
<file path=[Content_Types].xml><?xml version="1.0" encoding="utf-8"?>
<Types xmlns="http://schemas.openxmlformats.org/package/2006/content-types">
  <Default Extension="bin" ContentType="application/vnd.openxmlformats-officedocument.spreadsheetml.printerSettings"/>
  <Default Extension="emf" ContentType="image/x-emf"/>
  <Default Extension="wmf" ContentType="image/x-wmf"/>
  <Default Extension="rels" ContentType="application/vnd.openxmlformats-package.relationships+xml"/>
  <Default Extension="xml" ContentType="application/xml"/>
  <Default Extension="vml" ContentType="application/vnd.openxmlformats-officedocument.vmlDrawing"/>
  <Default Extension="jpg" ContentType="image/jpe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comments1.xml" ContentType="application/vnd.openxmlformats-officedocument.spreadsheetml.comments+xml"/>
  <Override PartName="/xl/drawings/drawing4.xml" ContentType="application/vnd.openxmlformats-officedocument.drawing+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charts/chart2.xml" ContentType="application/vnd.openxmlformats-officedocument.drawingml.chart+xml"/>
  <Override PartName="/xl/charts/style2.xml" ContentType="application/vnd.ms-office.chartstyle+xml"/>
  <Override PartName="/xl/charts/colors2.xml" ContentType="application/vnd.ms-office.chartcolorstyle+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wmf"/><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730"/>
  <workbookPr/>
  <mc:AlternateContent xmlns:mc="http://schemas.openxmlformats.org/markup-compatibility/2006">
    <mc:Choice Requires="x15">
      <x15ac:absPath xmlns:x15ac="http://schemas.microsoft.com/office/spreadsheetml/2010/11/ac" url="Y:\London Hydro\RPP Pilot\05 Working Spreadsheets\08 OEB Metrics Output\"/>
    </mc:Choice>
  </mc:AlternateContent>
  <xr:revisionPtr revIDLastSave="0" documentId="8_{54D6E464-F4FA-46A6-AB44-07E3732F4555}" xr6:coauthVersionLast="36" xr6:coauthVersionMax="36" xr10:uidLastSave="{00000000-0000-0000-0000-000000000000}"/>
  <bookViews>
    <workbookView xWindow="0" yWindow="0" windowWidth="14400" windowHeight="5550" tabRatio="774" xr2:uid="{00000000-000D-0000-FFFF-FFFF00000000}"/>
  </bookViews>
  <sheets>
    <sheet name="Cover" sheetId="33" r:id="rId1"/>
    <sheet name="OEB-Made Information Tabs &gt;&gt;" sheetId="32" r:id="rId2"/>
    <sheet name="Read Me" sheetId="10" r:id="rId3"/>
    <sheet name="Notes" sheetId="11" r:id="rId4"/>
    <sheet name="EM&amp;V_Overview" sheetId="12" r:id="rId5"/>
    <sheet name="Acronyms" sheetId="13" r:id="rId6"/>
    <sheet name="LondonHydro_QRCPP" sheetId="14" r:id="rId7"/>
    <sheet name="LondonHydro_RTQRCPP" sheetId="15" r:id="rId8"/>
    <sheet name="LondonHydro_RTInformation " sheetId="17" r:id="rId9"/>
    <sheet name="Summary Output Tabs &gt;&gt;" sheetId="31" r:id="rId10"/>
    <sheet name="LondonHydro_Final Results" sheetId="20" r:id="rId11"/>
    <sheet name="LondonHydro_Interim Results " sheetId="21" r:id="rId12"/>
    <sheet name="LondonHydro_RevAdequacy" sheetId="34" r:id="rId13"/>
    <sheet name="Interim Result Inputs &gt;&gt;" sheetId="22" r:id="rId14"/>
    <sheet name="01 TOU Period Demand Impacts" sheetId="23" r:id="rId15"/>
    <sheet name="02 Coin Peak Demad Impacts" sheetId="25" r:id="rId16"/>
    <sheet name="03 Seasonal Demand Impacts" sheetId="26" r:id="rId17"/>
    <sheet name="04 CPP Event Demand Impacts" sheetId="28" r:id="rId18"/>
    <sheet name="05 Own Price Elasticity Daily" sheetId="27" r:id="rId19"/>
    <sheet name="06 Own Price Elasticity by TOU" sheetId="29" r:id="rId20"/>
    <sheet name="07 Elasticity of Substitution" sheetId="30" r:id="rId21"/>
    <sheet name="08 RT and RCT Consumption" sheetId="35" state="hidden" r:id="rId22"/>
    <sheet name="08 Revenue Adequacy Inputs" sheetId="36" r:id="rId23"/>
    <sheet name="99 Look-Up Tables" sheetId="24" r:id="rId24"/>
  </sheets>
  <definedNames>
    <definedName name="_xlnm.Print_Area" localSheetId="4">'EM&amp;V_Overview'!$B$2:$E$16</definedName>
    <definedName name="_xlnm.Print_Area" localSheetId="3">Notes!#REF!,Notes!$B$3:$C$6</definedName>
  </definedNames>
  <calcPr calcId="191029" calcOnSave="0"/>
  <extLst>
    <ext xmlns:xcalcf="http://schemas.microsoft.com/office/spreadsheetml/2018/calcfeatures" uri="{B58B0392-4F1F-4190-BB64-5DF3571DCE5F}">
      <xcalcf:calcFeatures>
        <xcalcf:feature name="microsoft.com:RD"/>
      </xcalcf:calcFeatures>
    </ext>
  </extLst>
</workbook>
</file>

<file path=xl/calcChain.xml><?xml version="1.0" encoding="utf-8"?>
<calcChain xmlns="http://schemas.openxmlformats.org/spreadsheetml/2006/main">
  <c r="AD22" i="36" l="1"/>
  <c r="AE23" i="36"/>
  <c r="AE24" i="36" s="1"/>
  <c r="H2199" i="36"/>
  <c r="H2198" i="36"/>
  <c r="H2197" i="36"/>
  <c r="H2196" i="36"/>
  <c r="H2195" i="36"/>
  <c r="H2194" i="36"/>
  <c r="H2193" i="36"/>
  <c r="H2192" i="36"/>
  <c r="H2191" i="36"/>
  <c r="H2190" i="36"/>
  <c r="H2189" i="36"/>
  <c r="H2188" i="36"/>
  <c r="H2187" i="36"/>
  <c r="H2186" i="36"/>
  <c r="H2185" i="36"/>
  <c r="H2184" i="36"/>
  <c r="H2183" i="36"/>
  <c r="H2182" i="36"/>
  <c r="H2181" i="36"/>
  <c r="H2180" i="36"/>
  <c r="H2179" i="36"/>
  <c r="H2178" i="36"/>
  <c r="H2177" i="36"/>
  <c r="H2176" i="36"/>
  <c r="H2175" i="36"/>
  <c r="H2174" i="36"/>
  <c r="H2173" i="36"/>
  <c r="H2172" i="36"/>
  <c r="H2171" i="36"/>
  <c r="H2170" i="36"/>
  <c r="H2169" i="36"/>
  <c r="H2168" i="36"/>
  <c r="H2167" i="36"/>
  <c r="H2166" i="36"/>
  <c r="H2165" i="36"/>
  <c r="H2164" i="36"/>
  <c r="H2163" i="36"/>
  <c r="H2162" i="36"/>
  <c r="H2161" i="36"/>
  <c r="H2160" i="36"/>
  <c r="H2159" i="36"/>
  <c r="H2158" i="36"/>
  <c r="H2157" i="36"/>
  <c r="H2156" i="36"/>
  <c r="H2155" i="36"/>
  <c r="H2154" i="36"/>
  <c r="H2153" i="36"/>
  <c r="H2152" i="36"/>
  <c r="H2151" i="36"/>
  <c r="H2150" i="36"/>
  <c r="H2149" i="36"/>
  <c r="H2148" i="36"/>
  <c r="H2147" i="36"/>
  <c r="H2146" i="36"/>
  <c r="H2145" i="36"/>
  <c r="H2144" i="36"/>
  <c r="H2143" i="36"/>
  <c r="H2142" i="36"/>
  <c r="H2141" i="36"/>
  <c r="H2140" i="36"/>
  <c r="H2139" i="36"/>
  <c r="H2138" i="36"/>
  <c r="H2137" i="36"/>
  <c r="H2136" i="36"/>
  <c r="H2135" i="36"/>
  <c r="H2134" i="36"/>
  <c r="H2133" i="36"/>
  <c r="H2132" i="36"/>
  <c r="H2131" i="36"/>
  <c r="H2130" i="36"/>
  <c r="H2129" i="36"/>
  <c r="H2128" i="36"/>
  <c r="H2127" i="36"/>
  <c r="H2126" i="36"/>
  <c r="H2125" i="36"/>
  <c r="H2124" i="36"/>
  <c r="H2123" i="36"/>
  <c r="H2122" i="36"/>
  <c r="H2121" i="36"/>
  <c r="H2120" i="36"/>
  <c r="H2119" i="36"/>
  <c r="H2118" i="36"/>
  <c r="H2117" i="36"/>
  <c r="H2116" i="36"/>
  <c r="H2115" i="36"/>
  <c r="H2114" i="36"/>
  <c r="H2113" i="36"/>
  <c r="H2112" i="36"/>
  <c r="H2111" i="36"/>
  <c r="H2110" i="36"/>
  <c r="H2109" i="36"/>
  <c r="H2108" i="36"/>
  <c r="H2107" i="36"/>
  <c r="H2106" i="36"/>
  <c r="H2105" i="36"/>
  <c r="H2104" i="36"/>
  <c r="H2103" i="36"/>
  <c r="H2102" i="36"/>
  <c r="H2101" i="36"/>
  <c r="H2100" i="36"/>
  <c r="H2099" i="36"/>
  <c r="H2098" i="36"/>
  <c r="H2097" i="36"/>
  <c r="H2096" i="36"/>
  <c r="H2095" i="36"/>
  <c r="H2094" i="36"/>
  <c r="H2093" i="36"/>
  <c r="H2092" i="36"/>
  <c r="H2091" i="36"/>
  <c r="H2090" i="36"/>
  <c r="H2089" i="36"/>
  <c r="H2088" i="36"/>
  <c r="H2087" i="36"/>
  <c r="H2086" i="36"/>
  <c r="H2085" i="36"/>
  <c r="H2084" i="36"/>
  <c r="H2083" i="36"/>
  <c r="H2082" i="36"/>
  <c r="H2081" i="36"/>
  <c r="H2080" i="36"/>
  <c r="H2079" i="36"/>
  <c r="H2078" i="36"/>
  <c r="H2077" i="36"/>
  <c r="H2076" i="36"/>
  <c r="H2075" i="36"/>
  <c r="H2074" i="36"/>
  <c r="H2073" i="36"/>
  <c r="H2072" i="36"/>
  <c r="H2071" i="36"/>
  <c r="H2070" i="36"/>
  <c r="H2069" i="36"/>
  <c r="H2068" i="36"/>
  <c r="H2067" i="36"/>
  <c r="H2066" i="36"/>
  <c r="H2065" i="36"/>
  <c r="H2064" i="36"/>
  <c r="H2063" i="36"/>
  <c r="H2062" i="36"/>
  <c r="H2061" i="36"/>
  <c r="H2060" i="36"/>
  <c r="H2059" i="36"/>
  <c r="H2058" i="36"/>
  <c r="H2057" i="36"/>
  <c r="H2056" i="36"/>
  <c r="H2055" i="36"/>
  <c r="H2054" i="36"/>
  <c r="H2053" i="36"/>
  <c r="H2052" i="36"/>
  <c r="H2051" i="36"/>
  <c r="H2050" i="36"/>
  <c r="H2049" i="36"/>
  <c r="H2048" i="36"/>
  <c r="H2047" i="36"/>
  <c r="H2046" i="36"/>
  <c r="H2045" i="36"/>
  <c r="H2044" i="36"/>
  <c r="H2043" i="36"/>
  <c r="H2042" i="36"/>
  <c r="H2041" i="36"/>
  <c r="H2040" i="36"/>
  <c r="H2039" i="36"/>
  <c r="H2038" i="36"/>
  <c r="H2037" i="36"/>
  <c r="H2036" i="36"/>
  <c r="H2035" i="36"/>
  <c r="H2034" i="36"/>
  <c r="H2033" i="36"/>
  <c r="H2032" i="36"/>
  <c r="H2031" i="36"/>
  <c r="H2030" i="36"/>
  <c r="H2029" i="36"/>
  <c r="H2028" i="36"/>
  <c r="H2027" i="36"/>
  <c r="H2026" i="36"/>
  <c r="H2025" i="36"/>
  <c r="H2024" i="36"/>
  <c r="H2023" i="36"/>
  <c r="H2022" i="36"/>
  <c r="H2021" i="36"/>
  <c r="H2020" i="36"/>
  <c r="H2019" i="36"/>
  <c r="H2018" i="36"/>
  <c r="H2017" i="36"/>
  <c r="H2016" i="36"/>
  <c r="H2015" i="36"/>
  <c r="H2014" i="36"/>
  <c r="H2013" i="36"/>
  <c r="H2012" i="36"/>
  <c r="H2011" i="36"/>
  <c r="H2010" i="36"/>
  <c r="H2009" i="36"/>
  <c r="H2008" i="36"/>
  <c r="H2007" i="36"/>
  <c r="H2006" i="36"/>
  <c r="H2005" i="36"/>
  <c r="H2004" i="36"/>
  <c r="H2003" i="36"/>
  <c r="H2002" i="36"/>
  <c r="H2001" i="36"/>
  <c r="H2000" i="36"/>
  <c r="H1999" i="36"/>
  <c r="H1998" i="36"/>
  <c r="H1997" i="36"/>
  <c r="H1996" i="36"/>
  <c r="H1995" i="36"/>
  <c r="H1994" i="36"/>
  <c r="H1993" i="36"/>
  <c r="H1992" i="36"/>
  <c r="H1991" i="36"/>
  <c r="H1990" i="36"/>
  <c r="H1989" i="36"/>
  <c r="H1988" i="36"/>
  <c r="H1987" i="36"/>
  <c r="H1986" i="36"/>
  <c r="H1985" i="36"/>
  <c r="H1984" i="36"/>
  <c r="H1983" i="36"/>
  <c r="H1982" i="36"/>
  <c r="H1981" i="36"/>
  <c r="H1980" i="36"/>
  <c r="H1979" i="36"/>
  <c r="H1978" i="36"/>
  <c r="H1977" i="36"/>
  <c r="H1976" i="36"/>
  <c r="H1975" i="36"/>
  <c r="H1974" i="36"/>
  <c r="H1973" i="36"/>
  <c r="H1972" i="36"/>
  <c r="H1971" i="36"/>
  <c r="H1970" i="36"/>
  <c r="H1969" i="36"/>
  <c r="H1968" i="36"/>
  <c r="H1967" i="36"/>
  <c r="H1966" i="36"/>
  <c r="H1965" i="36"/>
  <c r="H1964" i="36"/>
  <c r="H1963" i="36"/>
  <c r="H1962" i="36"/>
  <c r="H1961" i="36"/>
  <c r="H1960" i="36"/>
  <c r="H1959" i="36"/>
  <c r="H1958" i="36"/>
  <c r="H1957" i="36"/>
  <c r="H1956" i="36"/>
  <c r="H1955" i="36"/>
  <c r="H1954" i="36"/>
  <c r="H1953" i="36"/>
  <c r="H1952" i="36"/>
  <c r="H1951" i="36"/>
  <c r="H1950" i="36"/>
  <c r="H1949" i="36"/>
  <c r="H1948" i="36"/>
  <c r="H1947" i="36"/>
  <c r="H1946" i="36"/>
  <c r="H1945" i="36"/>
  <c r="H1944" i="36"/>
  <c r="H1943" i="36"/>
  <c r="H1942" i="36"/>
  <c r="H1941" i="36"/>
  <c r="H1940" i="36"/>
  <c r="H1939" i="36"/>
  <c r="H1938" i="36"/>
  <c r="H1937" i="36"/>
  <c r="H1936" i="36"/>
  <c r="H1935" i="36"/>
  <c r="H1934" i="36"/>
  <c r="H1933" i="36"/>
  <c r="H1932" i="36"/>
  <c r="H1931" i="36"/>
  <c r="H1930" i="36"/>
  <c r="H1929" i="36"/>
  <c r="H1928" i="36"/>
  <c r="H1927" i="36"/>
  <c r="H1926" i="36"/>
  <c r="H1925" i="36"/>
  <c r="H1924" i="36"/>
  <c r="H1923" i="36"/>
  <c r="H1922" i="36"/>
  <c r="H1921" i="36"/>
  <c r="H1920" i="36"/>
  <c r="H1919" i="36"/>
  <c r="H1918" i="36"/>
  <c r="H1917" i="36"/>
  <c r="H1916" i="36"/>
  <c r="H1915" i="36"/>
  <c r="H1914" i="36"/>
  <c r="H1913" i="36"/>
  <c r="H1912" i="36"/>
  <c r="H1911" i="36"/>
  <c r="H1910" i="36"/>
  <c r="H1909" i="36"/>
  <c r="H1908" i="36"/>
  <c r="H1907" i="36"/>
  <c r="H1906" i="36"/>
  <c r="H1905" i="36"/>
  <c r="H1904" i="36"/>
  <c r="H1903" i="36"/>
  <c r="H1902" i="36"/>
  <c r="H1901" i="36"/>
  <c r="H1900" i="36"/>
  <c r="H1899" i="36"/>
  <c r="H1898" i="36"/>
  <c r="H1897" i="36"/>
  <c r="H1896" i="36"/>
  <c r="H1895" i="36"/>
  <c r="H1894" i="36"/>
  <c r="H1893" i="36"/>
  <c r="H1892" i="36"/>
  <c r="H1891" i="36"/>
  <c r="H1890" i="36"/>
  <c r="H1889" i="36"/>
  <c r="H1888" i="36"/>
  <c r="H1887" i="36"/>
  <c r="H1886" i="36"/>
  <c r="H1885" i="36"/>
  <c r="H1884" i="36"/>
  <c r="H1883" i="36"/>
  <c r="H1882" i="36"/>
  <c r="H1881" i="36"/>
  <c r="H1880" i="36"/>
  <c r="H1879" i="36"/>
  <c r="H1878" i="36"/>
  <c r="H1877" i="36"/>
  <c r="H1876" i="36"/>
  <c r="H1875" i="36"/>
  <c r="H1874" i="36"/>
  <c r="H1873" i="36"/>
  <c r="H1872" i="36"/>
  <c r="H1871" i="36"/>
  <c r="H1870" i="36"/>
  <c r="H1869" i="36"/>
  <c r="H1868" i="36"/>
  <c r="H1867" i="36"/>
  <c r="H1866" i="36"/>
  <c r="H1865" i="36"/>
  <c r="H1864" i="36"/>
  <c r="H1863" i="36"/>
  <c r="H1862" i="36"/>
  <c r="H1861" i="36"/>
  <c r="H1860" i="36"/>
  <c r="H1859" i="36"/>
  <c r="H1858" i="36"/>
  <c r="H1857" i="36"/>
  <c r="H1856" i="36"/>
  <c r="H1855" i="36"/>
  <c r="H1854" i="36"/>
  <c r="H1853" i="36"/>
  <c r="H1852" i="36"/>
  <c r="H1851" i="36"/>
  <c r="H1850" i="36"/>
  <c r="H1849" i="36"/>
  <c r="H1848" i="36"/>
  <c r="H1847" i="36"/>
  <c r="H1846" i="36"/>
  <c r="H1845" i="36"/>
  <c r="H1844" i="36"/>
  <c r="H1843" i="36"/>
  <c r="H1842" i="36"/>
  <c r="H1841" i="36"/>
  <c r="H1840" i="36"/>
  <c r="H1839" i="36"/>
  <c r="H1838" i="36"/>
  <c r="H1837" i="36"/>
  <c r="H1836" i="36"/>
  <c r="H1835" i="36"/>
  <c r="H1834" i="36"/>
  <c r="H1833" i="36"/>
  <c r="H1832" i="36"/>
  <c r="H1831" i="36"/>
  <c r="H1830" i="36"/>
  <c r="H1829" i="36"/>
  <c r="H1828" i="36"/>
  <c r="H1827" i="36"/>
  <c r="H1826" i="36"/>
  <c r="H1825" i="36"/>
  <c r="H1824" i="36"/>
  <c r="H1823" i="36"/>
  <c r="H1822" i="36"/>
  <c r="H1821" i="36"/>
  <c r="H1820" i="36"/>
  <c r="H1819" i="36"/>
  <c r="H1818" i="36"/>
  <c r="H1817" i="36"/>
  <c r="H1816" i="36"/>
  <c r="H1815" i="36"/>
  <c r="H1814" i="36"/>
  <c r="H1813" i="36"/>
  <c r="H1812" i="36"/>
  <c r="H1811" i="36"/>
  <c r="H1810" i="36"/>
  <c r="H1809" i="36"/>
  <c r="H1808" i="36"/>
  <c r="H1807" i="36"/>
  <c r="H1806" i="36"/>
  <c r="H1805" i="36"/>
  <c r="H1804" i="36"/>
  <c r="H1803" i="36"/>
  <c r="H1802" i="36"/>
  <c r="H1801" i="36"/>
  <c r="H1800" i="36"/>
  <c r="H1799" i="36"/>
  <c r="H1798" i="36"/>
  <c r="H1797" i="36"/>
  <c r="H1796" i="36"/>
  <c r="H1795" i="36"/>
  <c r="H1794" i="36"/>
  <c r="H1793" i="36"/>
  <c r="H1792" i="36"/>
  <c r="H1791" i="36"/>
  <c r="H1790" i="36"/>
  <c r="H1789" i="36"/>
  <c r="H1788" i="36"/>
  <c r="H1787" i="36"/>
  <c r="H1786" i="36"/>
  <c r="H1785" i="36"/>
  <c r="H1784" i="36"/>
  <c r="H1783" i="36"/>
  <c r="H1782" i="36"/>
  <c r="H1781" i="36"/>
  <c r="H1780" i="36"/>
  <c r="H1779" i="36"/>
  <c r="H1778" i="36"/>
  <c r="H1777" i="36"/>
  <c r="H1776" i="36"/>
  <c r="H1775" i="36"/>
  <c r="H1774" i="36"/>
  <c r="H1773" i="36"/>
  <c r="H1772" i="36"/>
  <c r="H1771" i="36"/>
  <c r="H1770" i="36"/>
  <c r="H1769" i="36"/>
  <c r="H1768" i="36"/>
  <c r="H1767" i="36"/>
  <c r="H1766" i="36"/>
  <c r="H1765" i="36"/>
  <c r="H1764" i="36"/>
  <c r="H1763" i="36"/>
  <c r="H1762" i="36"/>
  <c r="H1761" i="36"/>
  <c r="H1760" i="36"/>
  <c r="H1759" i="36"/>
  <c r="H1758" i="36"/>
  <c r="H1757" i="36"/>
  <c r="H1756" i="36"/>
  <c r="H1755" i="36"/>
  <c r="H1754" i="36"/>
  <c r="H1753" i="36"/>
  <c r="H1752" i="36"/>
  <c r="H1751" i="36"/>
  <c r="H1750" i="36"/>
  <c r="H1749" i="36"/>
  <c r="H1748" i="36"/>
  <c r="H1747" i="36"/>
  <c r="H1746" i="36"/>
  <c r="H1745" i="36"/>
  <c r="H1744" i="36"/>
  <c r="H1743" i="36"/>
  <c r="H1742" i="36"/>
  <c r="H1741" i="36"/>
  <c r="H1740" i="36"/>
  <c r="H1739" i="36"/>
  <c r="H1738" i="36"/>
  <c r="H1737" i="36"/>
  <c r="H1736" i="36"/>
  <c r="H1735" i="36"/>
  <c r="H1734" i="36"/>
  <c r="H1733" i="36"/>
  <c r="H1732" i="36"/>
  <c r="H1731" i="36"/>
  <c r="H1730" i="36"/>
  <c r="H1729" i="36"/>
  <c r="H1728" i="36"/>
  <c r="H1727" i="36"/>
  <c r="H1726" i="36"/>
  <c r="H1725" i="36"/>
  <c r="H1724" i="36"/>
  <c r="H1723" i="36"/>
  <c r="H1722" i="36"/>
  <c r="H1721" i="36"/>
  <c r="H1720" i="36"/>
  <c r="H1719" i="36"/>
  <c r="H1718" i="36"/>
  <c r="H1717" i="36"/>
  <c r="H1716" i="36"/>
  <c r="H1715" i="36"/>
  <c r="H1714" i="36"/>
  <c r="H1713" i="36"/>
  <c r="H1712" i="36"/>
  <c r="H1711" i="36"/>
  <c r="H1710" i="36"/>
  <c r="H1709" i="36"/>
  <c r="H1708" i="36"/>
  <c r="H1707" i="36"/>
  <c r="H1706" i="36"/>
  <c r="H1705" i="36"/>
  <c r="H1704" i="36"/>
  <c r="H1703" i="36"/>
  <c r="H1702" i="36"/>
  <c r="H1701" i="36"/>
  <c r="H1700" i="36"/>
  <c r="H1699" i="36"/>
  <c r="H1698" i="36"/>
  <c r="H1697" i="36"/>
  <c r="H1696" i="36"/>
  <c r="H1695" i="36"/>
  <c r="H1694" i="36"/>
  <c r="H1693" i="36"/>
  <c r="H1692" i="36"/>
  <c r="H1691" i="36"/>
  <c r="H1690" i="36"/>
  <c r="H1689" i="36"/>
  <c r="H1688" i="36"/>
  <c r="H1687" i="36"/>
  <c r="H1686" i="36"/>
  <c r="H1685" i="36"/>
  <c r="H1684" i="36"/>
  <c r="H1683" i="36"/>
  <c r="H1682" i="36"/>
  <c r="H1681" i="36"/>
  <c r="H1680" i="36"/>
  <c r="H1679" i="36"/>
  <c r="H1678" i="36"/>
  <c r="H1677" i="36"/>
  <c r="H1676" i="36"/>
  <c r="H1675" i="36"/>
  <c r="H1674" i="36"/>
  <c r="H1673" i="36"/>
  <c r="H1672" i="36"/>
  <c r="H1671" i="36"/>
  <c r="H1670" i="36"/>
  <c r="H1669" i="36"/>
  <c r="H1668" i="36"/>
  <c r="H1667" i="36"/>
  <c r="H1666" i="36"/>
  <c r="H1665" i="36"/>
  <c r="H1664" i="36"/>
  <c r="H1663" i="36"/>
  <c r="H1662" i="36"/>
  <c r="H1661" i="36"/>
  <c r="H1660" i="36"/>
  <c r="H1659" i="36"/>
  <c r="H1658" i="36"/>
  <c r="H1657" i="36"/>
  <c r="H1656" i="36"/>
  <c r="H1655" i="36"/>
  <c r="H1654" i="36"/>
  <c r="H1653" i="36"/>
  <c r="H1652" i="36"/>
  <c r="H1651" i="36"/>
  <c r="H1650" i="36"/>
  <c r="H1649" i="36"/>
  <c r="H1648" i="36"/>
  <c r="H1647" i="36"/>
  <c r="H1646" i="36"/>
  <c r="H1645" i="36"/>
  <c r="H1644" i="36"/>
  <c r="H1643" i="36"/>
  <c r="H1642" i="36"/>
  <c r="H1641" i="36"/>
  <c r="H1640" i="36"/>
  <c r="H1639" i="36"/>
  <c r="H1638" i="36"/>
  <c r="H1637" i="36"/>
  <c r="H1636" i="36"/>
  <c r="H1635" i="36"/>
  <c r="H1634" i="36"/>
  <c r="H1633" i="36"/>
  <c r="H1632" i="36"/>
  <c r="H1631" i="36"/>
  <c r="H1630" i="36"/>
  <c r="H1629" i="36"/>
  <c r="H1628" i="36"/>
  <c r="H1627" i="36"/>
  <c r="H1626" i="36"/>
  <c r="H1625" i="36"/>
  <c r="H1624" i="36"/>
  <c r="H1623" i="36"/>
  <c r="H1622" i="36"/>
  <c r="H1621" i="36"/>
  <c r="H1620" i="36"/>
  <c r="H1619" i="36"/>
  <c r="H1618" i="36"/>
  <c r="H1617" i="36"/>
  <c r="H1616" i="36"/>
  <c r="H1615" i="36"/>
  <c r="H1614" i="36"/>
  <c r="H1613" i="36"/>
  <c r="H1612" i="36"/>
  <c r="H1611" i="36"/>
  <c r="H1610" i="36"/>
  <c r="H1609" i="36"/>
  <c r="H1608" i="36"/>
  <c r="H1607" i="36"/>
  <c r="H1606" i="36"/>
  <c r="H1605" i="36"/>
  <c r="H1604" i="36"/>
  <c r="H1603" i="36"/>
  <c r="H1602" i="36"/>
  <c r="H1601" i="36"/>
  <c r="H1600" i="36"/>
  <c r="H1599" i="36"/>
  <c r="H1598" i="36"/>
  <c r="H1597" i="36"/>
  <c r="H1596" i="36"/>
  <c r="H1595" i="36"/>
  <c r="H1594" i="36"/>
  <c r="H1593" i="36"/>
  <c r="H1592" i="36"/>
  <c r="H1591" i="36"/>
  <c r="H1590" i="36"/>
  <c r="H1589" i="36"/>
  <c r="H1588" i="36"/>
  <c r="H1587" i="36"/>
  <c r="H1586" i="36"/>
  <c r="H1585" i="36"/>
  <c r="H1584" i="36"/>
  <c r="H1583" i="36"/>
  <c r="H1582" i="36"/>
  <c r="H1581" i="36"/>
  <c r="H1580" i="36"/>
  <c r="H1579" i="36"/>
  <c r="H1578" i="36"/>
  <c r="H1577" i="36"/>
  <c r="H1576" i="36"/>
  <c r="H1575" i="36"/>
  <c r="H1574" i="36"/>
  <c r="H1573" i="36"/>
  <c r="H1572" i="36"/>
  <c r="H1571" i="36"/>
  <c r="H1570" i="36"/>
  <c r="H1569" i="36"/>
  <c r="H1568" i="36"/>
  <c r="H1567" i="36"/>
  <c r="H1566" i="36"/>
  <c r="H1565" i="36"/>
  <c r="H1564" i="36"/>
  <c r="H1563" i="36"/>
  <c r="H1562" i="36"/>
  <c r="H1561" i="36"/>
  <c r="H1560" i="36"/>
  <c r="H1559" i="36"/>
  <c r="H1558" i="36"/>
  <c r="H1557" i="36"/>
  <c r="H1556" i="36"/>
  <c r="H1555" i="36"/>
  <c r="H1554" i="36"/>
  <c r="H1553" i="36"/>
  <c r="H1552" i="36"/>
  <c r="H1551" i="36"/>
  <c r="H1550" i="36"/>
  <c r="H1549" i="36"/>
  <c r="H1548" i="36"/>
  <c r="H1547" i="36"/>
  <c r="H1546" i="36"/>
  <c r="H1545" i="36"/>
  <c r="H1544" i="36"/>
  <c r="H1543" i="36"/>
  <c r="H1542" i="36"/>
  <c r="H1541" i="36"/>
  <c r="H1540" i="36"/>
  <c r="H1539" i="36"/>
  <c r="H1538" i="36"/>
  <c r="H1537" i="36"/>
  <c r="H1536" i="36"/>
  <c r="H1535" i="36"/>
  <c r="H1534" i="36"/>
  <c r="H1533" i="36"/>
  <c r="H1532" i="36"/>
  <c r="H1531" i="36"/>
  <c r="H1530" i="36"/>
  <c r="H1529" i="36"/>
  <c r="H1528" i="36"/>
  <c r="H1527" i="36"/>
  <c r="H1526" i="36"/>
  <c r="H1525" i="36"/>
  <c r="H1524" i="36"/>
  <c r="H1523" i="36"/>
  <c r="H1522" i="36"/>
  <c r="H1521" i="36"/>
  <c r="H1520" i="36"/>
  <c r="H1519" i="36"/>
  <c r="H1518" i="36"/>
  <c r="H1517" i="36"/>
  <c r="H1516" i="36"/>
  <c r="H1515" i="36"/>
  <c r="H1514" i="36"/>
  <c r="H1513" i="36"/>
  <c r="H1512" i="36"/>
  <c r="H1511" i="36"/>
  <c r="H1510" i="36"/>
  <c r="H1509" i="36"/>
  <c r="H1508" i="36"/>
  <c r="H1507" i="36"/>
  <c r="H1506" i="36"/>
  <c r="H1505" i="36"/>
  <c r="H1504" i="36"/>
  <c r="H1503" i="36"/>
  <c r="H1502" i="36"/>
  <c r="H1501" i="36"/>
  <c r="H1500" i="36"/>
  <c r="H1499" i="36"/>
  <c r="H1498" i="36"/>
  <c r="H1497" i="36"/>
  <c r="H1496" i="36"/>
  <c r="H1495" i="36"/>
  <c r="H1494" i="36"/>
  <c r="H1493" i="36"/>
  <c r="H1492" i="36"/>
  <c r="H1491" i="36"/>
  <c r="H1490" i="36"/>
  <c r="H1489" i="36"/>
  <c r="H1488" i="36"/>
  <c r="H1487" i="36"/>
  <c r="H1486" i="36"/>
  <c r="H1485" i="36"/>
  <c r="H1484" i="36"/>
  <c r="H1483" i="36"/>
  <c r="H1482" i="36"/>
  <c r="H1481" i="36"/>
  <c r="H1480" i="36"/>
  <c r="H1479" i="36"/>
  <c r="H1478" i="36"/>
  <c r="H1477" i="36"/>
  <c r="H1476" i="36"/>
  <c r="H1475" i="36"/>
  <c r="H1474" i="36"/>
  <c r="H1473" i="36"/>
  <c r="H1472" i="36"/>
  <c r="H1471" i="36"/>
  <c r="H1470" i="36"/>
  <c r="H1469" i="36"/>
  <c r="H1468" i="36"/>
  <c r="H1467" i="36"/>
  <c r="H1466" i="36"/>
  <c r="H1465" i="36"/>
  <c r="H1464" i="36"/>
  <c r="H1463" i="36"/>
  <c r="H1462" i="36"/>
  <c r="H1461" i="36"/>
  <c r="H1460" i="36"/>
  <c r="H1459" i="36"/>
  <c r="H1458" i="36"/>
  <c r="H1457" i="36"/>
  <c r="H1456" i="36"/>
  <c r="H1455" i="36"/>
  <c r="H1454" i="36"/>
  <c r="H1453" i="36"/>
  <c r="H1452" i="36"/>
  <c r="H1451" i="36"/>
  <c r="H1450" i="36"/>
  <c r="H1449" i="36"/>
  <c r="H1448" i="36"/>
  <c r="H1447" i="36"/>
  <c r="H1446" i="36"/>
  <c r="H1445" i="36"/>
  <c r="H1444" i="36"/>
  <c r="H1443" i="36"/>
  <c r="H1442" i="36"/>
  <c r="H1441" i="36"/>
  <c r="H1440" i="36"/>
  <c r="H1439" i="36"/>
  <c r="H1438" i="36"/>
  <c r="H1437" i="36"/>
  <c r="H1436" i="36"/>
  <c r="H1435" i="36"/>
  <c r="H1434" i="36"/>
  <c r="H1433" i="36"/>
  <c r="H1432" i="36"/>
  <c r="H1431" i="36"/>
  <c r="H1430" i="36"/>
  <c r="H1429" i="36"/>
  <c r="H1428" i="36"/>
  <c r="H1427" i="36"/>
  <c r="H1426" i="36"/>
  <c r="H1425" i="36"/>
  <c r="H1424" i="36"/>
  <c r="H1423" i="36"/>
  <c r="H1422" i="36"/>
  <c r="H1421" i="36"/>
  <c r="H1420" i="36"/>
  <c r="H1419" i="36"/>
  <c r="H1418" i="36"/>
  <c r="H1417" i="36"/>
  <c r="H1416" i="36"/>
  <c r="H1415" i="36"/>
  <c r="H1414" i="36"/>
  <c r="H1413" i="36"/>
  <c r="H1412" i="36"/>
  <c r="H1411" i="36"/>
  <c r="H1410" i="36"/>
  <c r="H1409" i="36"/>
  <c r="H1408" i="36"/>
  <c r="H1407" i="36"/>
  <c r="H1406" i="36"/>
  <c r="H1405" i="36"/>
  <c r="H1404" i="36"/>
  <c r="H1403" i="36"/>
  <c r="H1402" i="36"/>
  <c r="H1401" i="36"/>
  <c r="H1400" i="36"/>
  <c r="H1399" i="36"/>
  <c r="H1398" i="36"/>
  <c r="H1397" i="36"/>
  <c r="H1396" i="36"/>
  <c r="H1395" i="36"/>
  <c r="H1394" i="36"/>
  <c r="H1393" i="36"/>
  <c r="H1392" i="36"/>
  <c r="H1391" i="36"/>
  <c r="H1390" i="36"/>
  <c r="H1389" i="36"/>
  <c r="H1388" i="36"/>
  <c r="H1387" i="36"/>
  <c r="H1386" i="36"/>
  <c r="H1385" i="36"/>
  <c r="H1384" i="36"/>
  <c r="H1383" i="36"/>
  <c r="H1382" i="36"/>
  <c r="H1381" i="36"/>
  <c r="H1380" i="36"/>
  <c r="H1379" i="36"/>
  <c r="H1378" i="36"/>
  <c r="H1377" i="36"/>
  <c r="H1376" i="36"/>
  <c r="H1375" i="36"/>
  <c r="H1374" i="36"/>
  <c r="H1373" i="36"/>
  <c r="H1372" i="36"/>
  <c r="H1371" i="36"/>
  <c r="H1370" i="36"/>
  <c r="H1369" i="36"/>
  <c r="H1368" i="36"/>
  <c r="H1367" i="36"/>
  <c r="H1366" i="36"/>
  <c r="H1365" i="36"/>
  <c r="H1364" i="36"/>
  <c r="H1363" i="36"/>
  <c r="H1362" i="36"/>
  <c r="H1361" i="36"/>
  <c r="H1360" i="36"/>
  <c r="H1359" i="36"/>
  <c r="H1358" i="36"/>
  <c r="H1357" i="36"/>
  <c r="H1356" i="36"/>
  <c r="H1355" i="36"/>
  <c r="H1354" i="36"/>
  <c r="H1353" i="36"/>
  <c r="H1352" i="36"/>
  <c r="H1351" i="36"/>
  <c r="H1350" i="36"/>
  <c r="H1349" i="36"/>
  <c r="H1348" i="36"/>
  <c r="H1347" i="36"/>
  <c r="H1346" i="36"/>
  <c r="H1345" i="36"/>
  <c r="H1344" i="36"/>
  <c r="H1343" i="36"/>
  <c r="H1342" i="36"/>
  <c r="H1341" i="36"/>
  <c r="H1340" i="36"/>
  <c r="H1339" i="36"/>
  <c r="H1338" i="36"/>
  <c r="H1337" i="36"/>
  <c r="H1336" i="36"/>
  <c r="H1335" i="36"/>
  <c r="H1334" i="36"/>
  <c r="H1333" i="36"/>
  <c r="H1332" i="36"/>
  <c r="H1331" i="36"/>
  <c r="H1330" i="36"/>
  <c r="H1329" i="36"/>
  <c r="H1328" i="36"/>
  <c r="H1327" i="36"/>
  <c r="H1326" i="36"/>
  <c r="H1325" i="36"/>
  <c r="H1324" i="36"/>
  <c r="H1323" i="36"/>
  <c r="H1322" i="36"/>
  <c r="H1321" i="36"/>
  <c r="H1320" i="36"/>
  <c r="H1319" i="36"/>
  <c r="H1318" i="36"/>
  <c r="H1317" i="36"/>
  <c r="H1316" i="36"/>
  <c r="H1315" i="36"/>
  <c r="H1314" i="36"/>
  <c r="H1313" i="36"/>
  <c r="H1312" i="36"/>
  <c r="H1311" i="36"/>
  <c r="H1310" i="36"/>
  <c r="H1309" i="36"/>
  <c r="H1308" i="36"/>
  <c r="H1307" i="36"/>
  <c r="H1306" i="36"/>
  <c r="H1305" i="36"/>
  <c r="H1304" i="36"/>
  <c r="H1303" i="36"/>
  <c r="H1302" i="36"/>
  <c r="H1301" i="36"/>
  <c r="H1300" i="36"/>
  <c r="H1299" i="36"/>
  <c r="H1298" i="36"/>
  <c r="H1297" i="36"/>
  <c r="H1296" i="36"/>
  <c r="H1295" i="36"/>
  <c r="H1294" i="36"/>
  <c r="H1293" i="36"/>
  <c r="H1292" i="36"/>
  <c r="H1291" i="36"/>
  <c r="H1290" i="36"/>
  <c r="H1289" i="36"/>
  <c r="H1288" i="36"/>
  <c r="H1287" i="36"/>
  <c r="H1286" i="36"/>
  <c r="H1285" i="36"/>
  <c r="H1284" i="36"/>
  <c r="H1283" i="36"/>
  <c r="H1282" i="36"/>
  <c r="H1281" i="36"/>
  <c r="H1280" i="36"/>
  <c r="H1279" i="36"/>
  <c r="H1278" i="36"/>
  <c r="H1277" i="36"/>
  <c r="H1276" i="36"/>
  <c r="H1275" i="36"/>
  <c r="H1274" i="36"/>
  <c r="H1273" i="36"/>
  <c r="H1272" i="36"/>
  <c r="H1271" i="36"/>
  <c r="H1270" i="36"/>
  <c r="H1269" i="36"/>
  <c r="H1268" i="36"/>
  <c r="H1267" i="36"/>
  <c r="H1266" i="36"/>
  <c r="H1265" i="36"/>
  <c r="H1264" i="36"/>
  <c r="H1263" i="36"/>
  <c r="H1262" i="36"/>
  <c r="H1261" i="36"/>
  <c r="H1260" i="36"/>
  <c r="H1259" i="36"/>
  <c r="H1258" i="36"/>
  <c r="H1257" i="36"/>
  <c r="H1256" i="36"/>
  <c r="H1255" i="36"/>
  <c r="H1254" i="36"/>
  <c r="H1253" i="36"/>
  <c r="H1252" i="36"/>
  <c r="H1251" i="36"/>
  <c r="H1250" i="36"/>
  <c r="H1249" i="36"/>
  <c r="H1248" i="36"/>
  <c r="H1247" i="36"/>
  <c r="H1246" i="36"/>
  <c r="H1245" i="36"/>
  <c r="H1244" i="36"/>
  <c r="H1243" i="36"/>
  <c r="H1242" i="36"/>
  <c r="H1241" i="36"/>
  <c r="H1240" i="36"/>
  <c r="H1239" i="36"/>
  <c r="H1238" i="36"/>
  <c r="H1237" i="36"/>
  <c r="H1236" i="36"/>
  <c r="H1235" i="36"/>
  <c r="H1234" i="36"/>
  <c r="H1233" i="36"/>
  <c r="H1232" i="36"/>
  <c r="H1231" i="36"/>
  <c r="H1230" i="36"/>
  <c r="H1229" i="36"/>
  <c r="H1228" i="36"/>
  <c r="H1227" i="36"/>
  <c r="H1226" i="36"/>
  <c r="H1225" i="36"/>
  <c r="H1224" i="36"/>
  <c r="H1223" i="36"/>
  <c r="H1222" i="36"/>
  <c r="H1221" i="36"/>
  <c r="H1220" i="36"/>
  <c r="H1219" i="36"/>
  <c r="H1218" i="36"/>
  <c r="H1217" i="36"/>
  <c r="H1216" i="36"/>
  <c r="H1215" i="36"/>
  <c r="H1214" i="36"/>
  <c r="H1213" i="36"/>
  <c r="H1212" i="36"/>
  <c r="H1211" i="36"/>
  <c r="H1210" i="36"/>
  <c r="H1209" i="36"/>
  <c r="H1208" i="36"/>
  <c r="H1207" i="36"/>
  <c r="H1206" i="36"/>
  <c r="H1205" i="36"/>
  <c r="H1204" i="36"/>
  <c r="H1203" i="36"/>
  <c r="H1202" i="36"/>
  <c r="H1201" i="36"/>
  <c r="H1200" i="36"/>
  <c r="H1199" i="36"/>
  <c r="H1198" i="36"/>
  <c r="H1197" i="36"/>
  <c r="H1196" i="36"/>
  <c r="H1195" i="36"/>
  <c r="H1194" i="36"/>
  <c r="H1193" i="36"/>
  <c r="H1192" i="36"/>
  <c r="H1191" i="36"/>
  <c r="H1190" i="36"/>
  <c r="H1189" i="36"/>
  <c r="H1188" i="36"/>
  <c r="H1187" i="36"/>
  <c r="H1186" i="36"/>
  <c r="H1185" i="36"/>
  <c r="H1184" i="36"/>
  <c r="H1183" i="36"/>
  <c r="H1182" i="36"/>
  <c r="H1181" i="36"/>
  <c r="H1180" i="36"/>
  <c r="H1179" i="36"/>
  <c r="H1178" i="36"/>
  <c r="H1177" i="36"/>
  <c r="H1176" i="36"/>
  <c r="H1175" i="36"/>
  <c r="H1174" i="36"/>
  <c r="H1173" i="36"/>
  <c r="H1172" i="36"/>
  <c r="H1171" i="36"/>
  <c r="H1170" i="36"/>
  <c r="H1169" i="36"/>
  <c r="H1168" i="36"/>
  <c r="H1167" i="36"/>
  <c r="H1166" i="36"/>
  <c r="H1165" i="36"/>
  <c r="H1164" i="36"/>
  <c r="H1163" i="36"/>
  <c r="H1162" i="36"/>
  <c r="H1161" i="36"/>
  <c r="H1160" i="36"/>
  <c r="H1159" i="36"/>
  <c r="H1158" i="36"/>
  <c r="H1157" i="36"/>
  <c r="H1156" i="36"/>
  <c r="H1155" i="36"/>
  <c r="H1154" i="36"/>
  <c r="H1153" i="36"/>
  <c r="H1152" i="36"/>
  <c r="H1151" i="36"/>
  <c r="H1150" i="36"/>
  <c r="H1149" i="36"/>
  <c r="H1148" i="36"/>
  <c r="H1147" i="36"/>
  <c r="H1146" i="36"/>
  <c r="H1145" i="36"/>
  <c r="H1144" i="36"/>
  <c r="H1143" i="36"/>
  <c r="H1142" i="36"/>
  <c r="H1141" i="36"/>
  <c r="H1140" i="36"/>
  <c r="H1139" i="36"/>
  <c r="H1138" i="36"/>
  <c r="H1137" i="36"/>
  <c r="H1136" i="36"/>
  <c r="H1135" i="36"/>
  <c r="H1134" i="36"/>
  <c r="H1133" i="36"/>
  <c r="H1132" i="36"/>
  <c r="H1131" i="36"/>
  <c r="H1130" i="36"/>
  <c r="H1129" i="36"/>
  <c r="H1128" i="36"/>
  <c r="H1127" i="36"/>
  <c r="H1126" i="36"/>
  <c r="H1125" i="36"/>
  <c r="H1124" i="36"/>
  <c r="H1123" i="36"/>
  <c r="H1122" i="36"/>
  <c r="H1121" i="36"/>
  <c r="H1120" i="36"/>
  <c r="H1119" i="36"/>
  <c r="H1118" i="36"/>
  <c r="H1117" i="36"/>
  <c r="H1116" i="36"/>
  <c r="H1115" i="36"/>
  <c r="H1114" i="36"/>
  <c r="H1113" i="36"/>
  <c r="H1112" i="36"/>
  <c r="H1111" i="36"/>
  <c r="H1110" i="36"/>
  <c r="H1109" i="36"/>
  <c r="H1108" i="36"/>
  <c r="H1107" i="36"/>
  <c r="H1106" i="36"/>
  <c r="H1105" i="36"/>
  <c r="H1104" i="36"/>
  <c r="H1103" i="36"/>
  <c r="H1102" i="36"/>
  <c r="H1101" i="36"/>
  <c r="H1100" i="36"/>
  <c r="H1099" i="36"/>
  <c r="H1098" i="36"/>
  <c r="H1097" i="36"/>
  <c r="H1096" i="36"/>
  <c r="H1095" i="36"/>
  <c r="H1094" i="36"/>
  <c r="H1093" i="36"/>
  <c r="H1092" i="36"/>
  <c r="H1091" i="36"/>
  <c r="H1090" i="36"/>
  <c r="H1089" i="36"/>
  <c r="H1088" i="36"/>
  <c r="H1087" i="36"/>
  <c r="H1086" i="36"/>
  <c r="H1085" i="36"/>
  <c r="H1084" i="36"/>
  <c r="H1083" i="36"/>
  <c r="H1082" i="36"/>
  <c r="H1081" i="36"/>
  <c r="H1080" i="36"/>
  <c r="H1079" i="36"/>
  <c r="H1078" i="36"/>
  <c r="H1077" i="36"/>
  <c r="H1076" i="36"/>
  <c r="H1075" i="36"/>
  <c r="H1074" i="36"/>
  <c r="H1073" i="36"/>
  <c r="H1072" i="36"/>
  <c r="H1071" i="36"/>
  <c r="H1070" i="36"/>
  <c r="H1069" i="36"/>
  <c r="H1068" i="36"/>
  <c r="H1067" i="36"/>
  <c r="H1066" i="36"/>
  <c r="H1065" i="36"/>
  <c r="H1064" i="36"/>
  <c r="H1063" i="36"/>
  <c r="H1062" i="36"/>
  <c r="H1061" i="36"/>
  <c r="H1060" i="36"/>
  <c r="H1059" i="36"/>
  <c r="H1058" i="36"/>
  <c r="H1057" i="36"/>
  <c r="H1056" i="36"/>
  <c r="H1055" i="36"/>
  <c r="H1054" i="36"/>
  <c r="H1053" i="36"/>
  <c r="H1052" i="36"/>
  <c r="H1051" i="36"/>
  <c r="H1050" i="36"/>
  <c r="H1049" i="36"/>
  <c r="H1048" i="36"/>
  <c r="H1047" i="36"/>
  <c r="H1046" i="36"/>
  <c r="H1045" i="36"/>
  <c r="H1044" i="36"/>
  <c r="H1043" i="36"/>
  <c r="H1042" i="36"/>
  <c r="H1041" i="36"/>
  <c r="H1040" i="36"/>
  <c r="H1039" i="36"/>
  <c r="H1038" i="36"/>
  <c r="H1037" i="36"/>
  <c r="H1036" i="36"/>
  <c r="H1035" i="36"/>
  <c r="H1034" i="36"/>
  <c r="H1033" i="36"/>
  <c r="H1032" i="36"/>
  <c r="H1031" i="36"/>
  <c r="H1030" i="36"/>
  <c r="H1029" i="36"/>
  <c r="H1028" i="36"/>
  <c r="H1027" i="36"/>
  <c r="H1026" i="36"/>
  <c r="H1025" i="36"/>
  <c r="H1024" i="36"/>
  <c r="H1023" i="36"/>
  <c r="H1022" i="36"/>
  <c r="H1021" i="36"/>
  <c r="H1020" i="36"/>
  <c r="H1019" i="36"/>
  <c r="H1018" i="36"/>
  <c r="H1017" i="36"/>
  <c r="H1016" i="36"/>
  <c r="H1015" i="36"/>
  <c r="H1014" i="36"/>
  <c r="H1013" i="36"/>
  <c r="H1012" i="36"/>
  <c r="H1011" i="36"/>
  <c r="H1010" i="36"/>
  <c r="H1009" i="36"/>
  <c r="H1008" i="36"/>
  <c r="H1007" i="36"/>
  <c r="H1006" i="36"/>
  <c r="H1005" i="36"/>
  <c r="H1004" i="36"/>
  <c r="H1003" i="36"/>
  <c r="H1002" i="36"/>
  <c r="H1001" i="36"/>
  <c r="H1000" i="36"/>
  <c r="H999" i="36"/>
  <c r="H998" i="36"/>
  <c r="H997" i="36"/>
  <c r="H996" i="36"/>
  <c r="H995" i="36"/>
  <c r="H994" i="36"/>
  <c r="H993" i="36"/>
  <c r="H992" i="36"/>
  <c r="H991" i="36"/>
  <c r="H990" i="36"/>
  <c r="H989" i="36"/>
  <c r="H988" i="36"/>
  <c r="H987" i="36"/>
  <c r="H986" i="36"/>
  <c r="H985" i="36"/>
  <c r="H984" i="36"/>
  <c r="H983" i="36"/>
  <c r="H982" i="36"/>
  <c r="H981" i="36"/>
  <c r="H980" i="36"/>
  <c r="H979" i="36"/>
  <c r="H978" i="36"/>
  <c r="H977" i="36"/>
  <c r="H976" i="36"/>
  <c r="H975" i="36"/>
  <c r="H974" i="36"/>
  <c r="H973" i="36"/>
  <c r="H972" i="36"/>
  <c r="H971" i="36"/>
  <c r="H970" i="36"/>
  <c r="H969" i="36"/>
  <c r="H968" i="36"/>
  <c r="H967" i="36"/>
  <c r="H966" i="36"/>
  <c r="H965" i="36"/>
  <c r="H964" i="36"/>
  <c r="H963" i="36"/>
  <c r="H962" i="36"/>
  <c r="H961" i="36"/>
  <c r="H960" i="36"/>
  <c r="H959" i="36"/>
  <c r="H958" i="36"/>
  <c r="H957" i="36"/>
  <c r="H956" i="36"/>
  <c r="H955" i="36"/>
  <c r="H954" i="36"/>
  <c r="H953" i="36"/>
  <c r="H952" i="36"/>
  <c r="H951" i="36"/>
  <c r="H950" i="36"/>
  <c r="H949" i="36"/>
  <c r="H948" i="36"/>
  <c r="H947" i="36"/>
  <c r="H946" i="36"/>
  <c r="H945" i="36"/>
  <c r="H944" i="36"/>
  <c r="H943" i="36"/>
  <c r="H942" i="36"/>
  <c r="H941" i="36"/>
  <c r="H940" i="36"/>
  <c r="H939" i="36"/>
  <c r="H938" i="36"/>
  <c r="H937" i="36"/>
  <c r="H936" i="36"/>
  <c r="H935" i="36"/>
  <c r="H934" i="36"/>
  <c r="H933" i="36"/>
  <c r="H932" i="36"/>
  <c r="H931" i="36"/>
  <c r="H930" i="36"/>
  <c r="H929" i="36"/>
  <c r="H928" i="36"/>
  <c r="H927" i="36"/>
  <c r="H926" i="36"/>
  <c r="H925" i="36"/>
  <c r="H924" i="36"/>
  <c r="H923" i="36"/>
  <c r="H922" i="36"/>
  <c r="H921" i="36"/>
  <c r="H920" i="36"/>
  <c r="H919" i="36"/>
  <c r="H918" i="36"/>
  <c r="H917" i="36"/>
  <c r="H916" i="36"/>
  <c r="H915" i="36"/>
  <c r="H914" i="36"/>
  <c r="H913" i="36"/>
  <c r="H912" i="36"/>
  <c r="H911" i="36"/>
  <c r="H910" i="36"/>
  <c r="H909" i="36"/>
  <c r="H908" i="36"/>
  <c r="H907" i="36"/>
  <c r="H906" i="36"/>
  <c r="H905" i="36"/>
  <c r="H904" i="36"/>
  <c r="H903" i="36"/>
  <c r="H902" i="36"/>
  <c r="H901" i="36"/>
  <c r="H900" i="36"/>
  <c r="H899" i="36"/>
  <c r="H898" i="36"/>
  <c r="H897" i="36"/>
  <c r="H896" i="36"/>
  <c r="H895" i="36"/>
  <c r="H894" i="36"/>
  <c r="H893" i="36"/>
  <c r="H892" i="36"/>
  <c r="H891" i="36"/>
  <c r="H890" i="36"/>
  <c r="H889" i="36"/>
  <c r="H888" i="36"/>
  <c r="H887" i="36"/>
  <c r="H886" i="36"/>
  <c r="H885" i="36"/>
  <c r="H884" i="36"/>
  <c r="H883" i="36"/>
  <c r="H882" i="36"/>
  <c r="H881" i="36"/>
  <c r="H880" i="36"/>
  <c r="H879" i="36"/>
  <c r="H878" i="36"/>
  <c r="H877" i="36"/>
  <c r="H876" i="36"/>
  <c r="H875" i="36"/>
  <c r="H874" i="36"/>
  <c r="H873" i="36"/>
  <c r="H872" i="36"/>
  <c r="H871" i="36"/>
  <c r="H870" i="36"/>
  <c r="H869" i="36"/>
  <c r="H868" i="36"/>
  <c r="H867" i="36"/>
  <c r="H866" i="36"/>
  <c r="H865" i="36"/>
  <c r="H864" i="36"/>
  <c r="H863" i="36"/>
  <c r="H862" i="36"/>
  <c r="H861" i="36"/>
  <c r="H860" i="36"/>
  <c r="H859" i="36"/>
  <c r="H858" i="36"/>
  <c r="H857" i="36"/>
  <c r="H856" i="36"/>
  <c r="H855" i="36"/>
  <c r="H854" i="36"/>
  <c r="H853" i="36"/>
  <c r="H852" i="36"/>
  <c r="H851" i="36"/>
  <c r="H850" i="36"/>
  <c r="H849" i="36"/>
  <c r="H848" i="36"/>
  <c r="H847" i="36"/>
  <c r="H846" i="36"/>
  <c r="H845" i="36"/>
  <c r="H844" i="36"/>
  <c r="H843" i="36"/>
  <c r="H842" i="36"/>
  <c r="H841" i="36"/>
  <c r="H840" i="36"/>
  <c r="H839" i="36"/>
  <c r="H838" i="36"/>
  <c r="H837" i="36"/>
  <c r="H836" i="36"/>
  <c r="H835" i="36"/>
  <c r="H834" i="36"/>
  <c r="H833" i="36"/>
  <c r="H832" i="36"/>
  <c r="H831" i="36"/>
  <c r="H830" i="36"/>
  <c r="H829" i="36"/>
  <c r="H828" i="36"/>
  <c r="H827" i="36"/>
  <c r="H826" i="36"/>
  <c r="H825" i="36"/>
  <c r="H824" i="36"/>
  <c r="H823" i="36"/>
  <c r="H822" i="36"/>
  <c r="H821" i="36"/>
  <c r="H820" i="36"/>
  <c r="H819" i="36"/>
  <c r="H818" i="36"/>
  <c r="H817" i="36"/>
  <c r="H816" i="36"/>
  <c r="H815" i="36"/>
  <c r="H814" i="36"/>
  <c r="H813" i="36"/>
  <c r="H812" i="36"/>
  <c r="H811" i="36"/>
  <c r="H810" i="36"/>
  <c r="H809" i="36"/>
  <c r="H808" i="36"/>
  <c r="H807" i="36"/>
  <c r="H806" i="36"/>
  <c r="H805" i="36"/>
  <c r="H804" i="36"/>
  <c r="H803" i="36"/>
  <c r="H802" i="36"/>
  <c r="H801" i="36"/>
  <c r="H800" i="36"/>
  <c r="H799" i="36"/>
  <c r="H798" i="36"/>
  <c r="H797" i="36"/>
  <c r="H796" i="36"/>
  <c r="H795" i="36"/>
  <c r="H794" i="36"/>
  <c r="H793" i="36"/>
  <c r="H792" i="36"/>
  <c r="H791" i="36"/>
  <c r="H790" i="36"/>
  <c r="H789" i="36"/>
  <c r="H788" i="36"/>
  <c r="H787" i="36"/>
  <c r="H786" i="36"/>
  <c r="H785" i="36"/>
  <c r="H784" i="36"/>
  <c r="H783" i="36"/>
  <c r="H782" i="36"/>
  <c r="H781" i="36"/>
  <c r="H780" i="36"/>
  <c r="H779" i="36"/>
  <c r="H778" i="36"/>
  <c r="H777" i="36"/>
  <c r="H776" i="36"/>
  <c r="H775" i="36"/>
  <c r="H774" i="36"/>
  <c r="H773" i="36"/>
  <c r="H772" i="36"/>
  <c r="H771" i="36"/>
  <c r="H770" i="36"/>
  <c r="H769" i="36"/>
  <c r="H768" i="36"/>
  <c r="H767" i="36"/>
  <c r="H766" i="36"/>
  <c r="H765" i="36"/>
  <c r="H764" i="36"/>
  <c r="H763" i="36"/>
  <c r="H762" i="36"/>
  <c r="H761" i="36"/>
  <c r="H760" i="36"/>
  <c r="H759" i="36"/>
  <c r="H758" i="36"/>
  <c r="H757" i="36"/>
  <c r="H756" i="36"/>
  <c r="H755" i="36"/>
  <c r="H754" i="36"/>
  <c r="H753" i="36"/>
  <c r="H752" i="36"/>
  <c r="H751" i="36"/>
  <c r="H750" i="36"/>
  <c r="H749" i="36"/>
  <c r="H748" i="36"/>
  <c r="H747" i="36"/>
  <c r="H746" i="36"/>
  <c r="H745" i="36"/>
  <c r="H744" i="36"/>
  <c r="H743" i="36"/>
  <c r="H742" i="36"/>
  <c r="H741" i="36"/>
  <c r="H740" i="36"/>
  <c r="H739" i="36"/>
  <c r="H738" i="36"/>
  <c r="H737" i="36"/>
  <c r="H736" i="36"/>
  <c r="H735" i="36"/>
  <c r="H734" i="36"/>
  <c r="H733" i="36"/>
  <c r="H732" i="36"/>
  <c r="H731" i="36"/>
  <c r="H730" i="36"/>
  <c r="H729" i="36"/>
  <c r="H728" i="36"/>
  <c r="H727" i="36"/>
  <c r="H726" i="36"/>
  <c r="H725" i="36"/>
  <c r="H724" i="36"/>
  <c r="H723" i="36"/>
  <c r="H722" i="36"/>
  <c r="H721" i="36"/>
  <c r="H720" i="36"/>
  <c r="H719" i="36"/>
  <c r="H718" i="36"/>
  <c r="H717" i="36"/>
  <c r="H716" i="36"/>
  <c r="H715" i="36"/>
  <c r="H714" i="36"/>
  <c r="H713" i="36"/>
  <c r="H712" i="36"/>
  <c r="H711" i="36"/>
  <c r="H710" i="36"/>
  <c r="H709" i="36"/>
  <c r="H708" i="36"/>
  <c r="H707" i="36"/>
  <c r="H706" i="36"/>
  <c r="H705" i="36"/>
  <c r="H704" i="36"/>
  <c r="H703" i="36"/>
  <c r="H702" i="36"/>
  <c r="H701" i="36"/>
  <c r="H700" i="36"/>
  <c r="H699" i="36"/>
  <c r="H698" i="36"/>
  <c r="H697" i="36"/>
  <c r="H696" i="36"/>
  <c r="H695" i="36"/>
  <c r="H694" i="36"/>
  <c r="H693" i="36"/>
  <c r="H692" i="36"/>
  <c r="H691" i="36"/>
  <c r="H690" i="36"/>
  <c r="H689" i="36"/>
  <c r="H688" i="36"/>
  <c r="H687" i="36"/>
  <c r="H686" i="36"/>
  <c r="H685" i="36"/>
  <c r="H684" i="36"/>
  <c r="H683" i="36"/>
  <c r="H682" i="36"/>
  <c r="H681" i="36"/>
  <c r="H680" i="36"/>
  <c r="H679" i="36"/>
  <c r="H678" i="36"/>
  <c r="H677" i="36"/>
  <c r="H676" i="36"/>
  <c r="H675" i="36"/>
  <c r="H674" i="36"/>
  <c r="H673" i="36"/>
  <c r="H672" i="36"/>
  <c r="H671" i="36"/>
  <c r="H670" i="36"/>
  <c r="H669" i="36"/>
  <c r="H668" i="36"/>
  <c r="H667" i="36"/>
  <c r="H666" i="36"/>
  <c r="H665" i="36"/>
  <c r="H664" i="36"/>
  <c r="H663" i="36"/>
  <c r="H662" i="36"/>
  <c r="H661" i="36"/>
  <c r="H660" i="36"/>
  <c r="H659" i="36"/>
  <c r="H658" i="36"/>
  <c r="H657" i="36"/>
  <c r="H656" i="36"/>
  <c r="H655" i="36"/>
  <c r="H654" i="36"/>
  <c r="H653" i="36"/>
  <c r="H652" i="36"/>
  <c r="H651" i="36"/>
  <c r="H650" i="36"/>
  <c r="H649" i="36"/>
  <c r="H648" i="36"/>
  <c r="H647" i="36"/>
  <c r="H646" i="36"/>
  <c r="H645" i="36"/>
  <c r="H644" i="36"/>
  <c r="H643" i="36"/>
  <c r="H642" i="36"/>
  <c r="H641" i="36"/>
  <c r="H640" i="36"/>
  <c r="H639" i="36"/>
  <c r="H638" i="36"/>
  <c r="H637" i="36"/>
  <c r="H636" i="36"/>
  <c r="H635" i="36"/>
  <c r="H634" i="36"/>
  <c r="H633" i="36"/>
  <c r="H632" i="36"/>
  <c r="H631" i="36"/>
  <c r="H630" i="36"/>
  <c r="H629" i="36"/>
  <c r="H628" i="36"/>
  <c r="H627" i="36"/>
  <c r="H626" i="36"/>
  <c r="H625" i="36"/>
  <c r="H624" i="36"/>
  <c r="H623" i="36"/>
  <c r="H622" i="36"/>
  <c r="H621" i="36"/>
  <c r="H620" i="36"/>
  <c r="H619" i="36"/>
  <c r="H618" i="36"/>
  <c r="H617" i="36"/>
  <c r="H616" i="36"/>
  <c r="H615" i="36"/>
  <c r="H614" i="36"/>
  <c r="H613" i="36"/>
  <c r="H612" i="36"/>
  <c r="H611" i="36"/>
  <c r="H610" i="36"/>
  <c r="H609" i="36"/>
  <c r="H608" i="36"/>
  <c r="H607" i="36"/>
  <c r="H606" i="36"/>
  <c r="H605" i="36"/>
  <c r="H604" i="36"/>
  <c r="H603" i="36"/>
  <c r="H602" i="36"/>
  <c r="H601" i="36"/>
  <c r="H600" i="36"/>
  <c r="H599" i="36"/>
  <c r="H598" i="36"/>
  <c r="H597" i="36"/>
  <c r="H596" i="36"/>
  <c r="H595" i="36"/>
  <c r="H594" i="36"/>
  <c r="H593" i="36"/>
  <c r="H592" i="36"/>
  <c r="H591" i="36"/>
  <c r="H590" i="36"/>
  <c r="H589" i="36"/>
  <c r="H588" i="36"/>
  <c r="H587" i="36"/>
  <c r="H586" i="36"/>
  <c r="H585" i="36"/>
  <c r="H584" i="36"/>
  <c r="H583" i="36"/>
  <c r="H582" i="36"/>
  <c r="H581" i="36"/>
  <c r="H580" i="36"/>
  <c r="H579" i="36"/>
  <c r="H578" i="36"/>
  <c r="H577" i="36"/>
  <c r="H576" i="36"/>
  <c r="H575" i="36"/>
  <c r="H574" i="36"/>
  <c r="H573" i="36"/>
  <c r="H572" i="36"/>
  <c r="H571" i="36"/>
  <c r="H570" i="36"/>
  <c r="H569" i="36"/>
  <c r="H568" i="36"/>
  <c r="H567" i="36"/>
  <c r="H566" i="36"/>
  <c r="H565" i="36"/>
  <c r="H564" i="36"/>
  <c r="H563" i="36"/>
  <c r="H562" i="36"/>
  <c r="H561" i="36"/>
  <c r="H560" i="36"/>
  <c r="H559" i="36"/>
  <c r="H558" i="36"/>
  <c r="H557" i="36"/>
  <c r="H556" i="36"/>
  <c r="H555" i="36"/>
  <c r="H554" i="36"/>
  <c r="H553" i="36"/>
  <c r="H552" i="36"/>
  <c r="H551" i="36"/>
  <c r="H550" i="36"/>
  <c r="H549" i="36"/>
  <c r="H548" i="36"/>
  <c r="H547" i="36"/>
  <c r="H546" i="36"/>
  <c r="H545" i="36"/>
  <c r="H544" i="36"/>
  <c r="H543" i="36"/>
  <c r="H542" i="36"/>
  <c r="H541" i="36"/>
  <c r="H540" i="36"/>
  <c r="H539" i="36"/>
  <c r="H538" i="36"/>
  <c r="H537" i="36"/>
  <c r="H536" i="36"/>
  <c r="H535" i="36"/>
  <c r="H534" i="36"/>
  <c r="H533" i="36"/>
  <c r="H532" i="36"/>
  <c r="H531" i="36"/>
  <c r="H530" i="36"/>
  <c r="H529" i="36"/>
  <c r="H528" i="36"/>
  <c r="H527" i="36"/>
  <c r="H526" i="36"/>
  <c r="H525" i="36"/>
  <c r="H524" i="36"/>
  <c r="H523" i="36"/>
  <c r="H522" i="36"/>
  <c r="H521" i="36"/>
  <c r="H520" i="36"/>
  <c r="H519" i="36"/>
  <c r="H518" i="36"/>
  <c r="H517" i="36"/>
  <c r="H516" i="36"/>
  <c r="H515" i="36"/>
  <c r="H514" i="36"/>
  <c r="H513" i="36"/>
  <c r="H512" i="36"/>
  <c r="H511" i="36"/>
  <c r="H510" i="36"/>
  <c r="H509" i="36"/>
  <c r="H508" i="36"/>
  <c r="H507" i="36"/>
  <c r="H506" i="36"/>
  <c r="H505" i="36"/>
  <c r="H504" i="36"/>
  <c r="H503" i="36"/>
  <c r="H502" i="36"/>
  <c r="H501" i="36"/>
  <c r="H500" i="36"/>
  <c r="H499" i="36"/>
  <c r="H498" i="36"/>
  <c r="H497" i="36"/>
  <c r="H496" i="36"/>
  <c r="H495" i="36"/>
  <c r="H494" i="36"/>
  <c r="H493" i="36"/>
  <c r="H492" i="36"/>
  <c r="H491" i="36"/>
  <c r="H490" i="36"/>
  <c r="H489" i="36"/>
  <c r="H488" i="36"/>
  <c r="H487" i="36"/>
  <c r="H486" i="36"/>
  <c r="H485" i="36"/>
  <c r="H484" i="36"/>
  <c r="H483" i="36"/>
  <c r="H482" i="36"/>
  <c r="H481" i="36"/>
  <c r="H480" i="36"/>
  <c r="H479" i="36"/>
  <c r="H478" i="36"/>
  <c r="H477" i="36"/>
  <c r="H476" i="36"/>
  <c r="H475" i="36"/>
  <c r="H474" i="36"/>
  <c r="H473" i="36"/>
  <c r="H472" i="36"/>
  <c r="H471" i="36"/>
  <c r="H470" i="36"/>
  <c r="H469" i="36"/>
  <c r="H468" i="36"/>
  <c r="H467" i="36"/>
  <c r="H466" i="36"/>
  <c r="H465" i="36"/>
  <c r="H464" i="36"/>
  <c r="H463" i="36"/>
  <c r="H462" i="36"/>
  <c r="H461" i="36"/>
  <c r="H460" i="36"/>
  <c r="H459" i="36"/>
  <c r="H458" i="36"/>
  <c r="H457" i="36"/>
  <c r="H456" i="36"/>
  <c r="H455" i="36"/>
  <c r="H454" i="36"/>
  <c r="H453" i="36"/>
  <c r="H452" i="36"/>
  <c r="H451" i="36"/>
  <c r="H450" i="36"/>
  <c r="H449" i="36"/>
  <c r="H448" i="36"/>
  <c r="H447" i="36"/>
  <c r="H446" i="36"/>
  <c r="H445" i="36"/>
  <c r="H444" i="36"/>
  <c r="H443" i="36"/>
  <c r="H442" i="36"/>
  <c r="H441" i="36"/>
  <c r="H440" i="36"/>
  <c r="H439" i="36"/>
  <c r="H438" i="36"/>
  <c r="H437" i="36"/>
  <c r="H436" i="36"/>
  <c r="H435" i="36"/>
  <c r="H434" i="36"/>
  <c r="H433" i="36"/>
  <c r="H432" i="36"/>
  <c r="H431" i="36"/>
  <c r="H430" i="36"/>
  <c r="H429" i="36"/>
  <c r="H428" i="36"/>
  <c r="H427" i="36"/>
  <c r="H426" i="36"/>
  <c r="H425" i="36"/>
  <c r="H424" i="36"/>
  <c r="H423" i="36"/>
  <c r="H422" i="36"/>
  <c r="H421" i="36"/>
  <c r="H420" i="36"/>
  <c r="H419" i="36"/>
  <c r="H418" i="36"/>
  <c r="H417" i="36"/>
  <c r="H416" i="36"/>
  <c r="H415" i="36"/>
  <c r="H414" i="36"/>
  <c r="H413" i="36"/>
  <c r="H412" i="36"/>
  <c r="H411" i="36"/>
  <c r="H410" i="36"/>
  <c r="H409" i="36"/>
  <c r="H408" i="36"/>
  <c r="H407" i="36"/>
  <c r="H406" i="36"/>
  <c r="H405" i="36"/>
  <c r="H404" i="36"/>
  <c r="H403" i="36"/>
  <c r="H402" i="36"/>
  <c r="H401" i="36"/>
  <c r="H400" i="36"/>
  <c r="H399" i="36"/>
  <c r="H398" i="36"/>
  <c r="H397" i="36"/>
  <c r="H396" i="36"/>
  <c r="H395" i="36"/>
  <c r="H394" i="36"/>
  <c r="H393" i="36"/>
  <c r="H392" i="36"/>
  <c r="H391" i="36"/>
  <c r="H390" i="36"/>
  <c r="H389" i="36"/>
  <c r="H388" i="36"/>
  <c r="H387" i="36"/>
  <c r="H386" i="36"/>
  <c r="H385" i="36"/>
  <c r="H384" i="36"/>
  <c r="H383" i="36"/>
  <c r="H382" i="36"/>
  <c r="H381" i="36"/>
  <c r="H380" i="36"/>
  <c r="H379" i="36"/>
  <c r="H378" i="36"/>
  <c r="H377" i="36"/>
  <c r="H376" i="36"/>
  <c r="H375" i="36"/>
  <c r="H374" i="36"/>
  <c r="H373" i="36"/>
  <c r="H372" i="36"/>
  <c r="H371" i="36"/>
  <c r="H370" i="36"/>
  <c r="H369" i="36"/>
  <c r="H368" i="36"/>
  <c r="H367" i="36"/>
  <c r="H366" i="36"/>
  <c r="H365" i="36"/>
  <c r="H364" i="36"/>
  <c r="H363" i="36"/>
  <c r="H362" i="36"/>
  <c r="H361" i="36"/>
  <c r="H360" i="36"/>
  <c r="H359" i="36"/>
  <c r="H358" i="36"/>
  <c r="H357" i="36"/>
  <c r="H356" i="36"/>
  <c r="H355" i="36"/>
  <c r="H354" i="36"/>
  <c r="H353" i="36"/>
  <c r="H352" i="36"/>
  <c r="H351" i="36"/>
  <c r="H350" i="36"/>
  <c r="H349" i="36"/>
  <c r="H348" i="36"/>
  <c r="H347" i="36"/>
  <c r="H346" i="36"/>
  <c r="H345" i="36"/>
  <c r="H344" i="36"/>
  <c r="H343" i="36"/>
  <c r="H342" i="36"/>
  <c r="H341" i="36"/>
  <c r="H340" i="36"/>
  <c r="H339" i="36"/>
  <c r="H338" i="36"/>
  <c r="H337" i="36"/>
  <c r="H336" i="36"/>
  <c r="H335" i="36"/>
  <c r="H334" i="36"/>
  <c r="H333" i="36"/>
  <c r="H332" i="36"/>
  <c r="H331" i="36"/>
  <c r="H330" i="36"/>
  <c r="H329" i="36"/>
  <c r="H328" i="36"/>
  <c r="H327" i="36"/>
  <c r="H326" i="36"/>
  <c r="H325" i="36"/>
  <c r="H324" i="36"/>
  <c r="H323" i="36"/>
  <c r="H322" i="36"/>
  <c r="H321" i="36"/>
  <c r="H320" i="36"/>
  <c r="H319" i="36"/>
  <c r="H318" i="36"/>
  <c r="H317" i="36"/>
  <c r="H316" i="36"/>
  <c r="H315" i="36"/>
  <c r="H314" i="36"/>
  <c r="H313" i="36"/>
  <c r="H312" i="36"/>
  <c r="H311" i="36"/>
  <c r="H310" i="36"/>
  <c r="H309" i="36"/>
  <c r="H308" i="36"/>
  <c r="H307" i="36"/>
  <c r="H306" i="36"/>
  <c r="H305" i="36"/>
  <c r="H304" i="36"/>
  <c r="H303" i="36"/>
  <c r="H302" i="36"/>
  <c r="H301" i="36"/>
  <c r="H300" i="36"/>
  <c r="H299" i="36"/>
  <c r="H298" i="36"/>
  <c r="H297" i="36"/>
  <c r="H296" i="36"/>
  <c r="H295" i="36"/>
  <c r="H294" i="36"/>
  <c r="H293" i="36"/>
  <c r="H292" i="36"/>
  <c r="H291" i="36"/>
  <c r="H290" i="36"/>
  <c r="H289" i="36"/>
  <c r="H288" i="36"/>
  <c r="H287" i="36"/>
  <c r="H286" i="36"/>
  <c r="H285" i="36"/>
  <c r="H284" i="36"/>
  <c r="H283" i="36"/>
  <c r="H282" i="36"/>
  <c r="H281" i="36"/>
  <c r="H280" i="36"/>
  <c r="H279" i="36"/>
  <c r="H278" i="36"/>
  <c r="H277" i="36"/>
  <c r="H276" i="36"/>
  <c r="H275" i="36"/>
  <c r="H274" i="36"/>
  <c r="H273" i="36"/>
  <c r="H272" i="36"/>
  <c r="H271" i="36"/>
  <c r="H270" i="36"/>
  <c r="H269" i="36"/>
  <c r="H268" i="36"/>
  <c r="H267" i="36"/>
  <c r="H266" i="36"/>
  <c r="H265" i="36"/>
  <c r="H264" i="36"/>
  <c r="H263" i="36"/>
  <c r="H262" i="36"/>
  <c r="H261" i="36"/>
  <c r="H260" i="36"/>
  <c r="H259" i="36"/>
  <c r="H258" i="36"/>
  <c r="H257" i="36"/>
  <c r="H256" i="36"/>
  <c r="H255" i="36"/>
  <c r="H254" i="36"/>
  <c r="H253" i="36"/>
  <c r="H252" i="36"/>
  <c r="H251" i="36"/>
  <c r="H250" i="36"/>
  <c r="H249" i="36"/>
  <c r="H248" i="36"/>
  <c r="H247" i="36"/>
  <c r="H246" i="36"/>
  <c r="H245" i="36"/>
  <c r="H244" i="36"/>
  <c r="H243" i="36"/>
  <c r="H242" i="36"/>
  <c r="H241" i="36"/>
  <c r="H240" i="36"/>
  <c r="H239" i="36"/>
  <c r="H238" i="36"/>
  <c r="H237" i="36"/>
  <c r="H236" i="36"/>
  <c r="H235" i="36"/>
  <c r="H234" i="36"/>
  <c r="H233" i="36"/>
  <c r="H232" i="36"/>
  <c r="H231" i="36"/>
  <c r="H230" i="36"/>
  <c r="H229" i="36"/>
  <c r="H228" i="36"/>
  <c r="H227" i="36"/>
  <c r="H226" i="36"/>
  <c r="H225" i="36"/>
  <c r="H224" i="36"/>
  <c r="H223" i="36"/>
  <c r="H222" i="36"/>
  <c r="H221" i="36"/>
  <c r="H220" i="36"/>
  <c r="H219" i="36"/>
  <c r="H218" i="36"/>
  <c r="H217" i="36"/>
  <c r="H216" i="36"/>
  <c r="H215" i="36"/>
  <c r="H214" i="36"/>
  <c r="H213" i="36"/>
  <c r="H212" i="36"/>
  <c r="H211" i="36"/>
  <c r="H210" i="36"/>
  <c r="H209" i="36"/>
  <c r="H208" i="36"/>
  <c r="H207" i="36"/>
  <c r="H206" i="36"/>
  <c r="H205" i="36"/>
  <c r="H204" i="36"/>
  <c r="H203" i="36"/>
  <c r="H202" i="36"/>
  <c r="H201" i="36"/>
  <c r="H200" i="36"/>
  <c r="H199" i="36"/>
  <c r="H198" i="36"/>
  <c r="H197" i="36"/>
  <c r="H196" i="36"/>
  <c r="H195" i="36"/>
  <c r="H194" i="36"/>
  <c r="H193" i="36"/>
  <c r="H192" i="36"/>
  <c r="H191" i="36"/>
  <c r="H190" i="36"/>
  <c r="H189" i="36"/>
  <c r="H188" i="36"/>
  <c r="H187" i="36"/>
  <c r="H186" i="36"/>
  <c r="H185" i="36"/>
  <c r="H184" i="36"/>
  <c r="H183" i="36"/>
  <c r="H182" i="36"/>
  <c r="H181" i="36"/>
  <c r="H180" i="36"/>
  <c r="H179" i="36"/>
  <c r="H178" i="36"/>
  <c r="H177" i="36"/>
  <c r="H176" i="36"/>
  <c r="H175" i="36"/>
  <c r="H174" i="36"/>
  <c r="H173" i="36"/>
  <c r="H172" i="36"/>
  <c r="H171" i="36"/>
  <c r="H170" i="36"/>
  <c r="H169" i="36"/>
  <c r="H168" i="36"/>
  <c r="H167" i="36"/>
  <c r="H166" i="36"/>
  <c r="H165" i="36"/>
  <c r="H164" i="36"/>
  <c r="H163" i="36"/>
  <c r="H162" i="36"/>
  <c r="H161" i="36"/>
  <c r="H160" i="36"/>
  <c r="H159" i="36"/>
  <c r="H158" i="36"/>
  <c r="H157" i="36"/>
  <c r="H156" i="36"/>
  <c r="H155" i="36"/>
  <c r="H154" i="36"/>
  <c r="H153" i="36"/>
  <c r="H152" i="36"/>
  <c r="H151" i="36"/>
  <c r="H150" i="36"/>
  <c r="H149" i="36"/>
  <c r="H148" i="36"/>
  <c r="H147" i="36"/>
  <c r="H146" i="36"/>
  <c r="H145" i="36"/>
  <c r="H144" i="36"/>
  <c r="H143" i="36"/>
  <c r="H142" i="36"/>
  <c r="H141" i="36"/>
  <c r="H140" i="36"/>
  <c r="H139" i="36"/>
  <c r="H138" i="36"/>
  <c r="H137" i="36"/>
  <c r="H136" i="36"/>
  <c r="H135" i="36"/>
  <c r="H134" i="36"/>
  <c r="H133" i="36"/>
  <c r="H132" i="36"/>
  <c r="H131" i="36"/>
  <c r="H130" i="36"/>
  <c r="H129" i="36"/>
  <c r="H128" i="36"/>
  <c r="H127" i="36"/>
  <c r="H126" i="36"/>
  <c r="H125" i="36"/>
  <c r="H124" i="36"/>
  <c r="H123" i="36"/>
  <c r="H122" i="36"/>
  <c r="H121" i="36"/>
  <c r="H120" i="36"/>
  <c r="H119" i="36"/>
  <c r="H118" i="36"/>
  <c r="H117" i="36"/>
  <c r="H116" i="36"/>
  <c r="H115" i="36"/>
  <c r="H114" i="36"/>
  <c r="H113" i="36"/>
  <c r="H112" i="36"/>
  <c r="H111" i="36"/>
  <c r="H110" i="36"/>
  <c r="H109" i="36"/>
  <c r="H108" i="36"/>
  <c r="H107" i="36"/>
  <c r="H106" i="36"/>
  <c r="H105" i="36"/>
  <c r="H104" i="36"/>
  <c r="H103" i="36"/>
  <c r="H102" i="36"/>
  <c r="H101" i="36"/>
  <c r="H100" i="36"/>
  <c r="H99" i="36"/>
  <c r="H98" i="36"/>
  <c r="H97" i="36"/>
  <c r="H96" i="36"/>
  <c r="H95" i="36"/>
  <c r="H94" i="36"/>
  <c r="H93" i="36"/>
  <c r="H92" i="36"/>
  <c r="H91" i="36"/>
  <c r="H90" i="36"/>
  <c r="H89" i="36"/>
  <c r="H88" i="36"/>
  <c r="H87" i="36"/>
  <c r="H86" i="36"/>
  <c r="H85" i="36"/>
  <c r="H84" i="36"/>
  <c r="H83" i="36"/>
  <c r="H82" i="36"/>
  <c r="H81" i="36"/>
  <c r="H80" i="36"/>
  <c r="H79" i="36"/>
  <c r="H78" i="36"/>
  <c r="H77" i="36"/>
  <c r="H76" i="36"/>
  <c r="H75" i="36"/>
  <c r="H74" i="36"/>
  <c r="H73" i="36"/>
  <c r="H72" i="36"/>
  <c r="H71" i="36"/>
  <c r="H70" i="36"/>
  <c r="H69" i="36"/>
  <c r="H68" i="36"/>
  <c r="H67" i="36"/>
  <c r="H66" i="36"/>
  <c r="H65" i="36"/>
  <c r="H64" i="36"/>
  <c r="H63" i="36"/>
  <c r="H62" i="36"/>
  <c r="H61" i="36"/>
  <c r="H60" i="36"/>
  <c r="H59" i="36"/>
  <c r="H58" i="36"/>
  <c r="H57" i="36"/>
  <c r="H56" i="36"/>
  <c r="H55" i="36"/>
  <c r="H54" i="36"/>
  <c r="H53" i="36"/>
  <c r="H52" i="36"/>
  <c r="H51" i="36"/>
  <c r="H50" i="36"/>
  <c r="H49" i="36"/>
  <c r="H48" i="36"/>
  <c r="H47" i="36"/>
  <c r="H46" i="36"/>
  <c r="H45" i="36"/>
  <c r="H44" i="36"/>
  <c r="H43" i="36"/>
  <c r="H42" i="36"/>
  <c r="H41" i="36"/>
  <c r="H40" i="36"/>
  <c r="H39" i="36"/>
  <c r="H38" i="36"/>
  <c r="H37" i="36"/>
  <c r="H36" i="36"/>
  <c r="H35" i="36"/>
  <c r="H34" i="36"/>
  <c r="H33" i="36"/>
  <c r="H32" i="36"/>
  <c r="H31" i="36"/>
  <c r="H30" i="36"/>
  <c r="H29" i="36"/>
  <c r="H28" i="36"/>
  <c r="H27" i="36"/>
  <c r="H26" i="36"/>
  <c r="H25" i="36"/>
  <c r="H24" i="36"/>
  <c r="H23" i="36"/>
  <c r="H22" i="36"/>
  <c r="H21" i="36"/>
  <c r="T23" i="36"/>
  <c r="T24" i="36" s="1"/>
  <c r="T25" i="36" s="1"/>
  <c r="T26" i="36" s="1"/>
  <c r="T27" i="36" s="1"/>
  <c r="T28" i="36" s="1"/>
  <c r="T29" i="36" s="1"/>
  <c r="T30" i="36" s="1"/>
  <c r="T31" i="36" s="1"/>
  <c r="T32" i="36" s="1"/>
  <c r="T33" i="36" s="1"/>
  <c r="T34" i="36" s="1"/>
  <c r="T35" i="36" s="1"/>
  <c r="T36" i="36" s="1"/>
  <c r="T37" i="36" s="1"/>
  <c r="T38" i="36" s="1"/>
  <c r="T39" i="36" s="1"/>
  <c r="T40" i="36" s="1"/>
  <c r="T41" i="36" s="1"/>
  <c r="T42" i="36" s="1"/>
  <c r="T43" i="36" s="1"/>
  <c r="T44" i="36" s="1"/>
  <c r="T45" i="36" s="1"/>
  <c r="T46" i="36" s="1"/>
  <c r="T47" i="36" s="1"/>
  <c r="T48" i="36" s="1"/>
  <c r="T49" i="36" s="1"/>
  <c r="T50" i="36" s="1"/>
  <c r="T51" i="36" s="1"/>
  <c r="T52" i="36" s="1"/>
  <c r="T53" i="36" s="1"/>
  <c r="T54" i="36" s="1"/>
  <c r="T55" i="36" s="1"/>
  <c r="T56" i="36" s="1"/>
  <c r="T57" i="36" s="1"/>
  <c r="T58" i="36" s="1"/>
  <c r="T59" i="36" s="1"/>
  <c r="T60" i="36" s="1"/>
  <c r="T61" i="36" s="1"/>
  <c r="T62" i="36" s="1"/>
  <c r="T63" i="36" s="1"/>
  <c r="T64" i="36" s="1"/>
  <c r="T65" i="36" s="1"/>
  <c r="T66" i="36" s="1"/>
  <c r="T67" i="36" s="1"/>
  <c r="T68" i="36" s="1"/>
  <c r="T69" i="36" s="1"/>
  <c r="T70" i="36" s="1"/>
  <c r="T71" i="36" s="1"/>
  <c r="T72" i="36" s="1"/>
  <c r="T73" i="36" s="1"/>
  <c r="T74" i="36" s="1"/>
  <c r="T75" i="36" s="1"/>
  <c r="T76" i="36" s="1"/>
  <c r="T77" i="36" s="1"/>
  <c r="T78" i="36" s="1"/>
  <c r="T79" i="36" s="1"/>
  <c r="T80" i="36" s="1"/>
  <c r="T81" i="36" s="1"/>
  <c r="T82" i="36" s="1"/>
  <c r="T83" i="36" s="1"/>
  <c r="T84" i="36" s="1"/>
  <c r="T85" i="36" s="1"/>
  <c r="T86" i="36" s="1"/>
  <c r="T87" i="36" s="1"/>
  <c r="T88" i="36" s="1"/>
  <c r="T89" i="36" s="1"/>
  <c r="T90" i="36" s="1"/>
  <c r="T91" i="36" s="1"/>
  <c r="T92" i="36" s="1"/>
  <c r="T93" i="36" s="1"/>
  <c r="T94" i="36" s="1"/>
  <c r="T95" i="36" s="1"/>
  <c r="T96" i="36" s="1"/>
  <c r="T97" i="36" s="1"/>
  <c r="T98" i="36" s="1"/>
  <c r="T99" i="36" s="1"/>
  <c r="T100" i="36" s="1"/>
  <c r="T101" i="36" s="1"/>
  <c r="T102" i="36" s="1"/>
  <c r="T103" i="36" s="1"/>
  <c r="T104" i="36" s="1"/>
  <c r="T105" i="36" s="1"/>
  <c r="T106" i="36" s="1"/>
  <c r="T107" i="36" s="1"/>
  <c r="T108" i="36" s="1"/>
  <c r="T109" i="36" s="1"/>
  <c r="T110" i="36" s="1"/>
  <c r="T111" i="36" s="1"/>
  <c r="T112" i="36" s="1"/>
  <c r="T113" i="36" s="1"/>
  <c r="T114" i="36" s="1"/>
  <c r="T115" i="36" s="1"/>
  <c r="T116" i="36" s="1"/>
  <c r="T117" i="36" s="1"/>
  <c r="T118" i="36" s="1"/>
  <c r="T119" i="36" s="1"/>
  <c r="T120" i="36" s="1"/>
  <c r="T121" i="36" s="1"/>
  <c r="T122" i="36" s="1"/>
  <c r="T123" i="36" s="1"/>
  <c r="T124" i="36" s="1"/>
  <c r="M21" i="36"/>
  <c r="M22" i="36" s="1"/>
  <c r="M23" i="36" s="1"/>
  <c r="M24" i="36" s="1"/>
  <c r="M25" i="36" s="1"/>
  <c r="M26" i="36" s="1"/>
  <c r="M27" i="36" s="1"/>
  <c r="M28" i="36" s="1"/>
  <c r="M29" i="36" s="1"/>
  <c r="M30" i="36" s="1"/>
  <c r="M31" i="36" s="1"/>
  <c r="M32" i="36" s="1"/>
  <c r="M33" i="36" s="1"/>
  <c r="M34" i="36" s="1"/>
  <c r="M35" i="36" s="1"/>
  <c r="M36" i="36" s="1"/>
  <c r="M37" i="36" s="1"/>
  <c r="M38" i="36" s="1"/>
  <c r="M39" i="36" s="1"/>
  <c r="M40" i="36" s="1"/>
  <c r="M41" i="36" s="1"/>
  <c r="M42" i="36" s="1"/>
  <c r="M43" i="36" s="1"/>
  <c r="M44" i="36" s="1"/>
  <c r="M45" i="36" s="1"/>
  <c r="M46" i="36" s="1"/>
  <c r="M47" i="36" s="1"/>
  <c r="M48" i="36" s="1"/>
  <c r="M49" i="36" s="1"/>
  <c r="M50" i="36" s="1"/>
  <c r="M51" i="36" s="1"/>
  <c r="M52" i="36" s="1"/>
  <c r="M53" i="36" s="1"/>
  <c r="M54" i="36" s="1"/>
  <c r="M55" i="36" s="1"/>
  <c r="M56" i="36" s="1"/>
  <c r="M57" i="36" s="1"/>
  <c r="M58" i="36" s="1"/>
  <c r="M59" i="36" s="1"/>
  <c r="M60" i="36" s="1"/>
  <c r="M61" i="36" s="1"/>
  <c r="M62" i="36" s="1"/>
  <c r="M63" i="36" s="1"/>
  <c r="M64" i="36" s="1"/>
  <c r="M65" i="36" s="1"/>
  <c r="M66" i="36" s="1"/>
  <c r="M67" i="36" s="1"/>
  <c r="M68" i="36" s="1"/>
  <c r="M69" i="36" s="1"/>
  <c r="M70" i="36" s="1"/>
  <c r="M71" i="36" s="1"/>
  <c r="M72" i="36" s="1"/>
  <c r="M73" i="36" s="1"/>
  <c r="M74" i="36" s="1"/>
  <c r="M75" i="36" s="1"/>
  <c r="M76" i="36" s="1"/>
  <c r="M77" i="36" s="1"/>
  <c r="M78" i="36" s="1"/>
  <c r="M79" i="36" s="1"/>
  <c r="M80" i="36" s="1"/>
  <c r="M81" i="36" s="1"/>
  <c r="M82" i="36" s="1"/>
  <c r="M83" i="36" s="1"/>
  <c r="M84" i="36" s="1"/>
  <c r="M85" i="36" s="1"/>
  <c r="M86" i="36" s="1"/>
  <c r="M87" i="36" s="1"/>
  <c r="M88" i="36" s="1"/>
  <c r="M89" i="36" s="1"/>
  <c r="M90" i="36" s="1"/>
  <c r="M91" i="36" s="1"/>
  <c r="M92" i="36" s="1"/>
  <c r="M93" i="36" s="1"/>
  <c r="M94" i="36" s="1"/>
  <c r="M95" i="36" s="1"/>
  <c r="M96" i="36" s="1"/>
  <c r="M97" i="36" s="1"/>
  <c r="M98" i="36" s="1"/>
  <c r="M99" i="36" s="1"/>
  <c r="M100" i="36" s="1"/>
  <c r="M101" i="36" s="1"/>
  <c r="M102" i="36" s="1"/>
  <c r="M103" i="36" s="1"/>
  <c r="M104" i="36" s="1"/>
  <c r="M105" i="36" s="1"/>
  <c r="M106" i="36" s="1"/>
  <c r="M107" i="36" s="1"/>
  <c r="M108" i="36" s="1"/>
  <c r="M109" i="36" s="1"/>
  <c r="M110" i="36" s="1"/>
  <c r="M111" i="36" s="1"/>
  <c r="M112" i="36" s="1"/>
  <c r="M113" i="36" s="1"/>
  <c r="M114" i="36" s="1"/>
  <c r="M115" i="36" s="1"/>
  <c r="M116" i="36" s="1"/>
  <c r="M117" i="36" s="1"/>
  <c r="M118" i="36" s="1"/>
  <c r="M119" i="36" s="1"/>
  <c r="M120" i="36" s="1"/>
  <c r="M121" i="36" s="1"/>
  <c r="M122" i="36" s="1"/>
  <c r="M123" i="36" s="1"/>
  <c r="M124" i="36" s="1"/>
  <c r="M125" i="36" s="1"/>
  <c r="M126" i="36" s="1"/>
  <c r="M127" i="36" s="1"/>
  <c r="M128" i="36" s="1"/>
  <c r="M129" i="36" s="1"/>
  <c r="M130" i="36" s="1"/>
  <c r="M131" i="36" s="1"/>
  <c r="M132" i="36" s="1"/>
  <c r="M133" i="36" s="1"/>
  <c r="M134" i="36" s="1"/>
  <c r="M135" i="36" s="1"/>
  <c r="M136" i="36" s="1"/>
  <c r="M137" i="36" s="1"/>
  <c r="M138" i="36" s="1"/>
  <c r="M139" i="36" s="1"/>
  <c r="M140" i="36" s="1"/>
  <c r="M141" i="36" s="1"/>
  <c r="M142" i="36" s="1"/>
  <c r="M143" i="36" s="1"/>
  <c r="M144" i="36" s="1"/>
  <c r="M145" i="36" s="1"/>
  <c r="M146" i="36" s="1"/>
  <c r="M147" i="36" s="1"/>
  <c r="M148" i="36" s="1"/>
  <c r="M149" i="36" s="1"/>
  <c r="M150" i="36" s="1"/>
  <c r="M151" i="36" s="1"/>
  <c r="M152" i="36" s="1"/>
  <c r="M153" i="36" s="1"/>
  <c r="M154" i="36" s="1"/>
  <c r="M155" i="36" s="1"/>
  <c r="M156" i="36" s="1"/>
  <c r="M157" i="36" s="1"/>
  <c r="M158" i="36" s="1"/>
  <c r="M159" i="36" s="1"/>
  <c r="M160" i="36" s="1"/>
  <c r="M161" i="36" s="1"/>
  <c r="M162" i="36" s="1"/>
  <c r="M163" i="36" s="1"/>
  <c r="M164" i="36" s="1"/>
  <c r="M165" i="36" s="1"/>
  <c r="M166" i="36" s="1"/>
  <c r="M167" i="36" s="1"/>
  <c r="M168" i="36" s="1"/>
  <c r="M169" i="36" s="1"/>
  <c r="M170" i="36" s="1"/>
  <c r="M171" i="36" s="1"/>
  <c r="M172" i="36" s="1"/>
  <c r="M173" i="36" s="1"/>
  <c r="M174" i="36" s="1"/>
  <c r="M175" i="36" s="1"/>
  <c r="M176" i="36" s="1"/>
  <c r="M177" i="36" s="1"/>
  <c r="M178" i="36" s="1"/>
  <c r="M179" i="36" s="1"/>
  <c r="M180" i="36" s="1"/>
  <c r="M181" i="36" s="1"/>
  <c r="M182" i="36" s="1"/>
  <c r="M183" i="36" s="1"/>
  <c r="M184" i="36" s="1"/>
  <c r="M185" i="36" s="1"/>
  <c r="M186" i="36" s="1"/>
  <c r="M187" i="36" s="1"/>
  <c r="M188" i="36" s="1"/>
  <c r="M189" i="36" s="1"/>
  <c r="M190" i="36" s="1"/>
  <c r="M191" i="36" s="1"/>
  <c r="M192" i="36" s="1"/>
  <c r="M193" i="36" s="1"/>
  <c r="M194" i="36" s="1"/>
  <c r="M195" i="36" s="1"/>
  <c r="M196" i="36" s="1"/>
  <c r="M197" i="36" s="1"/>
  <c r="M198" i="36" s="1"/>
  <c r="M199" i="36" s="1"/>
  <c r="M200" i="36" s="1"/>
  <c r="M201" i="36" s="1"/>
  <c r="M202" i="36" s="1"/>
  <c r="M203" i="36" s="1"/>
  <c r="M204" i="36" s="1"/>
  <c r="M205" i="36" s="1"/>
  <c r="M206" i="36" s="1"/>
  <c r="M207" i="36" s="1"/>
  <c r="M208" i="36" s="1"/>
  <c r="M209" i="36" s="1"/>
  <c r="M210" i="36" s="1"/>
  <c r="M211" i="36" s="1"/>
  <c r="M212" i="36" s="1"/>
  <c r="M213" i="36" s="1"/>
  <c r="M214" i="36" s="1"/>
  <c r="M215" i="36" s="1"/>
  <c r="M216" i="36" s="1"/>
  <c r="M217" i="36" s="1"/>
  <c r="M218" i="36" s="1"/>
  <c r="M219" i="36" s="1"/>
  <c r="M220" i="36" s="1"/>
  <c r="M221" i="36" s="1"/>
  <c r="M222" i="36" s="1"/>
  <c r="M223" i="36" s="1"/>
  <c r="M224" i="36" s="1"/>
  <c r="M225" i="36" s="1"/>
  <c r="M226" i="36" s="1"/>
  <c r="M227" i="36" s="1"/>
  <c r="M228" i="36" s="1"/>
  <c r="M229" i="36" s="1"/>
  <c r="M230" i="36" s="1"/>
  <c r="M231" i="36" s="1"/>
  <c r="M232" i="36" s="1"/>
  <c r="M233" i="36" s="1"/>
  <c r="M234" i="36" s="1"/>
  <c r="M235" i="36" s="1"/>
  <c r="M236" i="36" s="1"/>
  <c r="M237" i="36" s="1"/>
  <c r="M238" i="36" s="1"/>
  <c r="M239" i="36" s="1"/>
  <c r="M240" i="36" s="1"/>
  <c r="M241" i="36" s="1"/>
  <c r="M242" i="36" s="1"/>
  <c r="M243" i="36" s="1"/>
  <c r="M244" i="36" s="1"/>
  <c r="M245" i="36" s="1"/>
  <c r="M246" i="36" s="1"/>
  <c r="M247" i="36" s="1"/>
  <c r="M248" i="36" s="1"/>
  <c r="M249" i="36" s="1"/>
  <c r="M250" i="36" s="1"/>
  <c r="M251" i="36" s="1"/>
  <c r="M252" i="36" s="1"/>
  <c r="M253" i="36" s="1"/>
  <c r="M254" i="36" s="1"/>
  <c r="M255" i="36" s="1"/>
  <c r="M256" i="36" s="1"/>
  <c r="M257" i="36" s="1"/>
  <c r="M258" i="36" s="1"/>
  <c r="M259" i="36" s="1"/>
  <c r="M260" i="36" s="1"/>
  <c r="M261" i="36" s="1"/>
  <c r="M262" i="36" s="1"/>
  <c r="M263" i="36" s="1"/>
  <c r="M264" i="36" s="1"/>
  <c r="M265" i="36" s="1"/>
  <c r="M266" i="36" s="1"/>
  <c r="M267" i="36" s="1"/>
  <c r="M268" i="36" s="1"/>
  <c r="M269" i="36" s="1"/>
  <c r="M270" i="36" s="1"/>
  <c r="M271" i="36" s="1"/>
  <c r="M272" i="36" s="1"/>
  <c r="M273" i="36" s="1"/>
  <c r="M274" i="36" s="1"/>
  <c r="M275" i="36" s="1"/>
  <c r="M276" i="36" s="1"/>
  <c r="M277" i="36" s="1"/>
  <c r="M278" i="36" s="1"/>
  <c r="M279" i="36" s="1"/>
  <c r="M280" i="36" s="1"/>
  <c r="M281" i="36" s="1"/>
  <c r="M282" i="36" s="1"/>
  <c r="M283" i="36" s="1"/>
  <c r="M284" i="36" s="1"/>
  <c r="M285" i="36" s="1"/>
  <c r="M286" i="36" s="1"/>
  <c r="M287" i="36" s="1"/>
  <c r="M288" i="36" s="1"/>
  <c r="M289" i="36" s="1"/>
  <c r="M290" i="36" s="1"/>
  <c r="M291" i="36" s="1"/>
  <c r="M292" i="36" s="1"/>
  <c r="M293" i="36" s="1"/>
  <c r="M294" i="36" s="1"/>
  <c r="M295" i="36" s="1"/>
  <c r="M296" i="36" s="1"/>
  <c r="M297" i="36" s="1"/>
  <c r="M298" i="36" s="1"/>
  <c r="M299" i="36" s="1"/>
  <c r="M300" i="36" s="1"/>
  <c r="M301" i="36" s="1"/>
  <c r="M302" i="36" s="1"/>
  <c r="M303" i="36" s="1"/>
  <c r="M304" i="36" s="1"/>
  <c r="M305" i="36" s="1"/>
  <c r="M306" i="36" s="1"/>
  <c r="M307" i="36" s="1"/>
  <c r="M308" i="36" s="1"/>
  <c r="M309" i="36" s="1"/>
  <c r="M310" i="36" s="1"/>
  <c r="M311" i="36" s="1"/>
  <c r="M312" i="36" s="1"/>
  <c r="M313" i="36" s="1"/>
  <c r="M314" i="36" s="1"/>
  <c r="M315" i="36" s="1"/>
  <c r="M316" i="36" s="1"/>
  <c r="M317" i="36" s="1"/>
  <c r="M318" i="36" s="1"/>
  <c r="M319" i="36" s="1"/>
  <c r="M320" i="36" s="1"/>
  <c r="M321" i="36" s="1"/>
  <c r="M322" i="36" s="1"/>
  <c r="M323" i="36" s="1"/>
  <c r="M324" i="36" s="1"/>
  <c r="M325" i="36" s="1"/>
  <c r="M326" i="36" s="1"/>
  <c r="M327" i="36" s="1"/>
  <c r="M328" i="36" s="1"/>
  <c r="M329" i="36" s="1"/>
  <c r="M330" i="36" s="1"/>
  <c r="M331" i="36" s="1"/>
  <c r="M332" i="36" s="1"/>
  <c r="M333" i="36" s="1"/>
  <c r="M334" i="36" s="1"/>
  <c r="M335" i="36" s="1"/>
  <c r="M336" i="36" s="1"/>
  <c r="M337" i="36" s="1"/>
  <c r="M338" i="36" s="1"/>
  <c r="M339" i="36" s="1"/>
  <c r="M340" i="36" s="1"/>
  <c r="M341" i="36" s="1"/>
  <c r="M342" i="36" s="1"/>
  <c r="M343" i="36" s="1"/>
  <c r="M344" i="36" s="1"/>
  <c r="M345" i="36" s="1"/>
  <c r="M346" i="36" s="1"/>
  <c r="M347" i="36" s="1"/>
  <c r="M348" i="36" s="1"/>
  <c r="M349" i="36" s="1"/>
  <c r="M350" i="36" s="1"/>
  <c r="M351" i="36" s="1"/>
  <c r="M352" i="36" s="1"/>
  <c r="M353" i="36" s="1"/>
  <c r="M354" i="36" s="1"/>
  <c r="M355" i="36" s="1"/>
  <c r="M356" i="36" s="1"/>
  <c r="M357" i="36" s="1"/>
  <c r="M358" i="36" s="1"/>
  <c r="M359" i="36" s="1"/>
  <c r="M360" i="36" s="1"/>
  <c r="M361" i="36" s="1"/>
  <c r="M362" i="36" s="1"/>
  <c r="M363" i="36" s="1"/>
  <c r="M364" i="36" s="1"/>
  <c r="M365" i="36" s="1"/>
  <c r="M366" i="36" s="1"/>
  <c r="M367" i="36" s="1"/>
  <c r="M368" i="36" s="1"/>
  <c r="M369" i="36" s="1"/>
  <c r="M370" i="36" s="1"/>
  <c r="M371" i="36" s="1"/>
  <c r="M372" i="36" s="1"/>
  <c r="M373" i="36" s="1"/>
  <c r="M374" i="36" s="1"/>
  <c r="M375" i="36" s="1"/>
  <c r="M376" i="36" s="1"/>
  <c r="M377" i="36" s="1"/>
  <c r="M378" i="36" s="1"/>
  <c r="M379" i="36" s="1"/>
  <c r="M380" i="36" s="1"/>
  <c r="M381" i="36" s="1"/>
  <c r="M382" i="36" s="1"/>
  <c r="M383" i="36" s="1"/>
  <c r="M384" i="36" s="1"/>
  <c r="M385" i="36" s="1"/>
  <c r="M386" i="36" s="1"/>
  <c r="M387" i="36" s="1"/>
  <c r="M388" i="36" s="1"/>
  <c r="M389" i="36" s="1"/>
  <c r="M390" i="36" s="1"/>
  <c r="M391" i="36" s="1"/>
  <c r="M392" i="36" s="1"/>
  <c r="M393" i="36" s="1"/>
  <c r="M394" i="36" s="1"/>
  <c r="M395" i="36" s="1"/>
  <c r="M396" i="36" s="1"/>
  <c r="M397" i="36" s="1"/>
  <c r="M398" i="36" s="1"/>
  <c r="M399" i="36" s="1"/>
  <c r="M400" i="36" s="1"/>
  <c r="M401" i="36" s="1"/>
  <c r="M402" i="36" s="1"/>
  <c r="M403" i="36" s="1"/>
  <c r="M404" i="36" s="1"/>
  <c r="M405" i="36" s="1"/>
  <c r="M406" i="36" s="1"/>
  <c r="M407" i="36" s="1"/>
  <c r="M408" i="36" s="1"/>
  <c r="M409" i="36" s="1"/>
  <c r="M410" i="36" s="1"/>
  <c r="M411" i="36" s="1"/>
  <c r="M412" i="36" s="1"/>
  <c r="M413" i="36" s="1"/>
  <c r="M414" i="36" s="1"/>
  <c r="M415" i="36" s="1"/>
  <c r="M416" i="36" s="1"/>
  <c r="M417" i="36" s="1"/>
  <c r="M418" i="36" s="1"/>
  <c r="M419" i="36" s="1"/>
  <c r="M420" i="36" s="1"/>
  <c r="M421" i="36" s="1"/>
  <c r="M422" i="36" s="1"/>
  <c r="M423" i="36" s="1"/>
  <c r="M424" i="36" s="1"/>
  <c r="M425" i="36" s="1"/>
  <c r="M426" i="36" s="1"/>
  <c r="M427" i="36" s="1"/>
  <c r="M428" i="36" s="1"/>
  <c r="M429" i="36" s="1"/>
  <c r="M430" i="36" s="1"/>
  <c r="M431" i="36" s="1"/>
  <c r="M432" i="36" s="1"/>
  <c r="M433" i="36" s="1"/>
  <c r="M434" i="36" s="1"/>
  <c r="M435" i="36" s="1"/>
  <c r="M436" i="36" s="1"/>
  <c r="M437" i="36" s="1"/>
  <c r="M438" i="36" s="1"/>
  <c r="M439" i="36" s="1"/>
  <c r="M440" i="36" s="1"/>
  <c r="M441" i="36" s="1"/>
  <c r="M442" i="36" s="1"/>
  <c r="M443" i="36" s="1"/>
  <c r="M444" i="36" s="1"/>
  <c r="M445" i="36" s="1"/>
  <c r="M446" i="36" s="1"/>
  <c r="M447" i="36" s="1"/>
  <c r="M448" i="36" s="1"/>
  <c r="M449" i="36" s="1"/>
  <c r="M450" i="36" s="1"/>
  <c r="M451" i="36" s="1"/>
  <c r="M452" i="36" s="1"/>
  <c r="M453" i="36" s="1"/>
  <c r="M454" i="36" s="1"/>
  <c r="M455" i="36" s="1"/>
  <c r="M456" i="36" s="1"/>
  <c r="M457" i="36" s="1"/>
  <c r="M458" i="36" s="1"/>
  <c r="M459" i="36" s="1"/>
  <c r="M460" i="36" s="1"/>
  <c r="M461" i="36" s="1"/>
  <c r="M462" i="36" s="1"/>
  <c r="M463" i="36" s="1"/>
  <c r="M464" i="36" s="1"/>
  <c r="M465" i="36" s="1"/>
  <c r="M466" i="36" s="1"/>
  <c r="M467" i="36" s="1"/>
  <c r="M468" i="36" s="1"/>
  <c r="M469" i="36" s="1"/>
  <c r="M470" i="36" s="1"/>
  <c r="M471" i="36" s="1"/>
  <c r="M472" i="36" s="1"/>
  <c r="M473" i="36" s="1"/>
  <c r="M474" i="36" s="1"/>
  <c r="M475" i="36" s="1"/>
  <c r="M476" i="36" s="1"/>
  <c r="M477" i="36" s="1"/>
  <c r="M478" i="36" s="1"/>
  <c r="M479" i="36" s="1"/>
  <c r="M480" i="36" s="1"/>
  <c r="M481" i="36" s="1"/>
  <c r="M482" i="36" s="1"/>
  <c r="M483" i="36" s="1"/>
  <c r="M484" i="36" s="1"/>
  <c r="M485" i="36" s="1"/>
  <c r="M486" i="36" s="1"/>
  <c r="M487" i="36" s="1"/>
  <c r="M488" i="36" s="1"/>
  <c r="M489" i="36" s="1"/>
  <c r="M490" i="36" s="1"/>
  <c r="M491" i="36" s="1"/>
  <c r="M492" i="36" s="1"/>
  <c r="M493" i="36" s="1"/>
  <c r="M494" i="36" s="1"/>
  <c r="M495" i="36" s="1"/>
  <c r="M496" i="36" s="1"/>
  <c r="M497" i="36" s="1"/>
  <c r="M498" i="36" s="1"/>
  <c r="M499" i="36" s="1"/>
  <c r="M500" i="36" s="1"/>
  <c r="M501" i="36" s="1"/>
  <c r="M502" i="36" s="1"/>
  <c r="M503" i="36" s="1"/>
  <c r="M504" i="36" s="1"/>
  <c r="M505" i="36" s="1"/>
  <c r="M506" i="36" s="1"/>
  <c r="M507" i="36" s="1"/>
  <c r="M508" i="36" s="1"/>
  <c r="M509" i="36" s="1"/>
  <c r="M510" i="36" s="1"/>
  <c r="M511" i="36" s="1"/>
  <c r="M512" i="36" s="1"/>
  <c r="M513" i="36" s="1"/>
  <c r="M514" i="36" s="1"/>
  <c r="M515" i="36" s="1"/>
  <c r="M516" i="36" s="1"/>
  <c r="M517" i="36" s="1"/>
  <c r="M518" i="36" s="1"/>
  <c r="M519" i="36" s="1"/>
  <c r="M520" i="36" s="1"/>
  <c r="M521" i="36" s="1"/>
  <c r="M522" i="36" s="1"/>
  <c r="M523" i="36" s="1"/>
  <c r="M524" i="36" s="1"/>
  <c r="M525" i="36" s="1"/>
  <c r="M526" i="36" s="1"/>
  <c r="M527" i="36" s="1"/>
  <c r="M528" i="36" s="1"/>
  <c r="M529" i="36" s="1"/>
  <c r="M530" i="36" s="1"/>
  <c r="M531" i="36" s="1"/>
  <c r="M532" i="36" s="1"/>
  <c r="M533" i="36" s="1"/>
  <c r="M534" i="36" s="1"/>
  <c r="M535" i="36" s="1"/>
  <c r="M536" i="36" s="1"/>
  <c r="M537" i="36" s="1"/>
  <c r="M538" i="36" s="1"/>
  <c r="M539" i="36" s="1"/>
  <c r="M540" i="36" s="1"/>
  <c r="M541" i="36" s="1"/>
  <c r="M542" i="36" s="1"/>
  <c r="M543" i="36" s="1"/>
  <c r="M544" i="36" s="1"/>
  <c r="M545" i="36" s="1"/>
  <c r="M546" i="36" s="1"/>
  <c r="M547" i="36" s="1"/>
  <c r="M548" i="36" s="1"/>
  <c r="M549" i="36" s="1"/>
  <c r="M550" i="36" s="1"/>
  <c r="M551" i="36" s="1"/>
  <c r="M552" i="36" s="1"/>
  <c r="M553" i="36" s="1"/>
  <c r="M554" i="36" s="1"/>
  <c r="M555" i="36" s="1"/>
  <c r="M556" i="36" s="1"/>
  <c r="M557" i="36" s="1"/>
  <c r="M558" i="36" s="1"/>
  <c r="M559" i="36" s="1"/>
  <c r="M560" i="36" s="1"/>
  <c r="M561" i="36" s="1"/>
  <c r="M562" i="36" s="1"/>
  <c r="M563" i="36" s="1"/>
  <c r="M564" i="36" s="1"/>
  <c r="M565" i="36" s="1"/>
  <c r="M566" i="36" s="1"/>
  <c r="M567" i="36" s="1"/>
  <c r="M568" i="36" s="1"/>
  <c r="M569" i="36" s="1"/>
  <c r="M570" i="36" s="1"/>
  <c r="M571" i="36" s="1"/>
  <c r="M572" i="36" s="1"/>
  <c r="M573" i="36" s="1"/>
  <c r="M574" i="36" s="1"/>
  <c r="M575" i="36" s="1"/>
  <c r="M576" i="36" s="1"/>
  <c r="M577" i="36" s="1"/>
  <c r="M578" i="36" s="1"/>
  <c r="M579" i="36" s="1"/>
  <c r="M580" i="36" s="1"/>
  <c r="M581" i="36" s="1"/>
  <c r="M582" i="36" s="1"/>
  <c r="M583" i="36" s="1"/>
  <c r="M584" i="36" s="1"/>
  <c r="M585" i="36" s="1"/>
  <c r="M586" i="36" s="1"/>
  <c r="M587" i="36" s="1"/>
  <c r="M588" i="36" s="1"/>
  <c r="M589" i="36" s="1"/>
  <c r="M590" i="36" s="1"/>
  <c r="M591" i="36" s="1"/>
  <c r="M592" i="36" s="1"/>
  <c r="M593" i="36" s="1"/>
  <c r="M594" i="36" s="1"/>
  <c r="M595" i="36" s="1"/>
  <c r="M596" i="36" s="1"/>
  <c r="M597" i="36" s="1"/>
  <c r="M598" i="36" s="1"/>
  <c r="M599" i="36" s="1"/>
  <c r="M600" i="36" s="1"/>
  <c r="M601" i="36" s="1"/>
  <c r="M602" i="36" s="1"/>
  <c r="M603" i="36" s="1"/>
  <c r="M604" i="36" s="1"/>
  <c r="M605" i="36" s="1"/>
  <c r="M606" i="36" s="1"/>
  <c r="M607" i="36" s="1"/>
  <c r="M608" i="36" s="1"/>
  <c r="M609" i="36" s="1"/>
  <c r="M610" i="36" s="1"/>
  <c r="M611" i="36" s="1"/>
  <c r="M612" i="36" s="1"/>
  <c r="M613" i="36" s="1"/>
  <c r="M614" i="36" s="1"/>
  <c r="M615" i="36" s="1"/>
  <c r="M616" i="36" s="1"/>
  <c r="M617" i="36" s="1"/>
  <c r="M618" i="36" s="1"/>
  <c r="M619" i="36" s="1"/>
  <c r="M620" i="36" s="1"/>
  <c r="M621" i="36" s="1"/>
  <c r="M622" i="36" s="1"/>
  <c r="M623" i="36" s="1"/>
  <c r="M624" i="36" s="1"/>
  <c r="M625" i="36" s="1"/>
  <c r="M626" i="36" s="1"/>
  <c r="M627" i="36" s="1"/>
  <c r="M628" i="36" s="1"/>
  <c r="M629" i="36" s="1"/>
  <c r="M630" i="36" s="1"/>
  <c r="M631" i="36" s="1"/>
  <c r="M632" i="36" s="1"/>
  <c r="M633" i="36" s="1"/>
  <c r="M634" i="36" s="1"/>
  <c r="M635" i="36" s="1"/>
  <c r="M636" i="36" s="1"/>
  <c r="M637" i="36" s="1"/>
  <c r="M638" i="36" s="1"/>
  <c r="M639" i="36" s="1"/>
  <c r="M640" i="36" s="1"/>
  <c r="M641" i="36" s="1"/>
  <c r="M642" i="36" s="1"/>
  <c r="M643" i="36" s="1"/>
  <c r="M644" i="36" s="1"/>
  <c r="M645" i="36" s="1"/>
  <c r="M646" i="36" s="1"/>
  <c r="M647" i="36" s="1"/>
  <c r="M648" i="36" s="1"/>
  <c r="M649" i="36" s="1"/>
  <c r="M650" i="36" s="1"/>
  <c r="M651" i="36" s="1"/>
  <c r="M652" i="36" s="1"/>
  <c r="M653" i="36" s="1"/>
  <c r="M654" i="36" s="1"/>
  <c r="M655" i="36" s="1"/>
  <c r="M656" i="36" s="1"/>
  <c r="M657" i="36" s="1"/>
  <c r="M658" i="36" s="1"/>
  <c r="M659" i="36" s="1"/>
  <c r="M660" i="36" s="1"/>
  <c r="M661" i="36" s="1"/>
  <c r="M662" i="36" s="1"/>
  <c r="M663" i="36" s="1"/>
  <c r="M664" i="36" s="1"/>
  <c r="M665" i="36" s="1"/>
  <c r="M666" i="36" s="1"/>
  <c r="M667" i="36" s="1"/>
  <c r="M668" i="36" s="1"/>
  <c r="M669" i="36" s="1"/>
  <c r="M670" i="36" s="1"/>
  <c r="M671" i="36" s="1"/>
  <c r="M672" i="36" s="1"/>
  <c r="M673" i="36" s="1"/>
  <c r="M674" i="36" s="1"/>
  <c r="M675" i="36" s="1"/>
  <c r="M676" i="36" s="1"/>
  <c r="M677" i="36" s="1"/>
  <c r="M678" i="36" s="1"/>
  <c r="M679" i="36" s="1"/>
  <c r="M680" i="36" s="1"/>
  <c r="M681" i="36" s="1"/>
  <c r="M682" i="36" s="1"/>
  <c r="M683" i="36" s="1"/>
  <c r="M684" i="36" s="1"/>
  <c r="M685" i="36" s="1"/>
  <c r="M686" i="36" s="1"/>
  <c r="M687" i="36" s="1"/>
  <c r="M688" i="36" s="1"/>
  <c r="M689" i="36" s="1"/>
  <c r="M690" i="36" s="1"/>
  <c r="M691" i="36" s="1"/>
  <c r="M692" i="36" s="1"/>
  <c r="M693" i="36" s="1"/>
  <c r="M694" i="36" s="1"/>
  <c r="M695" i="36" s="1"/>
  <c r="M696" i="36" s="1"/>
  <c r="M697" i="36" s="1"/>
  <c r="M698" i="36" s="1"/>
  <c r="M699" i="36" s="1"/>
  <c r="M700" i="36" s="1"/>
  <c r="M701" i="36" s="1"/>
  <c r="M702" i="36" s="1"/>
  <c r="M703" i="36" s="1"/>
  <c r="M704" i="36" s="1"/>
  <c r="M705" i="36" s="1"/>
  <c r="M706" i="36" s="1"/>
  <c r="M707" i="36" s="1"/>
  <c r="M708" i="36" s="1"/>
  <c r="M709" i="36" s="1"/>
  <c r="M710" i="36" s="1"/>
  <c r="M711" i="36" s="1"/>
  <c r="M712" i="36" s="1"/>
  <c r="M713" i="36" s="1"/>
  <c r="M714" i="36" s="1"/>
  <c r="M715" i="36" s="1"/>
  <c r="M716" i="36" s="1"/>
  <c r="M717" i="36" s="1"/>
  <c r="M718" i="36" s="1"/>
  <c r="M719" i="36" s="1"/>
  <c r="M720" i="36" s="1"/>
  <c r="M721" i="36" s="1"/>
  <c r="M722" i="36" s="1"/>
  <c r="M723" i="36" s="1"/>
  <c r="M724" i="36" s="1"/>
  <c r="M725" i="36" s="1"/>
  <c r="M726" i="36" s="1"/>
  <c r="M727" i="36" s="1"/>
  <c r="M728" i="36" s="1"/>
  <c r="M729" i="36" s="1"/>
  <c r="M730" i="36" s="1"/>
  <c r="M731" i="36" s="1"/>
  <c r="M732" i="36" s="1"/>
  <c r="M733" i="36" s="1"/>
  <c r="M734" i="36" s="1"/>
  <c r="M735" i="36" s="1"/>
  <c r="M736" i="36" s="1"/>
  <c r="M737" i="36" s="1"/>
  <c r="M738" i="36" s="1"/>
  <c r="M739" i="36" s="1"/>
  <c r="M740" i="36" s="1"/>
  <c r="M741" i="36" s="1"/>
  <c r="M742" i="36" s="1"/>
  <c r="M743" i="36" s="1"/>
  <c r="M744" i="36" s="1"/>
  <c r="M745" i="36" s="1"/>
  <c r="M746" i="36" s="1"/>
  <c r="M747" i="36" s="1"/>
  <c r="M748" i="36" s="1"/>
  <c r="M749" i="36" s="1"/>
  <c r="M750" i="36" s="1"/>
  <c r="M751" i="36" s="1"/>
  <c r="M752" i="36" s="1"/>
  <c r="M753" i="36" s="1"/>
  <c r="M754" i="36" s="1"/>
  <c r="M755" i="36" s="1"/>
  <c r="M756" i="36" s="1"/>
  <c r="M757" i="36" s="1"/>
  <c r="M758" i="36" s="1"/>
  <c r="M759" i="36" s="1"/>
  <c r="M760" i="36" s="1"/>
  <c r="M761" i="36" s="1"/>
  <c r="M762" i="36" s="1"/>
  <c r="M763" i="36" s="1"/>
  <c r="M764" i="36" s="1"/>
  <c r="M765" i="36" s="1"/>
  <c r="M766" i="36" s="1"/>
  <c r="M767" i="36" s="1"/>
  <c r="M768" i="36" s="1"/>
  <c r="M769" i="36" s="1"/>
  <c r="M770" i="36" s="1"/>
  <c r="M771" i="36" s="1"/>
  <c r="M772" i="36" s="1"/>
  <c r="M773" i="36" s="1"/>
  <c r="M774" i="36" s="1"/>
  <c r="M775" i="36" s="1"/>
  <c r="M776" i="36" s="1"/>
  <c r="M777" i="36" s="1"/>
  <c r="M778" i="36" s="1"/>
  <c r="M779" i="36" s="1"/>
  <c r="M780" i="36" s="1"/>
  <c r="M781" i="36" s="1"/>
  <c r="M782" i="36" s="1"/>
  <c r="M783" i="36" s="1"/>
  <c r="M784" i="36" s="1"/>
  <c r="M785" i="36" s="1"/>
  <c r="M786" i="36" s="1"/>
  <c r="M787" i="36" s="1"/>
  <c r="M788" i="36" s="1"/>
  <c r="M789" i="36" s="1"/>
  <c r="M790" i="36" s="1"/>
  <c r="M791" i="36" s="1"/>
  <c r="M792" i="36" s="1"/>
  <c r="M793" i="36" s="1"/>
  <c r="M794" i="36" s="1"/>
  <c r="M795" i="36" s="1"/>
  <c r="M796" i="36" s="1"/>
  <c r="M797" i="36" s="1"/>
  <c r="M798" i="36" s="1"/>
  <c r="M799" i="36" s="1"/>
  <c r="M800" i="36" s="1"/>
  <c r="M801" i="36" s="1"/>
  <c r="M802" i="36" s="1"/>
  <c r="M803" i="36" s="1"/>
  <c r="M804" i="36" s="1"/>
  <c r="M805" i="36" s="1"/>
  <c r="M806" i="36" s="1"/>
  <c r="M807" i="36" s="1"/>
  <c r="M808" i="36" s="1"/>
  <c r="M809" i="36" s="1"/>
  <c r="M810" i="36" s="1"/>
  <c r="M811" i="36" s="1"/>
  <c r="M812" i="36" s="1"/>
  <c r="M813" i="36" s="1"/>
  <c r="M814" i="36" s="1"/>
  <c r="M815" i="36" s="1"/>
  <c r="M816" i="36" s="1"/>
  <c r="M817" i="36" s="1"/>
  <c r="M818" i="36" s="1"/>
  <c r="M819" i="36" s="1"/>
  <c r="M820" i="36" s="1"/>
  <c r="M821" i="36" s="1"/>
  <c r="M822" i="36" s="1"/>
  <c r="M823" i="36" s="1"/>
  <c r="M824" i="36" s="1"/>
  <c r="M825" i="36" s="1"/>
  <c r="M826" i="36" s="1"/>
  <c r="M827" i="36" s="1"/>
  <c r="M828" i="36" s="1"/>
  <c r="M829" i="36" s="1"/>
  <c r="M830" i="36" s="1"/>
  <c r="M831" i="36" s="1"/>
  <c r="M832" i="36" s="1"/>
  <c r="M833" i="36" s="1"/>
  <c r="M834" i="36" s="1"/>
  <c r="M835" i="36" s="1"/>
  <c r="M836" i="36" s="1"/>
  <c r="M837" i="36" s="1"/>
  <c r="M838" i="36" s="1"/>
  <c r="M839" i="36" s="1"/>
  <c r="M840" i="36" s="1"/>
  <c r="M841" i="36" s="1"/>
  <c r="M842" i="36" s="1"/>
  <c r="M843" i="36" s="1"/>
  <c r="M844" i="36" s="1"/>
  <c r="M845" i="36" s="1"/>
  <c r="M846" i="36" s="1"/>
  <c r="M847" i="36" s="1"/>
  <c r="M848" i="36" s="1"/>
  <c r="M849" i="36" s="1"/>
  <c r="M850" i="36" s="1"/>
  <c r="M851" i="36" s="1"/>
  <c r="M852" i="36" s="1"/>
  <c r="M853" i="36" s="1"/>
  <c r="M854" i="36" s="1"/>
  <c r="M855" i="36" s="1"/>
  <c r="M856" i="36" s="1"/>
  <c r="M857" i="36" s="1"/>
  <c r="M858" i="36" s="1"/>
  <c r="M859" i="36" s="1"/>
  <c r="M860" i="36" s="1"/>
  <c r="M861" i="36" s="1"/>
  <c r="M862" i="36" s="1"/>
  <c r="M863" i="36" s="1"/>
  <c r="M864" i="36" s="1"/>
  <c r="M865" i="36" s="1"/>
  <c r="M866" i="36" s="1"/>
  <c r="M867" i="36" s="1"/>
  <c r="M868" i="36" s="1"/>
  <c r="M869" i="36" s="1"/>
  <c r="M870" i="36" s="1"/>
  <c r="M871" i="36" s="1"/>
  <c r="M872" i="36" s="1"/>
  <c r="M873" i="36" s="1"/>
  <c r="M874" i="36" s="1"/>
  <c r="M875" i="36" s="1"/>
  <c r="M876" i="36" s="1"/>
  <c r="M877" i="36" s="1"/>
  <c r="M878" i="36" s="1"/>
  <c r="M879" i="36" s="1"/>
  <c r="M880" i="36" s="1"/>
  <c r="M881" i="36" s="1"/>
  <c r="M882" i="36" s="1"/>
  <c r="M883" i="36" s="1"/>
  <c r="M884" i="36" s="1"/>
  <c r="M885" i="36" s="1"/>
  <c r="M886" i="36" s="1"/>
  <c r="M887" i="36" s="1"/>
  <c r="M888" i="36" s="1"/>
  <c r="M889" i="36" s="1"/>
  <c r="M890" i="36" s="1"/>
  <c r="M891" i="36" s="1"/>
  <c r="M892" i="36" s="1"/>
  <c r="M893" i="36" s="1"/>
  <c r="M894" i="36" s="1"/>
  <c r="M895" i="36" s="1"/>
  <c r="M896" i="36" s="1"/>
  <c r="M897" i="36" s="1"/>
  <c r="M898" i="36" s="1"/>
  <c r="M899" i="36" s="1"/>
  <c r="M900" i="36" s="1"/>
  <c r="M901" i="36" s="1"/>
  <c r="M902" i="36" s="1"/>
  <c r="M903" i="36" s="1"/>
  <c r="M904" i="36" s="1"/>
  <c r="M905" i="36" s="1"/>
  <c r="M906" i="36" s="1"/>
  <c r="M907" i="36" s="1"/>
  <c r="M908" i="36" s="1"/>
  <c r="M909" i="36" s="1"/>
  <c r="M910" i="36" s="1"/>
  <c r="M911" i="36" s="1"/>
  <c r="M912" i="36" s="1"/>
  <c r="M913" i="36" s="1"/>
  <c r="M914" i="36" s="1"/>
  <c r="M915" i="36" s="1"/>
  <c r="M916" i="36" s="1"/>
  <c r="M917" i="36" s="1"/>
  <c r="M918" i="36" s="1"/>
  <c r="M919" i="36" s="1"/>
  <c r="M920" i="36" s="1"/>
  <c r="M921" i="36" s="1"/>
  <c r="M922" i="36" s="1"/>
  <c r="M923" i="36" s="1"/>
  <c r="M924" i="36" s="1"/>
  <c r="M925" i="36" s="1"/>
  <c r="M926" i="36" s="1"/>
  <c r="M927" i="36" s="1"/>
  <c r="M928" i="36" s="1"/>
  <c r="M929" i="36" s="1"/>
  <c r="M930" i="36" s="1"/>
  <c r="M931" i="36" s="1"/>
  <c r="M932" i="36" s="1"/>
  <c r="M933" i="36" s="1"/>
  <c r="M934" i="36" s="1"/>
  <c r="M935" i="36" s="1"/>
  <c r="M936" i="36" s="1"/>
  <c r="M937" i="36" s="1"/>
  <c r="M938" i="36" s="1"/>
  <c r="M939" i="36" s="1"/>
  <c r="M940" i="36" s="1"/>
  <c r="M941" i="36" s="1"/>
  <c r="M942" i="36" s="1"/>
  <c r="M943" i="36" s="1"/>
  <c r="M944" i="36" s="1"/>
  <c r="M945" i="36" s="1"/>
  <c r="M946" i="36" s="1"/>
  <c r="M947" i="36" s="1"/>
  <c r="M948" i="36" s="1"/>
  <c r="M949" i="36" s="1"/>
  <c r="M950" i="36" s="1"/>
  <c r="M951" i="36" s="1"/>
  <c r="M952" i="36" s="1"/>
  <c r="M953" i="36" s="1"/>
  <c r="M954" i="36" s="1"/>
  <c r="M955" i="36" s="1"/>
  <c r="M956" i="36" s="1"/>
  <c r="M957" i="36" s="1"/>
  <c r="M958" i="36" s="1"/>
  <c r="M959" i="36" s="1"/>
  <c r="M960" i="36" s="1"/>
  <c r="M961" i="36" s="1"/>
  <c r="M962" i="36" s="1"/>
  <c r="M963" i="36" s="1"/>
  <c r="M964" i="36" s="1"/>
  <c r="M965" i="36" s="1"/>
  <c r="M966" i="36" s="1"/>
  <c r="M967" i="36" s="1"/>
  <c r="M968" i="36" s="1"/>
  <c r="M969" i="36" s="1"/>
  <c r="M970" i="36" s="1"/>
  <c r="M971" i="36" s="1"/>
  <c r="M972" i="36" s="1"/>
  <c r="M973" i="36" s="1"/>
  <c r="M974" i="36" s="1"/>
  <c r="M975" i="36" s="1"/>
  <c r="M976" i="36" s="1"/>
  <c r="M977" i="36" s="1"/>
  <c r="M978" i="36" s="1"/>
  <c r="M979" i="36" s="1"/>
  <c r="M980" i="36" s="1"/>
  <c r="M981" i="36" s="1"/>
  <c r="M982" i="36" s="1"/>
  <c r="M983" i="36" s="1"/>
  <c r="M984" i="36" s="1"/>
  <c r="M985" i="36" s="1"/>
  <c r="M986" i="36" s="1"/>
  <c r="M987" i="36" s="1"/>
  <c r="M988" i="36" s="1"/>
  <c r="M989" i="36" s="1"/>
  <c r="M990" i="36" s="1"/>
  <c r="M991" i="36" s="1"/>
  <c r="M992" i="36" s="1"/>
  <c r="M993" i="36" s="1"/>
  <c r="M994" i="36" s="1"/>
  <c r="M995" i="36" s="1"/>
  <c r="M996" i="36" s="1"/>
  <c r="M997" i="36" s="1"/>
  <c r="M998" i="36" s="1"/>
  <c r="M999" i="36" s="1"/>
  <c r="M1000" i="36" s="1"/>
  <c r="M1001" i="36" s="1"/>
  <c r="M1002" i="36" s="1"/>
  <c r="M1003" i="36" s="1"/>
  <c r="M1004" i="36" s="1"/>
  <c r="M1005" i="36" s="1"/>
  <c r="M1006" i="36" s="1"/>
  <c r="M1007" i="36" s="1"/>
  <c r="M1008" i="36" s="1"/>
  <c r="M1009" i="36" s="1"/>
  <c r="M1010" i="36" s="1"/>
  <c r="M1011" i="36" s="1"/>
  <c r="M1012" i="36" s="1"/>
  <c r="M1013" i="36" s="1"/>
  <c r="M1014" i="36" s="1"/>
  <c r="M1015" i="36" s="1"/>
  <c r="M1016" i="36" s="1"/>
  <c r="M1017" i="36" s="1"/>
  <c r="M1018" i="36" s="1"/>
  <c r="M1019" i="36" s="1"/>
  <c r="M1020" i="36" s="1"/>
  <c r="M1021" i="36" s="1"/>
  <c r="M1022" i="36" s="1"/>
  <c r="M1023" i="36" s="1"/>
  <c r="M1024" i="36" s="1"/>
  <c r="M1025" i="36" s="1"/>
  <c r="M1026" i="36" s="1"/>
  <c r="M1027" i="36" s="1"/>
  <c r="M1028" i="36" s="1"/>
  <c r="M1029" i="36" s="1"/>
  <c r="M1030" i="36" s="1"/>
  <c r="M1031" i="36" s="1"/>
  <c r="M1032" i="36" s="1"/>
  <c r="M1033" i="36" s="1"/>
  <c r="M1034" i="36" s="1"/>
  <c r="M1035" i="36" s="1"/>
  <c r="M1036" i="36" s="1"/>
  <c r="M1037" i="36" s="1"/>
  <c r="M1038" i="36" s="1"/>
  <c r="M1039" i="36" s="1"/>
  <c r="M1040" i="36" s="1"/>
  <c r="M1041" i="36" s="1"/>
  <c r="M1042" i="36" s="1"/>
  <c r="M1043" i="36" s="1"/>
  <c r="M1044" i="36" s="1"/>
  <c r="M1045" i="36" s="1"/>
  <c r="M1046" i="36" s="1"/>
  <c r="M1047" i="36" s="1"/>
  <c r="M1048" i="36" s="1"/>
  <c r="M1049" i="36" s="1"/>
  <c r="M1050" i="36" s="1"/>
  <c r="M1051" i="36" s="1"/>
  <c r="M1052" i="36" s="1"/>
  <c r="M1053" i="36" s="1"/>
  <c r="M1054" i="36" s="1"/>
  <c r="M1055" i="36" s="1"/>
  <c r="M1056" i="36" s="1"/>
  <c r="M1057" i="36" s="1"/>
  <c r="M1058" i="36" s="1"/>
  <c r="M1059" i="36" s="1"/>
  <c r="M1060" i="36" s="1"/>
  <c r="M1061" i="36" s="1"/>
  <c r="M1062" i="36" s="1"/>
  <c r="M1063" i="36" s="1"/>
  <c r="M1064" i="36" s="1"/>
  <c r="M1065" i="36" s="1"/>
  <c r="M1066" i="36" s="1"/>
  <c r="M1067" i="36" s="1"/>
  <c r="M1068" i="36" s="1"/>
  <c r="M1069" i="36" s="1"/>
  <c r="M1070" i="36" s="1"/>
  <c r="M1071" i="36" s="1"/>
  <c r="M1072" i="36" s="1"/>
  <c r="M1073" i="36" s="1"/>
  <c r="M1074" i="36" s="1"/>
  <c r="M1075" i="36" s="1"/>
  <c r="M1076" i="36" s="1"/>
  <c r="M1077" i="36" s="1"/>
  <c r="M1078" i="36" s="1"/>
  <c r="M1079" i="36" s="1"/>
  <c r="M1080" i="36" s="1"/>
  <c r="M1081" i="36" s="1"/>
  <c r="M1082" i="36" s="1"/>
  <c r="M1083" i="36" s="1"/>
  <c r="M1084" i="36" s="1"/>
  <c r="M1085" i="36" s="1"/>
  <c r="M1086" i="36" s="1"/>
  <c r="M1087" i="36" s="1"/>
  <c r="M1088" i="36" s="1"/>
  <c r="M1089" i="36" s="1"/>
  <c r="M1090" i="36" s="1"/>
  <c r="M1091" i="36" s="1"/>
  <c r="M1092" i="36" s="1"/>
  <c r="M1093" i="36" s="1"/>
  <c r="M1094" i="36" s="1"/>
  <c r="M1095" i="36" s="1"/>
  <c r="M1096" i="36" s="1"/>
  <c r="M1097" i="36" s="1"/>
  <c r="M1098" i="36" s="1"/>
  <c r="M1099" i="36" s="1"/>
  <c r="M1100" i="36" s="1"/>
  <c r="M1101" i="36" s="1"/>
  <c r="M1102" i="36" s="1"/>
  <c r="M1103" i="36" s="1"/>
  <c r="M1104" i="36" s="1"/>
  <c r="M1105" i="36" s="1"/>
  <c r="M1106" i="36" s="1"/>
  <c r="M1107" i="36" s="1"/>
  <c r="M1108" i="36" s="1"/>
  <c r="M1109" i="36" s="1"/>
  <c r="M1110" i="36" s="1"/>
  <c r="M1111" i="36" s="1"/>
  <c r="M1112" i="36" s="1"/>
  <c r="M1113" i="36" s="1"/>
  <c r="M1114" i="36" s="1"/>
  <c r="M1115" i="36" s="1"/>
  <c r="M1116" i="36" s="1"/>
  <c r="M1117" i="36" s="1"/>
  <c r="M1118" i="36" s="1"/>
  <c r="M1119" i="36" s="1"/>
  <c r="M1120" i="36" s="1"/>
  <c r="M1121" i="36" s="1"/>
  <c r="M1122" i="36" s="1"/>
  <c r="M1123" i="36" s="1"/>
  <c r="M1124" i="36" s="1"/>
  <c r="M1125" i="36" s="1"/>
  <c r="M1126" i="36" s="1"/>
  <c r="M1127" i="36" s="1"/>
  <c r="M1128" i="36" s="1"/>
  <c r="M1129" i="36" s="1"/>
  <c r="M1130" i="36" s="1"/>
  <c r="M1131" i="36" s="1"/>
  <c r="M1132" i="36" s="1"/>
  <c r="M1133" i="36" s="1"/>
  <c r="M1134" i="36" s="1"/>
  <c r="M1135" i="36" s="1"/>
  <c r="M1136" i="36" s="1"/>
  <c r="M1137" i="36" s="1"/>
  <c r="M1138" i="36" s="1"/>
  <c r="M1139" i="36" s="1"/>
  <c r="M1140" i="36" s="1"/>
  <c r="M1141" i="36" s="1"/>
  <c r="M1142" i="36" s="1"/>
  <c r="M1143" i="36" s="1"/>
  <c r="M1144" i="36" s="1"/>
  <c r="M1145" i="36" s="1"/>
  <c r="M1146" i="36" s="1"/>
  <c r="M1147" i="36" s="1"/>
  <c r="M1148" i="36" s="1"/>
  <c r="M1149" i="36" s="1"/>
  <c r="M1150" i="36" s="1"/>
  <c r="M1151" i="36" s="1"/>
  <c r="M1152" i="36" s="1"/>
  <c r="M1153" i="36" s="1"/>
  <c r="M1154" i="36" s="1"/>
  <c r="M1155" i="36" s="1"/>
  <c r="M1156" i="36" s="1"/>
  <c r="M1157" i="36" s="1"/>
  <c r="M1158" i="36" s="1"/>
  <c r="M1159" i="36" s="1"/>
  <c r="M1160" i="36" s="1"/>
  <c r="M1161" i="36" s="1"/>
  <c r="M1162" i="36" s="1"/>
  <c r="M1163" i="36" s="1"/>
  <c r="M1164" i="36" s="1"/>
  <c r="M1165" i="36" s="1"/>
  <c r="M1166" i="36" s="1"/>
  <c r="M1167" i="36" s="1"/>
  <c r="M1168" i="36" s="1"/>
  <c r="M1169" i="36" s="1"/>
  <c r="M1170" i="36" s="1"/>
  <c r="M1171" i="36" s="1"/>
  <c r="M1172" i="36" s="1"/>
  <c r="M1173" i="36" s="1"/>
  <c r="M1174" i="36" s="1"/>
  <c r="M1175" i="36" s="1"/>
  <c r="M1176" i="36" s="1"/>
  <c r="M1177" i="36" s="1"/>
  <c r="M1178" i="36" s="1"/>
  <c r="M1179" i="36" s="1"/>
  <c r="M1180" i="36" s="1"/>
  <c r="M1181" i="36" s="1"/>
  <c r="M1182" i="36" s="1"/>
  <c r="M1183" i="36" s="1"/>
  <c r="M1184" i="36" s="1"/>
  <c r="M1185" i="36" s="1"/>
  <c r="M1186" i="36" s="1"/>
  <c r="M1187" i="36" s="1"/>
  <c r="M1188" i="36" s="1"/>
  <c r="M1189" i="36" s="1"/>
  <c r="M1190" i="36" s="1"/>
  <c r="M1191" i="36" s="1"/>
  <c r="M1192" i="36" s="1"/>
  <c r="M1193" i="36" s="1"/>
  <c r="M1194" i="36" s="1"/>
  <c r="M1195" i="36" s="1"/>
  <c r="M1196" i="36" s="1"/>
  <c r="M1197" i="36" s="1"/>
  <c r="M1198" i="36" s="1"/>
  <c r="M1199" i="36" s="1"/>
  <c r="M1200" i="36" s="1"/>
  <c r="M1201" i="36" s="1"/>
  <c r="M1202" i="36" s="1"/>
  <c r="M1203" i="36" s="1"/>
  <c r="M1204" i="36" s="1"/>
  <c r="M1205" i="36" s="1"/>
  <c r="M1206" i="36" s="1"/>
  <c r="M1207" i="36" s="1"/>
  <c r="M1208" i="36" s="1"/>
  <c r="M1209" i="36" s="1"/>
  <c r="M1210" i="36" s="1"/>
  <c r="M1211" i="36" s="1"/>
  <c r="M1212" i="36" s="1"/>
  <c r="M1213" i="36" s="1"/>
  <c r="M1214" i="36" s="1"/>
  <c r="M1215" i="36" s="1"/>
  <c r="M1216" i="36" s="1"/>
  <c r="M1217" i="36" s="1"/>
  <c r="M1218" i="36" s="1"/>
  <c r="M1219" i="36" s="1"/>
  <c r="M1220" i="36" s="1"/>
  <c r="M1221" i="36" s="1"/>
  <c r="M1222" i="36" s="1"/>
  <c r="M1223" i="36" s="1"/>
  <c r="M1224" i="36" s="1"/>
  <c r="M1225" i="36" s="1"/>
  <c r="M1226" i="36" s="1"/>
  <c r="M1227" i="36" s="1"/>
  <c r="M1228" i="36" s="1"/>
  <c r="M1229" i="36" s="1"/>
  <c r="M1230" i="36" s="1"/>
  <c r="M1231" i="36" s="1"/>
  <c r="M1232" i="36" s="1"/>
  <c r="M1233" i="36" s="1"/>
  <c r="M1234" i="36" s="1"/>
  <c r="M1235" i="36" s="1"/>
  <c r="M1236" i="36" s="1"/>
  <c r="M1237" i="36" s="1"/>
  <c r="M1238" i="36" s="1"/>
  <c r="M1239" i="36" s="1"/>
  <c r="M1240" i="36" s="1"/>
  <c r="M1241" i="36" s="1"/>
  <c r="M1242" i="36" s="1"/>
  <c r="M1243" i="36" s="1"/>
  <c r="M1244" i="36" s="1"/>
  <c r="M1245" i="36" s="1"/>
  <c r="M1246" i="36" s="1"/>
  <c r="M1247" i="36" s="1"/>
  <c r="M1248" i="36" s="1"/>
  <c r="M1249" i="36" s="1"/>
  <c r="M1250" i="36" s="1"/>
  <c r="M1251" i="36" s="1"/>
  <c r="M1252" i="36" s="1"/>
  <c r="M1253" i="36" s="1"/>
  <c r="M1254" i="36" s="1"/>
  <c r="M1255" i="36" s="1"/>
  <c r="M1256" i="36" s="1"/>
  <c r="M1257" i="36" s="1"/>
  <c r="M1258" i="36" s="1"/>
  <c r="M1259" i="36" s="1"/>
  <c r="M1260" i="36" s="1"/>
  <c r="M1261" i="36" s="1"/>
  <c r="M1262" i="36" s="1"/>
  <c r="M1263" i="36" s="1"/>
  <c r="M1264" i="36" s="1"/>
  <c r="M1265" i="36" s="1"/>
  <c r="M1266" i="36" s="1"/>
  <c r="M1267" i="36" s="1"/>
  <c r="M1268" i="36" s="1"/>
  <c r="M1269" i="36" s="1"/>
  <c r="M1270" i="36" s="1"/>
  <c r="M1271" i="36" s="1"/>
  <c r="M1272" i="36" s="1"/>
  <c r="M1273" i="36" s="1"/>
  <c r="M1274" i="36" s="1"/>
  <c r="M1275" i="36" s="1"/>
  <c r="M1276" i="36" s="1"/>
  <c r="M1277" i="36" s="1"/>
  <c r="M1278" i="36" s="1"/>
  <c r="M1279" i="36" s="1"/>
  <c r="M1280" i="36" s="1"/>
  <c r="M1281" i="36" s="1"/>
  <c r="M1282" i="36" s="1"/>
  <c r="M1283" i="36" s="1"/>
  <c r="M1284" i="36" s="1"/>
  <c r="M1285" i="36" s="1"/>
  <c r="M1286" i="36" s="1"/>
  <c r="M1287" i="36" s="1"/>
  <c r="M1288" i="36" s="1"/>
  <c r="M1289" i="36" s="1"/>
  <c r="M1290" i="36" s="1"/>
  <c r="M1291" i="36" s="1"/>
  <c r="M1292" i="36" s="1"/>
  <c r="M1293" i="36" s="1"/>
  <c r="M1294" i="36" s="1"/>
  <c r="M1295" i="36" s="1"/>
  <c r="M1296" i="36" s="1"/>
  <c r="M1297" i="36" s="1"/>
  <c r="M1298" i="36" s="1"/>
  <c r="M1299" i="36" s="1"/>
  <c r="M1300" i="36" s="1"/>
  <c r="M1301" i="36" s="1"/>
  <c r="M1302" i="36" s="1"/>
  <c r="M1303" i="36" s="1"/>
  <c r="M1304" i="36" s="1"/>
  <c r="M1305" i="36" s="1"/>
  <c r="M1306" i="36" s="1"/>
  <c r="M1307" i="36" s="1"/>
  <c r="M1308" i="36" s="1"/>
  <c r="M1309" i="36" s="1"/>
  <c r="M1310" i="36" s="1"/>
  <c r="M1311" i="36" s="1"/>
  <c r="M1312" i="36" s="1"/>
  <c r="M1313" i="36" s="1"/>
  <c r="M1314" i="36" s="1"/>
  <c r="M1315" i="36" s="1"/>
  <c r="M1316" i="36" s="1"/>
  <c r="M1317" i="36" s="1"/>
  <c r="M1318" i="36" s="1"/>
  <c r="M1319" i="36" s="1"/>
  <c r="M1320" i="36" s="1"/>
  <c r="M1321" i="36" s="1"/>
  <c r="M1322" i="36" s="1"/>
  <c r="M1323" i="36" s="1"/>
  <c r="M1324" i="36" s="1"/>
  <c r="M1325" i="36" s="1"/>
  <c r="M1326" i="36" s="1"/>
  <c r="M1327" i="36" s="1"/>
  <c r="M1328" i="36" s="1"/>
  <c r="M1329" i="36" s="1"/>
  <c r="M1330" i="36" s="1"/>
  <c r="M1331" i="36" s="1"/>
  <c r="M1332" i="36" s="1"/>
  <c r="M1333" i="36" s="1"/>
  <c r="M1334" i="36" s="1"/>
  <c r="M1335" i="36" s="1"/>
  <c r="M1336" i="36" s="1"/>
  <c r="M1337" i="36" s="1"/>
  <c r="M1338" i="36" s="1"/>
  <c r="M1339" i="36" s="1"/>
  <c r="M1340" i="36" s="1"/>
  <c r="M1341" i="36" s="1"/>
  <c r="M1342" i="36" s="1"/>
  <c r="M1343" i="36" s="1"/>
  <c r="M1344" i="36" s="1"/>
  <c r="M1345" i="36" s="1"/>
  <c r="M1346" i="36" s="1"/>
  <c r="M1347" i="36" s="1"/>
  <c r="M1348" i="36" s="1"/>
  <c r="M1349" i="36" s="1"/>
  <c r="M1350" i="36" s="1"/>
  <c r="M1351" i="36" s="1"/>
  <c r="M1352" i="36" s="1"/>
  <c r="M1353" i="36" s="1"/>
  <c r="M1354" i="36" s="1"/>
  <c r="M1355" i="36" s="1"/>
  <c r="M1356" i="36" s="1"/>
  <c r="M1357" i="36" s="1"/>
  <c r="M1358" i="36" s="1"/>
  <c r="M1359" i="36" s="1"/>
  <c r="M1360" i="36" s="1"/>
  <c r="M1361" i="36" s="1"/>
  <c r="M1362" i="36" s="1"/>
  <c r="M1363" i="36" s="1"/>
  <c r="M1364" i="36" s="1"/>
  <c r="M1365" i="36" s="1"/>
  <c r="M1366" i="36" s="1"/>
  <c r="M1367" i="36" s="1"/>
  <c r="M1368" i="36" s="1"/>
  <c r="M1369" i="36" s="1"/>
  <c r="M1370" i="36" s="1"/>
  <c r="M1371" i="36" s="1"/>
  <c r="M1372" i="36" s="1"/>
  <c r="M1373" i="36" s="1"/>
  <c r="M1374" i="36" s="1"/>
  <c r="M1375" i="36" s="1"/>
  <c r="M1376" i="36" s="1"/>
  <c r="M1377" i="36" s="1"/>
  <c r="M1378" i="36" s="1"/>
  <c r="M1379" i="36" s="1"/>
  <c r="M1380" i="36" s="1"/>
  <c r="M1381" i="36" s="1"/>
  <c r="M1382" i="36" s="1"/>
  <c r="M1383" i="36" s="1"/>
  <c r="M1384" i="36" s="1"/>
  <c r="M1385" i="36" s="1"/>
  <c r="M1386" i="36" s="1"/>
  <c r="M1387" i="36" s="1"/>
  <c r="M1388" i="36" s="1"/>
  <c r="M1389" i="36" s="1"/>
  <c r="M1390" i="36" s="1"/>
  <c r="M1391" i="36" s="1"/>
  <c r="M1392" i="36" s="1"/>
  <c r="M1393" i="36" s="1"/>
  <c r="M1394" i="36" s="1"/>
  <c r="M1395" i="36" s="1"/>
  <c r="M1396" i="36" s="1"/>
  <c r="M1397" i="36" s="1"/>
  <c r="M1398" i="36" s="1"/>
  <c r="M1399" i="36" s="1"/>
  <c r="M1400" i="36" s="1"/>
  <c r="M1401" i="36" s="1"/>
  <c r="M1402" i="36" s="1"/>
  <c r="M1403" i="36" s="1"/>
  <c r="M1404" i="36" s="1"/>
  <c r="M1405" i="36" s="1"/>
  <c r="M1406" i="36" s="1"/>
  <c r="M1407" i="36" s="1"/>
  <c r="M1408" i="36" s="1"/>
  <c r="M1409" i="36" s="1"/>
  <c r="M1410" i="36" s="1"/>
  <c r="M1411" i="36" s="1"/>
  <c r="M1412" i="36" s="1"/>
  <c r="M1413" i="36" s="1"/>
  <c r="M1414" i="36" s="1"/>
  <c r="M1415" i="36" s="1"/>
  <c r="M1416" i="36" s="1"/>
  <c r="M1417" i="36" s="1"/>
  <c r="M1418" i="36" s="1"/>
  <c r="M1419" i="36" s="1"/>
  <c r="M1420" i="36" s="1"/>
  <c r="M1421" i="36" s="1"/>
  <c r="M1422" i="36" s="1"/>
  <c r="M1423" i="36" s="1"/>
  <c r="M1424" i="36" s="1"/>
  <c r="M1425" i="36" s="1"/>
  <c r="M1426" i="36" s="1"/>
  <c r="M1427" i="36" s="1"/>
  <c r="M1428" i="36" s="1"/>
  <c r="M1429" i="36" s="1"/>
  <c r="M1430" i="36" s="1"/>
  <c r="M1431" i="36" s="1"/>
  <c r="M1432" i="36" s="1"/>
  <c r="M1433" i="36" s="1"/>
  <c r="M1434" i="36" s="1"/>
  <c r="M1435" i="36" s="1"/>
  <c r="M1436" i="36" s="1"/>
  <c r="M1437" i="36" s="1"/>
  <c r="M1438" i="36" s="1"/>
  <c r="M1439" i="36" s="1"/>
  <c r="M1440" i="36" s="1"/>
  <c r="M1441" i="36" s="1"/>
  <c r="M1442" i="36" s="1"/>
  <c r="M1443" i="36" s="1"/>
  <c r="M1444" i="36" s="1"/>
  <c r="M1445" i="36" s="1"/>
  <c r="M1446" i="36" s="1"/>
  <c r="M1447" i="36" s="1"/>
  <c r="M1448" i="36" s="1"/>
  <c r="M1449" i="36" s="1"/>
  <c r="M1450" i="36" s="1"/>
  <c r="M1451" i="36" s="1"/>
  <c r="M1452" i="36" s="1"/>
  <c r="M1453" i="36" s="1"/>
  <c r="M1454" i="36" s="1"/>
  <c r="M1455" i="36" s="1"/>
  <c r="M1456" i="36" s="1"/>
  <c r="M1457" i="36" s="1"/>
  <c r="M1458" i="36" s="1"/>
  <c r="M1459" i="36" s="1"/>
  <c r="M1460" i="36" s="1"/>
  <c r="M1461" i="36" s="1"/>
  <c r="M1462" i="36" s="1"/>
  <c r="M1463" i="36" s="1"/>
  <c r="M1464" i="36" s="1"/>
  <c r="M1465" i="36" s="1"/>
  <c r="M1466" i="36" s="1"/>
  <c r="M1467" i="36" s="1"/>
  <c r="M1468" i="36" s="1"/>
  <c r="M1469" i="36" s="1"/>
  <c r="M1470" i="36" s="1"/>
  <c r="M1471" i="36" s="1"/>
  <c r="M1472" i="36" s="1"/>
  <c r="M1473" i="36" s="1"/>
  <c r="M1474" i="36" s="1"/>
  <c r="M1475" i="36" s="1"/>
  <c r="M1476" i="36" s="1"/>
  <c r="M1477" i="36" s="1"/>
  <c r="M1478" i="36" s="1"/>
  <c r="M1479" i="36" s="1"/>
  <c r="M1480" i="36" s="1"/>
  <c r="M1481" i="36" s="1"/>
  <c r="M1482" i="36" s="1"/>
  <c r="M1483" i="36" s="1"/>
  <c r="M1484" i="36" s="1"/>
  <c r="M1485" i="36" s="1"/>
  <c r="M1486" i="36" s="1"/>
  <c r="M1487" i="36" s="1"/>
  <c r="M1488" i="36" s="1"/>
  <c r="M1489" i="36" s="1"/>
  <c r="M1490" i="36" s="1"/>
  <c r="M1491" i="36" s="1"/>
  <c r="M1492" i="36" s="1"/>
  <c r="M1493" i="36" s="1"/>
  <c r="M1494" i="36" s="1"/>
  <c r="M1495" i="36" s="1"/>
  <c r="M1496" i="36" s="1"/>
  <c r="M1497" i="36" s="1"/>
  <c r="M1498" i="36" s="1"/>
  <c r="M1499" i="36" s="1"/>
  <c r="M1500" i="36" s="1"/>
  <c r="M1501" i="36" s="1"/>
  <c r="M1502" i="36" s="1"/>
  <c r="M1503" i="36" s="1"/>
  <c r="M1504" i="36" s="1"/>
  <c r="M1505" i="36" s="1"/>
  <c r="M1506" i="36" s="1"/>
  <c r="M1507" i="36" s="1"/>
  <c r="M1508" i="36" s="1"/>
  <c r="M1509" i="36" s="1"/>
  <c r="M1510" i="36" s="1"/>
  <c r="M1511" i="36" s="1"/>
  <c r="M1512" i="36" s="1"/>
  <c r="M1513" i="36" s="1"/>
  <c r="M1514" i="36" s="1"/>
  <c r="M1515" i="36" s="1"/>
  <c r="M1516" i="36" s="1"/>
  <c r="M1517" i="36" s="1"/>
  <c r="M1518" i="36" s="1"/>
  <c r="M1519" i="36" s="1"/>
  <c r="M1520" i="36" s="1"/>
  <c r="M1521" i="36" s="1"/>
  <c r="M1522" i="36" s="1"/>
  <c r="M1523" i="36" s="1"/>
  <c r="M1524" i="36" s="1"/>
  <c r="M1525" i="36" s="1"/>
  <c r="M1526" i="36" s="1"/>
  <c r="M1527" i="36" s="1"/>
  <c r="M1528" i="36" s="1"/>
  <c r="M1529" i="36" s="1"/>
  <c r="M1530" i="36" s="1"/>
  <c r="M1531" i="36" s="1"/>
  <c r="M1532" i="36" s="1"/>
  <c r="M1533" i="36" s="1"/>
  <c r="M1534" i="36" s="1"/>
  <c r="M1535" i="36" s="1"/>
  <c r="M1536" i="36" s="1"/>
  <c r="M1537" i="36" s="1"/>
  <c r="M1538" i="36" s="1"/>
  <c r="M1539" i="36" s="1"/>
  <c r="M1540" i="36" s="1"/>
  <c r="M1541" i="36" s="1"/>
  <c r="M1542" i="36" s="1"/>
  <c r="M1543" i="36" s="1"/>
  <c r="M1544" i="36" s="1"/>
  <c r="M1545" i="36" s="1"/>
  <c r="M1546" i="36" s="1"/>
  <c r="M1547" i="36" s="1"/>
  <c r="M1548" i="36" s="1"/>
  <c r="M1549" i="36" s="1"/>
  <c r="M1550" i="36" s="1"/>
  <c r="M1551" i="36" s="1"/>
  <c r="M1552" i="36" s="1"/>
  <c r="M1553" i="36" s="1"/>
  <c r="M1554" i="36" s="1"/>
  <c r="M1555" i="36" s="1"/>
  <c r="M1556" i="36" s="1"/>
  <c r="M1557" i="36" s="1"/>
  <c r="M1558" i="36" s="1"/>
  <c r="M1559" i="36" s="1"/>
  <c r="M1560" i="36" s="1"/>
  <c r="M1561" i="36" s="1"/>
  <c r="M1562" i="36" s="1"/>
  <c r="M1563" i="36" s="1"/>
  <c r="M1564" i="36" s="1"/>
  <c r="M1565" i="36" s="1"/>
  <c r="M1566" i="36" s="1"/>
  <c r="M1567" i="36" s="1"/>
  <c r="M1568" i="36" s="1"/>
  <c r="M1569" i="36" s="1"/>
  <c r="M1570" i="36" s="1"/>
  <c r="M1571" i="36" s="1"/>
  <c r="M1572" i="36" s="1"/>
  <c r="M1573" i="36" s="1"/>
  <c r="M1574" i="36" s="1"/>
  <c r="M1575" i="36" s="1"/>
  <c r="M1576" i="36" s="1"/>
  <c r="M1577" i="36" s="1"/>
  <c r="M1578" i="36" s="1"/>
  <c r="M1579" i="36" s="1"/>
  <c r="M1580" i="36" s="1"/>
  <c r="M1581" i="36" s="1"/>
  <c r="M1582" i="36" s="1"/>
  <c r="M1583" i="36" s="1"/>
  <c r="M1584" i="36" s="1"/>
  <c r="M1585" i="36" s="1"/>
  <c r="M1586" i="36" s="1"/>
  <c r="M1587" i="36" s="1"/>
  <c r="M1588" i="36" s="1"/>
  <c r="M1589" i="36" s="1"/>
  <c r="M1590" i="36" s="1"/>
  <c r="M1591" i="36" s="1"/>
  <c r="M1592" i="36" s="1"/>
  <c r="M1593" i="36" s="1"/>
  <c r="M1594" i="36" s="1"/>
  <c r="M1595" i="36" s="1"/>
  <c r="M1596" i="36" s="1"/>
  <c r="M1597" i="36" s="1"/>
  <c r="M1598" i="36" s="1"/>
  <c r="M1599" i="36" s="1"/>
  <c r="M1600" i="36" s="1"/>
  <c r="M1601" i="36" s="1"/>
  <c r="M1602" i="36" s="1"/>
  <c r="M1603" i="36" s="1"/>
  <c r="M1604" i="36" s="1"/>
  <c r="M1605" i="36" s="1"/>
  <c r="M1606" i="36" s="1"/>
  <c r="M1607" i="36" s="1"/>
  <c r="M1608" i="36" s="1"/>
  <c r="M1609" i="36" s="1"/>
  <c r="M1610" i="36" s="1"/>
  <c r="M1611" i="36" s="1"/>
  <c r="M1612" i="36" s="1"/>
  <c r="M1613" i="36" s="1"/>
  <c r="M1614" i="36" s="1"/>
  <c r="M1615" i="36" s="1"/>
  <c r="M1616" i="36" s="1"/>
  <c r="M1617" i="36" s="1"/>
  <c r="M1618" i="36" s="1"/>
  <c r="M1619" i="36" s="1"/>
  <c r="M1620" i="36" s="1"/>
  <c r="M1621" i="36" s="1"/>
  <c r="M1622" i="36" s="1"/>
  <c r="M1623" i="36" s="1"/>
  <c r="M1624" i="36" s="1"/>
  <c r="M1625" i="36" s="1"/>
  <c r="M1626" i="36" s="1"/>
  <c r="M1627" i="36" s="1"/>
  <c r="M1628" i="36" s="1"/>
  <c r="M1629" i="36" s="1"/>
  <c r="M1630" i="36" s="1"/>
  <c r="M1631" i="36" s="1"/>
  <c r="M1632" i="36" s="1"/>
  <c r="M1633" i="36" s="1"/>
  <c r="M1634" i="36" s="1"/>
  <c r="M1635" i="36" s="1"/>
  <c r="M1636" i="36" s="1"/>
  <c r="M1637" i="36" s="1"/>
  <c r="M1638" i="36" s="1"/>
  <c r="M1639" i="36" s="1"/>
  <c r="M1640" i="36" s="1"/>
  <c r="M1641" i="36" s="1"/>
  <c r="M1642" i="36" s="1"/>
  <c r="M1643" i="36" s="1"/>
  <c r="M1644" i="36" s="1"/>
  <c r="M1645" i="36" s="1"/>
  <c r="M1646" i="36" s="1"/>
  <c r="M1647" i="36" s="1"/>
  <c r="M1648" i="36" s="1"/>
  <c r="M1649" i="36" s="1"/>
  <c r="M1650" i="36" s="1"/>
  <c r="M1651" i="36" s="1"/>
  <c r="M1652" i="36" s="1"/>
  <c r="M1653" i="36" s="1"/>
  <c r="M1654" i="36" s="1"/>
  <c r="M1655" i="36" s="1"/>
  <c r="M1656" i="36" s="1"/>
  <c r="M1657" i="36" s="1"/>
  <c r="M1658" i="36" s="1"/>
  <c r="M1659" i="36" s="1"/>
  <c r="M1660" i="36" s="1"/>
  <c r="M1661" i="36" s="1"/>
  <c r="M1662" i="36" s="1"/>
  <c r="M1663" i="36" s="1"/>
  <c r="M1664" i="36" s="1"/>
  <c r="M1665" i="36" s="1"/>
  <c r="M1666" i="36" s="1"/>
  <c r="M1667" i="36" s="1"/>
  <c r="M1668" i="36" s="1"/>
  <c r="M1669" i="36" s="1"/>
  <c r="M1670" i="36" s="1"/>
  <c r="M1671" i="36" s="1"/>
  <c r="M1672" i="36" s="1"/>
  <c r="M1673" i="36" s="1"/>
  <c r="M1674" i="36" s="1"/>
  <c r="M1675" i="36" s="1"/>
  <c r="M1676" i="36" s="1"/>
  <c r="M1677" i="36" s="1"/>
  <c r="M1678" i="36" s="1"/>
  <c r="M1679" i="36" s="1"/>
  <c r="M1680" i="36" s="1"/>
  <c r="M1681" i="36" s="1"/>
  <c r="M1682" i="36" s="1"/>
  <c r="M1683" i="36" s="1"/>
  <c r="M1684" i="36" s="1"/>
  <c r="M1685" i="36" s="1"/>
  <c r="M1686" i="36" s="1"/>
  <c r="M1687" i="36" s="1"/>
  <c r="M1688" i="36" s="1"/>
  <c r="M1689" i="36" s="1"/>
  <c r="M1690" i="36" s="1"/>
  <c r="M1691" i="36" s="1"/>
  <c r="M1692" i="36" s="1"/>
  <c r="M1693" i="36" s="1"/>
  <c r="M1694" i="36" s="1"/>
  <c r="M1695" i="36" s="1"/>
  <c r="M1696" i="36" s="1"/>
  <c r="M1697" i="36" s="1"/>
  <c r="M1698" i="36" s="1"/>
  <c r="M1699" i="36" s="1"/>
  <c r="M1700" i="36" s="1"/>
  <c r="M1701" i="36" s="1"/>
  <c r="M1702" i="36" s="1"/>
  <c r="M1703" i="36" s="1"/>
  <c r="M1704" i="36" s="1"/>
  <c r="M1705" i="36" s="1"/>
  <c r="M1706" i="36" s="1"/>
  <c r="M1707" i="36" s="1"/>
  <c r="M1708" i="36" s="1"/>
  <c r="M1709" i="36" s="1"/>
  <c r="M1710" i="36" s="1"/>
  <c r="M1711" i="36" s="1"/>
  <c r="M1712" i="36" s="1"/>
  <c r="M1713" i="36" s="1"/>
  <c r="M1714" i="36" s="1"/>
  <c r="M1715" i="36" s="1"/>
  <c r="M1716" i="36" s="1"/>
  <c r="M1717" i="36" s="1"/>
  <c r="M1718" i="36" s="1"/>
  <c r="M1719" i="36" s="1"/>
  <c r="M1720" i="36" s="1"/>
  <c r="M1721" i="36" s="1"/>
  <c r="M1722" i="36" s="1"/>
  <c r="M1723" i="36" s="1"/>
  <c r="M1724" i="36" s="1"/>
  <c r="M1725" i="36" s="1"/>
  <c r="M1726" i="36" s="1"/>
  <c r="M1727" i="36" s="1"/>
  <c r="M1728" i="36" s="1"/>
  <c r="M1729" i="36" s="1"/>
  <c r="M1730" i="36" s="1"/>
  <c r="M1731" i="36" s="1"/>
  <c r="M1732" i="36" s="1"/>
  <c r="M1733" i="36" s="1"/>
  <c r="M1734" i="36" s="1"/>
  <c r="M1735" i="36" s="1"/>
  <c r="M1736" i="36" s="1"/>
  <c r="M1737" i="36" s="1"/>
  <c r="M1738" i="36" s="1"/>
  <c r="M1739" i="36" s="1"/>
  <c r="M1740" i="36" s="1"/>
  <c r="M1741" i="36" s="1"/>
  <c r="M1742" i="36" s="1"/>
  <c r="M1743" i="36" s="1"/>
  <c r="M1744" i="36" s="1"/>
  <c r="M1745" i="36" s="1"/>
  <c r="M1746" i="36" s="1"/>
  <c r="M1747" i="36" s="1"/>
  <c r="M1748" i="36" s="1"/>
  <c r="M1749" i="36" s="1"/>
  <c r="M1750" i="36" s="1"/>
  <c r="M1751" i="36" s="1"/>
  <c r="M1752" i="36" s="1"/>
  <c r="M1753" i="36" s="1"/>
  <c r="M1754" i="36" s="1"/>
  <c r="M1755" i="36" s="1"/>
  <c r="M1756" i="36" s="1"/>
  <c r="M1757" i="36" s="1"/>
  <c r="M1758" i="36" s="1"/>
  <c r="M1759" i="36" s="1"/>
  <c r="M1760" i="36" s="1"/>
  <c r="M1761" i="36" s="1"/>
  <c r="M1762" i="36" s="1"/>
  <c r="M1763" i="36" s="1"/>
  <c r="M1764" i="36" s="1"/>
  <c r="M1765" i="36" s="1"/>
  <c r="M1766" i="36" s="1"/>
  <c r="M1767" i="36" s="1"/>
  <c r="M1768" i="36" s="1"/>
  <c r="M1769" i="36" s="1"/>
  <c r="M1770" i="36" s="1"/>
  <c r="M1771" i="36" s="1"/>
  <c r="M1772" i="36" s="1"/>
  <c r="M1773" i="36" s="1"/>
  <c r="M1774" i="36" s="1"/>
  <c r="M1775" i="36" s="1"/>
  <c r="M1776" i="36" s="1"/>
  <c r="M1777" i="36" s="1"/>
  <c r="M1778" i="36" s="1"/>
  <c r="M1779" i="36" s="1"/>
  <c r="M1780" i="36" s="1"/>
  <c r="M1781" i="36" s="1"/>
  <c r="M1782" i="36" s="1"/>
  <c r="M1783" i="36" s="1"/>
  <c r="M1784" i="36" s="1"/>
  <c r="M1785" i="36" s="1"/>
  <c r="M1786" i="36" s="1"/>
  <c r="M1787" i="36" s="1"/>
  <c r="M1788" i="36" s="1"/>
  <c r="M1789" i="36" s="1"/>
  <c r="M1790" i="36" s="1"/>
  <c r="M1791" i="36" s="1"/>
  <c r="M1792" i="36" s="1"/>
  <c r="M1793" i="36" s="1"/>
  <c r="M1794" i="36" s="1"/>
  <c r="M1795" i="36" s="1"/>
  <c r="M1796" i="36" s="1"/>
  <c r="M1797" i="36" s="1"/>
  <c r="M1798" i="36" s="1"/>
  <c r="M1799" i="36" s="1"/>
  <c r="M1800" i="36" s="1"/>
  <c r="M1801" i="36" s="1"/>
  <c r="M1802" i="36" s="1"/>
  <c r="M1803" i="36" s="1"/>
  <c r="M1804" i="36" s="1"/>
  <c r="M1805" i="36" s="1"/>
  <c r="M1806" i="36" s="1"/>
  <c r="M1807" i="36" s="1"/>
  <c r="M1808" i="36" s="1"/>
  <c r="M1809" i="36" s="1"/>
  <c r="M1810" i="36" s="1"/>
  <c r="M1811" i="36" s="1"/>
  <c r="M1812" i="36" s="1"/>
  <c r="M1813" i="36" s="1"/>
  <c r="M1814" i="36" s="1"/>
  <c r="M1815" i="36" s="1"/>
  <c r="M1816" i="36" s="1"/>
  <c r="M1817" i="36" s="1"/>
  <c r="M1818" i="36" s="1"/>
  <c r="M1819" i="36" s="1"/>
  <c r="M1820" i="36" s="1"/>
  <c r="M1821" i="36" s="1"/>
  <c r="M1822" i="36" s="1"/>
  <c r="M1823" i="36" s="1"/>
  <c r="M1824" i="36" s="1"/>
  <c r="M1825" i="36" s="1"/>
  <c r="M1826" i="36" s="1"/>
  <c r="M1827" i="36" s="1"/>
  <c r="M1828" i="36" s="1"/>
  <c r="M1829" i="36" s="1"/>
  <c r="M1830" i="36" s="1"/>
  <c r="M1831" i="36" s="1"/>
  <c r="M1832" i="36" s="1"/>
  <c r="M1833" i="36" s="1"/>
  <c r="M1834" i="36" s="1"/>
  <c r="M1835" i="36" s="1"/>
  <c r="M1836" i="36" s="1"/>
  <c r="M1837" i="36" s="1"/>
  <c r="M1838" i="36" s="1"/>
  <c r="M1839" i="36" s="1"/>
  <c r="M1840" i="36" s="1"/>
  <c r="M1841" i="36" s="1"/>
  <c r="M1842" i="36" s="1"/>
  <c r="M1843" i="36" s="1"/>
  <c r="M1844" i="36" s="1"/>
  <c r="M1845" i="36" s="1"/>
  <c r="M1846" i="36" s="1"/>
  <c r="M1847" i="36" s="1"/>
  <c r="M1848" i="36" s="1"/>
  <c r="M1849" i="36" s="1"/>
  <c r="M1850" i="36" s="1"/>
  <c r="M1851" i="36" s="1"/>
  <c r="M1852" i="36" s="1"/>
  <c r="M1853" i="36" s="1"/>
  <c r="M1854" i="36" s="1"/>
  <c r="M1855" i="36" s="1"/>
  <c r="M1856" i="36" s="1"/>
  <c r="M1857" i="36" s="1"/>
  <c r="M1858" i="36" s="1"/>
  <c r="M1859" i="36" s="1"/>
  <c r="M1860" i="36" s="1"/>
  <c r="M1861" i="36" s="1"/>
  <c r="M1862" i="36" s="1"/>
  <c r="M1863" i="36" s="1"/>
  <c r="M1864" i="36" s="1"/>
  <c r="M1865" i="36" s="1"/>
  <c r="M1866" i="36" s="1"/>
  <c r="M1867" i="36" s="1"/>
  <c r="M1868" i="36" s="1"/>
  <c r="M1869" i="36" s="1"/>
  <c r="M1870" i="36" s="1"/>
  <c r="M1871" i="36" s="1"/>
  <c r="M1872" i="36" s="1"/>
  <c r="M1873" i="36" s="1"/>
  <c r="M1874" i="36" s="1"/>
  <c r="M1875" i="36" s="1"/>
  <c r="M1876" i="36" s="1"/>
  <c r="M1877" i="36" s="1"/>
  <c r="M1878" i="36" s="1"/>
  <c r="M1879" i="36" s="1"/>
  <c r="M1880" i="36" s="1"/>
  <c r="M1881" i="36" s="1"/>
  <c r="M1882" i="36" s="1"/>
  <c r="M1883" i="36" s="1"/>
  <c r="M1884" i="36" s="1"/>
  <c r="M1885" i="36" s="1"/>
  <c r="M1886" i="36" s="1"/>
  <c r="M1887" i="36" s="1"/>
  <c r="M1888" i="36" s="1"/>
  <c r="M1889" i="36" s="1"/>
  <c r="M1890" i="36" s="1"/>
  <c r="M1891" i="36" s="1"/>
  <c r="M1892" i="36" s="1"/>
  <c r="M1893" i="36" s="1"/>
  <c r="M1894" i="36" s="1"/>
  <c r="M1895" i="36" s="1"/>
  <c r="M1896" i="36" s="1"/>
  <c r="M1897" i="36" s="1"/>
  <c r="M1898" i="36" s="1"/>
  <c r="M1899" i="36" s="1"/>
  <c r="M1900" i="36" s="1"/>
  <c r="M1901" i="36" s="1"/>
  <c r="M1902" i="36" s="1"/>
  <c r="M1903" i="36" s="1"/>
  <c r="M1904" i="36" s="1"/>
  <c r="M1905" i="36" s="1"/>
  <c r="M1906" i="36" s="1"/>
  <c r="M1907" i="36" s="1"/>
  <c r="M1908" i="36" s="1"/>
  <c r="M1909" i="36" s="1"/>
  <c r="M1910" i="36" s="1"/>
  <c r="M1911" i="36" s="1"/>
  <c r="M1912" i="36" s="1"/>
  <c r="M1913" i="36" s="1"/>
  <c r="M1914" i="36" s="1"/>
  <c r="M1915" i="36" s="1"/>
  <c r="M1916" i="36" s="1"/>
  <c r="M1917" i="36" s="1"/>
  <c r="M1918" i="36" s="1"/>
  <c r="M1919" i="36" s="1"/>
  <c r="M1920" i="36" s="1"/>
  <c r="M1921" i="36" s="1"/>
  <c r="M1922" i="36" s="1"/>
  <c r="M1923" i="36" s="1"/>
  <c r="M1924" i="36" s="1"/>
  <c r="M1925" i="36" s="1"/>
  <c r="M1926" i="36" s="1"/>
  <c r="M1927" i="36" s="1"/>
  <c r="M1928" i="36" s="1"/>
  <c r="M1929" i="36" s="1"/>
  <c r="M1930" i="36" s="1"/>
  <c r="M1931" i="36" s="1"/>
  <c r="M1932" i="36" s="1"/>
  <c r="M1933" i="36" s="1"/>
  <c r="M1934" i="36" s="1"/>
  <c r="M1935" i="36" s="1"/>
  <c r="M1936" i="36" s="1"/>
  <c r="M1937" i="36" s="1"/>
  <c r="M1938" i="36" s="1"/>
  <c r="M1939" i="36" s="1"/>
  <c r="M1940" i="36" s="1"/>
  <c r="M1941" i="36" s="1"/>
  <c r="M1942" i="36" s="1"/>
  <c r="M1943" i="36" s="1"/>
  <c r="M1944" i="36" s="1"/>
  <c r="M1945" i="36" s="1"/>
  <c r="M1946" i="36" s="1"/>
  <c r="M1947" i="36" s="1"/>
  <c r="M1948" i="36" s="1"/>
  <c r="M1949" i="36" s="1"/>
  <c r="M1950" i="36" s="1"/>
  <c r="M1951" i="36" s="1"/>
  <c r="M1952" i="36" s="1"/>
  <c r="M1953" i="36" s="1"/>
  <c r="M1954" i="36" s="1"/>
  <c r="M1955" i="36" s="1"/>
  <c r="M1956" i="36" s="1"/>
  <c r="M1957" i="36" s="1"/>
  <c r="M1958" i="36" s="1"/>
  <c r="M1959" i="36" s="1"/>
  <c r="M1960" i="36" s="1"/>
  <c r="M1961" i="36" s="1"/>
  <c r="M1962" i="36" s="1"/>
  <c r="M1963" i="36" s="1"/>
  <c r="M1964" i="36" s="1"/>
  <c r="M1965" i="36" s="1"/>
  <c r="M1966" i="36" s="1"/>
  <c r="M1967" i="36" s="1"/>
  <c r="M1968" i="36" s="1"/>
  <c r="M1969" i="36" s="1"/>
  <c r="M1970" i="36" s="1"/>
  <c r="M1971" i="36" s="1"/>
  <c r="M1972" i="36" s="1"/>
  <c r="M1973" i="36" s="1"/>
  <c r="M1974" i="36" s="1"/>
  <c r="M1975" i="36" s="1"/>
  <c r="M1976" i="36" s="1"/>
  <c r="M1977" i="36" s="1"/>
  <c r="M1978" i="36" s="1"/>
  <c r="M1979" i="36" s="1"/>
  <c r="M1980" i="36" s="1"/>
  <c r="M1981" i="36" s="1"/>
  <c r="M1982" i="36" s="1"/>
  <c r="M1983" i="36" s="1"/>
  <c r="M1984" i="36" s="1"/>
  <c r="M1985" i="36" s="1"/>
  <c r="M1986" i="36" s="1"/>
  <c r="M1987" i="36" s="1"/>
  <c r="M1988" i="36" s="1"/>
  <c r="M1989" i="36" s="1"/>
  <c r="M1990" i="36" s="1"/>
  <c r="M1991" i="36" s="1"/>
  <c r="M1992" i="36" s="1"/>
  <c r="M1993" i="36" s="1"/>
  <c r="M1994" i="36" s="1"/>
  <c r="M1995" i="36" s="1"/>
  <c r="M1996" i="36" s="1"/>
  <c r="M1997" i="36" s="1"/>
  <c r="M1998" i="36" s="1"/>
  <c r="M1999" i="36" s="1"/>
  <c r="M2000" i="36" s="1"/>
  <c r="M2001" i="36" s="1"/>
  <c r="M2002" i="36" s="1"/>
  <c r="M2003" i="36" s="1"/>
  <c r="M2004" i="36" s="1"/>
  <c r="M2005" i="36" s="1"/>
  <c r="M2006" i="36" s="1"/>
  <c r="M2007" i="36" s="1"/>
  <c r="M2008" i="36" s="1"/>
  <c r="M2009" i="36" s="1"/>
  <c r="M2010" i="36" s="1"/>
  <c r="M2011" i="36" s="1"/>
  <c r="M2012" i="36" s="1"/>
  <c r="M2013" i="36" s="1"/>
  <c r="M2014" i="36" s="1"/>
  <c r="M2015" i="36" s="1"/>
  <c r="M2016" i="36" s="1"/>
  <c r="M2017" i="36" s="1"/>
  <c r="M2018" i="36" s="1"/>
  <c r="M2019" i="36" s="1"/>
  <c r="M2020" i="36" s="1"/>
  <c r="M2021" i="36" s="1"/>
  <c r="M2022" i="36" s="1"/>
  <c r="M2023" i="36" s="1"/>
  <c r="M2024" i="36" s="1"/>
  <c r="M2025" i="36" s="1"/>
  <c r="M2026" i="36" s="1"/>
  <c r="M2027" i="36" s="1"/>
  <c r="M2028" i="36" s="1"/>
  <c r="M2029" i="36" s="1"/>
  <c r="M2030" i="36" s="1"/>
  <c r="M2031" i="36" s="1"/>
  <c r="M2032" i="36" s="1"/>
  <c r="M2033" i="36" s="1"/>
  <c r="M2034" i="36" s="1"/>
  <c r="M2035" i="36" s="1"/>
  <c r="M2036" i="36" s="1"/>
  <c r="M2037" i="36" s="1"/>
  <c r="M2038" i="36" s="1"/>
  <c r="M2039" i="36" s="1"/>
  <c r="M2040" i="36" s="1"/>
  <c r="M2041" i="36" s="1"/>
  <c r="M2042" i="36" s="1"/>
  <c r="M2043" i="36" s="1"/>
  <c r="M2044" i="36" s="1"/>
  <c r="M2045" i="36" s="1"/>
  <c r="M2046" i="36" s="1"/>
  <c r="M2047" i="36" s="1"/>
  <c r="M2048" i="36" s="1"/>
  <c r="M2049" i="36" s="1"/>
  <c r="M2050" i="36" s="1"/>
  <c r="M2051" i="36" s="1"/>
  <c r="M2052" i="36" s="1"/>
  <c r="M2053" i="36" s="1"/>
  <c r="M2054" i="36" s="1"/>
  <c r="M2055" i="36" s="1"/>
  <c r="M2056" i="36" s="1"/>
  <c r="M2057" i="36" s="1"/>
  <c r="M2058" i="36" s="1"/>
  <c r="M2059" i="36" s="1"/>
  <c r="M2060" i="36" s="1"/>
  <c r="M2061" i="36" s="1"/>
  <c r="M2062" i="36" s="1"/>
  <c r="M2063" i="36" s="1"/>
  <c r="M2064" i="36" s="1"/>
  <c r="M2065" i="36" s="1"/>
  <c r="M2066" i="36" s="1"/>
  <c r="M2067" i="36" s="1"/>
  <c r="M2068" i="36" s="1"/>
  <c r="M2069" i="36" s="1"/>
  <c r="M2070" i="36" s="1"/>
  <c r="M2071" i="36" s="1"/>
  <c r="M2072" i="36" s="1"/>
  <c r="M2073" i="36" s="1"/>
  <c r="M2074" i="36" s="1"/>
  <c r="M2075" i="36" s="1"/>
  <c r="M2076" i="36" s="1"/>
  <c r="M2077" i="36" s="1"/>
  <c r="M2078" i="36" s="1"/>
  <c r="M2079" i="36" s="1"/>
  <c r="M2080" i="36" s="1"/>
  <c r="M2081" i="36" s="1"/>
  <c r="M2082" i="36" s="1"/>
  <c r="M2083" i="36" s="1"/>
  <c r="M2084" i="36" s="1"/>
  <c r="M2085" i="36" s="1"/>
  <c r="M2086" i="36" s="1"/>
  <c r="M2087" i="36" s="1"/>
  <c r="M2088" i="36" s="1"/>
  <c r="M2089" i="36" s="1"/>
  <c r="M2090" i="36" s="1"/>
  <c r="M2091" i="36" s="1"/>
  <c r="M2092" i="36" s="1"/>
  <c r="M2093" i="36" s="1"/>
  <c r="M2094" i="36" s="1"/>
  <c r="M2095" i="36" s="1"/>
  <c r="M2096" i="36" s="1"/>
  <c r="M2097" i="36" s="1"/>
  <c r="M2098" i="36" s="1"/>
  <c r="M2099" i="36" s="1"/>
  <c r="M2100" i="36" s="1"/>
  <c r="M2101" i="36" s="1"/>
  <c r="M2102" i="36" s="1"/>
  <c r="M2103" i="36" s="1"/>
  <c r="M2104" i="36" s="1"/>
  <c r="M2105" i="36" s="1"/>
  <c r="M2106" i="36" s="1"/>
  <c r="M2107" i="36" s="1"/>
  <c r="M2108" i="36" s="1"/>
  <c r="M2109" i="36" s="1"/>
  <c r="M2110" i="36" s="1"/>
  <c r="M2111" i="36" s="1"/>
  <c r="M2112" i="36" s="1"/>
  <c r="M2113" i="36" s="1"/>
  <c r="M2114" i="36" s="1"/>
  <c r="M2115" i="36" s="1"/>
  <c r="M2116" i="36" s="1"/>
  <c r="M2117" i="36" s="1"/>
  <c r="M2118" i="36" s="1"/>
  <c r="M2119" i="36" s="1"/>
  <c r="M2120" i="36" s="1"/>
  <c r="M2121" i="36" s="1"/>
  <c r="M2122" i="36" s="1"/>
  <c r="M2123" i="36" s="1"/>
  <c r="M2124" i="36" s="1"/>
  <c r="M2125" i="36" s="1"/>
  <c r="M2126" i="36" s="1"/>
  <c r="M2127" i="36" s="1"/>
  <c r="M2128" i="36" s="1"/>
  <c r="M2129" i="36" s="1"/>
  <c r="M2130" i="36" s="1"/>
  <c r="M2131" i="36" s="1"/>
  <c r="M2132" i="36" s="1"/>
  <c r="M2133" i="36" s="1"/>
  <c r="M2134" i="36" s="1"/>
  <c r="M2135" i="36" s="1"/>
  <c r="M2136" i="36" s="1"/>
  <c r="M2137" i="36" s="1"/>
  <c r="M2138" i="36" s="1"/>
  <c r="M2139" i="36" s="1"/>
  <c r="M2140" i="36" s="1"/>
  <c r="M2141" i="36" s="1"/>
  <c r="M2142" i="36" s="1"/>
  <c r="M2143" i="36" s="1"/>
  <c r="M2144" i="36" s="1"/>
  <c r="M2145" i="36" s="1"/>
  <c r="M2146" i="36" s="1"/>
  <c r="M2147" i="36" s="1"/>
  <c r="M2148" i="36" s="1"/>
  <c r="M2149" i="36" s="1"/>
  <c r="M2150" i="36" s="1"/>
  <c r="M2151" i="36" s="1"/>
  <c r="M2152" i="36" s="1"/>
  <c r="M2153" i="36" s="1"/>
  <c r="M2154" i="36" s="1"/>
  <c r="M2155" i="36" s="1"/>
  <c r="M2156" i="36" s="1"/>
  <c r="M2157" i="36" s="1"/>
  <c r="M2158" i="36" s="1"/>
  <c r="M2159" i="36" s="1"/>
  <c r="M2160" i="36" s="1"/>
  <c r="M2161" i="36" s="1"/>
  <c r="M2162" i="36" s="1"/>
  <c r="M2163" i="36" s="1"/>
  <c r="M2164" i="36" s="1"/>
  <c r="M2165" i="36" s="1"/>
  <c r="M2166" i="36" s="1"/>
  <c r="M2167" i="36" s="1"/>
  <c r="M2168" i="36" s="1"/>
  <c r="M2169" i="36" s="1"/>
  <c r="M2170" i="36" s="1"/>
  <c r="M2171" i="36" s="1"/>
  <c r="M2172" i="36" s="1"/>
  <c r="M2173" i="36" s="1"/>
  <c r="M2174" i="36" s="1"/>
  <c r="M2175" i="36" s="1"/>
  <c r="M2176" i="36" s="1"/>
  <c r="M2177" i="36" s="1"/>
  <c r="M2178" i="36" s="1"/>
  <c r="M2179" i="36" s="1"/>
  <c r="M2180" i="36" s="1"/>
  <c r="M2181" i="36" s="1"/>
  <c r="M2182" i="36" s="1"/>
  <c r="M2183" i="36" s="1"/>
  <c r="M2184" i="36" s="1"/>
  <c r="M2185" i="36" s="1"/>
  <c r="M2186" i="36" s="1"/>
  <c r="M2187" i="36" s="1"/>
  <c r="M2188" i="36" s="1"/>
  <c r="M2189" i="36" s="1"/>
  <c r="M2190" i="36" s="1"/>
  <c r="M2191" i="36" s="1"/>
  <c r="M2192" i="36" s="1"/>
  <c r="M2193" i="36" s="1"/>
  <c r="M2194" i="36" s="1"/>
  <c r="M2195" i="36" s="1"/>
  <c r="M2196" i="36" s="1"/>
  <c r="M2197" i="36" s="1"/>
  <c r="M2198" i="36" s="1"/>
  <c r="M2199" i="36" s="1"/>
  <c r="L21" i="36"/>
  <c r="L22" i="36" s="1"/>
  <c r="L23" i="36" s="1"/>
  <c r="L24" i="36" s="1"/>
  <c r="L25" i="36" s="1"/>
  <c r="L26" i="36" s="1"/>
  <c r="L27" i="36" s="1"/>
  <c r="L28" i="36" s="1"/>
  <c r="L29" i="36" s="1"/>
  <c r="L30" i="36" s="1"/>
  <c r="L31" i="36" s="1"/>
  <c r="L32" i="36" s="1"/>
  <c r="L33" i="36" s="1"/>
  <c r="L34" i="36" s="1"/>
  <c r="L35" i="36" s="1"/>
  <c r="L36" i="36" s="1"/>
  <c r="L37" i="36" s="1"/>
  <c r="L38" i="36" s="1"/>
  <c r="L39" i="36" s="1"/>
  <c r="L40" i="36" s="1"/>
  <c r="L41" i="36" s="1"/>
  <c r="L42" i="36" s="1"/>
  <c r="L43" i="36" s="1"/>
  <c r="L44" i="36" s="1"/>
  <c r="L45" i="36" s="1"/>
  <c r="L46" i="36" s="1"/>
  <c r="L47" i="36" s="1"/>
  <c r="L48" i="36" s="1"/>
  <c r="L49" i="36" s="1"/>
  <c r="L50" i="36" s="1"/>
  <c r="L51" i="36" s="1"/>
  <c r="L52" i="36" s="1"/>
  <c r="L53" i="36" s="1"/>
  <c r="L54" i="36" s="1"/>
  <c r="L55" i="36" s="1"/>
  <c r="L56" i="36" s="1"/>
  <c r="L57" i="36" s="1"/>
  <c r="L58" i="36" s="1"/>
  <c r="L59" i="36" s="1"/>
  <c r="L60" i="36" s="1"/>
  <c r="L61" i="36" s="1"/>
  <c r="L62" i="36" s="1"/>
  <c r="L63" i="36" s="1"/>
  <c r="L64" i="36" s="1"/>
  <c r="L65" i="36" s="1"/>
  <c r="L66" i="36" s="1"/>
  <c r="L67" i="36" s="1"/>
  <c r="L68" i="36" s="1"/>
  <c r="L69" i="36" s="1"/>
  <c r="L70" i="36" s="1"/>
  <c r="L71" i="36" s="1"/>
  <c r="L72" i="36" s="1"/>
  <c r="L73" i="36" s="1"/>
  <c r="L74" i="36" s="1"/>
  <c r="L75" i="36" s="1"/>
  <c r="L76" i="36" s="1"/>
  <c r="L77" i="36" s="1"/>
  <c r="L78" i="36" s="1"/>
  <c r="L79" i="36" s="1"/>
  <c r="L80" i="36" s="1"/>
  <c r="L81" i="36" s="1"/>
  <c r="L82" i="36" s="1"/>
  <c r="L83" i="36" s="1"/>
  <c r="L84" i="36" s="1"/>
  <c r="L85" i="36" s="1"/>
  <c r="L86" i="36" s="1"/>
  <c r="L87" i="36" s="1"/>
  <c r="L88" i="36" s="1"/>
  <c r="L89" i="36" s="1"/>
  <c r="L90" i="36" s="1"/>
  <c r="L91" i="36" s="1"/>
  <c r="L92" i="36" s="1"/>
  <c r="L93" i="36" s="1"/>
  <c r="L94" i="36" s="1"/>
  <c r="L95" i="36" s="1"/>
  <c r="L96" i="36" s="1"/>
  <c r="L97" i="36" s="1"/>
  <c r="L98" i="36" s="1"/>
  <c r="L99" i="36" s="1"/>
  <c r="L100" i="36" s="1"/>
  <c r="L101" i="36" s="1"/>
  <c r="L102" i="36" s="1"/>
  <c r="L103" i="36" s="1"/>
  <c r="L104" i="36" s="1"/>
  <c r="L105" i="36" s="1"/>
  <c r="L106" i="36" s="1"/>
  <c r="L107" i="36" s="1"/>
  <c r="L108" i="36" s="1"/>
  <c r="L109" i="36" s="1"/>
  <c r="L110" i="36" s="1"/>
  <c r="L111" i="36" s="1"/>
  <c r="L112" i="36" s="1"/>
  <c r="L113" i="36" s="1"/>
  <c r="L114" i="36" s="1"/>
  <c r="L115" i="36" s="1"/>
  <c r="L116" i="36" s="1"/>
  <c r="L117" i="36" s="1"/>
  <c r="L118" i="36" s="1"/>
  <c r="L119" i="36" s="1"/>
  <c r="L120" i="36" s="1"/>
  <c r="L121" i="36" s="1"/>
  <c r="L122" i="36" s="1"/>
  <c r="L123" i="36" s="1"/>
  <c r="L124" i="36" s="1"/>
  <c r="L125" i="36" s="1"/>
  <c r="L126" i="36" s="1"/>
  <c r="L127" i="36" s="1"/>
  <c r="L128" i="36" s="1"/>
  <c r="L129" i="36" s="1"/>
  <c r="L130" i="36" s="1"/>
  <c r="L131" i="36" s="1"/>
  <c r="L132" i="36" s="1"/>
  <c r="L133" i="36" s="1"/>
  <c r="L134" i="36" s="1"/>
  <c r="L135" i="36" s="1"/>
  <c r="L136" i="36" s="1"/>
  <c r="L137" i="36" s="1"/>
  <c r="L138" i="36" s="1"/>
  <c r="L139" i="36" s="1"/>
  <c r="L140" i="36" s="1"/>
  <c r="L141" i="36" s="1"/>
  <c r="L142" i="36" s="1"/>
  <c r="L143" i="36" s="1"/>
  <c r="L144" i="36" s="1"/>
  <c r="L145" i="36" s="1"/>
  <c r="L146" i="36" s="1"/>
  <c r="L147" i="36" s="1"/>
  <c r="L148" i="36" s="1"/>
  <c r="L149" i="36" s="1"/>
  <c r="L150" i="36" s="1"/>
  <c r="L151" i="36" s="1"/>
  <c r="L152" i="36" s="1"/>
  <c r="L153" i="36" s="1"/>
  <c r="L154" i="36" s="1"/>
  <c r="L155" i="36" s="1"/>
  <c r="L156" i="36" s="1"/>
  <c r="L157" i="36" s="1"/>
  <c r="L158" i="36" s="1"/>
  <c r="L159" i="36" s="1"/>
  <c r="L160" i="36" s="1"/>
  <c r="L161" i="36" s="1"/>
  <c r="L162" i="36" s="1"/>
  <c r="L163" i="36" s="1"/>
  <c r="L164" i="36" s="1"/>
  <c r="L165" i="36" s="1"/>
  <c r="L166" i="36" s="1"/>
  <c r="L167" i="36" s="1"/>
  <c r="L168" i="36" s="1"/>
  <c r="L169" i="36" s="1"/>
  <c r="L170" i="36" s="1"/>
  <c r="L171" i="36" s="1"/>
  <c r="L172" i="36" s="1"/>
  <c r="L173" i="36" s="1"/>
  <c r="L174" i="36" s="1"/>
  <c r="L175" i="36" s="1"/>
  <c r="L176" i="36" s="1"/>
  <c r="L177" i="36" s="1"/>
  <c r="L178" i="36" s="1"/>
  <c r="L179" i="36" s="1"/>
  <c r="L180" i="36" s="1"/>
  <c r="L181" i="36" s="1"/>
  <c r="L182" i="36" s="1"/>
  <c r="L183" i="36" s="1"/>
  <c r="L184" i="36" s="1"/>
  <c r="L185" i="36" s="1"/>
  <c r="L186" i="36" s="1"/>
  <c r="L187" i="36" s="1"/>
  <c r="L188" i="36" s="1"/>
  <c r="L189" i="36" s="1"/>
  <c r="L190" i="36" s="1"/>
  <c r="L191" i="36" s="1"/>
  <c r="L192" i="36" s="1"/>
  <c r="L193" i="36" s="1"/>
  <c r="L194" i="36" s="1"/>
  <c r="L195" i="36" s="1"/>
  <c r="L196" i="36" s="1"/>
  <c r="L197" i="36" s="1"/>
  <c r="L198" i="36" s="1"/>
  <c r="L199" i="36" s="1"/>
  <c r="L200" i="36" s="1"/>
  <c r="L201" i="36" s="1"/>
  <c r="L202" i="36" s="1"/>
  <c r="L203" i="36" s="1"/>
  <c r="L204" i="36" s="1"/>
  <c r="L205" i="36" s="1"/>
  <c r="L206" i="36" s="1"/>
  <c r="L207" i="36" s="1"/>
  <c r="L208" i="36" s="1"/>
  <c r="L209" i="36" s="1"/>
  <c r="L210" i="36" s="1"/>
  <c r="L211" i="36" s="1"/>
  <c r="L212" i="36" s="1"/>
  <c r="L213" i="36" s="1"/>
  <c r="L214" i="36" s="1"/>
  <c r="L215" i="36" s="1"/>
  <c r="L216" i="36" s="1"/>
  <c r="L217" i="36" s="1"/>
  <c r="L218" i="36" s="1"/>
  <c r="L219" i="36" s="1"/>
  <c r="L220" i="36" s="1"/>
  <c r="L221" i="36" s="1"/>
  <c r="L222" i="36" s="1"/>
  <c r="L223" i="36" s="1"/>
  <c r="L224" i="36" s="1"/>
  <c r="L225" i="36" s="1"/>
  <c r="L226" i="36" s="1"/>
  <c r="L227" i="36" s="1"/>
  <c r="L228" i="36" s="1"/>
  <c r="L229" i="36" s="1"/>
  <c r="L230" i="36" s="1"/>
  <c r="L231" i="36" s="1"/>
  <c r="L232" i="36" s="1"/>
  <c r="L233" i="36" s="1"/>
  <c r="L234" i="36" s="1"/>
  <c r="L235" i="36" s="1"/>
  <c r="L236" i="36" s="1"/>
  <c r="L237" i="36" s="1"/>
  <c r="L238" i="36" s="1"/>
  <c r="L239" i="36" s="1"/>
  <c r="L240" i="36" s="1"/>
  <c r="L241" i="36" s="1"/>
  <c r="L242" i="36" s="1"/>
  <c r="L243" i="36" s="1"/>
  <c r="L244" i="36" s="1"/>
  <c r="L245" i="36" s="1"/>
  <c r="L246" i="36" s="1"/>
  <c r="L247" i="36" s="1"/>
  <c r="L248" i="36" s="1"/>
  <c r="L249" i="36" s="1"/>
  <c r="L250" i="36" s="1"/>
  <c r="L251" i="36" s="1"/>
  <c r="L252" i="36" s="1"/>
  <c r="L253" i="36" s="1"/>
  <c r="L254" i="36" s="1"/>
  <c r="L255" i="36" s="1"/>
  <c r="L256" i="36" s="1"/>
  <c r="L257" i="36" s="1"/>
  <c r="L258" i="36" s="1"/>
  <c r="L259" i="36" s="1"/>
  <c r="L260" i="36" s="1"/>
  <c r="L261" i="36" s="1"/>
  <c r="L262" i="36" s="1"/>
  <c r="L263" i="36" s="1"/>
  <c r="L264" i="36" s="1"/>
  <c r="L265" i="36" s="1"/>
  <c r="L266" i="36" s="1"/>
  <c r="L267" i="36" s="1"/>
  <c r="L268" i="36" s="1"/>
  <c r="L269" i="36" s="1"/>
  <c r="L270" i="36" s="1"/>
  <c r="L271" i="36" s="1"/>
  <c r="L272" i="36" s="1"/>
  <c r="L273" i="36" s="1"/>
  <c r="L274" i="36" s="1"/>
  <c r="L275" i="36" s="1"/>
  <c r="L276" i="36" s="1"/>
  <c r="L277" i="36" s="1"/>
  <c r="L278" i="36" s="1"/>
  <c r="L279" i="36" s="1"/>
  <c r="L280" i="36" s="1"/>
  <c r="L281" i="36" s="1"/>
  <c r="L282" i="36" s="1"/>
  <c r="L283" i="36" s="1"/>
  <c r="L284" i="36" s="1"/>
  <c r="L285" i="36" s="1"/>
  <c r="L286" i="36" s="1"/>
  <c r="L287" i="36" s="1"/>
  <c r="L288" i="36" s="1"/>
  <c r="L289" i="36" s="1"/>
  <c r="L290" i="36" s="1"/>
  <c r="L291" i="36" s="1"/>
  <c r="L292" i="36" s="1"/>
  <c r="L293" i="36" s="1"/>
  <c r="L294" i="36" s="1"/>
  <c r="L295" i="36" s="1"/>
  <c r="L296" i="36" s="1"/>
  <c r="L297" i="36" s="1"/>
  <c r="L298" i="36" s="1"/>
  <c r="L299" i="36" s="1"/>
  <c r="L300" i="36" s="1"/>
  <c r="L301" i="36" s="1"/>
  <c r="L302" i="36" s="1"/>
  <c r="L303" i="36" s="1"/>
  <c r="L304" i="36" s="1"/>
  <c r="L305" i="36" s="1"/>
  <c r="L306" i="36" s="1"/>
  <c r="L307" i="36" s="1"/>
  <c r="L308" i="36" s="1"/>
  <c r="L309" i="36" s="1"/>
  <c r="L310" i="36" s="1"/>
  <c r="L311" i="36" s="1"/>
  <c r="L312" i="36" s="1"/>
  <c r="L313" i="36" s="1"/>
  <c r="L314" i="36" s="1"/>
  <c r="L315" i="36" s="1"/>
  <c r="L316" i="36" s="1"/>
  <c r="L317" i="36" s="1"/>
  <c r="L318" i="36" s="1"/>
  <c r="L319" i="36" s="1"/>
  <c r="L320" i="36" s="1"/>
  <c r="L321" i="36" s="1"/>
  <c r="L322" i="36" s="1"/>
  <c r="L323" i="36" s="1"/>
  <c r="L324" i="36" s="1"/>
  <c r="L325" i="36" s="1"/>
  <c r="L326" i="36" s="1"/>
  <c r="L327" i="36" s="1"/>
  <c r="L328" i="36" s="1"/>
  <c r="L329" i="36" s="1"/>
  <c r="L330" i="36" s="1"/>
  <c r="L331" i="36" s="1"/>
  <c r="L332" i="36" s="1"/>
  <c r="L333" i="36" s="1"/>
  <c r="L334" i="36" s="1"/>
  <c r="L335" i="36" s="1"/>
  <c r="L336" i="36" s="1"/>
  <c r="L337" i="36" s="1"/>
  <c r="L338" i="36" s="1"/>
  <c r="L339" i="36" s="1"/>
  <c r="L340" i="36" s="1"/>
  <c r="L341" i="36" s="1"/>
  <c r="L342" i="36" s="1"/>
  <c r="L343" i="36" s="1"/>
  <c r="L344" i="36" s="1"/>
  <c r="L345" i="36" s="1"/>
  <c r="L346" i="36" s="1"/>
  <c r="L347" i="36" s="1"/>
  <c r="L348" i="36" s="1"/>
  <c r="L349" i="36" s="1"/>
  <c r="L350" i="36" s="1"/>
  <c r="L351" i="36" s="1"/>
  <c r="L352" i="36" s="1"/>
  <c r="L353" i="36" s="1"/>
  <c r="L354" i="36" s="1"/>
  <c r="L355" i="36" s="1"/>
  <c r="L356" i="36" s="1"/>
  <c r="L357" i="36" s="1"/>
  <c r="L358" i="36" s="1"/>
  <c r="L359" i="36" s="1"/>
  <c r="L360" i="36" s="1"/>
  <c r="L361" i="36" s="1"/>
  <c r="L362" i="36" s="1"/>
  <c r="L363" i="36" s="1"/>
  <c r="L364" i="36" s="1"/>
  <c r="L365" i="36" s="1"/>
  <c r="L366" i="36" s="1"/>
  <c r="L367" i="36" s="1"/>
  <c r="L368" i="36" s="1"/>
  <c r="L369" i="36" s="1"/>
  <c r="L370" i="36" s="1"/>
  <c r="L371" i="36" s="1"/>
  <c r="L372" i="36" s="1"/>
  <c r="L373" i="36" s="1"/>
  <c r="L374" i="36" s="1"/>
  <c r="L375" i="36" s="1"/>
  <c r="L376" i="36" s="1"/>
  <c r="L377" i="36" s="1"/>
  <c r="L378" i="36" s="1"/>
  <c r="L379" i="36" s="1"/>
  <c r="L380" i="36" s="1"/>
  <c r="L381" i="36" s="1"/>
  <c r="L382" i="36" s="1"/>
  <c r="L383" i="36" s="1"/>
  <c r="L384" i="36" s="1"/>
  <c r="L385" i="36" s="1"/>
  <c r="L386" i="36" s="1"/>
  <c r="L387" i="36" s="1"/>
  <c r="L388" i="36" s="1"/>
  <c r="L389" i="36" s="1"/>
  <c r="L390" i="36" s="1"/>
  <c r="L391" i="36" s="1"/>
  <c r="L392" i="36" s="1"/>
  <c r="L393" i="36" s="1"/>
  <c r="L394" i="36" s="1"/>
  <c r="L395" i="36" s="1"/>
  <c r="L396" i="36" s="1"/>
  <c r="L397" i="36" s="1"/>
  <c r="L398" i="36" s="1"/>
  <c r="L399" i="36" s="1"/>
  <c r="L400" i="36" s="1"/>
  <c r="L401" i="36" s="1"/>
  <c r="L402" i="36" s="1"/>
  <c r="L403" i="36" s="1"/>
  <c r="L404" i="36" s="1"/>
  <c r="L405" i="36" s="1"/>
  <c r="L406" i="36" s="1"/>
  <c r="L407" i="36" s="1"/>
  <c r="L408" i="36" s="1"/>
  <c r="L409" i="36" s="1"/>
  <c r="L410" i="36" s="1"/>
  <c r="L411" i="36" s="1"/>
  <c r="L412" i="36" s="1"/>
  <c r="L413" i="36" s="1"/>
  <c r="L414" i="36" s="1"/>
  <c r="L415" i="36" s="1"/>
  <c r="L416" i="36" s="1"/>
  <c r="L417" i="36" s="1"/>
  <c r="L418" i="36" s="1"/>
  <c r="L419" i="36" s="1"/>
  <c r="L420" i="36" s="1"/>
  <c r="L421" i="36" s="1"/>
  <c r="L422" i="36" s="1"/>
  <c r="L423" i="36" s="1"/>
  <c r="L424" i="36" s="1"/>
  <c r="L425" i="36" s="1"/>
  <c r="L426" i="36" s="1"/>
  <c r="L427" i="36" s="1"/>
  <c r="L428" i="36" s="1"/>
  <c r="L429" i="36" s="1"/>
  <c r="L430" i="36" s="1"/>
  <c r="L431" i="36" s="1"/>
  <c r="L432" i="36" s="1"/>
  <c r="L433" i="36" s="1"/>
  <c r="L434" i="36" s="1"/>
  <c r="L435" i="36" s="1"/>
  <c r="L436" i="36" s="1"/>
  <c r="L437" i="36" s="1"/>
  <c r="L438" i="36" s="1"/>
  <c r="L439" i="36" s="1"/>
  <c r="L440" i="36" s="1"/>
  <c r="L441" i="36" s="1"/>
  <c r="L442" i="36" s="1"/>
  <c r="L443" i="36" s="1"/>
  <c r="L444" i="36" s="1"/>
  <c r="L445" i="36" s="1"/>
  <c r="L446" i="36" s="1"/>
  <c r="L447" i="36" s="1"/>
  <c r="L448" i="36" s="1"/>
  <c r="L449" i="36" s="1"/>
  <c r="L450" i="36" s="1"/>
  <c r="L451" i="36" s="1"/>
  <c r="L452" i="36" s="1"/>
  <c r="L453" i="36" s="1"/>
  <c r="L454" i="36" s="1"/>
  <c r="L455" i="36" s="1"/>
  <c r="L456" i="36" s="1"/>
  <c r="L457" i="36" s="1"/>
  <c r="L458" i="36" s="1"/>
  <c r="L459" i="36" s="1"/>
  <c r="L460" i="36" s="1"/>
  <c r="L461" i="36" s="1"/>
  <c r="L462" i="36" s="1"/>
  <c r="L463" i="36" s="1"/>
  <c r="L464" i="36" s="1"/>
  <c r="L465" i="36" s="1"/>
  <c r="L466" i="36" s="1"/>
  <c r="L467" i="36" s="1"/>
  <c r="L468" i="36" s="1"/>
  <c r="L469" i="36" s="1"/>
  <c r="L470" i="36" s="1"/>
  <c r="L471" i="36" s="1"/>
  <c r="L472" i="36" s="1"/>
  <c r="L473" i="36" s="1"/>
  <c r="L474" i="36" s="1"/>
  <c r="L475" i="36" s="1"/>
  <c r="L476" i="36" s="1"/>
  <c r="L477" i="36" s="1"/>
  <c r="L478" i="36" s="1"/>
  <c r="L479" i="36" s="1"/>
  <c r="L480" i="36" s="1"/>
  <c r="L481" i="36" s="1"/>
  <c r="L482" i="36" s="1"/>
  <c r="L483" i="36" s="1"/>
  <c r="L484" i="36" s="1"/>
  <c r="L485" i="36" s="1"/>
  <c r="L486" i="36" s="1"/>
  <c r="L487" i="36" s="1"/>
  <c r="L488" i="36" s="1"/>
  <c r="L489" i="36" s="1"/>
  <c r="L490" i="36" s="1"/>
  <c r="L491" i="36" s="1"/>
  <c r="L492" i="36" s="1"/>
  <c r="L493" i="36" s="1"/>
  <c r="L494" i="36" s="1"/>
  <c r="L495" i="36" s="1"/>
  <c r="L496" i="36" s="1"/>
  <c r="L497" i="36" s="1"/>
  <c r="L498" i="36" s="1"/>
  <c r="L499" i="36" s="1"/>
  <c r="L500" i="36" s="1"/>
  <c r="L501" i="36" s="1"/>
  <c r="L502" i="36" s="1"/>
  <c r="L503" i="36" s="1"/>
  <c r="L504" i="36" s="1"/>
  <c r="L505" i="36" s="1"/>
  <c r="L506" i="36" s="1"/>
  <c r="L507" i="36" s="1"/>
  <c r="L508" i="36" s="1"/>
  <c r="L509" i="36" s="1"/>
  <c r="L510" i="36" s="1"/>
  <c r="L511" i="36" s="1"/>
  <c r="L512" i="36" s="1"/>
  <c r="L513" i="36" s="1"/>
  <c r="L514" i="36" s="1"/>
  <c r="L515" i="36" s="1"/>
  <c r="L516" i="36" s="1"/>
  <c r="L517" i="36" s="1"/>
  <c r="L518" i="36" s="1"/>
  <c r="L519" i="36" s="1"/>
  <c r="L520" i="36" s="1"/>
  <c r="L521" i="36" s="1"/>
  <c r="L522" i="36" s="1"/>
  <c r="L523" i="36" s="1"/>
  <c r="L524" i="36" s="1"/>
  <c r="L525" i="36" s="1"/>
  <c r="L526" i="36" s="1"/>
  <c r="L527" i="36" s="1"/>
  <c r="L528" i="36" s="1"/>
  <c r="L529" i="36" s="1"/>
  <c r="L530" i="36" s="1"/>
  <c r="L531" i="36" s="1"/>
  <c r="L532" i="36" s="1"/>
  <c r="L533" i="36" s="1"/>
  <c r="L534" i="36" s="1"/>
  <c r="L535" i="36" s="1"/>
  <c r="L536" i="36" s="1"/>
  <c r="L537" i="36" s="1"/>
  <c r="L538" i="36" s="1"/>
  <c r="L539" i="36" s="1"/>
  <c r="L540" i="36" s="1"/>
  <c r="L541" i="36" s="1"/>
  <c r="L542" i="36" s="1"/>
  <c r="L543" i="36" s="1"/>
  <c r="L544" i="36" s="1"/>
  <c r="L545" i="36" s="1"/>
  <c r="L546" i="36" s="1"/>
  <c r="L547" i="36" s="1"/>
  <c r="L548" i="36" s="1"/>
  <c r="L549" i="36" s="1"/>
  <c r="L550" i="36" s="1"/>
  <c r="L551" i="36" s="1"/>
  <c r="L552" i="36" s="1"/>
  <c r="L553" i="36" s="1"/>
  <c r="L554" i="36" s="1"/>
  <c r="L555" i="36" s="1"/>
  <c r="L556" i="36" s="1"/>
  <c r="L557" i="36" s="1"/>
  <c r="L558" i="36" s="1"/>
  <c r="L559" i="36" s="1"/>
  <c r="L560" i="36" s="1"/>
  <c r="L561" i="36" s="1"/>
  <c r="L562" i="36" s="1"/>
  <c r="L563" i="36" s="1"/>
  <c r="L564" i="36" s="1"/>
  <c r="L565" i="36" s="1"/>
  <c r="L566" i="36" s="1"/>
  <c r="L567" i="36" s="1"/>
  <c r="L568" i="36" s="1"/>
  <c r="L569" i="36" s="1"/>
  <c r="L570" i="36" s="1"/>
  <c r="L571" i="36" s="1"/>
  <c r="L572" i="36" s="1"/>
  <c r="L573" i="36" s="1"/>
  <c r="L574" i="36" s="1"/>
  <c r="L575" i="36" s="1"/>
  <c r="L576" i="36" s="1"/>
  <c r="L577" i="36" s="1"/>
  <c r="L578" i="36" s="1"/>
  <c r="L579" i="36" s="1"/>
  <c r="L580" i="36" s="1"/>
  <c r="L581" i="36" s="1"/>
  <c r="L582" i="36" s="1"/>
  <c r="L583" i="36" s="1"/>
  <c r="L584" i="36" s="1"/>
  <c r="L585" i="36" s="1"/>
  <c r="L586" i="36" s="1"/>
  <c r="L587" i="36" s="1"/>
  <c r="L588" i="36" s="1"/>
  <c r="L589" i="36" s="1"/>
  <c r="L590" i="36" s="1"/>
  <c r="L591" i="36" s="1"/>
  <c r="L592" i="36" s="1"/>
  <c r="L593" i="36" s="1"/>
  <c r="L594" i="36" s="1"/>
  <c r="L595" i="36" s="1"/>
  <c r="L596" i="36" s="1"/>
  <c r="L597" i="36" s="1"/>
  <c r="L598" i="36" s="1"/>
  <c r="L599" i="36" s="1"/>
  <c r="L600" i="36" s="1"/>
  <c r="L601" i="36" s="1"/>
  <c r="L602" i="36" s="1"/>
  <c r="L603" i="36" s="1"/>
  <c r="L604" i="36" s="1"/>
  <c r="L605" i="36" s="1"/>
  <c r="L606" i="36" s="1"/>
  <c r="L607" i="36" s="1"/>
  <c r="L608" i="36" s="1"/>
  <c r="L609" i="36" s="1"/>
  <c r="L610" i="36" s="1"/>
  <c r="L611" i="36" s="1"/>
  <c r="L612" i="36" s="1"/>
  <c r="L613" i="36" s="1"/>
  <c r="L614" i="36" s="1"/>
  <c r="L615" i="36" s="1"/>
  <c r="L616" i="36" s="1"/>
  <c r="L617" i="36" s="1"/>
  <c r="L618" i="36" s="1"/>
  <c r="L619" i="36" s="1"/>
  <c r="L620" i="36" s="1"/>
  <c r="L621" i="36" s="1"/>
  <c r="L622" i="36" s="1"/>
  <c r="L623" i="36" s="1"/>
  <c r="L624" i="36" s="1"/>
  <c r="L625" i="36" s="1"/>
  <c r="L626" i="36" s="1"/>
  <c r="L627" i="36" s="1"/>
  <c r="L628" i="36" s="1"/>
  <c r="L629" i="36" s="1"/>
  <c r="L630" i="36" s="1"/>
  <c r="L631" i="36" s="1"/>
  <c r="L632" i="36" s="1"/>
  <c r="L633" i="36" s="1"/>
  <c r="L634" i="36" s="1"/>
  <c r="L635" i="36" s="1"/>
  <c r="L636" i="36" s="1"/>
  <c r="L637" i="36" s="1"/>
  <c r="L638" i="36" s="1"/>
  <c r="L639" i="36" s="1"/>
  <c r="L640" i="36" s="1"/>
  <c r="L641" i="36" s="1"/>
  <c r="L642" i="36" s="1"/>
  <c r="L643" i="36" s="1"/>
  <c r="L644" i="36" s="1"/>
  <c r="L645" i="36" s="1"/>
  <c r="L646" i="36" s="1"/>
  <c r="L647" i="36" s="1"/>
  <c r="L648" i="36" s="1"/>
  <c r="L649" i="36" s="1"/>
  <c r="L650" i="36" s="1"/>
  <c r="L651" i="36" s="1"/>
  <c r="L652" i="36" s="1"/>
  <c r="L653" i="36" s="1"/>
  <c r="L654" i="36" s="1"/>
  <c r="L655" i="36" s="1"/>
  <c r="L656" i="36" s="1"/>
  <c r="L657" i="36" s="1"/>
  <c r="L658" i="36" s="1"/>
  <c r="L659" i="36" s="1"/>
  <c r="L660" i="36" s="1"/>
  <c r="L661" i="36" s="1"/>
  <c r="L662" i="36" s="1"/>
  <c r="L663" i="36" s="1"/>
  <c r="L664" i="36" s="1"/>
  <c r="L665" i="36" s="1"/>
  <c r="L666" i="36" s="1"/>
  <c r="L667" i="36" s="1"/>
  <c r="L668" i="36" s="1"/>
  <c r="L669" i="36" s="1"/>
  <c r="L670" i="36" s="1"/>
  <c r="L671" i="36" s="1"/>
  <c r="L672" i="36" s="1"/>
  <c r="L673" i="36" s="1"/>
  <c r="L674" i="36" s="1"/>
  <c r="L675" i="36" s="1"/>
  <c r="L676" i="36" s="1"/>
  <c r="L677" i="36" s="1"/>
  <c r="L678" i="36" s="1"/>
  <c r="L679" i="36" s="1"/>
  <c r="L680" i="36" s="1"/>
  <c r="L681" i="36" s="1"/>
  <c r="L682" i="36" s="1"/>
  <c r="L683" i="36" s="1"/>
  <c r="L684" i="36" s="1"/>
  <c r="L685" i="36" s="1"/>
  <c r="L686" i="36" s="1"/>
  <c r="L687" i="36" s="1"/>
  <c r="L688" i="36" s="1"/>
  <c r="L689" i="36" s="1"/>
  <c r="L690" i="36" s="1"/>
  <c r="L691" i="36" s="1"/>
  <c r="L692" i="36" s="1"/>
  <c r="L693" i="36" s="1"/>
  <c r="L694" i="36" s="1"/>
  <c r="L695" i="36" s="1"/>
  <c r="L696" i="36" s="1"/>
  <c r="L697" i="36" s="1"/>
  <c r="L698" i="36" s="1"/>
  <c r="L699" i="36" s="1"/>
  <c r="L700" i="36" s="1"/>
  <c r="L701" i="36" s="1"/>
  <c r="L702" i="36" s="1"/>
  <c r="L703" i="36" s="1"/>
  <c r="L704" i="36" s="1"/>
  <c r="L705" i="36" s="1"/>
  <c r="L706" i="36" s="1"/>
  <c r="L707" i="36" s="1"/>
  <c r="L708" i="36" s="1"/>
  <c r="L709" i="36" s="1"/>
  <c r="L710" i="36" s="1"/>
  <c r="L711" i="36" s="1"/>
  <c r="L712" i="36" s="1"/>
  <c r="L713" i="36" s="1"/>
  <c r="L714" i="36" s="1"/>
  <c r="L715" i="36" s="1"/>
  <c r="L716" i="36" s="1"/>
  <c r="L717" i="36" s="1"/>
  <c r="L718" i="36" s="1"/>
  <c r="L719" i="36" s="1"/>
  <c r="L720" i="36" s="1"/>
  <c r="L721" i="36" s="1"/>
  <c r="L722" i="36" s="1"/>
  <c r="L723" i="36" s="1"/>
  <c r="L724" i="36" s="1"/>
  <c r="L725" i="36" s="1"/>
  <c r="L726" i="36" s="1"/>
  <c r="L727" i="36" s="1"/>
  <c r="L728" i="36" s="1"/>
  <c r="L729" i="36" s="1"/>
  <c r="L730" i="36" s="1"/>
  <c r="L731" i="36" s="1"/>
  <c r="L732" i="36" s="1"/>
  <c r="L733" i="36" s="1"/>
  <c r="L734" i="36" s="1"/>
  <c r="L735" i="36" s="1"/>
  <c r="L736" i="36" s="1"/>
  <c r="L737" i="36" s="1"/>
  <c r="L738" i="36" s="1"/>
  <c r="L739" i="36" s="1"/>
  <c r="L740" i="36" s="1"/>
  <c r="L741" i="36" s="1"/>
  <c r="L742" i="36" s="1"/>
  <c r="L743" i="36" s="1"/>
  <c r="L744" i="36" s="1"/>
  <c r="L745" i="36" s="1"/>
  <c r="L746" i="36" s="1"/>
  <c r="L747" i="36" s="1"/>
  <c r="L748" i="36" s="1"/>
  <c r="L749" i="36" s="1"/>
  <c r="L750" i="36" s="1"/>
  <c r="L751" i="36" s="1"/>
  <c r="L752" i="36" s="1"/>
  <c r="L753" i="36" s="1"/>
  <c r="L754" i="36" s="1"/>
  <c r="L755" i="36" s="1"/>
  <c r="L756" i="36" s="1"/>
  <c r="L757" i="36" s="1"/>
  <c r="L758" i="36" s="1"/>
  <c r="L759" i="36" s="1"/>
  <c r="L760" i="36" s="1"/>
  <c r="L761" i="36" s="1"/>
  <c r="L762" i="36" s="1"/>
  <c r="L763" i="36" s="1"/>
  <c r="L764" i="36" s="1"/>
  <c r="L765" i="36" s="1"/>
  <c r="L766" i="36" s="1"/>
  <c r="L767" i="36" s="1"/>
  <c r="L768" i="36" s="1"/>
  <c r="L769" i="36" s="1"/>
  <c r="L770" i="36" s="1"/>
  <c r="L771" i="36" s="1"/>
  <c r="L772" i="36" s="1"/>
  <c r="L773" i="36" s="1"/>
  <c r="L774" i="36" s="1"/>
  <c r="L775" i="36" s="1"/>
  <c r="L776" i="36" s="1"/>
  <c r="L777" i="36" s="1"/>
  <c r="L778" i="36" s="1"/>
  <c r="L779" i="36" s="1"/>
  <c r="L780" i="36" s="1"/>
  <c r="L781" i="36" s="1"/>
  <c r="L782" i="36" s="1"/>
  <c r="L783" i="36" s="1"/>
  <c r="L784" i="36" s="1"/>
  <c r="L785" i="36" s="1"/>
  <c r="L786" i="36" s="1"/>
  <c r="L787" i="36" s="1"/>
  <c r="L788" i="36" s="1"/>
  <c r="L789" i="36" s="1"/>
  <c r="L790" i="36" s="1"/>
  <c r="L791" i="36" s="1"/>
  <c r="L792" i="36" s="1"/>
  <c r="L793" i="36" s="1"/>
  <c r="L794" i="36" s="1"/>
  <c r="L795" i="36" s="1"/>
  <c r="L796" i="36" s="1"/>
  <c r="L797" i="36" s="1"/>
  <c r="L798" i="36" s="1"/>
  <c r="L799" i="36" s="1"/>
  <c r="L800" i="36" s="1"/>
  <c r="L801" i="36" s="1"/>
  <c r="L802" i="36" s="1"/>
  <c r="L803" i="36" s="1"/>
  <c r="L804" i="36" s="1"/>
  <c r="L805" i="36" s="1"/>
  <c r="L806" i="36" s="1"/>
  <c r="L807" i="36" s="1"/>
  <c r="L808" i="36" s="1"/>
  <c r="L809" i="36" s="1"/>
  <c r="L810" i="36" s="1"/>
  <c r="L811" i="36" s="1"/>
  <c r="L812" i="36" s="1"/>
  <c r="L813" i="36" s="1"/>
  <c r="L814" i="36" s="1"/>
  <c r="L815" i="36" s="1"/>
  <c r="L816" i="36" s="1"/>
  <c r="L817" i="36" s="1"/>
  <c r="L818" i="36" s="1"/>
  <c r="L819" i="36" s="1"/>
  <c r="L820" i="36" s="1"/>
  <c r="L821" i="36" s="1"/>
  <c r="L822" i="36" s="1"/>
  <c r="L823" i="36" s="1"/>
  <c r="L824" i="36" s="1"/>
  <c r="L825" i="36" s="1"/>
  <c r="L826" i="36" s="1"/>
  <c r="L827" i="36" s="1"/>
  <c r="L828" i="36" s="1"/>
  <c r="L829" i="36" s="1"/>
  <c r="L830" i="36" s="1"/>
  <c r="L831" i="36" s="1"/>
  <c r="L832" i="36" s="1"/>
  <c r="L833" i="36" s="1"/>
  <c r="L834" i="36" s="1"/>
  <c r="L835" i="36" s="1"/>
  <c r="L836" i="36" s="1"/>
  <c r="L837" i="36" s="1"/>
  <c r="L838" i="36" s="1"/>
  <c r="L839" i="36" s="1"/>
  <c r="L840" i="36" s="1"/>
  <c r="L841" i="36" s="1"/>
  <c r="L842" i="36" s="1"/>
  <c r="L843" i="36" s="1"/>
  <c r="L844" i="36" s="1"/>
  <c r="L845" i="36" s="1"/>
  <c r="L846" i="36" s="1"/>
  <c r="L847" i="36" s="1"/>
  <c r="L848" i="36" s="1"/>
  <c r="L849" i="36" s="1"/>
  <c r="L850" i="36" s="1"/>
  <c r="L851" i="36" s="1"/>
  <c r="L852" i="36" s="1"/>
  <c r="L853" i="36" s="1"/>
  <c r="L854" i="36" s="1"/>
  <c r="L855" i="36" s="1"/>
  <c r="L856" i="36" s="1"/>
  <c r="L857" i="36" s="1"/>
  <c r="L858" i="36" s="1"/>
  <c r="L859" i="36" s="1"/>
  <c r="L860" i="36" s="1"/>
  <c r="L861" i="36" s="1"/>
  <c r="L862" i="36" s="1"/>
  <c r="L863" i="36" s="1"/>
  <c r="L864" i="36" s="1"/>
  <c r="L865" i="36" s="1"/>
  <c r="L866" i="36" s="1"/>
  <c r="L867" i="36" s="1"/>
  <c r="L868" i="36" s="1"/>
  <c r="L869" i="36" s="1"/>
  <c r="L870" i="36" s="1"/>
  <c r="L871" i="36" s="1"/>
  <c r="L872" i="36" s="1"/>
  <c r="L873" i="36" s="1"/>
  <c r="L874" i="36" s="1"/>
  <c r="L875" i="36" s="1"/>
  <c r="L876" i="36" s="1"/>
  <c r="L877" i="36" s="1"/>
  <c r="L878" i="36" s="1"/>
  <c r="L879" i="36" s="1"/>
  <c r="L880" i="36" s="1"/>
  <c r="L881" i="36" s="1"/>
  <c r="L882" i="36" s="1"/>
  <c r="L883" i="36" s="1"/>
  <c r="L884" i="36" s="1"/>
  <c r="L885" i="36" s="1"/>
  <c r="L886" i="36" s="1"/>
  <c r="L887" i="36" s="1"/>
  <c r="L888" i="36" s="1"/>
  <c r="L889" i="36" s="1"/>
  <c r="L890" i="36" s="1"/>
  <c r="L891" i="36" s="1"/>
  <c r="L892" i="36" s="1"/>
  <c r="L893" i="36" s="1"/>
  <c r="L894" i="36" s="1"/>
  <c r="L895" i="36" s="1"/>
  <c r="L896" i="36" s="1"/>
  <c r="L897" i="36" s="1"/>
  <c r="L898" i="36" s="1"/>
  <c r="L899" i="36" s="1"/>
  <c r="L900" i="36" s="1"/>
  <c r="L901" i="36" s="1"/>
  <c r="L902" i="36" s="1"/>
  <c r="L903" i="36" s="1"/>
  <c r="L904" i="36" s="1"/>
  <c r="L905" i="36" s="1"/>
  <c r="L906" i="36" s="1"/>
  <c r="L907" i="36" s="1"/>
  <c r="L908" i="36" s="1"/>
  <c r="L909" i="36" s="1"/>
  <c r="L910" i="36" s="1"/>
  <c r="L911" i="36" s="1"/>
  <c r="L912" i="36" s="1"/>
  <c r="L913" i="36" s="1"/>
  <c r="L914" i="36" s="1"/>
  <c r="L915" i="36" s="1"/>
  <c r="L916" i="36" s="1"/>
  <c r="L917" i="36" s="1"/>
  <c r="L918" i="36" s="1"/>
  <c r="L919" i="36" s="1"/>
  <c r="L920" i="36" s="1"/>
  <c r="L921" i="36" s="1"/>
  <c r="L922" i="36" s="1"/>
  <c r="L923" i="36" s="1"/>
  <c r="L924" i="36" s="1"/>
  <c r="L925" i="36" s="1"/>
  <c r="L926" i="36" s="1"/>
  <c r="L927" i="36" s="1"/>
  <c r="L928" i="36" s="1"/>
  <c r="L929" i="36" s="1"/>
  <c r="L930" i="36" s="1"/>
  <c r="L931" i="36" s="1"/>
  <c r="L932" i="36" s="1"/>
  <c r="L933" i="36" s="1"/>
  <c r="L934" i="36" s="1"/>
  <c r="L935" i="36" s="1"/>
  <c r="L936" i="36" s="1"/>
  <c r="L937" i="36" s="1"/>
  <c r="L938" i="36" s="1"/>
  <c r="L939" i="36" s="1"/>
  <c r="L940" i="36" s="1"/>
  <c r="L941" i="36" s="1"/>
  <c r="L942" i="36" s="1"/>
  <c r="L943" i="36" s="1"/>
  <c r="L944" i="36" s="1"/>
  <c r="L945" i="36" s="1"/>
  <c r="L946" i="36" s="1"/>
  <c r="L947" i="36" s="1"/>
  <c r="L948" i="36" s="1"/>
  <c r="L949" i="36" s="1"/>
  <c r="L950" i="36" s="1"/>
  <c r="L951" i="36" s="1"/>
  <c r="L952" i="36" s="1"/>
  <c r="L953" i="36" s="1"/>
  <c r="L954" i="36" s="1"/>
  <c r="L955" i="36" s="1"/>
  <c r="L956" i="36" s="1"/>
  <c r="L957" i="36" s="1"/>
  <c r="L958" i="36" s="1"/>
  <c r="L959" i="36" s="1"/>
  <c r="L960" i="36" s="1"/>
  <c r="L961" i="36" s="1"/>
  <c r="L962" i="36" s="1"/>
  <c r="L963" i="36" s="1"/>
  <c r="L964" i="36" s="1"/>
  <c r="L965" i="36" s="1"/>
  <c r="L966" i="36" s="1"/>
  <c r="L967" i="36" s="1"/>
  <c r="L968" i="36" s="1"/>
  <c r="L969" i="36" s="1"/>
  <c r="L970" i="36" s="1"/>
  <c r="L971" i="36" s="1"/>
  <c r="L972" i="36" s="1"/>
  <c r="L973" i="36" s="1"/>
  <c r="L974" i="36" s="1"/>
  <c r="L975" i="36" s="1"/>
  <c r="L976" i="36" s="1"/>
  <c r="L977" i="36" s="1"/>
  <c r="L978" i="36" s="1"/>
  <c r="L979" i="36" s="1"/>
  <c r="L980" i="36" s="1"/>
  <c r="L981" i="36" s="1"/>
  <c r="L982" i="36" s="1"/>
  <c r="L983" i="36" s="1"/>
  <c r="L984" i="36" s="1"/>
  <c r="L985" i="36" s="1"/>
  <c r="L986" i="36" s="1"/>
  <c r="L987" i="36" s="1"/>
  <c r="L988" i="36" s="1"/>
  <c r="L989" i="36" s="1"/>
  <c r="L990" i="36" s="1"/>
  <c r="L991" i="36" s="1"/>
  <c r="L992" i="36" s="1"/>
  <c r="L993" i="36" s="1"/>
  <c r="L994" i="36" s="1"/>
  <c r="L995" i="36" s="1"/>
  <c r="L996" i="36" s="1"/>
  <c r="L997" i="36" s="1"/>
  <c r="L998" i="36" s="1"/>
  <c r="L999" i="36" s="1"/>
  <c r="L1000" i="36" s="1"/>
  <c r="L1001" i="36" s="1"/>
  <c r="L1002" i="36" s="1"/>
  <c r="L1003" i="36" s="1"/>
  <c r="L1004" i="36" s="1"/>
  <c r="L1005" i="36" s="1"/>
  <c r="L1006" i="36" s="1"/>
  <c r="L1007" i="36" s="1"/>
  <c r="L1008" i="36" s="1"/>
  <c r="L1009" i="36" s="1"/>
  <c r="L1010" i="36" s="1"/>
  <c r="L1011" i="36" s="1"/>
  <c r="L1012" i="36" s="1"/>
  <c r="L1013" i="36" s="1"/>
  <c r="L1014" i="36" s="1"/>
  <c r="L1015" i="36" s="1"/>
  <c r="L1016" i="36" s="1"/>
  <c r="L1017" i="36" s="1"/>
  <c r="L1018" i="36" s="1"/>
  <c r="L1019" i="36" s="1"/>
  <c r="L1020" i="36" s="1"/>
  <c r="L1021" i="36" s="1"/>
  <c r="L1022" i="36" s="1"/>
  <c r="L1023" i="36" s="1"/>
  <c r="L1024" i="36" s="1"/>
  <c r="L1025" i="36" s="1"/>
  <c r="L1026" i="36" s="1"/>
  <c r="L1027" i="36" s="1"/>
  <c r="L1028" i="36" s="1"/>
  <c r="L1029" i="36" s="1"/>
  <c r="L1030" i="36" s="1"/>
  <c r="L1031" i="36" s="1"/>
  <c r="L1032" i="36" s="1"/>
  <c r="L1033" i="36" s="1"/>
  <c r="L1034" i="36" s="1"/>
  <c r="L1035" i="36" s="1"/>
  <c r="L1036" i="36" s="1"/>
  <c r="L1037" i="36" s="1"/>
  <c r="L1038" i="36" s="1"/>
  <c r="L1039" i="36" s="1"/>
  <c r="L1040" i="36" s="1"/>
  <c r="L1041" i="36" s="1"/>
  <c r="L1042" i="36" s="1"/>
  <c r="L1043" i="36" s="1"/>
  <c r="L1044" i="36" s="1"/>
  <c r="L1045" i="36" s="1"/>
  <c r="L1046" i="36" s="1"/>
  <c r="L1047" i="36" s="1"/>
  <c r="L1048" i="36" s="1"/>
  <c r="L1049" i="36" s="1"/>
  <c r="L1050" i="36" s="1"/>
  <c r="L1051" i="36" s="1"/>
  <c r="L1052" i="36" s="1"/>
  <c r="L1053" i="36" s="1"/>
  <c r="L1054" i="36" s="1"/>
  <c r="L1055" i="36" s="1"/>
  <c r="L1056" i="36" s="1"/>
  <c r="L1057" i="36" s="1"/>
  <c r="L1058" i="36" s="1"/>
  <c r="L1059" i="36" s="1"/>
  <c r="L1060" i="36" s="1"/>
  <c r="L1061" i="36" s="1"/>
  <c r="L1062" i="36" s="1"/>
  <c r="L1063" i="36" s="1"/>
  <c r="L1064" i="36" s="1"/>
  <c r="L1065" i="36" s="1"/>
  <c r="L1066" i="36" s="1"/>
  <c r="L1067" i="36" s="1"/>
  <c r="L1068" i="36" s="1"/>
  <c r="L1069" i="36" s="1"/>
  <c r="L1070" i="36" s="1"/>
  <c r="L1071" i="36" s="1"/>
  <c r="L1072" i="36" s="1"/>
  <c r="L1073" i="36" s="1"/>
  <c r="L1074" i="36" s="1"/>
  <c r="L1075" i="36" s="1"/>
  <c r="L1076" i="36" s="1"/>
  <c r="L1077" i="36" s="1"/>
  <c r="L1078" i="36" s="1"/>
  <c r="L1079" i="36" s="1"/>
  <c r="L1080" i="36" s="1"/>
  <c r="L1081" i="36" s="1"/>
  <c r="L1082" i="36" s="1"/>
  <c r="L1083" i="36" s="1"/>
  <c r="L1084" i="36" s="1"/>
  <c r="L1085" i="36" s="1"/>
  <c r="L1086" i="36" s="1"/>
  <c r="L1087" i="36" s="1"/>
  <c r="L1088" i="36" s="1"/>
  <c r="L1089" i="36" s="1"/>
  <c r="L1090" i="36" s="1"/>
  <c r="L1091" i="36" s="1"/>
  <c r="L1092" i="36" s="1"/>
  <c r="L1093" i="36" s="1"/>
  <c r="L1094" i="36" s="1"/>
  <c r="L1095" i="36" s="1"/>
  <c r="L1096" i="36" s="1"/>
  <c r="L1097" i="36" s="1"/>
  <c r="L1098" i="36" s="1"/>
  <c r="L1099" i="36" s="1"/>
  <c r="L1100" i="36" s="1"/>
  <c r="L1101" i="36" s="1"/>
  <c r="L1102" i="36" s="1"/>
  <c r="L1103" i="36" s="1"/>
  <c r="L1104" i="36" s="1"/>
  <c r="L1105" i="36" s="1"/>
  <c r="L1106" i="36" s="1"/>
  <c r="L1107" i="36" s="1"/>
  <c r="L1108" i="36" s="1"/>
  <c r="L1109" i="36" s="1"/>
  <c r="L1110" i="36" s="1"/>
  <c r="L1111" i="36" s="1"/>
  <c r="L1112" i="36" s="1"/>
  <c r="L1113" i="36" s="1"/>
  <c r="L1114" i="36" s="1"/>
  <c r="L1115" i="36" s="1"/>
  <c r="L1116" i="36" s="1"/>
  <c r="L1117" i="36" s="1"/>
  <c r="L1118" i="36" s="1"/>
  <c r="L1119" i="36" s="1"/>
  <c r="L1120" i="36" s="1"/>
  <c r="L1121" i="36" s="1"/>
  <c r="L1122" i="36" s="1"/>
  <c r="L1123" i="36" s="1"/>
  <c r="L1124" i="36" s="1"/>
  <c r="L1125" i="36" s="1"/>
  <c r="L1126" i="36" s="1"/>
  <c r="L1127" i="36" s="1"/>
  <c r="L1128" i="36" s="1"/>
  <c r="L1129" i="36" s="1"/>
  <c r="L1130" i="36" s="1"/>
  <c r="L1131" i="36" s="1"/>
  <c r="L1132" i="36" s="1"/>
  <c r="L1133" i="36" s="1"/>
  <c r="L1134" i="36" s="1"/>
  <c r="L1135" i="36" s="1"/>
  <c r="L1136" i="36" s="1"/>
  <c r="L1137" i="36" s="1"/>
  <c r="L1138" i="36" s="1"/>
  <c r="L1139" i="36" s="1"/>
  <c r="L1140" i="36" s="1"/>
  <c r="L1141" i="36" s="1"/>
  <c r="L1142" i="36" s="1"/>
  <c r="L1143" i="36" s="1"/>
  <c r="L1144" i="36" s="1"/>
  <c r="L1145" i="36" s="1"/>
  <c r="L1146" i="36" s="1"/>
  <c r="L1147" i="36" s="1"/>
  <c r="L1148" i="36" s="1"/>
  <c r="L1149" i="36" s="1"/>
  <c r="L1150" i="36" s="1"/>
  <c r="L1151" i="36" s="1"/>
  <c r="L1152" i="36" s="1"/>
  <c r="L1153" i="36" s="1"/>
  <c r="L1154" i="36" s="1"/>
  <c r="L1155" i="36" s="1"/>
  <c r="L1156" i="36" s="1"/>
  <c r="L1157" i="36" s="1"/>
  <c r="L1158" i="36" s="1"/>
  <c r="L1159" i="36" s="1"/>
  <c r="L1160" i="36" s="1"/>
  <c r="L1161" i="36" s="1"/>
  <c r="L1162" i="36" s="1"/>
  <c r="L1163" i="36" s="1"/>
  <c r="L1164" i="36" s="1"/>
  <c r="L1165" i="36" s="1"/>
  <c r="L1166" i="36" s="1"/>
  <c r="L1167" i="36" s="1"/>
  <c r="L1168" i="36" s="1"/>
  <c r="L1169" i="36" s="1"/>
  <c r="L1170" i="36" s="1"/>
  <c r="L1171" i="36" s="1"/>
  <c r="L1172" i="36" s="1"/>
  <c r="L1173" i="36" s="1"/>
  <c r="L1174" i="36" s="1"/>
  <c r="L1175" i="36" s="1"/>
  <c r="L1176" i="36" s="1"/>
  <c r="L1177" i="36" s="1"/>
  <c r="L1178" i="36" s="1"/>
  <c r="L1179" i="36" s="1"/>
  <c r="L1180" i="36" s="1"/>
  <c r="L1181" i="36" s="1"/>
  <c r="L1182" i="36" s="1"/>
  <c r="L1183" i="36" s="1"/>
  <c r="L1184" i="36" s="1"/>
  <c r="L1185" i="36" s="1"/>
  <c r="L1186" i="36" s="1"/>
  <c r="L1187" i="36" s="1"/>
  <c r="L1188" i="36" s="1"/>
  <c r="L1189" i="36" s="1"/>
  <c r="L1190" i="36" s="1"/>
  <c r="L1191" i="36" s="1"/>
  <c r="L1192" i="36" s="1"/>
  <c r="L1193" i="36" s="1"/>
  <c r="L1194" i="36" s="1"/>
  <c r="L1195" i="36" s="1"/>
  <c r="L1196" i="36" s="1"/>
  <c r="L1197" i="36" s="1"/>
  <c r="L1198" i="36" s="1"/>
  <c r="L1199" i="36" s="1"/>
  <c r="L1200" i="36" s="1"/>
  <c r="L1201" i="36" s="1"/>
  <c r="L1202" i="36" s="1"/>
  <c r="L1203" i="36" s="1"/>
  <c r="L1204" i="36" s="1"/>
  <c r="L1205" i="36" s="1"/>
  <c r="L1206" i="36" s="1"/>
  <c r="L1207" i="36" s="1"/>
  <c r="L1208" i="36" s="1"/>
  <c r="L1209" i="36" s="1"/>
  <c r="L1210" i="36" s="1"/>
  <c r="L1211" i="36" s="1"/>
  <c r="L1212" i="36" s="1"/>
  <c r="L1213" i="36" s="1"/>
  <c r="L1214" i="36" s="1"/>
  <c r="L1215" i="36" s="1"/>
  <c r="L1216" i="36" s="1"/>
  <c r="L1217" i="36" s="1"/>
  <c r="L1218" i="36" s="1"/>
  <c r="L1219" i="36" s="1"/>
  <c r="L1220" i="36" s="1"/>
  <c r="L1221" i="36" s="1"/>
  <c r="L1222" i="36" s="1"/>
  <c r="L1223" i="36" s="1"/>
  <c r="L1224" i="36" s="1"/>
  <c r="L1225" i="36" s="1"/>
  <c r="L1226" i="36" s="1"/>
  <c r="L1227" i="36" s="1"/>
  <c r="L1228" i="36" s="1"/>
  <c r="L1229" i="36" s="1"/>
  <c r="L1230" i="36" s="1"/>
  <c r="L1231" i="36" s="1"/>
  <c r="L1232" i="36" s="1"/>
  <c r="L1233" i="36" s="1"/>
  <c r="L1234" i="36" s="1"/>
  <c r="L1235" i="36" s="1"/>
  <c r="L1236" i="36" s="1"/>
  <c r="L1237" i="36" s="1"/>
  <c r="L1238" i="36" s="1"/>
  <c r="L1239" i="36" s="1"/>
  <c r="L1240" i="36" s="1"/>
  <c r="L1241" i="36" s="1"/>
  <c r="L1242" i="36" s="1"/>
  <c r="L1243" i="36" s="1"/>
  <c r="L1244" i="36" s="1"/>
  <c r="L1245" i="36" s="1"/>
  <c r="L1246" i="36" s="1"/>
  <c r="L1247" i="36" s="1"/>
  <c r="L1248" i="36" s="1"/>
  <c r="L1249" i="36" s="1"/>
  <c r="L1250" i="36" s="1"/>
  <c r="L1251" i="36" s="1"/>
  <c r="L1252" i="36" s="1"/>
  <c r="L1253" i="36" s="1"/>
  <c r="L1254" i="36" s="1"/>
  <c r="L1255" i="36" s="1"/>
  <c r="L1256" i="36" s="1"/>
  <c r="L1257" i="36" s="1"/>
  <c r="L1258" i="36" s="1"/>
  <c r="L1259" i="36" s="1"/>
  <c r="L1260" i="36" s="1"/>
  <c r="L1261" i="36" s="1"/>
  <c r="L1262" i="36" s="1"/>
  <c r="L1263" i="36" s="1"/>
  <c r="L1264" i="36" s="1"/>
  <c r="L1265" i="36" s="1"/>
  <c r="L1266" i="36" s="1"/>
  <c r="L1267" i="36" s="1"/>
  <c r="L1268" i="36" s="1"/>
  <c r="L1269" i="36" s="1"/>
  <c r="L1270" i="36" s="1"/>
  <c r="L1271" i="36" s="1"/>
  <c r="L1272" i="36" s="1"/>
  <c r="L1273" i="36" s="1"/>
  <c r="L1274" i="36" s="1"/>
  <c r="L1275" i="36" s="1"/>
  <c r="L1276" i="36" s="1"/>
  <c r="L1277" i="36" s="1"/>
  <c r="L1278" i="36" s="1"/>
  <c r="L1279" i="36" s="1"/>
  <c r="L1280" i="36" s="1"/>
  <c r="L1281" i="36" s="1"/>
  <c r="L1282" i="36" s="1"/>
  <c r="L1283" i="36" s="1"/>
  <c r="L1284" i="36" s="1"/>
  <c r="L1285" i="36" s="1"/>
  <c r="L1286" i="36" s="1"/>
  <c r="L1287" i="36" s="1"/>
  <c r="L1288" i="36" s="1"/>
  <c r="L1289" i="36" s="1"/>
  <c r="L1290" i="36" s="1"/>
  <c r="L1291" i="36" s="1"/>
  <c r="L1292" i="36" s="1"/>
  <c r="L1293" i="36" s="1"/>
  <c r="L1294" i="36" s="1"/>
  <c r="L1295" i="36" s="1"/>
  <c r="L1296" i="36" s="1"/>
  <c r="L1297" i="36" s="1"/>
  <c r="L1298" i="36" s="1"/>
  <c r="L1299" i="36" s="1"/>
  <c r="L1300" i="36" s="1"/>
  <c r="L1301" i="36" s="1"/>
  <c r="L1302" i="36" s="1"/>
  <c r="L1303" i="36" s="1"/>
  <c r="L1304" i="36" s="1"/>
  <c r="L1305" i="36" s="1"/>
  <c r="L1306" i="36" s="1"/>
  <c r="L1307" i="36" s="1"/>
  <c r="L1308" i="36" s="1"/>
  <c r="L1309" i="36" s="1"/>
  <c r="L1310" i="36" s="1"/>
  <c r="L1311" i="36" s="1"/>
  <c r="L1312" i="36" s="1"/>
  <c r="L1313" i="36" s="1"/>
  <c r="L1314" i="36" s="1"/>
  <c r="L1315" i="36" s="1"/>
  <c r="L1316" i="36" s="1"/>
  <c r="L1317" i="36" s="1"/>
  <c r="L1318" i="36" s="1"/>
  <c r="L1319" i="36" s="1"/>
  <c r="L1320" i="36" s="1"/>
  <c r="L1321" i="36" s="1"/>
  <c r="L1322" i="36" s="1"/>
  <c r="L1323" i="36" s="1"/>
  <c r="L1324" i="36" s="1"/>
  <c r="L1325" i="36" s="1"/>
  <c r="L1326" i="36" s="1"/>
  <c r="L1327" i="36" s="1"/>
  <c r="L1328" i="36" s="1"/>
  <c r="L1329" i="36" s="1"/>
  <c r="L1330" i="36" s="1"/>
  <c r="L1331" i="36" s="1"/>
  <c r="L1332" i="36" s="1"/>
  <c r="L1333" i="36" s="1"/>
  <c r="L1334" i="36" s="1"/>
  <c r="L1335" i="36" s="1"/>
  <c r="L1336" i="36" s="1"/>
  <c r="L1337" i="36" s="1"/>
  <c r="L1338" i="36" s="1"/>
  <c r="L1339" i="36" s="1"/>
  <c r="L1340" i="36" s="1"/>
  <c r="L1341" i="36" s="1"/>
  <c r="L1342" i="36" s="1"/>
  <c r="L1343" i="36" s="1"/>
  <c r="L1344" i="36" s="1"/>
  <c r="L1345" i="36" s="1"/>
  <c r="L1346" i="36" s="1"/>
  <c r="L1347" i="36" s="1"/>
  <c r="L1348" i="36" s="1"/>
  <c r="L1349" i="36" s="1"/>
  <c r="L1350" i="36" s="1"/>
  <c r="L1351" i="36" s="1"/>
  <c r="L1352" i="36" s="1"/>
  <c r="L1353" i="36" s="1"/>
  <c r="L1354" i="36" s="1"/>
  <c r="L1355" i="36" s="1"/>
  <c r="L1356" i="36" s="1"/>
  <c r="L1357" i="36" s="1"/>
  <c r="L1358" i="36" s="1"/>
  <c r="L1359" i="36" s="1"/>
  <c r="L1360" i="36" s="1"/>
  <c r="L1361" i="36" s="1"/>
  <c r="L1362" i="36" s="1"/>
  <c r="L1363" i="36" s="1"/>
  <c r="L1364" i="36" s="1"/>
  <c r="L1365" i="36" s="1"/>
  <c r="L1366" i="36" s="1"/>
  <c r="L1367" i="36" s="1"/>
  <c r="L1368" i="36" s="1"/>
  <c r="L1369" i="36" s="1"/>
  <c r="L1370" i="36" s="1"/>
  <c r="L1371" i="36" s="1"/>
  <c r="L1372" i="36" s="1"/>
  <c r="L1373" i="36" s="1"/>
  <c r="L1374" i="36" s="1"/>
  <c r="L1375" i="36" s="1"/>
  <c r="L1376" i="36" s="1"/>
  <c r="L1377" i="36" s="1"/>
  <c r="L1378" i="36" s="1"/>
  <c r="L1379" i="36" s="1"/>
  <c r="L1380" i="36" s="1"/>
  <c r="L1381" i="36" s="1"/>
  <c r="L1382" i="36" s="1"/>
  <c r="L1383" i="36" s="1"/>
  <c r="L1384" i="36" s="1"/>
  <c r="L1385" i="36" s="1"/>
  <c r="L1386" i="36" s="1"/>
  <c r="L1387" i="36" s="1"/>
  <c r="L1388" i="36" s="1"/>
  <c r="L1389" i="36" s="1"/>
  <c r="L1390" i="36" s="1"/>
  <c r="L1391" i="36" s="1"/>
  <c r="L1392" i="36" s="1"/>
  <c r="L1393" i="36" s="1"/>
  <c r="L1394" i="36" s="1"/>
  <c r="L1395" i="36" s="1"/>
  <c r="L1396" i="36" s="1"/>
  <c r="L1397" i="36" s="1"/>
  <c r="L1398" i="36" s="1"/>
  <c r="L1399" i="36" s="1"/>
  <c r="L1400" i="36" s="1"/>
  <c r="L1401" i="36" s="1"/>
  <c r="L1402" i="36" s="1"/>
  <c r="L1403" i="36" s="1"/>
  <c r="L1404" i="36" s="1"/>
  <c r="L1405" i="36" s="1"/>
  <c r="L1406" i="36" s="1"/>
  <c r="L1407" i="36" s="1"/>
  <c r="L1408" i="36" s="1"/>
  <c r="L1409" i="36" s="1"/>
  <c r="L1410" i="36" s="1"/>
  <c r="L1411" i="36" s="1"/>
  <c r="L1412" i="36" s="1"/>
  <c r="L1413" i="36" s="1"/>
  <c r="L1414" i="36" s="1"/>
  <c r="L1415" i="36" s="1"/>
  <c r="L1416" i="36" s="1"/>
  <c r="L1417" i="36" s="1"/>
  <c r="L1418" i="36" s="1"/>
  <c r="L1419" i="36" s="1"/>
  <c r="L1420" i="36" s="1"/>
  <c r="L1421" i="36" s="1"/>
  <c r="L1422" i="36" s="1"/>
  <c r="L1423" i="36" s="1"/>
  <c r="L1424" i="36" s="1"/>
  <c r="L1425" i="36" s="1"/>
  <c r="L1426" i="36" s="1"/>
  <c r="L1427" i="36" s="1"/>
  <c r="L1428" i="36" s="1"/>
  <c r="L1429" i="36" s="1"/>
  <c r="L1430" i="36" s="1"/>
  <c r="L1431" i="36" s="1"/>
  <c r="L1432" i="36" s="1"/>
  <c r="L1433" i="36" s="1"/>
  <c r="L1434" i="36" s="1"/>
  <c r="L1435" i="36" s="1"/>
  <c r="L1436" i="36" s="1"/>
  <c r="L1437" i="36" s="1"/>
  <c r="L1438" i="36" s="1"/>
  <c r="L1439" i="36" s="1"/>
  <c r="L1440" i="36" s="1"/>
  <c r="L1441" i="36" s="1"/>
  <c r="L1442" i="36" s="1"/>
  <c r="L1443" i="36" s="1"/>
  <c r="L1444" i="36" s="1"/>
  <c r="L1445" i="36" s="1"/>
  <c r="L1446" i="36" s="1"/>
  <c r="L1447" i="36" s="1"/>
  <c r="L1448" i="36" s="1"/>
  <c r="L1449" i="36" s="1"/>
  <c r="L1450" i="36" s="1"/>
  <c r="L1451" i="36" s="1"/>
  <c r="L1452" i="36" s="1"/>
  <c r="L1453" i="36" s="1"/>
  <c r="L1454" i="36" s="1"/>
  <c r="L1455" i="36" s="1"/>
  <c r="L1456" i="36" s="1"/>
  <c r="L1457" i="36" s="1"/>
  <c r="L1458" i="36" s="1"/>
  <c r="L1459" i="36" s="1"/>
  <c r="L1460" i="36" s="1"/>
  <c r="L1461" i="36" s="1"/>
  <c r="L1462" i="36" s="1"/>
  <c r="L1463" i="36" s="1"/>
  <c r="L1464" i="36" s="1"/>
  <c r="L1465" i="36" s="1"/>
  <c r="L1466" i="36" s="1"/>
  <c r="L1467" i="36" s="1"/>
  <c r="L1468" i="36" s="1"/>
  <c r="L1469" i="36" s="1"/>
  <c r="L1470" i="36" s="1"/>
  <c r="L1471" i="36" s="1"/>
  <c r="L1472" i="36" s="1"/>
  <c r="L1473" i="36" s="1"/>
  <c r="L1474" i="36" s="1"/>
  <c r="L1475" i="36" s="1"/>
  <c r="L1476" i="36" s="1"/>
  <c r="L1477" i="36" s="1"/>
  <c r="L1478" i="36" s="1"/>
  <c r="L1479" i="36" s="1"/>
  <c r="L1480" i="36" s="1"/>
  <c r="L1481" i="36" s="1"/>
  <c r="L1482" i="36" s="1"/>
  <c r="L1483" i="36" s="1"/>
  <c r="L1484" i="36" s="1"/>
  <c r="L1485" i="36" s="1"/>
  <c r="L1486" i="36" s="1"/>
  <c r="L1487" i="36" s="1"/>
  <c r="L1488" i="36" s="1"/>
  <c r="L1489" i="36" s="1"/>
  <c r="L1490" i="36" s="1"/>
  <c r="L1491" i="36" s="1"/>
  <c r="L1492" i="36" s="1"/>
  <c r="L1493" i="36" s="1"/>
  <c r="L1494" i="36" s="1"/>
  <c r="L1495" i="36" s="1"/>
  <c r="L1496" i="36" s="1"/>
  <c r="L1497" i="36" s="1"/>
  <c r="L1498" i="36" s="1"/>
  <c r="L1499" i="36" s="1"/>
  <c r="L1500" i="36" s="1"/>
  <c r="L1501" i="36" s="1"/>
  <c r="L1502" i="36" s="1"/>
  <c r="L1503" i="36" s="1"/>
  <c r="L1504" i="36" s="1"/>
  <c r="L1505" i="36" s="1"/>
  <c r="L1506" i="36" s="1"/>
  <c r="L1507" i="36" s="1"/>
  <c r="L1508" i="36" s="1"/>
  <c r="L1509" i="36" s="1"/>
  <c r="L1510" i="36" s="1"/>
  <c r="L1511" i="36" s="1"/>
  <c r="L1512" i="36" s="1"/>
  <c r="L1513" i="36" s="1"/>
  <c r="L1514" i="36" s="1"/>
  <c r="L1515" i="36" s="1"/>
  <c r="L1516" i="36" s="1"/>
  <c r="L1517" i="36" s="1"/>
  <c r="L1518" i="36" s="1"/>
  <c r="L1519" i="36" s="1"/>
  <c r="L1520" i="36" s="1"/>
  <c r="L1521" i="36" s="1"/>
  <c r="L1522" i="36" s="1"/>
  <c r="L1523" i="36" s="1"/>
  <c r="L1524" i="36" s="1"/>
  <c r="L1525" i="36" s="1"/>
  <c r="L1526" i="36" s="1"/>
  <c r="L1527" i="36" s="1"/>
  <c r="L1528" i="36" s="1"/>
  <c r="L1529" i="36" s="1"/>
  <c r="L1530" i="36" s="1"/>
  <c r="L1531" i="36" s="1"/>
  <c r="L1532" i="36" s="1"/>
  <c r="L1533" i="36" s="1"/>
  <c r="L1534" i="36" s="1"/>
  <c r="L1535" i="36" s="1"/>
  <c r="L1536" i="36" s="1"/>
  <c r="L1537" i="36" s="1"/>
  <c r="L1538" i="36" s="1"/>
  <c r="L1539" i="36" s="1"/>
  <c r="L1540" i="36" s="1"/>
  <c r="L1541" i="36" s="1"/>
  <c r="L1542" i="36" s="1"/>
  <c r="L1543" i="36" s="1"/>
  <c r="L1544" i="36" s="1"/>
  <c r="L1545" i="36" s="1"/>
  <c r="L1546" i="36" s="1"/>
  <c r="L1547" i="36" s="1"/>
  <c r="L1548" i="36" s="1"/>
  <c r="L1549" i="36" s="1"/>
  <c r="L1550" i="36" s="1"/>
  <c r="L1551" i="36" s="1"/>
  <c r="L1552" i="36" s="1"/>
  <c r="L1553" i="36" s="1"/>
  <c r="L1554" i="36" s="1"/>
  <c r="L1555" i="36" s="1"/>
  <c r="L1556" i="36" s="1"/>
  <c r="L1557" i="36" s="1"/>
  <c r="L1558" i="36" s="1"/>
  <c r="L1559" i="36" s="1"/>
  <c r="L1560" i="36" s="1"/>
  <c r="L1561" i="36" s="1"/>
  <c r="L1562" i="36" s="1"/>
  <c r="L1563" i="36" s="1"/>
  <c r="L1564" i="36" s="1"/>
  <c r="L1565" i="36" s="1"/>
  <c r="L1566" i="36" s="1"/>
  <c r="L1567" i="36" s="1"/>
  <c r="L1568" i="36" s="1"/>
  <c r="L1569" i="36" s="1"/>
  <c r="L1570" i="36" s="1"/>
  <c r="L1571" i="36" s="1"/>
  <c r="L1572" i="36" s="1"/>
  <c r="L1573" i="36" s="1"/>
  <c r="L1574" i="36" s="1"/>
  <c r="L1575" i="36" s="1"/>
  <c r="L1576" i="36" s="1"/>
  <c r="L1577" i="36" s="1"/>
  <c r="L1578" i="36" s="1"/>
  <c r="L1579" i="36" s="1"/>
  <c r="L1580" i="36" s="1"/>
  <c r="L1581" i="36" s="1"/>
  <c r="L1582" i="36" s="1"/>
  <c r="L1583" i="36" s="1"/>
  <c r="L1584" i="36" s="1"/>
  <c r="L1585" i="36" s="1"/>
  <c r="L1586" i="36" s="1"/>
  <c r="L1587" i="36" s="1"/>
  <c r="L1588" i="36" s="1"/>
  <c r="L1589" i="36" s="1"/>
  <c r="L1590" i="36" s="1"/>
  <c r="L1591" i="36" s="1"/>
  <c r="L1592" i="36" s="1"/>
  <c r="L1593" i="36" s="1"/>
  <c r="L1594" i="36" s="1"/>
  <c r="L1595" i="36" s="1"/>
  <c r="L1596" i="36" s="1"/>
  <c r="L1597" i="36" s="1"/>
  <c r="L1598" i="36" s="1"/>
  <c r="L1599" i="36" s="1"/>
  <c r="L1600" i="36" s="1"/>
  <c r="L1601" i="36" s="1"/>
  <c r="L1602" i="36" s="1"/>
  <c r="L1603" i="36" s="1"/>
  <c r="L1604" i="36" s="1"/>
  <c r="L1605" i="36" s="1"/>
  <c r="L1606" i="36" s="1"/>
  <c r="L1607" i="36" s="1"/>
  <c r="L1608" i="36" s="1"/>
  <c r="L1609" i="36" s="1"/>
  <c r="L1610" i="36" s="1"/>
  <c r="L1611" i="36" s="1"/>
  <c r="L1612" i="36" s="1"/>
  <c r="L1613" i="36" s="1"/>
  <c r="L1614" i="36" s="1"/>
  <c r="L1615" i="36" s="1"/>
  <c r="L1616" i="36" s="1"/>
  <c r="L1617" i="36" s="1"/>
  <c r="L1618" i="36" s="1"/>
  <c r="L1619" i="36" s="1"/>
  <c r="L1620" i="36" s="1"/>
  <c r="L1621" i="36" s="1"/>
  <c r="L1622" i="36" s="1"/>
  <c r="L1623" i="36" s="1"/>
  <c r="L1624" i="36" s="1"/>
  <c r="L1625" i="36" s="1"/>
  <c r="L1626" i="36" s="1"/>
  <c r="L1627" i="36" s="1"/>
  <c r="L1628" i="36" s="1"/>
  <c r="L1629" i="36" s="1"/>
  <c r="L1630" i="36" s="1"/>
  <c r="L1631" i="36" s="1"/>
  <c r="L1632" i="36" s="1"/>
  <c r="L1633" i="36" s="1"/>
  <c r="L1634" i="36" s="1"/>
  <c r="L1635" i="36" s="1"/>
  <c r="L1636" i="36" s="1"/>
  <c r="L1637" i="36" s="1"/>
  <c r="L1638" i="36" s="1"/>
  <c r="L1639" i="36" s="1"/>
  <c r="L1640" i="36" s="1"/>
  <c r="L1641" i="36" s="1"/>
  <c r="L1642" i="36" s="1"/>
  <c r="L1643" i="36" s="1"/>
  <c r="L1644" i="36" s="1"/>
  <c r="L1645" i="36" s="1"/>
  <c r="L1646" i="36" s="1"/>
  <c r="L1647" i="36" s="1"/>
  <c r="L1648" i="36" s="1"/>
  <c r="L1649" i="36" s="1"/>
  <c r="L1650" i="36" s="1"/>
  <c r="L1651" i="36" s="1"/>
  <c r="L1652" i="36" s="1"/>
  <c r="L1653" i="36" s="1"/>
  <c r="L1654" i="36" s="1"/>
  <c r="L1655" i="36" s="1"/>
  <c r="L1656" i="36" s="1"/>
  <c r="L1657" i="36" s="1"/>
  <c r="L1658" i="36" s="1"/>
  <c r="L1659" i="36" s="1"/>
  <c r="L1660" i="36" s="1"/>
  <c r="L1661" i="36" s="1"/>
  <c r="L1662" i="36" s="1"/>
  <c r="L1663" i="36" s="1"/>
  <c r="L1664" i="36" s="1"/>
  <c r="L1665" i="36" s="1"/>
  <c r="L1666" i="36" s="1"/>
  <c r="L1667" i="36" s="1"/>
  <c r="L1668" i="36" s="1"/>
  <c r="L1669" i="36" s="1"/>
  <c r="L1670" i="36" s="1"/>
  <c r="L1671" i="36" s="1"/>
  <c r="L1672" i="36" s="1"/>
  <c r="L1673" i="36" s="1"/>
  <c r="L1674" i="36" s="1"/>
  <c r="L1675" i="36" s="1"/>
  <c r="L1676" i="36" s="1"/>
  <c r="L1677" i="36" s="1"/>
  <c r="L1678" i="36" s="1"/>
  <c r="L1679" i="36" s="1"/>
  <c r="L1680" i="36" s="1"/>
  <c r="L1681" i="36" s="1"/>
  <c r="L1682" i="36" s="1"/>
  <c r="L1683" i="36" s="1"/>
  <c r="L1684" i="36" s="1"/>
  <c r="L1685" i="36" s="1"/>
  <c r="L1686" i="36" s="1"/>
  <c r="L1687" i="36" s="1"/>
  <c r="L1688" i="36" s="1"/>
  <c r="L1689" i="36" s="1"/>
  <c r="L1690" i="36" s="1"/>
  <c r="L1691" i="36" s="1"/>
  <c r="L1692" i="36" s="1"/>
  <c r="L1693" i="36" s="1"/>
  <c r="L1694" i="36" s="1"/>
  <c r="L1695" i="36" s="1"/>
  <c r="L1696" i="36" s="1"/>
  <c r="L1697" i="36" s="1"/>
  <c r="L1698" i="36" s="1"/>
  <c r="L1699" i="36" s="1"/>
  <c r="L1700" i="36" s="1"/>
  <c r="L1701" i="36" s="1"/>
  <c r="L1702" i="36" s="1"/>
  <c r="L1703" i="36" s="1"/>
  <c r="L1704" i="36" s="1"/>
  <c r="L1705" i="36" s="1"/>
  <c r="L1706" i="36" s="1"/>
  <c r="L1707" i="36" s="1"/>
  <c r="L1708" i="36" s="1"/>
  <c r="L1709" i="36" s="1"/>
  <c r="L1710" i="36" s="1"/>
  <c r="L1711" i="36" s="1"/>
  <c r="L1712" i="36" s="1"/>
  <c r="L1713" i="36" s="1"/>
  <c r="L1714" i="36" s="1"/>
  <c r="L1715" i="36" s="1"/>
  <c r="L1716" i="36" s="1"/>
  <c r="L1717" i="36" s="1"/>
  <c r="L1718" i="36" s="1"/>
  <c r="L1719" i="36" s="1"/>
  <c r="L1720" i="36" s="1"/>
  <c r="L1721" i="36" s="1"/>
  <c r="L1722" i="36" s="1"/>
  <c r="L1723" i="36" s="1"/>
  <c r="L1724" i="36" s="1"/>
  <c r="L1725" i="36" s="1"/>
  <c r="L1726" i="36" s="1"/>
  <c r="L1727" i="36" s="1"/>
  <c r="L1728" i="36" s="1"/>
  <c r="L1729" i="36" s="1"/>
  <c r="L1730" i="36" s="1"/>
  <c r="L1731" i="36" s="1"/>
  <c r="L1732" i="36" s="1"/>
  <c r="L1733" i="36" s="1"/>
  <c r="L1734" i="36" s="1"/>
  <c r="L1735" i="36" s="1"/>
  <c r="L1736" i="36" s="1"/>
  <c r="L1737" i="36" s="1"/>
  <c r="L1738" i="36" s="1"/>
  <c r="L1739" i="36" s="1"/>
  <c r="L1740" i="36" s="1"/>
  <c r="L1741" i="36" s="1"/>
  <c r="L1742" i="36" s="1"/>
  <c r="L1743" i="36" s="1"/>
  <c r="L1744" i="36" s="1"/>
  <c r="L1745" i="36" s="1"/>
  <c r="L1746" i="36" s="1"/>
  <c r="L1747" i="36" s="1"/>
  <c r="L1748" i="36" s="1"/>
  <c r="L1749" i="36" s="1"/>
  <c r="L1750" i="36" s="1"/>
  <c r="L1751" i="36" s="1"/>
  <c r="L1752" i="36" s="1"/>
  <c r="L1753" i="36" s="1"/>
  <c r="L1754" i="36" s="1"/>
  <c r="L1755" i="36" s="1"/>
  <c r="L1756" i="36" s="1"/>
  <c r="L1757" i="36" s="1"/>
  <c r="L1758" i="36" s="1"/>
  <c r="L1759" i="36" s="1"/>
  <c r="L1760" i="36" s="1"/>
  <c r="L1761" i="36" s="1"/>
  <c r="L1762" i="36" s="1"/>
  <c r="L1763" i="36" s="1"/>
  <c r="L1764" i="36" s="1"/>
  <c r="L1765" i="36" s="1"/>
  <c r="L1766" i="36" s="1"/>
  <c r="L1767" i="36" s="1"/>
  <c r="L1768" i="36" s="1"/>
  <c r="L1769" i="36" s="1"/>
  <c r="L1770" i="36" s="1"/>
  <c r="L1771" i="36" s="1"/>
  <c r="L1772" i="36" s="1"/>
  <c r="L1773" i="36" s="1"/>
  <c r="L1774" i="36" s="1"/>
  <c r="L1775" i="36" s="1"/>
  <c r="L1776" i="36" s="1"/>
  <c r="L1777" i="36" s="1"/>
  <c r="L1778" i="36" s="1"/>
  <c r="L1779" i="36" s="1"/>
  <c r="L1780" i="36" s="1"/>
  <c r="L1781" i="36" s="1"/>
  <c r="L1782" i="36" s="1"/>
  <c r="L1783" i="36" s="1"/>
  <c r="L1784" i="36" s="1"/>
  <c r="L1785" i="36" s="1"/>
  <c r="L1786" i="36" s="1"/>
  <c r="L1787" i="36" s="1"/>
  <c r="L1788" i="36" s="1"/>
  <c r="L1789" i="36" s="1"/>
  <c r="L1790" i="36" s="1"/>
  <c r="L1791" i="36" s="1"/>
  <c r="L1792" i="36" s="1"/>
  <c r="L1793" i="36" s="1"/>
  <c r="L1794" i="36" s="1"/>
  <c r="L1795" i="36" s="1"/>
  <c r="L1796" i="36" s="1"/>
  <c r="L1797" i="36" s="1"/>
  <c r="L1798" i="36" s="1"/>
  <c r="L1799" i="36" s="1"/>
  <c r="L1800" i="36" s="1"/>
  <c r="L1801" i="36" s="1"/>
  <c r="L1802" i="36" s="1"/>
  <c r="L1803" i="36" s="1"/>
  <c r="L1804" i="36" s="1"/>
  <c r="L1805" i="36" s="1"/>
  <c r="L1806" i="36" s="1"/>
  <c r="L1807" i="36" s="1"/>
  <c r="L1808" i="36" s="1"/>
  <c r="L1809" i="36" s="1"/>
  <c r="L1810" i="36" s="1"/>
  <c r="L1811" i="36" s="1"/>
  <c r="L1812" i="36" s="1"/>
  <c r="L1813" i="36" s="1"/>
  <c r="L1814" i="36" s="1"/>
  <c r="L1815" i="36" s="1"/>
  <c r="L1816" i="36" s="1"/>
  <c r="L1817" i="36" s="1"/>
  <c r="L1818" i="36" s="1"/>
  <c r="L1819" i="36" s="1"/>
  <c r="L1820" i="36" s="1"/>
  <c r="L1821" i="36" s="1"/>
  <c r="L1822" i="36" s="1"/>
  <c r="L1823" i="36" s="1"/>
  <c r="L1824" i="36" s="1"/>
  <c r="L1825" i="36" s="1"/>
  <c r="L1826" i="36" s="1"/>
  <c r="L1827" i="36" s="1"/>
  <c r="L1828" i="36" s="1"/>
  <c r="L1829" i="36" s="1"/>
  <c r="L1830" i="36" s="1"/>
  <c r="L1831" i="36" s="1"/>
  <c r="L1832" i="36" s="1"/>
  <c r="L1833" i="36" s="1"/>
  <c r="L1834" i="36" s="1"/>
  <c r="L1835" i="36" s="1"/>
  <c r="L1836" i="36" s="1"/>
  <c r="L1837" i="36" s="1"/>
  <c r="L1838" i="36" s="1"/>
  <c r="L1839" i="36" s="1"/>
  <c r="L1840" i="36" s="1"/>
  <c r="L1841" i="36" s="1"/>
  <c r="L1842" i="36" s="1"/>
  <c r="L1843" i="36" s="1"/>
  <c r="L1844" i="36" s="1"/>
  <c r="L1845" i="36" s="1"/>
  <c r="L1846" i="36" s="1"/>
  <c r="L1847" i="36" s="1"/>
  <c r="L1848" i="36" s="1"/>
  <c r="L1849" i="36" s="1"/>
  <c r="L1850" i="36" s="1"/>
  <c r="L1851" i="36" s="1"/>
  <c r="L1852" i="36" s="1"/>
  <c r="L1853" i="36" s="1"/>
  <c r="L1854" i="36" s="1"/>
  <c r="L1855" i="36" s="1"/>
  <c r="L1856" i="36" s="1"/>
  <c r="L1857" i="36" s="1"/>
  <c r="L1858" i="36" s="1"/>
  <c r="L1859" i="36" s="1"/>
  <c r="L1860" i="36" s="1"/>
  <c r="L1861" i="36" s="1"/>
  <c r="L1862" i="36" s="1"/>
  <c r="L1863" i="36" s="1"/>
  <c r="L1864" i="36" s="1"/>
  <c r="L1865" i="36" s="1"/>
  <c r="L1866" i="36" s="1"/>
  <c r="L1867" i="36" s="1"/>
  <c r="L1868" i="36" s="1"/>
  <c r="L1869" i="36" s="1"/>
  <c r="L1870" i="36" s="1"/>
  <c r="L1871" i="36" s="1"/>
  <c r="L1872" i="36" s="1"/>
  <c r="L1873" i="36" s="1"/>
  <c r="L1874" i="36" s="1"/>
  <c r="L1875" i="36" s="1"/>
  <c r="L1876" i="36" s="1"/>
  <c r="L1877" i="36" s="1"/>
  <c r="L1878" i="36" s="1"/>
  <c r="L1879" i="36" s="1"/>
  <c r="L1880" i="36" s="1"/>
  <c r="L1881" i="36" s="1"/>
  <c r="L1882" i="36" s="1"/>
  <c r="L1883" i="36" s="1"/>
  <c r="L1884" i="36" s="1"/>
  <c r="L1885" i="36" s="1"/>
  <c r="L1886" i="36" s="1"/>
  <c r="L1887" i="36" s="1"/>
  <c r="L1888" i="36" s="1"/>
  <c r="L1889" i="36" s="1"/>
  <c r="L1890" i="36" s="1"/>
  <c r="L1891" i="36" s="1"/>
  <c r="L1892" i="36" s="1"/>
  <c r="L1893" i="36" s="1"/>
  <c r="L1894" i="36" s="1"/>
  <c r="L1895" i="36" s="1"/>
  <c r="L1896" i="36" s="1"/>
  <c r="L1897" i="36" s="1"/>
  <c r="L1898" i="36" s="1"/>
  <c r="L1899" i="36" s="1"/>
  <c r="L1900" i="36" s="1"/>
  <c r="L1901" i="36" s="1"/>
  <c r="L1902" i="36" s="1"/>
  <c r="L1903" i="36" s="1"/>
  <c r="L1904" i="36" s="1"/>
  <c r="L1905" i="36" s="1"/>
  <c r="L1906" i="36" s="1"/>
  <c r="L1907" i="36" s="1"/>
  <c r="L1908" i="36" s="1"/>
  <c r="L1909" i="36" s="1"/>
  <c r="L1910" i="36" s="1"/>
  <c r="L1911" i="36" s="1"/>
  <c r="L1912" i="36" s="1"/>
  <c r="L1913" i="36" s="1"/>
  <c r="L1914" i="36" s="1"/>
  <c r="L1915" i="36" s="1"/>
  <c r="L1916" i="36" s="1"/>
  <c r="L1917" i="36" s="1"/>
  <c r="L1918" i="36" s="1"/>
  <c r="L1919" i="36" s="1"/>
  <c r="L1920" i="36" s="1"/>
  <c r="L1921" i="36" s="1"/>
  <c r="L1922" i="36" s="1"/>
  <c r="L1923" i="36" s="1"/>
  <c r="L1924" i="36" s="1"/>
  <c r="L1925" i="36" s="1"/>
  <c r="L1926" i="36" s="1"/>
  <c r="L1927" i="36" s="1"/>
  <c r="L1928" i="36" s="1"/>
  <c r="L1929" i="36" s="1"/>
  <c r="L1930" i="36" s="1"/>
  <c r="L1931" i="36" s="1"/>
  <c r="L1932" i="36" s="1"/>
  <c r="L1933" i="36" s="1"/>
  <c r="L1934" i="36" s="1"/>
  <c r="L1935" i="36" s="1"/>
  <c r="L1936" i="36" s="1"/>
  <c r="L1937" i="36" s="1"/>
  <c r="L1938" i="36" s="1"/>
  <c r="L1939" i="36" s="1"/>
  <c r="L1940" i="36" s="1"/>
  <c r="L1941" i="36" s="1"/>
  <c r="L1942" i="36" s="1"/>
  <c r="L1943" i="36" s="1"/>
  <c r="L1944" i="36" s="1"/>
  <c r="L1945" i="36" s="1"/>
  <c r="L1946" i="36" s="1"/>
  <c r="L1947" i="36" s="1"/>
  <c r="L1948" i="36" s="1"/>
  <c r="L1949" i="36" s="1"/>
  <c r="L1950" i="36" s="1"/>
  <c r="L1951" i="36" s="1"/>
  <c r="L1952" i="36" s="1"/>
  <c r="L1953" i="36" s="1"/>
  <c r="L1954" i="36" s="1"/>
  <c r="L1955" i="36" s="1"/>
  <c r="L1956" i="36" s="1"/>
  <c r="L1957" i="36" s="1"/>
  <c r="L1958" i="36" s="1"/>
  <c r="L1959" i="36" s="1"/>
  <c r="L1960" i="36" s="1"/>
  <c r="L1961" i="36" s="1"/>
  <c r="L1962" i="36" s="1"/>
  <c r="L1963" i="36" s="1"/>
  <c r="L1964" i="36" s="1"/>
  <c r="L1965" i="36" s="1"/>
  <c r="L1966" i="36" s="1"/>
  <c r="L1967" i="36" s="1"/>
  <c r="L1968" i="36" s="1"/>
  <c r="L1969" i="36" s="1"/>
  <c r="L1970" i="36" s="1"/>
  <c r="L1971" i="36" s="1"/>
  <c r="L1972" i="36" s="1"/>
  <c r="L1973" i="36" s="1"/>
  <c r="L1974" i="36" s="1"/>
  <c r="L1975" i="36" s="1"/>
  <c r="L1976" i="36" s="1"/>
  <c r="L1977" i="36" s="1"/>
  <c r="L1978" i="36" s="1"/>
  <c r="L1979" i="36" s="1"/>
  <c r="L1980" i="36" s="1"/>
  <c r="L1981" i="36" s="1"/>
  <c r="L1982" i="36" s="1"/>
  <c r="L1983" i="36" s="1"/>
  <c r="L1984" i="36" s="1"/>
  <c r="L1985" i="36" s="1"/>
  <c r="L1986" i="36" s="1"/>
  <c r="L1987" i="36" s="1"/>
  <c r="L1988" i="36" s="1"/>
  <c r="L1989" i="36" s="1"/>
  <c r="L1990" i="36" s="1"/>
  <c r="L1991" i="36" s="1"/>
  <c r="L1992" i="36" s="1"/>
  <c r="L1993" i="36" s="1"/>
  <c r="L1994" i="36" s="1"/>
  <c r="L1995" i="36" s="1"/>
  <c r="L1996" i="36" s="1"/>
  <c r="L1997" i="36" s="1"/>
  <c r="L1998" i="36" s="1"/>
  <c r="L1999" i="36" s="1"/>
  <c r="L2000" i="36" s="1"/>
  <c r="L2001" i="36" s="1"/>
  <c r="L2002" i="36" s="1"/>
  <c r="L2003" i="36" s="1"/>
  <c r="L2004" i="36" s="1"/>
  <c r="L2005" i="36" s="1"/>
  <c r="L2006" i="36" s="1"/>
  <c r="L2007" i="36" s="1"/>
  <c r="L2008" i="36" s="1"/>
  <c r="L2009" i="36" s="1"/>
  <c r="L2010" i="36" s="1"/>
  <c r="L2011" i="36" s="1"/>
  <c r="L2012" i="36" s="1"/>
  <c r="L2013" i="36" s="1"/>
  <c r="L2014" i="36" s="1"/>
  <c r="L2015" i="36" s="1"/>
  <c r="L2016" i="36" s="1"/>
  <c r="L2017" i="36" s="1"/>
  <c r="L2018" i="36" s="1"/>
  <c r="L2019" i="36" s="1"/>
  <c r="L2020" i="36" s="1"/>
  <c r="L2021" i="36" s="1"/>
  <c r="L2022" i="36" s="1"/>
  <c r="L2023" i="36" s="1"/>
  <c r="L2024" i="36" s="1"/>
  <c r="L2025" i="36" s="1"/>
  <c r="L2026" i="36" s="1"/>
  <c r="L2027" i="36" s="1"/>
  <c r="L2028" i="36" s="1"/>
  <c r="L2029" i="36" s="1"/>
  <c r="L2030" i="36" s="1"/>
  <c r="L2031" i="36" s="1"/>
  <c r="L2032" i="36" s="1"/>
  <c r="L2033" i="36" s="1"/>
  <c r="L2034" i="36" s="1"/>
  <c r="L2035" i="36" s="1"/>
  <c r="L2036" i="36" s="1"/>
  <c r="L2037" i="36" s="1"/>
  <c r="L2038" i="36" s="1"/>
  <c r="L2039" i="36" s="1"/>
  <c r="L2040" i="36" s="1"/>
  <c r="L2041" i="36" s="1"/>
  <c r="L2042" i="36" s="1"/>
  <c r="L2043" i="36" s="1"/>
  <c r="L2044" i="36" s="1"/>
  <c r="L2045" i="36" s="1"/>
  <c r="L2046" i="36" s="1"/>
  <c r="L2047" i="36" s="1"/>
  <c r="L2048" i="36" s="1"/>
  <c r="L2049" i="36" s="1"/>
  <c r="L2050" i="36" s="1"/>
  <c r="L2051" i="36" s="1"/>
  <c r="L2052" i="36" s="1"/>
  <c r="L2053" i="36" s="1"/>
  <c r="L2054" i="36" s="1"/>
  <c r="L2055" i="36" s="1"/>
  <c r="L2056" i="36" s="1"/>
  <c r="L2057" i="36" s="1"/>
  <c r="L2058" i="36" s="1"/>
  <c r="L2059" i="36" s="1"/>
  <c r="L2060" i="36" s="1"/>
  <c r="L2061" i="36" s="1"/>
  <c r="L2062" i="36" s="1"/>
  <c r="L2063" i="36" s="1"/>
  <c r="L2064" i="36" s="1"/>
  <c r="L2065" i="36" s="1"/>
  <c r="L2066" i="36" s="1"/>
  <c r="L2067" i="36" s="1"/>
  <c r="L2068" i="36" s="1"/>
  <c r="L2069" i="36" s="1"/>
  <c r="L2070" i="36" s="1"/>
  <c r="L2071" i="36" s="1"/>
  <c r="L2072" i="36" s="1"/>
  <c r="L2073" i="36" s="1"/>
  <c r="L2074" i="36" s="1"/>
  <c r="L2075" i="36" s="1"/>
  <c r="L2076" i="36" s="1"/>
  <c r="L2077" i="36" s="1"/>
  <c r="L2078" i="36" s="1"/>
  <c r="L2079" i="36" s="1"/>
  <c r="L2080" i="36" s="1"/>
  <c r="L2081" i="36" s="1"/>
  <c r="L2082" i="36" s="1"/>
  <c r="L2083" i="36" s="1"/>
  <c r="L2084" i="36" s="1"/>
  <c r="L2085" i="36" s="1"/>
  <c r="L2086" i="36" s="1"/>
  <c r="L2087" i="36" s="1"/>
  <c r="L2088" i="36" s="1"/>
  <c r="L2089" i="36" s="1"/>
  <c r="L2090" i="36" s="1"/>
  <c r="L2091" i="36" s="1"/>
  <c r="L2092" i="36" s="1"/>
  <c r="L2093" i="36" s="1"/>
  <c r="L2094" i="36" s="1"/>
  <c r="L2095" i="36" s="1"/>
  <c r="L2096" i="36" s="1"/>
  <c r="L2097" i="36" s="1"/>
  <c r="L2098" i="36" s="1"/>
  <c r="L2099" i="36" s="1"/>
  <c r="L2100" i="36" s="1"/>
  <c r="L2101" i="36" s="1"/>
  <c r="L2102" i="36" s="1"/>
  <c r="L2103" i="36" s="1"/>
  <c r="L2104" i="36" s="1"/>
  <c r="L2105" i="36" s="1"/>
  <c r="L2106" i="36" s="1"/>
  <c r="L2107" i="36" s="1"/>
  <c r="L2108" i="36" s="1"/>
  <c r="L2109" i="36" s="1"/>
  <c r="L2110" i="36" s="1"/>
  <c r="L2111" i="36" s="1"/>
  <c r="L2112" i="36" s="1"/>
  <c r="L2113" i="36" s="1"/>
  <c r="L2114" i="36" s="1"/>
  <c r="L2115" i="36" s="1"/>
  <c r="L2116" i="36" s="1"/>
  <c r="L2117" i="36" s="1"/>
  <c r="L2118" i="36" s="1"/>
  <c r="L2119" i="36" s="1"/>
  <c r="L2120" i="36" s="1"/>
  <c r="L2121" i="36" s="1"/>
  <c r="L2122" i="36" s="1"/>
  <c r="L2123" i="36" s="1"/>
  <c r="L2124" i="36" s="1"/>
  <c r="L2125" i="36" s="1"/>
  <c r="L2126" i="36" s="1"/>
  <c r="L2127" i="36" s="1"/>
  <c r="L2128" i="36" s="1"/>
  <c r="L2129" i="36" s="1"/>
  <c r="L2130" i="36" s="1"/>
  <c r="L2131" i="36" s="1"/>
  <c r="L2132" i="36" s="1"/>
  <c r="L2133" i="36" s="1"/>
  <c r="L2134" i="36" s="1"/>
  <c r="L2135" i="36" s="1"/>
  <c r="L2136" i="36" s="1"/>
  <c r="L2137" i="36" s="1"/>
  <c r="L2138" i="36" s="1"/>
  <c r="L2139" i="36" s="1"/>
  <c r="L2140" i="36" s="1"/>
  <c r="L2141" i="36" s="1"/>
  <c r="L2142" i="36" s="1"/>
  <c r="L2143" i="36" s="1"/>
  <c r="L2144" i="36" s="1"/>
  <c r="L2145" i="36" s="1"/>
  <c r="L2146" i="36" s="1"/>
  <c r="L2147" i="36" s="1"/>
  <c r="L2148" i="36" s="1"/>
  <c r="L2149" i="36" s="1"/>
  <c r="L2150" i="36" s="1"/>
  <c r="L2151" i="36" s="1"/>
  <c r="L2152" i="36" s="1"/>
  <c r="L2153" i="36" s="1"/>
  <c r="L2154" i="36" s="1"/>
  <c r="L2155" i="36" s="1"/>
  <c r="L2156" i="36" s="1"/>
  <c r="L2157" i="36" s="1"/>
  <c r="L2158" i="36" s="1"/>
  <c r="L2159" i="36" s="1"/>
  <c r="L2160" i="36" s="1"/>
  <c r="L2161" i="36" s="1"/>
  <c r="L2162" i="36" s="1"/>
  <c r="L2163" i="36" s="1"/>
  <c r="L2164" i="36" s="1"/>
  <c r="L2165" i="36" s="1"/>
  <c r="L2166" i="36" s="1"/>
  <c r="L2167" i="36" s="1"/>
  <c r="L2168" i="36" s="1"/>
  <c r="L2169" i="36" s="1"/>
  <c r="L2170" i="36" s="1"/>
  <c r="L2171" i="36" s="1"/>
  <c r="L2172" i="36" s="1"/>
  <c r="L2173" i="36" s="1"/>
  <c r="L2174" i="36" s="1"/>
  <c r="L2175" i="36" s="1"/>
  <c r="L2176" i="36" s="1"/>
  <c r="L2177" i="36" s="1"/>
  <c r="L2178" i="36" s="1"/>
  <c r="L2179" i="36" s="1"/>
  <c r="L2180" i="36" s="1"/>
  <c r="L2181" i="36" s="1"/>
  <c r="L2182" i="36" s="1"/>
  <c r="L2183" i="36" s="1"/>
  <c r="L2184" i="36" s="1"/>
  <c r="L2185" i="36" s="1"/>
  <c r="L2186" i="36" s="1"/>
  <c r="L2187" i="36" s="1"/>
  <c r="L2188" i="36" s="1"/>
  <c r="L2189" i="36" s="1"/>
  <c r="L2190" i="36" s="1"/>
  <c r="L2191" i="36" s="1"/>
  <c r="L2192" i="36" s="1"/>
  <c r="L2193" i="36" s="1"/>
  <c r="L2194" i="36" s="1"/>
  <c r="L2195" i="36" s="1"/>
  <c r="L2196" i="36" s="1"/>
  <c r="L2197" i="36" s="1"/>
  <c r="L2198" i="36" s="1"/>
  <c r="L2199" i="36" s="1"/>
  <c r="K21" i="36"/>
  <c r="K22" i="36" s="1"/>
  <c r="K23" i="36" s="1"/>
  <c r="K24" i="36" s="1"/>
  <c r="K25" i="36" s="1"/>
  <c r="K26" i="36" s="1"/>
  <c r="K27" i="36" s="1"/>
  <c r="K28" i="36" s="1"/>
  <c r="K29" i="36" s="1"/>
  <c r="K30" i="36" s="1"/>
  <c r="K31" i="36" s="1"/>
  <c r="K32" i="36" s="1"/>
  <c r="K33" i="36" s="1"/>
  <c r="K34" i="36" s="1"/>
  <c r="K35" i="36" s="1"/>
  <c r="K36" i="36" s="1"/>
  <c r="K37" i="36" s="1"/>
  <c r="K38" i="36" s="1"/>
  <c r="K39" i="36" s="1"/>
  <c r="K40" i="36" s="1"/>
  <c r="K41" i="36" s="1"/>
  <c r="K42" i="36" s="1"/>
  <c r="K43" i="36" s="1"/>
  <c r="K44" i="36" s="1"/>
  <c r="K45" i="36" s="1"/>
  <c r="K46" i="36" s="1"/>
  <c r="K47" i="36" s="1"/>
  <c r="K48" i="36" s="1"/>
  <c r="K49" i="36" s="1"/>
  <c r="K50" i="36" s="1"/>
  <c r="K51" i="36" s="1"/>
  <c r="K52" i="36" s="1"/>
  <c r="K53" i="36" s="1"/>
  <c r="K54" i="36" s="1"/>
  <c r="K55" i="36" s="1"/>
  <c r="K56" i="36" s="1"/>
  <c r="K57" i="36" s="1"/>
  <c r="K58" i="36" s="1"/>
  <c r="K59" i="36" s="1"/>
  <c r="K60" i="36" s="1"/>
  <c r="K61" i="36" s="1"/>
  <c r="K62" i="36" s="1"/>
  <c r="K63" i="36" s="1"/>
  <c r="K64" i="36" s="1"/>
  <c r="K65" i="36" s="1"/>
  <c r="K66" i="36" s="1"/>
  <c r="K67" i="36" s="1"/>
  <c r="K68" i="36" s="1"/>
  <c r="K69" i="36" s="1"/>
  <c r="K70" i="36" s="1"/>
  <c r="K71" i="36" s="1"/>
  <c r="K72" i="36" s="1"/>
  <c r="K73" i="36" s="1"/>
  <c r="K74" i="36" s="1"/>
  <c r="K75" i="36" s="1"/>
  <c r="K76" i="36" s="1"/>
  <c r="K77" i="36" s="1"/>
  <c r="K78" i="36" s="1"/>
  <c r="K79" i="36" s="1"/>
  <c r="K80" i="36" s="1"/>
  <c r="K81" i="36" s="1"/>
  <c r="K82" i="36" s="1"/>
  <c r="K83" i="36" s="1"/>
  <c r="K84" i="36" s="1"/>
  <c r="K85" i="36" s="1"/>
  <c r="K86" i="36" s="1"/>
  <c r="K87" i="36" s="1"/>
  <c r="K88" i="36" s="1"/>
  <c r="K89" i="36" s="1"/>
  <c r="K90" i="36" s="1"/>
  <c r="K91" i="36" s="1"/>
  <c r="K92" i="36" s="1"/>
  <c r="K93" i="36" s="1"/>
  <c r="K94" i="36" s="1"/>
  <c r="K95" i="36" s="1"/>
  <c r="K96" i="36" s="1"/>
  <c r="K97" i="36" s="1"/>
  <c r="K98" i="36" s="1"/>
  <c r="K99" i="36" s="1"/>
  <c r="K100" i="36" s="1"/>
  <c r="K101" i="36" s="1"/>
  <c r="K102" i="36" s="1"/>
  <c r="K103" i="36" s="1"/>
  <c r="K104" i="36" s="1"/>
  <c r="K105" i="36" s="1"/>
  <c r="K106" i="36" s="1"/>
  <c r="K107" i="36" s="1"/>
  <c r="K108" i="36" s="1"/>
  <c r="K109" i="36" s="1"/>
  <c r="K110" i="36" s="1"/>
  <c r="K111" i="36" s="1"/>
  <c r="K112" i="36" s="1"/>
  <c r="K113" i="36" s="1"/>
  <c r="K114" i="36" s="1"/>
  <c r="K115" i="36" s="1"/>
  <c r="K116" i="36" s="1"/>
  <c r="K117" i="36" s="1"/>
  <c r="K118" i="36" s="1"/>
  <c r="K119" i="36" s="1"/>
  <c r="K120" i="36" s="1"/>
  <c r="K121" i="36" s="1"/>
  <c r="K122" i="36" s="1"/>
  <c r="K123" i="36" s="1"/>
  <c r="K124" i="36" s="1"/>
  <c r="K125" i="36" s="1"/>
  <c r="K126" i="36" s="1"/>
  <c r="K127" i="36" s="1"/>
  <c r="K128" i="36" s="1"/>
  <c r="K129" i="36" s="1"/>
  <c r="K130" i="36" s="1"/>
  <c r="K131" i="36" s="1"/>
  <c r="K132" i="36" s="1"/>
  <c r="K133" i="36" s="1"/>
  <c r="K134" i="36" s="1"/>
  <c r="K135" i="36" s="1"/>
  <c r="K136" i="36" s="1"/>
  <c r="K137" i="36" s="1"/>
  <c r="K138" i="36" s="1"/>
  <c r="K139" i="36" s="1"/>
  <c r="K140" i="36" s="1"/>
  <c r="K141" i="36" s="1"/>
  <c r="K142" i="36" s="1"/>
  <c r="K143" i="36" s="1"/>
  <c r="K144" i="36" s="1"/>
  <c r="K145" i="36" s="1"/>
  <c r="K146" i="36" s="1"/>
  <c r="K147" i="36" s="1"/>
  <c r="K148" i="36" s="1"/>
  <c r="K149" i="36" s="1"/>
  <c r="K150" i="36" s="1"/>
  <c r="K151" i="36" s="1"/>
  <c r="K152" i="36" s="1"/>
  <c r="K153" i="36" s="1"/>
  <c r="K154" i="36" s="1"/>
  <c r="K155" i="36" s="1"/>
  <c r="K156" i="36" s="1"/>
  <c r="K157" i="36" s="1"/>
  <c r="K158" i="36" s="1"/>
  <c r="K159" i="36" s="1"/>
  <c r="K160" i="36" s="1"/>
  <c r="K161" i="36" s="1"/>
  <c r="K162" i="36" s="1"/>
  <c r="K163" i="36" s="1"/>
  <c r="K164" i="36" s="1"/>
  <c r="K165" i="36" s="1"/>
  <c r="K166" i="36" s="1"/>
  <c r="K167" i="36" s="1"/>
  <c r="K168" i="36" s="1"/>
  <c r="K169" i="36" s="1"/>
  <c r="K170" i="36" s="1"/>
  <c r="K171" i="36" s="1"/>
  <c r="K172" i="36" s="1"/>
  <c r="K173" i="36" s="1"/>
  <c r="K174" i="36" s="1"/>
  <c r="K175" i="36" s="1"/>
  <c r="K176" i="36" s="1"/>
  <c r="K177" i="36" s="1"/>
  <c r="K178" i="36" s="1"/>
  <c r="K179" i="36" s="1"/>
  <c r="K180" i="36" s="1"/>
  <c r="K181" i="36" s="1"/>
  <c r="K182" i="36" s="1"/>
  <c r="K183" i="36" s="1"/>
  <c r="K184" i="36" s="1"/>
  <c r="K185" i="36" s="1"/>
  <c r="K186" i="36" s="1"/>
  <c r="K187" i="36" s="1"/>
  <c r="K188" i="36" s="1"/>
  <c r="K189" i="36" s="1"/>
  <c r="K190" i="36" s="1"/>
  <c r="K191" i="36" s="1"/>
  <c r="K192" i="36" s="1"/>
  <c r="K193" i="36" s="1"/>
  <c r="K194" i="36" s="1"/>
  <c r="K195" i="36" s="1"/>
  <c r="K196" i="36" s="1"/>
  <c r="K197" i="36" s="1"/>
  <c r="K198" i="36" s="1"/>
  <c r="K199" i="36" s="1"/>
  <c r="K200" i="36" s="1"/>
  <c r="K201" i="36" s="1"/>
  <c r="K202" i="36" s="1"/>
  <c r="K203" i="36" s="1"/>
  <c r="K204" i="36" s="1"/>
  <c r="K205" i="36" s="1"/>
  <c r="K206" i="36" s="1"/>
  <c r="K207" i="36" s="1"/>
  <c r="K208" i="36" s="1"/>
  <c r="K209" i="36" s="1"/>
  <c r="K210" i="36" s="1"/>
  <c r="K211" i="36" s="1"/>
  <c r="K212" i="36" s="1"/>
  <c r="K213" i="36" s="1"/>
  <c r="K214" i="36" s="1"/>
  <c r="K215" i="36" s="1"/>
  <c r="K216" i="36" s="1"/>
  <c r="K217" i="36" s="1"/>
  <c r="K218" i="36" s="1"/>
  <c r="K219" i="36" s="1"/>
  <c r="K220" i="36" s="1"/>
  <c r="K221" i="36" s="1"/>
  <c r="K222" i="36" s="1"/>
  <c r="K223" i="36" s="1"/>
  <c r="K224" i="36" s="1"/>
  <c r="K225" i="36" s="1"/>
  <c r="K226" i="36" s="1"/>
  <c r="K227" i="36" s="1"/>
  <c r="K228" i="36" s="1"/>
  <c r="K229" i="36" s="1"/>
  <c r="K230" i="36" s="1"/>
  <c r="K231" i="36" s="1"/>
  <c r="K232" i="36" s="1"/>
  <c r="K233" i="36" s="1"/>
  <c r="K234" i="36" s="1"/>
  <c r="K235" i="36" s="1"/>
  <c r="K236" i="36" s="1"/>
  <c r="K237" i="36" s="1"/>
  <c r="K238" i="36" s="1"/>
  <c r="K239" i="36" s="1"/>
  <c r="K240" i="36" s="1"/>
  <c r="K241" i="36" s="1"/>
  <c r="K242" i="36" s="1"/>
  <c r="K243" i="36" s="1"/>
  <c r="K244" i="36" s="1"/>
  <c r="K245" i="36" s="1"/>
  <c r="K246" i="36" s="1"/>
  <c r="K247" i="36" s="1"/>
  <c r="K248" i="36" s="1"/>
  <c r="K249" i="36" s="1"/>
  <c r="K250" i="36" s="1"/>
  <c r="K251" i="36" s="1"/>
  <c r="K252" i="36" s="1"/>
  <c r="K253" i="36" s="1"/>
  <c r="K254" i="36" s="1"/>
  <c r="K255" i="36" s="1"/>
  <c r="K256" i="36" s="1"/>
  <c r="K257" i="36" s="1"/>
  <c r="K258" i="36" s="1"/>
  <c r="K259" i="36" s="1"/>
  <c r="K260" i="36" s="1"/>
  <c r="K261" i="36" s="1"/>
  <c r="K262" i="36" s="1"/>
  <c r="K263" i="36" s="1"/>
  <c r="K264" i="36" s="1"/>
  <c r="K265" i="36" s="1"/>
  <c r="K266" i="36" s="1"/>
  <c r="K267" i="36" s="1"/>
  <c r="K268" i="36" s="1"/>
  <c r="K269" i="36" s="1"/>
  <c r="K270" i="36" s="1"/>
  <c r="K271" i="36" s="1"/>
  <c r="K272" i="36" s="1"/>
  <c r="K273" i="36" s="1"/>
  <c r="K274" i="36" s="1"/>
  <c r="K275" i="36" s="1"/>
  <c r="K276" i="36" s="1"/>
  <c r="K277" i="36" s="1"/>
  <c r="K278" i="36" s="1"/>
  <c r="K279" i="36" s="1"/>
  <c r="K280" i="36" s="1"/>
  <c r="K281" i="36" s="1"/>
  <c r="K282" i="36" s="1"/>
  <c r="K283" i="36" s="1"/>
  <c r="K284" i="36" s="1"/>
  <c r="K285" i="36" s="1"/>
  <c r="K286" i="36" s="1"/>
  <c r="K287" i="36" s="1"/>
  <c r="K288" i="36" s="1"/>
  <c r="K289" i="36" s="1"/>
  <c r="K290" i="36" s="1"/>
  <c r="K291" i="36" s="1"/>
  <c r="K292" i="36" s="1"/>
  <c r="K293" i="36" s="1"/>
  <c r="K294" i="36" s="1"/>
  <c r="K295" i="36" s="1"/>
  <c r="K296" i="36" s="1"/>
  <c r="K297" i="36" s="1"/>
  <c r="K298" i="36" s="1"/>
  <c r="K299" i="36" s="1"/>
  <c r="K300" i="36" s="1"/>
  <c r="K301" i="36" s="1"/>
  <c r="K302" i="36" s="1"/>
  <c r="K303" i="36" s="1"/>
  <c r="K304" i="36" s="1"/>
  <c r="K305" i="36" s="1"/>
  <c r="K306" i="36" s="1"/>
  <c r="K307" i="36" s="1"/>
  <c r="K308" i="36" s="1"/>
  <c r="K309" i="36" s="1"/>
  <c r="K310" i="36" s="1"/>
  <c r="K311" i="36" s="1"/>
  <c r="K312" i="36" s="1"/>
  <c r="K313" i="36" s="1"/>
  <c r="K314" i="36" s="1"/>
  <c r="K315" i="36" s="1"/>
  <c r="K316" i="36" s="1"/>
  <c r="K317" i="36" s="1"/>
  <c r="K318" i="36" s="1"/>
  <c r="K319" i="36" s="1"/>
  <c r="K320" i="36" s="1"/>
  <c r="K321" i="36" s="1"/>
  <c r="K322" i="36" s="1"/>
  <c r="K323" i="36" s="1"/>
  <c r="K324" i="36" s="1"/>
  <c r="K325" i="36" s="1"/>
  <c r="K326" i="36" s="1"/>
  <c r="K327" i="36" s="1"/>
  <c r="K328" i="36" s="1"/>
  <c r="K329" i="36" s="1"/>
  <c r="K330" i="36" s="1"/>
  <c r="K331" i="36" s="1"/>
  <c r="K332" i="36" s="1"/>
  <c r="K333" i="36" s="1"/>
  <c r="K334" i="36" s="1"/>
  <c r="K335" i="36" s="1"/>
  <c r="K336" i="36" s="1"/>
  <c r="K337" i="36" s="1"/>
  <c r="K338" i="36" s="1"/>
  <c r="K339" i="36" s="1"/>
  <c r="K340" i="36" s="1"/>
  <c r="K341" i="36" s="1"/>
  <c r="K342" i="36" s="1"/>
  <c r="K343" i="36" s="1"/>
  <c r="K344" i="36" s="1"/>
  <c r="K345" i="36" s="1"/>
  <c r="K346" i="36" s="1"/>
  <c r="K347" i="36" s="1"/>
  <c r="K348" i="36" s="1"/>
  <c r="K349" i="36" s="1"/>
  <c r="K350" i="36" s="1"/>
  <c r="K351" i="36" s="1"/>
  <c r="K352" i="36" s="1"/>
  <c r="K353" i="36" s="1"/>
  <c r="K354" i="36" s="1"/>
  <c r="K355" i="36" s="1"/>
  <c r="K356" i="36" s="1"/>
  <c r="K357" i="36" s="1"/>
  <c r="K358" i="36" s="1"/>
  <c r="K359" i="36" s="1"/>
  <c r="K360" i="36" s="1"/>
  <c r="K361" i="36" s="1"/>
  <c r="K362" i="36" s="1"/>
  <c r="K363" i="36" s="1"/>
  <c r="K364" i="36" s="1"/>
  <c r="K365" i="36" s="1"/>
  <c r="K366" i="36" s="1"/>
  <c r="K367" i="36" s="1"/>
  <c r="K368" i="36" s="1"/>
  <c r="K369" i="36" s="1"/>
  <c r="K370" i="36" s="1"/>
  <c r="K371" i="36" s="1"/>
  <c r="K372" i="36" s="1"/>
  <c r="K373" i="36" s="1"/>
  <c r="K374" i="36" s="1"/>
  <c r="K375" i="36" s="1"/>
  <c r="K376" i="36" s="1"/>
  <c r="K377" i="36" s="1"/>
  <c r="K378" i="36" s="1"/>
  <c r="K379" i="36" s="1"/>
  <c r="K380" i="36" s="1"/>
  <c r="K381" i="36" s="1"/>
  <c r="K382" i="36" s="1"/>
  <c r="K383" i="36" s="1"/>
  <c r="K384" i="36" s="1"/>
  <c r="K385" i="36" s="1"/>
  <c r="K386" i="36" s="1"/>
  <c r="K387" i="36" s="1"/>
  <c r="K388" i="36" s="1"/>
  <c r="K389" i="36" s="1"/>
  <c r="K390" i="36" s="1"/>
  <c r="K391" i="36" s="1"/>
  <c r="K392" i="36" s="1"/>
  <c r="K393" i="36" s="1"/>
  <c r="K394" i="36" s="1"/>
  <c r="K395" i="36" s="1"/>
  <c r="K396" i="36" s="1"/>
  <c r="K397" i="36" s="1"/>
  <c r="K398" i="36" s="1"/>
  <c r="K399" i="36" s="1"/>
  <c r="K400" i="36" s="1"/>
  <c r="K401" i="36" s="1"/>
  <c r="K402" i="36" s="1"/>
  <c r="K403" i="36" s="1"/>
  <c r="K404" i="36" s="1"/>
  <c r="K405" i="36" s="1"/>
  <c r="K406" i="36" s="1"/>
  <c r="K407" i="36" s="1"/>
  <c r="K408" i="36" s="1"/>
  <c r="K409" i="36" s="1"/>
  <c r="K410" i="36" s="1"/>
  <c r="K411" i="36" s="1"/>
  <c r="K412" i="36" s="1"/>
  <c r="K413" i="36" s="1"/>
  <c r="K414" i="36" s="1"/>
  <c r="K415" i="36" s="1"/>
  <c r="K416" i="36" s="1"/>
  <c r="K417" i="36" s="1"/>
  <c r="K418" i="36" s="1"/>
  <c r="K419" i="36" s="1"/>
  <c r="K420" i="36" s="1"/>
  <c r="K421" i="36" s="1"/>
  <c r="K422" i="36" s="1"/>
  <c r="K423" i="36" s="1"/>
  <c r="K424" i="36" s="1"/>
  <c r="K425" i="36" s="1"/>
  <c r="K426" i="36" s="1"/>
  <c r="K427" i="36" s="1"/>
  <c r="K428" i="36" s="1"/>
  <c r="K429" i="36" s="1"/>
  <c r="K430" i="36" s="1"/>
  <c r="K431" i="36" s="1"/>
  <c r="K432" i="36" s="1"/>
  <c r="K433" i="36" s="1"/>
  <c r="K434" i="36" s="1"/>
  <c r="K435" i="36" s="1"/>
  <c r="K436" i="36" s="1"/>
  <c r="K437" i="36" s="1"/>
  <c r="K438" i="36" s="1"/>
  <c r="K439" i="36" s="1"/>
  <c r="K440" i="36" s="1"/>
  <c r="K441" i="36" s="1"/>
  <c r="K442" i="36" s="1"/>
  <c r="K443" i="36" s="1"/>
  <c r="K444" i="36" s="1"/>
  <c r="K445" i="36" s="1"/>
  <c r="K446" i="36" s="1"/>
  <c r="K447" i="36" s="1"/>
  <c r="K448" i="36" s="1"/>
  <c r="K449" i="36" s="1"/>
  <c r="K450" i="36" s="1"/>
  <c r="K451" i="36" s="1"/>
  <c r="K452" i="36" s="1"/>
  <c r="K453" i="36" s="1"/>
  <c r="K454" i="36" s="1"/>
  <c r="K455" i="36" s="1"/>
  <c r="K456" i="36" s="1"/>
  <c r="K457" i="36" s="1"/>
  <c r="K458" i="36" s="1"/>
  <c r="K459" i="36" s="1"/>
  <c r="K460" i="36" s="1"/>
  <c r="K461" i="36" s="1"/>
  <c r="K462" i="36" s="1"/>
  <c r="K463" i="36" s="1"/>
  <c r="K464" i="36" s="1"/>
  <c r="K465" i="36" s="1"/>
  <c r="K466" i="36" s="1"/>
  <c r="K467" i="36" s="1"/>
  <c r="K468" i="36" s="1"/>
  <c r="K469" i="36" s="1"/>
  <c r="K470" i="36" s="1"/>
  <c r="K471" i="36" s="1"/>
  <c r="K472" i="36" s="1"/>
  <c r="K473" i="36" s="1"/>
  <c r="K474" i="36" s="1"/>
  <c r="K475" i="36" s="1"/>
  <c r="K476" i="36" s="1"/>
  <c r="K477" i="36" s="1"/>
  <c r="K478" i="36" s="1"/>
  <c r="K479" i="36" s="1"/>
  <c r="K480" i="36" s="1"/>
  <c r="K481" i="36" s="1"/>
  <c r="K482" i="36" s="1"/>
  <c r="K483" i="36" s="1"/>
  <c r="K484" i="36" s="1"/>
  <c r="K485" i="36" s="1"/>
  <c r="K486" i="36" s="1"/>
  <c r="K487" i="36" s="1"/>
  <c r="K488" i="36" s="1"/>
  <c r="K489" i="36" s="1"/>
  <c r="K490" i="36" s="1"/>
  <c r="K491" i="36" s="1"/>
  <c r="K492" i="36" s="1"/>
  <c r="K493" i="36" s="1"/>
  <c r="K494" i="36" s="1"/>
  <c r="K495" i="36" s="1"/>
  <c r="K496" i="36" s="1"/>
  <c r="K497" i="36" s="1"/>
  <c r="K498" i="36" s="1"/>
  <c r="K499" i="36" s="1"/>
  <c r="K500" i="36" s="1"/>
  <c r="K501" i="36" s="1"/>
  <c r="K502" i="36" s="1"/>
  <c r="K503" i="36" s="1"/>
  <c r="K504" i="36" s="1"/>
  <c r="K505" i="36" s="1"/>
  <c r="K506" i="36" s="1"/>
  <c r="K507" i="36" s="1"/>
  <c r="K508" i="36" s="1"/>
  <c r="K509" i="36" s="1"/>
  <c r="K510" i="36" s="1"/>
  <c r="K511" i="36" s="1"/>
  <c r="K512" i="36" s="1"/>
  <c r="K513" i="36" s="1"/>
  <c r="K514" i="36" s="1"/>
  <c r="K515" i="36" s="1"/>
  <c r="K516" i="36" s="1"/>
  <c r="K517" i="36" s="1"/>
  <c r="K518" i="36" s="1"/>
  <c r="K519" i="36" s="1"/>
  <c r="K520" i="36" s="1"/>
  <c r="K521" i="36" s="1"/>
  <c r="K522" i="36" s="1"/>
  <c r="K523" i="36" s="1"/>
  <c r="K524" i="36" s="1"/>
  <c r="K525" i="36" s="1"/>
  <c r="K526" i="36" s="1"/>
  <c r="K527" i="36" s="1"/>
  <c r="K528" i="36" s="1"/>
  <c r="K529" i="36" s="1"/>
  <c r="K530" i="36" s="1"/>
  <c r="K531" i="36" s="1"/>
  <c r="K532" i="36" s="1"/>
  <c r="K533" i="36" s="1"/>
  <c r="K534" i="36" s="1"/>
  <c r="K535" i="36" s="1"/>
  <c r="K536" i="36" s="1"/>
  <c r="K537" i="36" s="1"/>
  <c r="K538" i="36" s="1"/>
  <c r="K539" i="36" s="1"/>
  <c r="K540" i="36" s="1"/>
  <c r="K541" i="36" s="1"/>
  <c r="K542" i="36" s="1"/>
  <c r="K543" i="36" s="1"/>
  <c r="K544" i="36" s="1"/>
  <c r="K545" i="36" s="1"/>
  <c r="K546" i="36" s="1"/>
  <c r="K547" i="36" s="1"/>
  <c r="K548" i="36" s="1"/>
  <c r="K549" i="36" s="1"/>
  <c r="K550" i="36" s="1"/>
  <c r="K551" i="36" s="1"/>
  <c r="K552" i="36" s="1"/>
  <c r="K553" i="36" s="1"/>
  <c r="K554" i="36" s="1"/>
  <c r="K555" i="36" s="1"/>
  <c r="K556" i="36" s="1"/>
  <c r="K557" i="36" s="1"/>
  <c r="K558" i="36" s="1"/>
  <c r="K559" i="36" s="1"/>
  <c r="K560" i="36" s="1"/>
  <c r="K561" i="36" s="1"/>
  <c r="K562" i="36" s="1"/>
  <c r="K563" i="36" s="1"/>
  <c r="K564" i="36" s="1"/>
  <c r="K565" i="36" s="1"/>
  <c r="K566" i="36" s="1"/>
  <c r="K567" i="36" s="1"/>
  <c r="K568" i="36" s="1"/>
  <c r="K569" i="36" s="1"/>
  <c r="K570" i="36" s="1"/>
  <c r="K571" i="36" s="1"/>
  <c r="K572" i="36" s="1"/>
  <c r="K573" i="36" s="1"/>
  <c r="K574" i="36" s="1"/>
  <c r="K575" i="36" s="1"/>
  <c r="K576" i="36" s="1"/>
  <c r="K577" i="36" s="1"/>
  <c r="K578" i="36" s="1"/>
  <c r="K579" i="36" s="1"/>
  <c r="K580" i="36" s="1"/>
  <c r="K581" i="36" s="1"/>
  <c r="K582" i="36" s="1"/>
  <c r="K583" i="36" s="1"/>
  <c r="K584" i="36" s="1"/>
  <c r="K585" i="36" s="1"/>
  <c r="K586" i="36" s="1"/>
  <c r="K587" i="36" s="1"/>
  <c r="K588" i="36" s="1"/>
  <c r="K589" i="36" s="1"/>
  <c r="K590" i="36" s="1"/>
  <c r="K591" i="36" s="1"/>
  <c r="K592" i="36" s="1"/>
  <c r="K593" i="36" s="1"/>
  <c r="K594" i="36" s="1"/>
  <c r="K595" i="36" s="1"/>
  <c r="K596" i="36" s="1"/>
  <c r="K597" i="36" s="1"/>
  <c r="K598" i="36" s="1"/>
  <c r="K599" i="36" s="1"/>
  <c r="K600" i="36" s="1"/>
  <c r="K601" i="36" s="1"/>
  <c r="K602" i="36" s="1"/>
  <c r="K603" i="36" s="1"/>
  <c r="K604" i="36" s="1"/>
  <c r="K605" i="36" s="1"/>
  <c r="K606" i="36" s="1"/>
  <c r="K607" i="36" s="1"/>
  <c r="K608" i="36" s="1"/>
  <c r="K609" i="36" s="1"/>
  <c r="K610" i="36" s="1"/>
  <c r="K611" i="36" s="1"/>
  <c r="K612" i="36" s="1"/>
  <c r="K613" i="36" s="1"/>
  <c r="K614" i="36" s="1"/>
  <c r="K615" i="36" s="1"/>
  <c r="K616" i="36" s="1"/>
  <c r="K617" i="36" s="1"/>
  <c r="K618" i="36" s="1"/>
  <c r="K619" i="36" s="1"/>
  <c r="K620" i="36" s="1"/>
  <c r="K621" i="36" s="1"/>
  <c r="K622" i="36" s="1"/>
  <c r="K623" i="36" s="1"/>
  <c r="K624" i="36" s="1"/>
  <c r="K625" i="36" s="1"/>
  <c r="K626" i="36" s="1"/>
  <c r="K627" i="36" s="1"/>
  <c r="K628" i="36" s="1"/>
  <c r="K629" i="36" s="1"/>
  <c r="K630" i="36" s="1"/>
  <c r="K631" i="36" s="1"/>
  <c r="K632" i="36" s="1"/>
  <c r="K633" i="36" s="1"/>
  <c r="K634" i="36" s="1"/>
  <c r="K635" i="36" s="1"/>
  <c r="K636" i="36" s="1"/>
  <c r="K637" i="36" s="1"/>
  <c r="K638" i="36" s="1"/>
  <c r="K639" i="36" s="1"/>
  <c r="K640" i="36" s="1"/>
  <c r="K641" i="36" s="1"/>
  <c r="K642" i="36" s="1"/>
  <c r="K643" i="36" s="1"/>
  <c r="K644" i="36" s="1"/>
  <c r="K645" i="36" s="1"/>
  <c r="K646" i="36" s="1"/>
  <c r="K647" i="36" s="1"/>
  <c r="K648" i="36" s="1"/>
  <c r="K649" i="36" s="1"/>
  <c r="K650" i="36" s="1"/>
  <c r="K651" i="36" s="1"/>
  <c r="K652" i="36" s="1"/>
  <c r="K653" i="36" s="1"/>
  <c r="K654" i="36" s="1"/>
  <c r="K655" i="36" s="1"/>
  <c r="K656" i="36" s="1"/>
  <c r="K657" i="36" s="1"/>
  <c r="K658" i="36" s="1"/>
  <c r="K659" i="36" s="1"/>
  <c r="K660" i="36" s="1"/>
  <c r="K661" i="36" s="1"/>
  <c r="K662" i="36" s="1"/>
  <c r="K663" i="36" s="1"/>
  <c r="K664" i="36" s="1"/>
  <c r="K665" i="36" s="1"/>
  <c r="K666" i="36" s="1"/>
  <c r="K667" i="36" s="1"/>
  <c r="K668" i="36" s="1"/>
  <c r="K669" i="36" s="1"/>
  <c r="K670" i="36" s="1"/>
  <c r="K671" i="36" s="1"/>
  <c r="K672" i="36" s="1"/>
  <c r="K673" i="36" s="1"/>
  <c r="K674" i="36" s="1"/>
  <c r="K675" i="36" s="1"/>
  <c r="K676" i="36" s="1"/>
  <c r="K677" i="36" s="1"/>
  <c r="K678" i="36" s="1"/>
  <c r="K679" i="36" s="1"/>
  <c r="K680" i="36" s="1"/>
  <c r="K681" i="36" s="1"/>
  <c r="K682" i="36" s="1"/>
  <c r="K683" i="36" s="1"/>
  <c r="K684" i="36" s="1"/>
  <c r="K685" i="36" s="1"/>
  <c r="K686" i="36" s="1"/>
  <c r="K687" i="36" s="1"/>
  <c r="K688" i="36" s="1"/>
  <c r="K689" i="36" s="1"/>
  <c r="K690" i="36" s="1"/>
  <c r="K691" i="36" s="1"/>
  <c r="K692" i="36" s="1"/>
  <c r="K693" i="36" s="1"/>
  <c r="K694" i="36" s="1"/>
  <c r="K695" i="36" s="1"/>
  <c r="K696" i="36" s="1"/>
  <c r="K697" i="36" s="1"/>
  <c r="K698" i="36" s="1"/>
  <c r="K699" i="36" s="1"/>
  <c r="K700" i="36" s="1"/>
  <c r="K701" i="36" s="1"/>
  <c r="K702" i="36" s="1"/>
  <c r="K703" i="36" s="1"/>
  <c r="K704" i="36" s="1"/>
  <c r="K705" i="36" s="1"/>
  <c r="K706" i="36" s="1"/>
  <c r="K707" i="36" s="1"/>
  <c r="K708" i="36" s="1"/>
  <c r="K709" i="36" s="1"/>
  <c r="K710" i="36" s="1"/>
  <c r="K711" i="36" s="1"/>
  <c r="K712" i="36" s="1"/>
  <c r="K713" i="36" s="1"/>
  <c r="K714" i="36" s="1"/>
  <c r="K715" i="36" s="1"/>
  <c r="K716" i="36" s="1"/>
  <c r="K717" i="36" s="1"/>
  <c r="K718" i="36" s="1"/>
  <c r="K719" i="36" s="1"/>
  <c r="K720" i="36" s="1"/>
  <c r="K721" i="36" s="1"/>
  <c r="K722" i="36" s="1"/>
  <c r="K723" i="36" s="1"/>
  <c r="K724" i="36" s="1"/>
  <c r="K725" i="36" s="1"/>
  <c r="K726" i="36" s="1"/>
  <c r="K727" i="36" s="1"/>
  <c r="K728" i="36" s="1"/>
  <c r="K729" i="36" s="1"/>
  <c r="K730" i="36" s="1"/>
  <c r="K731" i="36" s="1"/>
  <c r="K732" i="36" s="1"/>
  <c r="K733" i="36" s="1"/>
  <c r="K734" i="36" s="1"/>
  <c r="K735" i="36" s="1"/>
  <c r="K736" i="36" s="1"/>
  <c r="K737" i="36" s="1"/>
  <c r="K738" i="36" s="1"/>
  <c r="K739" i="36" s="1"/>
  <c r="K740" i="36" s="1"/>
  <c r="K741" i="36" s="1"/>
  <c r="K742" i="36" s="1"/>
  <c r="K743" i="36" s="1"/>
  <c r="K744" i="36" s="1"/>
  <c r="K745" i="36" s="1"/>
  <c r="K746" i="36" s="1"/>
  <c r="K747" i="36" s="1"/>
  <c r="K748" i="36" s="1"/>
  <c r="K749" i="36" s="1"/>
  <c r="K750" i="36" s="1"/>
  <c r="K751" i="36" s="1"/>
  <c r="K752" i="36" s="1"/>
  <c r="K753" i="36" s="1"/>
  <c r="K754" i="36" s="1"/>
  <c r="K755" i="36" s="1"/>
  <c r="K756" i="36" s="1"/>
  <c r="K757" i="36" s="1"/>
  <c r="K758" i="36" s="1"/>
  <c r="K759" i="36" s="1"/>
  <c r="K760" i="36" s="1"/>
  <c r="K761" i="36" s="1"/>
  <c r="K762" i="36" s="1"/>
  <c r="K763" i="36" s="1"/>
  <c r="K764" i="36" s="1"/>
  <c r="K765" i="36" s="1"/>
  <c r="K766" i="36" s="1"/>
  <c r="K767" i="36" s="1"/>
  <c r="K768" i="36" s="1"/>
  <c r="K769" i="36" s="1"/>
  <c r="K770" i="36" s="1"/>
  <c r="K771" i="36" s="1"/>
  <c r="K772" i="36" s="1"/>
  <c r="K773" i="36" s="1"/>
  <c r="K774" i="36" s="1"/>
  <c r="K775" i="36" s="1"/>
  <c r="K776" i="36" s="1"/>
  <c r="K777" i="36" s="1"/>
  <c r="K778" i="36" s="1"/>
  <c r="K779" i="36" s="1"/>
  <c r="K780" i="36" s="1"/>
  <c r="K781" i="36" s="1"/>
  <c r="K782" i="36" s="1"/>
  <c r="K783" i="36" s="1"/>
  <c r="K784" i="36" s="1"/>
  <c r="K785" i="36" s="1"/>
  <c r="K786" i="36" s="1"/>
  <c r="K787" i="36" s="1"/>
  <c r="K788" i="36" s="1"/>
  <c r="K789" i="36" s="1"/>
  <c r="K790" i="36" s="1"/>
  <c r="K791" i="36" s="1"/>
  <c r="K792" i="36" s="1"/>
  <c r="K793" i="36" s="1"/>
  <c r="K794" i="36" s="1"/>
  <c r="K795" i="36" s="1"/>
  <c r="K796" i="36" s="1"/>
  <c r="K797" i="36" s="1"/>
  <c r="K798" i="36" s="1"/>
  <c r="K799" i="36" s="1"/>
  <c r="K800" i="36" s="1"/>
  <c r="K801" i="36" s="1"/>
  <c r="K802" i="36" s="1"/>
  <c r="K803" i="36" s="1"/>
  <c r="K804" i="36" s="1"/>
  <c r="K805" i="36" s="1"/>
  <c r="K806" i="36" s="1"/>
  <c r="K807" i="36" s="1"/>
  <c r="K808" i="36" s="1"/>
  <c r="K809" i="36" s="1"/>
  <c r="K810" i="36" s="1"/>
  <c r="K811" i="36" s="1"/>
  <c r="K812" i="36" s="1"/>
  <c r="K813" i="36" s="1"/>
  <c r="K814" i="36" s="1"/>
  <c r="K815" i="36" s="1"/>
  <c r="K816" i="36" s="1"/>
  <c r="K817" i="36" s="1"/>
  <c r="K818" i="36" s="1"/>
  <c r="K819" i="36" s="1"/>
  <c r="K820" i="36" s="1"/>
  <c r="K821" i="36" s="1"/>
  <c r="K822" i="36" s="1"/>
  <c r="K823" i="36" s="1"/>
  <c r="K824" i="36" s="1"/>
  <c r="K825" i="36" s="1"/>
  <c r="K826" i="36" s="1"/>
  <c r="K827" i="36" s="1"/>
  <c r="K828" i="36" s="1"/>
  <c r="K829" i="36" s="1"/>
  <c r="K830" i="36" s="1"/>
  <c r="K831" i="36" s="1"/>
  <c r="K832" i="36" s="1"/>
  <c r="K833" i="36" s="1"/>
  <c r="K834" i="36" s="1"/>
  <c r="K835" i="36" s="1"/>
  <c r="K836" i="36" s="1"/>
  <c r="K837" i="36" s="1"/>
  <c r="K838" i="36" s="1"/>
  <c r="K839" i="36" s="1"/>
  <c r="K840" i="36" s="1"/>
  <c r="K841" i="36" s="1"/>
  <c r="K842" i="36" s="1"/>
  <c r="K843" i="36" s="1"/>
  <c r="K844" i="36" s="1"/>
  <c r="K845" i="36" s="1"/>
  <c r="K846" i="36" s="1"/>
  <c r="K847" i="36" s="1"/>
  <c r="K848" i="36" s="1"/>
  <c r="K849" i="36" s="1"/>
  <c r="K850" i="36" s="1"/>
  <c r="K851" i="36" s="1"/>
  <c r="K852" i="36" s="1"/>
  <c r="K853" i="36" s="1"/>
  <c r="K854" i="36" s="1"/>
  <c r="K855" i="36" s="1"/>
  <c r="K856" i="36" s="1"/>
  <c r="K857" i="36" s="1"/>
  <c r="K858" i="36" s="1"/>
  <c r="K859" i="36" s="1"/>
  <c r="K860" i="36" s="1"/>
  <c r="K861" i="36" s="1"/>
  <c r="K862" i="36" s="1"/>
  <c r="K863" i="36" s="1"/>
  <c r="K864" i="36" s="1"/>
  <c r="K865" i="36" s="1"/>
  <c r="K866" i="36" s="1"/>
  <c r="K867" i="36" s="1"/>
  <c r="K868" i="36" s="1"/>
  <c r="K869" i="36" s="1"/>
  <c r="K870" i="36" s="1"/>
  <c r="K871" i="36" s="1"/>
  <c r="K872" i="36" s="1"/>
  <c r="K873" i="36" s="1"/>
  <c r="K874" i="36" s="1"/>
  <c r="K875" i="36" s="1"/>
  <c r="K876" i="36" s="1"/>
  <c r="K877" i="36" s="1"/>
  <c r="K878" i="36" s="1"/>
  <c r="K879" i="36" s="1"/>
  <c r="K880" i="36" s="1"/>
  <c r="K881" i="36" s="1"/>
  <c r="K882" i="36" s="1"/>
  <c r="K883" i="36" s="1"/>
  <c r="K884" i="36" s="1"/>
  <c r="K885" i="36" s="1"/>
  <c r="K886" i="36" s="1"/>
  <c r="K887" i="36" s="1"/>
  <c r="K888" i="36" s="1"/>
  <c r="K889" i="36" s="1"/>
  <c r="K890" i="36" s="1"/>
  <c r="K891" i="36" s="1"/>
  <c r="K892" i="36" s="1"/>
  <c r="K893" i="36" s="1"/>
  <c r="K894" i="36" s="1"/>
  <c r="K895" i="36" s="1"/>
  <c r="K896" i="36" s="1"/>
  <c r="K897" i="36" s="1"/>
  <c r="K898" i="36" s="1"/>
  <c r="K899" i="36" s="1"/>
  <c r="K900" i="36" s="1"/>
  <c r="K901" i="36" s="1"/>
  <c r="K902" i="36" s="1"/>
  <c r="K903" i="36" s="1"/>
  <c r="K904" i="36" s="1"/>
  <c r="K905" i="36" s="1"/>
  <c r="K906" i="36" s="1"/>
  <c r="K907" i="36" s="1"/>
  <c r="K908" i="36" s="1"/>
  <c r="K909" i="36" s="1"/>
  <c r="K910" i="36" s="1"/>
  <c r="K911" i="36" s="1"/>
  <c r="K912" i="36" s="1"/>
  <c r="K913" i="36" s="1"/>
  <c r="K914" i="36" s="1"/>
  <c r="K915" i="36" s="1"/>
  <c r="K916" i="36" s="1"/>
  <c r="K917" i="36" s="1"/>
  <c r="K918" i="36" s="1"/>
  <c r="K919" i="36" s="1"/>
  <c r="K920" i="36" s="1"/>
  <c r="K921" i="36" s="1"/>
  <c r="K922" i="36" s="1"/>
  <c r="K923" i="36" s="1"/>
  <c r="K924" i="36" s="1"/>
  <c r="K925" i="36" s="1"/>
  <c r="K926" i="36" s="1"/>
  <c r="K927" i="36" s="1"/>
  <c r="K928" i="36" s="1"/>
  <c r="K929" i="36" s="1"/>
  <c r="K930" i="36" s="1"/>
  <c r="K931" i="36" s="1"/>
  <c r="K932" i="36" s="1"/>
  <c r="K933" i="36" s="1"/>
  <c r="K934" i="36" s="1"/>
  <c r="K935" i="36" s="1"/>
  <c r="K936" i="36" s="1"/>
  <c r="K937" i="36" s="1"/>
  <c r="K938" i="36" s="1"/>
  <c r="K939" i="36" s="1"/>
  <c r="K940" i="36" s="1"/>
  <c r="K941" i="36" s="1"/>
  <c r="K942" i="36" s="1"/>
  <c r="K943" i="36" s="1"/>
  <c r="K944" i="36" s="1"/>
  <c r="K945" i="36" s="1"/>
  <c r="K946" i="36" s="1"/>
  <c r="K947" i="36" s="1"/>
  <c r="K948" i="36" s="1"/>
  <c r="K949" i="36" s="1"/>
  <c r="K950" i="36" s="1"/>
  <c r="K951" i="36" s="1"/>
  <c r="K952" i="36" s="1"/>
  <c r="K953" i="36" s="1"/>
  <c r="K954" i="36" s="1"/>
  <c r="K955" i="36" s="1"/>
  <c r="K956" i="36" s="1"/>
  <c r="K957" i="36" s="1"/>
  <c r="K958" i="36" s="1"/>
  <c r="K959" i="36" s="1"/>
  <c r="K960" i="36" s="1"/>
  <c r="K961" i="36" s="1"/>
  <c r="K962" i="36" s="1"/>
  <c r="K963" i="36" s="1"/>
  <c r="K964" i="36" s="1"/>
  <c r="K965" i="36" s="1"/>
  <c r="K966" i="36" s="1"/>
  <c r="K967" i="36" s="1"/>
  <c r="K968" i="36" s="1"/>
  <c r="K969" i="36" s="1"/>
  <c r="K970" i="36" s="1"/>
  <c r="K971" i="36" s="1"/>
  <c r="K972" i="36" s="1"/>
  <c r="K973" i="36" s="1"/>
  <c r="K974" i="36" s="1"/>
  <c r="K975" i="36" s="1"/>
  <c r="K976" i="36" s="1"/>
  <c r="K977" i="36" s="1"/>
  <c r="K978" i="36" s="1"/>
  <c r="K979" i="36" s="1"/>
  <c r="K980" i="36" s="1"/>
  <c r="K981" i="36" s="1"/>
  <c r="K982" i="36" s="1"/>
  <c r="K983" i="36" s="1"/>
  <c r="K984" i="36" s="1"/>
  <c r="K985" i="36" s="1"/>
  <c r="K986" i="36" s="1"/>
  <c r="K987" i="36" s="1"/>
  <c r="K988" i="36" s="1"/>
  <c r="K989" i="36" s="1"/>
  <c r="K990" i="36" s="1"/>
  <c r="K991" i="36" s="1"/>
  <c r="K992" i="36" s="1"/>
  <c r="K993" i="36" s="1"/>
  <c r="K994" i="36" s="1"/>
  <c r="K995" i="36" s="1"/>
  <c r="K996" i="36" s="1"/>
  <c r="K997" i="36" s="1"/>
  <c r="K998" i="36" s="1"/>
  <c r="K999" i="36" s="1"/>
  <c r="K1000" i="36" s="1"/>
  <c r="K1001" i="36" s="1"/>
  <c r="K1002" i="36" s="1"/>
  <c r="K1003" i="36" s="1"/>
  <c r="K1004" i="36" s="1"/>
  <c r="K1005" i="36" s="1"/>
  <c r="K1006" i="36" s="1"/>
  <c r="K1007" i="36" s="1"/>
  <c r="K1008" i="36" s="1"/>
  <c r="K1009" i="36" s="1"/>
  <c r="K1010" i="36" s="1"/>
  <c r="K1011" i="36" s="1"/>
  <c r="K1012" i="36" s="1"/>
  <c r="K1013" i="36" s="1"/>
  <c r="K1014" i="36" s="1"/>
  <c r="K1015" i="36" s="1"/>
  <c r="K1016" i="36" s="1"/>
  <c r="K1017" i="36" s="1"/>
  <c r="K1018" i="36" s="1"/>
  <c r="K1019" i="36" s="1"/>
  <c r="K1020" i="36" s="1"/>
  <c r="K1021" i="36" s="1"/>
  <c r="K1022" i="36" s="1"/>
  <c r="K1023" i="36" s="1"/>
  <c r="K1024" i="36" s="1"/>
  <c r="K1025" i="36" s="1"/>
  <c r="K1026" i="36" s="1"/>
  <c r="K1027" i="36" s="1"/>
  <c r="K1028" i="36" s="1"/>
  <c r="K1029" i="36" s="1"/>
  <c r="K1030" i="36" s="1"/>
  <c r="K1031" i="36" s="1"/>
  <c r="K1032" i="36" s="1"/>
  <c r="K1033" i="36" s="1"/>
  <c r="K1034" i="36" s="1"/>
  <c r="K1035" i="36" s="1"/>
  <c r="K1036" i="36" s="1"/>
  <c r="K1037" i="36" s="1"/>
  <c r="K1038" i="36" s="1"/>
  <c r="K1039" i="36" s="1"/>
  <c r="K1040" i="36" s="1"/>
  <c r="K1041" i="36" s="1"/>
  <c r="K1042" i="36" s="1"/>
  <c r="K1043" i="36" s="1"/>
  <c r="K1044" i="36" s="1"/>
  <c r="K1045" i="36" s="1"/>
  <c r="K1046" i="36" s="1"/>
  <c r="K1047" i="36" s="1"/>
  <c r="K1048" i="36" s="1"/>
  <c r="K1049" i="36" s="1"/>
  <c r="K1050" i="36" s="1"/>
  <c r="K1051" i="36" s="1"/>
  <c r="K1052" i="36" s="1"/>
  <c r="K1053" i="36" s="1"/>
  <c r="K1054" i="36" s="1"/>
  <c r="K1055" i="36" s="1"/>
  <c r="K1056" i="36" s="1"/>
  <c r="K1057" i="36" s="1"/>
  <c r="K1058" i="36" s="1"/>
  <c r="K1059" i="36" s="1"/>
  <c r="K1060" i="36" s="1"/>
  <c r="K1061" i="36" s="1"/>
  <c r="K1062" i="36" s="1"/>
  <c r="K1063" i="36" s="1"/>
  <c r="K1064" i="36" s="1"/>
  <c r="K1065" i="36" s="1"/>
  <c r="K1066" i="36" s="1"/>
  <c r="K1067" i="36" s="1"/>
  <c r="K1068" i="36" s="1"/>
  <c r="K1069" i="36" s="1"/>
  <c r="K1070" i="36" s="1"/>
  <c r="K1071" i="36" s="1"/>
  <c r="K1072" i="36" s="1"/>
  <c r="K1073" i="36" s="1"/>
  <c r="K1074" i="36" s="1"/>
  <c r="K1075" i="36" s="1"/>
  <c r="K1076" i="36" s="1"/>
  <c r="K1077" i="36" s="1"/>
  <c r="K1078" i="36" s="1"/>
  <c r="K1079" i="36" s="1"/>
  <c r="K1080" i="36" s="1"/>
  <c r="K1081" i="36" s="1"/>
  <c r="K1082" i="36" s="1"/>
  <c r="K1083" i="36" s="1"/>
  <c r="K1084" i="36" s="1"/>
  <c r="K1085" i="36" s="1"/>
  <c r="K1086" i="36" s="1"/>
  <c r="K1087" i="36" s="1"/>
  <c r="K1088" i="36" s="1"/>
  <c r="K1089" i="36" s="1"/>
  <c r="K1090" i="36" s="1"/>
  <c r="K1091" i="36" s="1"/>
  <c r="K1092" i="36" s="1"/>
  <c r="K1093" i="36" s="1"/>
  <c r="K1094" i="36" s="1"/>
  <c r="K1095" i="36" s="1"/>
  <c r="K1096" i="36" s="1"/>
  <c r="K1097" i="36" s="1"/>
  <c r="K1098" i="36" s="1"/>
  <c r="K1099" i="36" s="1"/>
  <c r="K1100" i="36" s="1"/>
  <c r="K1101" i="36" s="1"/>
  <c r="K1102" i="36" s="1"/>
  <c r="K1103" i="36" s="1"/>
  <c r="K1104" i="36" s="1"/>
  <c r="K1105" i="36" s="1"/>
  <c r="K1106" i="36" s="1"/>
  <c r="K1107" i="36" s="1"/>
  <c r="K1108" i="36" s="1"/>
  <c r="K1109" i="36" s="1"/>
  <c r="K1110" i="36" s="1"/>
  <c r="K1111" i="36" s="1"/>
  <c r="K1112" i="36" s="1"/>
  <c r="K1113" i="36" s="1"/>
  <c r="K1114" i="36" s="1"/>
  <c r="K1115" i="36" s="1"/>
  <c r="K1116" i="36" s="1"/>
  <c r="K1117" i="36" s="1"/>
  <c r="K1118" i="36" s="1"/>
  <c r="K1119" i="36" s="1"/>
  <c r="K1120" i="36" s="1"/>
  <c r="K1121" i="36" s="1"/>
  <c r="K1122" i="36" s="1"/>
  <c r="K1123" i="36" s="1"/>
  <c r="K1124" i="36" s="1"/>
  <c r="K1125" i="36" s="1"/>
  <c r="K1126" i="36" s="1"/>
  <c r="K1127" i="36" s="1"/>
  <c r="K1128" i="36" s="1"/>
  <c r="K1129" i="36" s="1"/>
  <c r="K1130" i="36" s="1"/>
  <c r="K1131" i="36" s="1"/>
  <c r="K1132" i="36" s="1"/>
  <c r="K1133" i="36" s="1"/>
  <c r="K1134" i="36" s="1"/>
  <c r="K1135" i="36" s="1"/>
  <c r="K1136" i="36" s="1"/>
  <c r="K1137" i="36" s="1"/>
  <c r="K1138" i="36" s="1"/>
  <c r="K1139" i="36" s="1"/>
  <c r="K1140" i="36" s="1"/>
  <c r="K1141" i="36" s="1"/>
  <c r="K1142" i="36" s="1"/>
  <c r="K1143" i="36" s="1"/>
  <c r="K1144" i="36" s="1"/>
  <c r="K1145" i="36" s="1"/>
  <c r="K1146" i="36" s="1"/>
  <c r="K1147" i="36" s="1"/>
  <c r="K1148" i="36" s="1"/>
  <c r="K1149" i="36" s="1"/>
  <c r="K1150" i="36" s="1"/>
  <c r="K1151" i="36" s="1"/>
  <c r="K1152" i="36" s="1"/>
  <c r="K1153" i="36" s="1"/>
  <c r="K1154" i="36" s="1"/>
  <c r="K1155" i="36" s="1"/>
  <c r="K1156" i="36" s="1"/>
  <c r="K1157" i="36" s="1"/>
  <c r="K1158" i="36" s="1"/>
  <c r="K1159" i="36" s="1"/>
  <c r="K1160" i="36" s="1"/>
  <c r="K1161" i="36" s="1"/>
  <c r="K1162" i="36" s="1"/>
  <c r="K1163" i="36" s="1"/>
  <c r="K1164" i="36" s="1"/>
  <c r="K1165" i="36" s="1"/>
  <c r="K1166" i="36" s="1"/>
  <c r="K1167" i="36" s="1"/>
  <c r="K1168" i="36" s="1"/>
  <c r="K1169" i="36" s="1"/>
  <c r="K1170" i="36" s="1"/>
  <c r="K1171" i="36" s="1"/>
  <c r="K1172" i="36" s="1"/>
  <c r="K1173" i="36" s="1"/>
  <c r="K1174" i="36" s="1"/>
  <c r="K1175" i="36" s="1"/>
  <c r="K1176" i="36" s="1"/>
  <c r="K1177" i="36" s="1"/>
  <c r="K1178" i="36" s="1"/>
  <c r="K1179" i="36" s="1"/>
  <c r="K1180" i="36" s="1"/>
  <c r="K1181" i="36" s="1"/>
  <c r="K1182" i="36" s="1"/>
  <c r="K1183" i="36" s="1"/>
  <c r="K1184" i="36" s="1"/>
  <c r="K1185" i="36" s="1"/>
  <c r="K1186" i="36" s="1"/>
  <c r="K1187" i="36" s="1"/>
  <c r="K1188" i="36" s="1"/>
  <c r="K1189" i="36" s="1"/>
  <c r="K1190" i="36" s="1"/>
  <c r="K1191" i="36" s="1"/>
  <c r="K1192" i="36" s="1"/>
  <c r="K1193" i="36" s="1"/>
  <c r="K1194" i="36" s="1"/>
  <c r="K1195" i="36" s="1"/>
  <c r="K1196" i="36" s="1"/>
  <c r="K1197" i="36" s="1"/>
  <c r="K1198" i="36" s="1"/>
  <c r="K1199" i="36" s="1"/>
  <c r="K1200" i="36" s="1"/>
  <c r="K1201" i="36" s="1"/>
  <c r="K1202" i="36" s="1"/>
  <c r="K1203" i="36" s="1"/>
  <c r="K1204" i="36" s="1"/>
  <c r="K1205" i="36" s="1"/>
  <c r="K1206" i="36" s="1"/>
  <c r="K1207" i="36" s="1"/>
  <c r="K1208" i="36" s="1"/>
  <c r="K1209" i="36" s="1"/>
  <c r="K1210" i="36" s="1"/>
  <c r="K1211" i="36" s="1"/>
  <c r="K1212" i="36" s="1"/>
  <c r="K1213" i="36" s="1"/>
  <c r="K1214" i="36" s="1"/>
  <c r="K1215" i="36" s="1"/>
  <c r="K1216" i="36" s="1"/>
  <c r="K1217" i="36" s="1"/>
  <c r="K1218" i="36" s="1"/>
  <c r="K1219" i="36" s="1"/>
  <c r="K1220" i="36" s="1"/>
  <c r="K1221" i="36" s="1"/>
  <c r="K1222" i="36" s="1"/>
  <c r="K1223" i="36" s="1"/>
  <c r="K1224" i="36" s="1"/>
  <c r="K1225" i="36" s="1"/>
  <c r="K1226" i="36" s="1"/>
  <c r="K1227" i="36" s="1"/>
  <c r="K1228" i="36" s="1"/>
  <c r="K1229" i="36" s="1"/>
  <c r="K1230" i="36" s="1"/>
  <c r="K1231" i="36" s="1"/>
  <c r="K1232" i="36" s="1"/>
  <c r="K1233" i="36" s="1"/>
  <c r="K1234" i="36" s="1"/>
  <c r="K1235" i="36" s="1"/>
  <c r="K1236" i="36" s="1"/>
  <c r="K1237" i="36" s="1"/>
  <c r="K1238" i="36" s="1"/>
  <c r="K1239" i="36" s="1"/>
  <c r="K1240" i="36" s="1"/>
  <c r="K1241" i="36" s="1"/>
  <c r="K1242" i="36" s="1"/>
  <c r="K1243" i="36" s="1"/>
  <c r="K1244" i="36" s="1"/>
  <c r="K1245" i="36" s="1"/>
  <c r="K1246" i="36" s="1"/>
  <c r="K1247" i="36" s="1"/>
  <c r="K1248" i="36" s="1"/>
  <c r="K1249" i="36" s="1"/>
  <c r="K1250" i="36" s="1"/>
  <c r="K1251" i="36" s="1"/>
  <c r="K1252" i="36" s="1"/>
  <c r="K1253" i="36" s="1"/>
  <c r="K1254" i="36" s="1"/>
  <c r="K1255" i="36" s="1"/>
  <c r="K1256" i="36" s="1"/>
  <c r="K1257" i="36" s="1"/>
  <c r="K1258" i="36" s="1"/>
  <c r="K1259" i="36" s="1"/>
  <c r="K1260" i="36" s="1"/>
  <c r="K1261" i="36" s="1"/>
  <c r="K1262" i="36" s="1"/>
  <c r="K1263" i="36" s="1"/>
  <c r="K1264" i="36" s="1"/>
  <c r="K1265" i="36" s="1"/>
  <c r="K1266" i="36" s="1"/>
  <c r="K1267" i="36" s="1"/>
  <c r="K1268" i="36" s="1"/>
  <c r="K1269" i="36" s="1"/>
  <c r="K1270" i="36" s="1"/>
  <c r="K1271" i="36" s="1"/>
  <c r="K1272" i="36" s="1"/>
  <c r="K1273" i="36" s="1"/>
  <c r="K1274" i="36" s="1"/>
  <c r="K1275" i="36" s="1"/>
  <c r="K1276" i="36" s="1"/>
  <c r="K1277" i="36" s="1"/>
  <c r="K1278" i="36" s="1"/>
  <c r="K1279" i="36" s="1"/>
  <c r="K1280" i="36" s="1"/>
  <c r="K1281" i="36" s="1"/>
  <c r="K1282" i="36" s="1"/>
  <c r="K1283" i="36" s="1"/>
  <c r="K1284" i="36" s="1"/>
  <c r="K1285" i="36" s="1"/>
  <c r="K1286" i="36" s="1"/>
  <c r="K1287" i="36" s="1"/>
  <c r="K1288" i="36" s="1"/>
  <c r="K1289" i="36" s="1"/>
  <c r="K1290" i="36" s="1"/>
  <c r="K1291" i="36" s="1"/>
  <c r="K1292" i="36" s="1"/>
  <c r="K1293" i="36" s="1"/>
  <c r="K1294" i="36" s="1"/>
  <c r="K1295" i="36" s="1"/>
  <c r="K1296" i="36" s="1"/>
  <c r="K1297" i="36" s="1"/>
  <c r="K1298" i="36" s="1"/>
  <c r="K1299" i="36" s="1"/>
  <c r="K1300" i="36" s="1"/>
  <c r="K1301" i="36" s="1"/>
  <c r="K1302" i="36" s="1"/>
  <c r="K1303" i="36" s="1"/>
  <c r="K1304" i="36" s="1"/>
  <c r="K1305" i="36" s="1"/>
  <c r="K1306" i="36" s="1"/>
  <c r="K1307" i="36" s="1"/>
  <c r="K1308" i="36" s="1"/>
  <c r="K1309" i="36" s="1"/>
  <c r="K1310" i="36" s="1"/>
  <c r="K1311" i="36" s="1"/>
  <c r="K1312" i="36" s="1"/>
  <c r="K1313" i="36" s="1"/>
  <c r="K1314" i="36" s="1"/>
  <c r="K1315" i="36" s="1"/>
  <c r="K1316" i="36" s="1"/>
  <c r="K1317" i="36" s="1"/>
  <c r="K1318" i="36" s="1"/>
  <c r="K1319" i="36" s="1"/>
  <c r="K1320" i="36" s="1"/>
  <c r="K1321" i="36" s="1"/>
  <c r="K1322" i="36" s="1"/>
  <c r="K1323" i="36" s="1"/>
  <c r="K1324" i="36" s="1"/>
  <c r="K1325" i="36" s="1"/>
  <c r="K1326" i="36" s="1"/>
  <c r="K1327" i="36" s="1"/>
  <c r="K1328" i="36" s="1"/>
  <c r="K1329" i="36" s="1"/>
  <c r="K1330" i="36" s="1"/>
  <c r="K1331" i="36" s="1"/>
  <c r="K1332" i="36" s="1"/>
  <c r="K1333" i="36" s="1"/>
  <c r="K1334" i="36" s="1"/>
  <c r="K1335" i="36" s="1"/>
  <c r="K1336" i="36" s="1"/>
  <c r="K1337" i="36" s="1"/>
  <c r="K1338" i="36" s="1"/>
  <c r="K1339" i="36" s="1"/>
  <c r="K1340" i="36" s="1"/>
  <c r="K1341" i="36" s="1"/>
  <c r="K1342" i="36" s="1"/>
  <c r="K1343" i="36" s="1"/>
  <c r="K1344" i="36" s="1"/>
  <c r="K1345" i="36" s="1"/>
  <c r="K1346" i="36" s="1"/>
  <c r="K1347" i="36" s="1"/>
  <c r="K1348" i="36" s="1"/>
  <c r="K1349" i="36" s="1"/>
  <c r="K1350" i="36" s="1"/>
  <c r="K1351" i="36" s="1"/>
  <c r="K1352" i="36" s="1"/>
  <c r="K1353" i="36" s="1"/>
  <c r="K1354" i="36" s="1"/>
  <c r="K1355" i="36" s="1"/>
  <c r="K1356" i="36" s="1"/>
  <c r="K1357" i="36" s="1"/>
  <c r="K1358" i="36" s="1"/>
  <c r="K1359" i="36" s="1"/>
  <c r="K1360" i="36" s="1"/>
  <c r="K1361" i="36" s="1"/>
  <c r="K1362" i="36" s="1"/>
  <c r="K1363" i="36" s="1"/>
  <c r="K1364" i="36" s="1"/>
  <c r="K1365" i="36" s="1"/>
  <c r="K1366" i="36" s="1"/>
  <c r="K1367" i="36" s="1"/>
  <c r="K1368" i="36" s="1"/>
  <c r="K1369" i="36" s="1"/>
  <c r="K1370" i="36" s="1"/>
  <c r="K1371" i="36" s="1"/>
  <c r="K1372" i="36" s="1"/>
  <c r="K1373" i="36" s="1"/>
  <c r="K1374" i="36" s="1"/>
  <c r="K1375" i="36" s="1"/>
  <c r="K1376" i="36" s="1"/>
  <c r="K1377" i="36" s="1"/>
  <c r="K1378" i="36" s="1"/>
  <c r="K1379" i="36" s="1"/>
  <c r="K1380" i="36" s="1"/>
  <c r="K1381" i="36" s="1"/>
  <c r="K1382" i="36" s="1"/>
  <c r="K1383" i="36" s="1"/>
  <c r="K1384" i="36" s="1"/>
  <c r="K1385" i="36" s="1"/>
  <c r="K1386" i="36" s="1"/>
  <c r="K1387" i="36" s="1"/>
  <c r="K1388" i="36" s="1"/>
  <c r="K1389" i="36" s="1"/>
  <c r="K1390" i="36" s="1"/>
  <c r="K1391" i="36" s="1"/>
  <c r="K1392" i="36" s="1"/>
  <c r="K1393" i="36" s="1"/>
  <c r="K1394" i="36" s="1"/>
  <c r="K1395" i="36" s="1"/>
  <c r="K1396" i="36" s="1"/>
  <c r="K1397" i="36" s="1"/>
  <c r="K1398" i="36" s="1"/>
  <c r="K1399" i="36" s="1"/>
  <c r="K1400" i="36" s="1"/>
  <c r="K1401" i="36" s="1"/>
  <c r="K1402" i="36" s="1"/>
  <c r="K1403" i="36" s="1"/>
  <c r="K1404" i="36" s="1"/>
  <c r="K1405" i="36" s="1"/>
  <c r="K1406" i="36" s="1"/>
  <c r="K1407" i="36" s="1"/>
  <c r="K1408" i="36" s="1"/>
  <c r="K1409" i="36" s="1"/>
  <c r="K1410" i="36" s="1"/>
  <c r="K1411" i="36" s="1"/>
  <c r="K1412" i="36" s="1"/>
  <c r="K1413" i="36" s="1"/>
  <c r="K1414" i="36" s="1"/>
  <c r="K1415" i="36" s="1"/>
  <c r="K1416" i="36" s="1"/>
  <c r="K1417" i="36" s="1"/>
  <c r="K1418" i="36" s="1"/>
  <c r="K1419" i="36" s="1"/>
  <c r="K1420" i="36" s="1"/>
  <c r="K1421" i="36" s="1"/>
  <c r="K1422" i="36" s="1"/>
  <c r="K1423" i="36" s="1"/>
  <c r="K1424" i="36" s="1"/>
  <c r="K1425" i="36" s="1"/>
  <c r="K1426" i="36" s="1"/>
  <c r="K1427" i="36" s="1"/>
  <c r="K1428" i="36" s="1"/>
  <c r="K1429" i="36" s="1"/>
  <c r="K1430" i="36" s="1"/>
  <c r="K1431" i="36" s="1"/>
  <c r="K1432" i="36" s="1"/>
  <c r="K1433" i="36" s="1"/>
  <c r="K1434" i="36" s="1"/>
  <c r="K1435" i="36" s="1"/>
  <c r="K1436" i="36" s="1"/>
  <c r="K1437" i="36" s="1"/>
  <c r="K1438" i="36" s="1"/>
  <c r="K1439" i="36" s="1"/>
  <c r="K1440" i="36" s="1"/>
  <c r="K1441" i="36" s="1"/>
  <c r="K1442" i="36" s="1"/>
  <c r="K1443" i="36" s="1"/>
  <c r="K1444" i="36" s="1"/>
  <c r="K1445" i="36" s="1"/>
  <c r="K1446" i="36" s="1"/>
  <c r="K1447" i="36" s="1"/>
  <c r="K1448" i="36" s="1"/>
  <c r="K1449" i="36" s="1"/>
  <c r="K1450" i="36" s="1"/>
  <c r="K1451" i="36" s="1"/>
  <c r="K1452" i="36" s="1"/>
  <c r="K1453" i="36" s="1"/>
  <c r="K1454" i="36" s="1"/>
  <c r="K1455" i="36" s="1"/>
  <c r="K1456" i="36" s="1"/>
  <c r="K1457" i="36" s="1"/>
  <c r="K1458" i="36" s="1"/>
  <c r="K1459" i="36" s="1"/>
  <c r="K1460" i="36" s="1"/>
  <c r="K1461" i="36" s="1"/>
  <c r="K1462" i="36" s="1"/>
  <c r="K1463" i="36" s="1"/>
  <c r="K1464" i="36" s="1"/>
  <c r="K1465" i="36" s="1"/>
  <c r="K1466" i="36" s="1"/>
  <c r="K1467" i="36" s="1"/>
  <c r="K1468" i="36" s="1"/>
  <c r="K1469" i="36" s="1"/>
  <c r="K1470" i="36" s="1"/>
  <c r="K1471" i="36" s="1"/>
  <c r="K1472" i="36" s="1"/>
  <c r="K1473" i="36" s="1"/>
  <c r="K1474" i="36" s="1"/>
  <c r="K1475" i="36" s="1"/>
  <c r="K1476" i="36" s="1"/>
  <c r="K1477" i="36" s="1"/>
  <c r="K1478" i="36" s="1"/>
  <c r="K1479" i="36" s="1"/>
  <c r="K1480" i="36" s="1"/>
  <c r="K1481" i="36" s="1"/>
  <c r="K1482" i="36" s="1"/>
  <c r="K1483" i="36" s="1"/>
  <c r="K1484" i="36" s="1"/>
  <c r="K1485" i="36" s="1"/>
  <c r="K1486" i="36" s="1"/>
  <c r="K1487" i="36" s="1"/>
  <c r="K1488" i="36" s="1"/>
  <c r="K1489" i="36" s="1"/>
  <c r="K1490" i="36" s="1"/>
  <c r="K1491" i="36" s="1"/>
  <c r="K1492" i="36" s="1"/>
  <c r="K1493" i="36" s="1"/>
  <c r="K1494" i="36" s="1"/>
  <c r="K1495" i="36" s="1"/>
  <c r="K1496" i="36" s="1"/>
  <c r="K1497" i="36" s="1"/>
  <c r="K1498" i="36" s="1"/>
  <c r="K1499" i="36" s="1"/>
  <c r="K1500" i="36" s="1"/>
  <c r="K1501" i="36" s="1"/>
  <c r="K1502" i="36" s="1"/>
  <c r="K1503" i="36" s="1"/>
  <c r="K1504" i="36" s="1"/>
  <c r="K1505" i="36" s="1"/>
  <c r="K1506" i="36" s="1"/>
  <c r="K1507" i="36" s="1"/>
  <c r="K1508" i="36" s="1"/>
  <c r="K1509" i="36" s="1"/>
  <c r="K1510" i="36" s="1"/>
  <c r="K1511" i="36" s="1"/>
  <c r="K1512" i="36" s="1"/>
  <c r="K1513" i="36" s="1"/>
  <c r="K1514" i="36" s="1"/>
  <c r="K1515" i="36" s="1"/>
  <c r="K1516" i="36" s="1"/>
  <c r="K1517" i="36" s="1"/>
  <c r="K1518" i="36" s="1"/>
  <c r="K1519" i="36" s="1"/>
  <c r="K1520" i="36" s="1"/>
  <c r="K1521" i="36" s="1"/>
  <c r="K1522" i="36" s="1"/>
  <c r="K1523" i="36" s="1"/>
  <c r="K1524" i="36" s="1"/>
  <c r="K1525" i="36" s="1"/>
  <c r="K1526" i="36" s="1"/>
  <c r="K1527" i="36" s="1"/>
  <c r="K1528" i="36" s="1"/>
  <c r="K1529" i="36" s="1"/>
  <c r="K1530" i="36" s="1"/>
  <c r="K1531" i="36" s="1"/>
  <c r="K1532" i="36" s="1"/>
  <c r="K1533" i="36" s="1"/>
  <c r="K1534" i="36" s="1"/>
  <c r="K1535" i="36" s="1"/>
  <c r="K1536" i="36" s="1"/>
  <c r="K1537" i="36" s="1"/>
  <c r="K1538" i="36" s="1"/>
  <c r="K1539" i="36" s="1"/>
  <c r="K1540" i="36" s="1"/>
  <c r="K1541" i="36" s="1"/>
  <c r="K1542" i="36" s="1"/>
  <c r="K1543" i="36" s="1"/>
  <c r="K1544" i="36" s="1"/>
  <c r="K1545" i="36" s="1"/>
  <c r="K1546" i="36" s="1"/>
  <c r="K1547" i="36" s="1"/>
  <c r="K1548" i="36" s="1"/>
  <c r="K1549" i="36" s="1"/>
  <c r="K1550" i="36" s="1"/>
  <c r="K1551" i="36" s="1"/>
  <c r="K1552" i="36" s="1"/>
  <c r="K1553" i="36" s="1"/>
  <c r="K1554" i="36" s="1"/>
  <c r="K1555" i="36" s="1"/>
  <c r="K1556" i="36" s="1"/>
  <c r="K1557" i="36" s="1"/>
  <c r="K1558" i="36" s="1"/>
  <c r="K1559" i="36" s="1"/>
  <c r="K1560" i="36" s="1"/>
  <c r="K1561" i="36" s="1"/>
  <c r="K1562" i="36" s="1"/>
  <c r="K1563" i="36" s="1"/>
  <c r="K1564" i="36" s="1"/>
  <c r="K1565" i="36" s="1"/>
  <c r="K1566" i="36" s="1"/>
  <c r="K1567" i="36" s="1"/>
  <c r="K1568" i="36" s="1"/>
  <c r="K1569" i="36" s="1"/>
  <c r="K1570" i="36" s="1"/>
  <c r="K1571" i="36" s="1"/>
  <c r="K1572" i="36" s="1"/>
  <c r="K1573" i="36" s="1"/>
  <c r="K1574" i="36" s="1"/>
  <c r="K1575" i="36" s="1"/>
  <c r="K1576" i="36" s="1"/>
  <c r="K1577" i="36" s="1"/>
  <c r="K1578" i="36" s="1"/>
  <c r="K1579" i="36" s="1"/>
  <c r="K1580" i="36" s="1"/>
  <c r="K1581" i="36" s="1"/>
  <c r="K1582" i="36" s="1"/>
  <c r="K1583" i="36" s="1"/>
  <c r="K1584" i="36" s="1"/>
  <c r="K1585" i="36" s="1"/>
  <c r="K1586" i="36" s="1"/>
  <c r="K1587" i="36" s="1"/>
  <c r="K1588" i="36" s="1"/>
  <c r="K1589" i="36" s="1"/>
  <c r="K1590" i="36" s="1"/>
  <c r="K1591" i="36" s="1"/>
  <c r="K1592" i="36" s="1"/>
  <c r="K1593" i="36" s="1"/>
  <c r="K1594" i="36" s="1"/>
  <c r="K1595" i="36" s="1"/>
  <c r="K1596" i="36" s="1"/>
  <c r="K1597" i="36" s="1"/>
  <c r="K1598" i="36" s="1"/>
  <c r="K1599" i="36" s="1"/>
  <c r="K1600" i="36" s="1"/>
  <c r="K1601" i="36" s="1"/>
  <c r="K1602" i="36" s="1"/>
  <c r="K1603" i="36" s="1"/>
  <c r="K1604" i="36" s="1"/>
  <c r="K1605" i="36" s="1"/>
  <c r="K1606" i="36" s="1"/>
  <c r="K1607" i="36" s="1"/>
  <c r="K1608" i="36" s="1"/>
  <c r="K1609" i="36" s="1"/>
  <c r="K1610" i="36" s="1"/>
  <c r="K1611" i="36" s="1"/>
  <c r="K1612" i="36" s="1"/>
  <c r="K1613" i="36" s="1"/>
  <c r="K1614" i="36" s="1"/>
  <c r="K1615" i="36" s="1"/>
  <c r="K1616" i="36" s="1"/>
  <c r="K1617" i="36" s="1"/>
  <c r="K1618" i="36" s="1"/>
  <c r="K1619" i="36" s="1"/>
  <c r="K1620" i="36" s="1"/>
  <c r="K1621" i="36" s="1"/>
  <c r="K1622" i="36" s="1"/>
  <c r="K1623" i="36" s="1"/>
  <c r="K1624" i="36" s="1"/>
  <c r="K1625" i="36" s="1"/>
  <c r="K1626" i="36" s="1"/>
  <c r="K1627" i="36" s="1"/>
  <c r="K1628" i="36" s="1"/>
  <c r="K1629" i="36" s="1"/>
  <c r="K1630" i="36" s="1"/>
  <c r="K1631" i="36" s="1"/>
  <c r="K1632" i="36" s="1"/>
  <c r="K1633" i="36" s="1"/>
  <c r="K1634" i="36" s="1"/>
  <c r="K1635" i="36" s="1"/>
  <c r="K1636" i="36" s="1"/>
  <c r="K1637" i="36" s="1"/>
  <c r="K1638" i="36" s="1"/>
  <c r="K1639" i="36" s="1"/>
  <c r="K1640" i="36" s="1"/>
  <c r="K1641" i="36" s="1"/>
  <c r="K1642" i="36" s="1"/>
  <c r="K1643" i="36" s="1"/>
  <c r="K1644" i="36" s="1"/>
  <c r="K1645" i="36" s="1"/>
  <c r="K1646" i="36" s="1"/>
  <c r="K1647" i="36" s="1"/>
  <c r="K1648" i="36" s="1"/>
  <c r="K1649" i="36" s="1"/>
  <c r="K1650" i="36" s="1"/>
  <c r="K1651" i="36" s="1"/>
  <c r="K1652" i="36" s="1"/>
  <c r="K1653" i="36" s="1"/>
  <c r="K1654" i="36" s="1"/>
  <c r="K1655" i="36" s="1"/>
  <c r="K1656" i="36" s="1"/>
  <c r="K1657" i="36" s="1"/>
  <c r="K1658" i="36" s="1"/>
  <c r="K1659" i="36" s="1"/>
  <c r="K1660" i="36" s="1"/>
  <c r="K1661" i="36" s="1"/>
  <c r="K1662" i="36" s="1"/>
  <c r="K1663" i="36" s="1"/>
  <c r="K1664" i="36" s="1"/>
  <c r="K1665" i="36" s="1"/>
  <c r="K1666" i="36" s="1"/>
  <c r="K1667" i="36" s="1"/>
  <c r="K1668" i="36" s="1"/>
  <c r="K1669" i="36" s="1"/>
  <c r="K1670" i="36" s="1"/>
  <c r="K1671" i="36" s="1"/>
  <c r="K1672" i="36" s="1"/>
  <c r="K1673" i="36" s="1"/>
  <c r="K1674" i="36" s="1"/>
  <c r="K1675" i="36" s="1"/>
  <c r="K1676" i="36" s="1"/>
  <c r="K1677" i="36" s="1"/>
  <c r="K1678" i="36" s="1"/>
  <c r="K1679" i="36" s="1"/>
  <c r="K1680" i="36" s="1"/>
  <c r="K1681" i="36" s="1"/>
  <c r="K1682" i="36" s="1"/>
  <c r="K1683" i="36" s="1"/>
  <c r="K1684" i="36" s="1"/>
  <c r="K1685" i="36" s="1"/>
  <c r="K1686" i="36" s="1"/>
  <c r="K1687" i="36" s="1"/>
  <c r="K1688" i="36" s="1"/>
  <c r="K1689" i="36" s="1"/>
  <c r="K1690" i="36" s="1"/>
  <c r="K1691" i="36" s="1"/>
  <c r="K1692" i="36" s="1"/>
  <c r="K1693" i="36" s="1"/>
  <c r="K1694" i="36" s="1"/>
  <c r="K1695" i="36" s="1"/>
  <c r="K1696" i="36" s="1"/>
  <c r="K1697" i="36" s="1"/>
  <c r="K1698" i="36" s="1"/>
  <c r="K1699" i="36" s="1"/>
  <c r="K1700" i="36" s="1"/>
  <c r="K1701" i="36" s="1"/>
  <c r="K1702" i="36" s="1"/>
  <c r="K1703" i="36" s="1"/>
  <c r="K1704" i="36" s="1"/>
  <c r="K1705" i="36" s="1"/>
  <c r="K1706" i="36" s="1"/>
  <c r="K1707" i="36" s="1"/>
  <c r="K1708" i="36" s="1"/>
  <c r="K1709" i="36" s="1"/>
  <c r="K1710" i="36" s="1"/>
  <c r="K1711" i="36" s="1"/>
  <c r="K1712" i="36" s="1"/>
  <c r="K1713" i="36" s="1"/>
  <c r="K1714" i="36" s="1"/>
  <c r="K1715" i="36" s="1"/>
  <c r="K1716" i="36" s="1"/>
  <c r="K1717" i="36" s="1"/>
  <c r="K1718" i="36" s="1"/>
  <c r="K1719" i="36" s="1"/>
  <c r="K1720" i="36" s="1"/>
  <c r="K1721" i="36" s="1"/>
  <c r="K1722" i="36" s="1"/>
  <c r="K1723" i="36" s="1"/>
  <c r="K1724" i="36" s="1"/>
  <c r="K1725" i="36" s="1"/>
  <c r="K1726" i="36" s="1"/>
  <c r="K1727" i="36" s="1"/>
  <c r="K1728" i="36" s="1"/>
  <c r="K1729" i="36" s="1"/>
  <c r="K1730" i="36" s="1"/>
  <c r="K1731" i="36" s="1"/>
  <c r="K1732" i="36" s="1"/>
  <c r="K1733" i="36" s="1"/>
  <c r="K1734" i="36" s="1"/>
  <c r="K1735" i="36" s="1"/>
  <c r="K1736" i="36" s="1"/>
  <c r="K1737" i="36" s="1"/>
  <c r="K1738" i="36" s="1"/>
  <c r="K1739" i="36" s="1"/>
  <c r="K1740" i="36" s="1"/>
  <c r="K1741" i="36" s="1"/>
  <c r="K1742" i="36" s="1"/>
  <c r="K1743" i="36" s="1"/>
  <c r="K1744" i="36" s="1"/>
  <c r="K1745" i="36" s="1"/>
  <c r="K1746" i="36" s="1"/>
  <c r="K1747" i="36" s="1"/>
  <c r="K1748" i="36" s="1"/>
  <c r="K1749" i="36" s="1"/>
  <c r="K1750" i="36" s="1"/>
  <c r="K1751" i="36" s="1"/>
  <c r="K1752" i="36" s="1"/>
  <c r="K1753" i="36" s="1"/>
  <c r="K1754" i="36" s="1"/>
  <c r="K1755" i="36" s="1"/>
  <c r="K1756" i="36" s="1"/>
  <c r="K1757" i="36" s="1"/>
  <c r="K1758" i="36" s="1"/>
  <c r="K1759" i="36" s="1"/>
  <c r="K1760" i="36" s="1"/>
  <c r="K1761" i="36" s="1"/>
  <c r="K1762" i="36" s="1"/>
  <c r="K1763" i="36" s="1"/>
  <c r="K1764" i="36" s="1"/>
  <c r="K1765" i="36" s="1"/>
  <c r="K1766" i="36" s="1"/>
  <c r="K1767" i="36" s="1"/>
  <c r="K1768" i="36" s="1"/>
  <c r="K1769" i="36" s="1"/>
  <c r="K1770" i="36" s="1"/>
  <c r="K1771" i="36" s="1"/>
  <c r="K1772" i="36" s="1"/>
  <c r="K1773" i="36" s="1"/>
  <c r="K1774" i="36" s="1"/>
  <c r="K1775" i="36" s="1"/>
  <c r="K1776" i="36" s="1"/>
  <c r="K1777" i="36" s="1"/>
  <c r="K1778" i="36" s="1"/>
  <c r="K1779" i="36" s="1"/>
  <c r="K1780" i="36" s="1"/>
  <c r="K1781" i="36" s="1"/>
  <c r="K1782" i="36" s="1"/>
  <c r="K1783" i="36" s="1"/>
  <c r="K1784" i="36" s="1"/>
  <c r="K1785" i="36" s="1"/>
  <c r="K1786" i="36" s="1"/>
  <c r="K1787" i="36" s="1"/>
  <c r="K1788" i="36" s="1"/>
  <c r="K1789" i="36" s="1"/>
  <c r="K1790" i="36" s="1"/>
  <c r="K1791" i="36" s="1"/>
  <c r="K1792" i="36" s="1"/>
  <c r="K1793" i="36" s="1"/>
  <c r="K1794" i="36" s="1"/>
  <c r="K1795" i="36" s="1"/>
  <c r="K1796" i="36" s="1"/>
  <c r="K1797" i="36" s="1"/>
  <c r="K1798" i="36" s="1"/>
  <c r="K1799" i="36" s="1"/>
  <c r="K1800" i="36" s="1"/>
  <c r="K1801" i="36" s="1"/>
  <c r="K1802" i="36" s="1"/>
  <c r="K1803" i="36" s="1"/>
  <c r="K1804" i="36" s="1"/>
  <c r="K1805" i="36" s="1"/>
  <c r="K1806" i="36" s="1"/>
  <c r="K1807" i="36" s="1"/>
  <c r="K1808" i="36" s="1"/>
  <c r="K1809" i="36" s="1"/>
  <c r="K1810" i="36" s="1"/>
  <c r="K1811" i="36" s="1"/>
  <c r="K1812" i="36" s="1"/>
  <c r="K1813" i="36" s="1"/>
  <c r="K1814" i="36" s="1"/>
  <c r="K1815" i="36" s="1"/>
  <c r="K1816" i="36" s="1"/>
  <c r="K1817" i="36" s="1"/>
  <c r="K1818" i="36" s="1"/>
  <c r="K1819" i="36" s="1"/>
  <c r="K1820" i="36" s="1"/>
  <c r="K1821" i="36" s="1"/>
  <c r="K1822" i="36" s="1"/>
  <c r="K1823" i="36" s="1"/>
  <c r="K1824" i="36" s="1"/>
  <c r="K1825" i="36" s="1"/>
  <c r="K1826" i="36" s="1"/>
  <c r="K1827" i="36" s="1"/>
  <c r="K1828" i="36" s="1"/>
  <c r="K1829" i="36" s="1"/>
  <c r="K1830" i="36" s="1"/>
  <c r="K1831" i="36" s="1"/>
  <c r="K1832" i="36" s="1"/>
  <c r="K1833" i="36" s="1"/>
  <c r="K1834" i="36" s="1"/>
  <c r="K1835" i="36" s="1"/>
  <c r="K1836" i="36" s="1"/>
  <c r="K1837" i="36" s="1"/>
  <c r="K1838" i="36" s="1"/>
  <c r="K1839" i="36" s="1"/>
  <c r="K1840" i="36" s="1"/>
  <c r="K1841" i="36" s="1"/>
  <c r="K1842" i="36" s="1"/>
  <c r="K1843" i="36" s="1"/>
  <c r="K1844" i="36" s="1"/>
  <c r="K1845" i="36" s="1"/>
  <c r="K1846" i="36" s="1"/>
  <c r="K1847" i="36" s="1"/>
  <c r="K1848" i="36" s="1"/>
  <c r="K1849" i="36" s="1"/>
  <c r="K1850" i="36" s="1"/>
  <c r="K1851" i="36" s="1"/>
  <c r="K1852" i="36" s="1"/>
  <c r="K1853" i="36" s="1"/>
  <c r="K1854" i="36" s="1"/>
  <c r="K1855" i="36" s="1"/>
  <c r="K1856" i="36" s="1"/>
  <c r="K1857" i="36" s="1"/>
  <c r="K1858" i="36" s="1"/>
  <c r="K1859" i="36" s="1"/>
  <c r="K1860" i="36" s="1"/>
  <c r="K1861" i="36" s="1"/>
  <c r="K1862" i="36" s="1"/>
  <c r="K1863" i="36" s="1"/>
  <c r="K1864" i="36" s="1"/>
  <c r="K1865" i="36" s="1"/>
  <c r="K1866" i="36" s="1"/>
  <c r="K1867" i="36" s="1"/>
  <c r="K1868" i="36" s="1"/>
  <c r="K1869" i="36" s="1"/>
  <c r="K1870" i="36" s="1"/>
  <c r="K1871" i="36" s="1"/>
  <c r="K1872" i="36" s="1"/>
  <c r="K1873" i="36" s="1"/>
  <c r="K1874" i="36" s="1"/>
  <c r="K1875" i="36" s="1"/>
  <c r="K1876" i="36" s="1"/>
  <c r="K1877" i="36" s="1"/>
  <c r="K1878" i="36" s="1"/>
  <c r="K1879" i="36" s="1"/>
  <c r="K1880" i="36" s="1"/>
  <c r="K1881" i="36" s="1"/>
  <c r="K1882" i="36" s="1"/>
  <c r="K1883" i="36" s="1"/>
  <c r="K1884" i="36" s="1"/>
  <c r="K1885" i="36" s="1"/>
  <c r="K1886" i="36" s="1"/>
  <c r="K1887" i="36" s="1"/>
  <c r="K1888" i="36" s="1"/>
  <c r="K1889" i="36" s="1"/>
  <c r="K1890" i="36" s="1"/>
  <c r="K1891" i="36" s="1"/>
  <c r="K1892" i="36" s="1"/>
  <c r="K1893" i="36" s="1"/>
  <c r="K1894" i="36" s="1"/>
  <c r="K1895" i="36" s="1"/>
  <c r="K1896" i="36" s="1"/>
  <c r="K1897" i="36" s="1"/>
  <c r="K1898" i="36" s="1"/>
  <c r="K1899" i="36" s="1"/>
  <c r="K1900" i="36" s="1"/>
  <c r="K1901" i="36" s="1"/>
  <c r="K1902" i="36" s="1"/>
  <c r="K1903" i="36" s="1"/>
  <c r="K1904" i="36" s="1"/>
  <c r="K1905" i="36" s="1"/>
  <c r="K1906" i="36" s="1"/>
  <c r="K1907" i="36" s="1"/>
  <c r="K1908" i="36" s="1"/>
  <c r="K1909" i="36" s="1"/>
  <c r="K1910" i="36" s="1"/>
  <c r="K1911" i="36" s="1"/>
  <c r="K1912" i="36" s="1"/>
  <c r="K1913" i="36" s="1"/>
  <c r="K1914" i="36" s="1"/>
  <c r="K1915" i="36" s="1"/>
  <c r="K1916" i="36" s="1"/>
  <c r="K1917" i="36" s="1"/>
  <c r="K1918" i="36" s="1"/>
  <c r="K1919" i="36" s="1"/>
  <c r="K1920" i="36" s="1"/>
  <c r="K1921" i="36" s="1"/>
  <c r="K1922" i="36" s="1"/>
  <c r="K1923" i="36" s="1"/>
  <c r="K1924" i="36" s="1"/>
  <c r="K1925" i="36" s="1"/>
  <c r="K1926" i="36" s="1"/>
  <c r="K1927" i="36" s="1"/>
  <c r="K1928" i="36" s="1"/>
  <c r="K1929" i="36" s="1"/>
  <c r="K1930" i="36" s="1"/>
  <c r="K1931" i="36" s="1"/>
  <c r="K1932" i="36" s="1"/>
  <c r="K1933" i="36" s="1"/>
  <c r="K1934" i="36" s="1"/>
  <c r="K1935" i="36" s="1"/>
  <c r="K1936" i="36" s="1"/>
  <c r="K1937" i="36" s="1"/>
  <c r="K1938" i="36" s="1"/>
  <c r="K1939" i="36" s="1"/>
  <c r="K1940" i="36" s="1"/>
  <c r="K1941" i="36" s="1"/>
  <c r="K1942" i="36" s="1"/>
  <c r="K1943" i="36" s="1"/>
  <c r="K1944" i="36" s="1"/>
  <c r="K1945" i="36" s="1"/>
  <c r="K1946" i="36" s="1"/>
  <c r="K1947" i="36" s="1"/>
  <c r="K1948" i="36" s="1"/>
  <c r="K1949" i="36" s="1"/>
  <c r="K1950" i="36" s="1"/>
  <c r="K1951" i="36" s="1"/>
  <c r="K1952" i="36" s="1"/>
  <c r="K1953" i="36" s="1"/>
  <c r="K1954" i="36" s="1"/>
  <c r="K1955" i="36" s="1"/>
  <c r="K1956" i="36" s="1"/>
  <c r="K1957" i="36" s="1"/>
  <c r="K1958" i="36" s="1"/>
  <c r="K1959" i="36" s="1"/>
  <c r="K1960" i="36" s="1"/>
  <c r="K1961" i="36" s="1"/>
  <c r="K1962" i="36" s="1"/>
  <c r="K1963" i="36" s="1"/>
  <c r="K1964" i="36" s="1"/>
  <c r="K1965" i="36" s="1"/>
  <c r="K1966" i="36" s="1"/>
  <c r="K1967" i="36" s="1"/>
  <c r="K1968" i="36" s="1"/>
  <c r="K1969" i="36" s="1"/>
  <c r="K1970" i="36" s="1"/>
  <c r="K1971" i="36" s="1"/>
  <c r="K1972" i="36" s="1"/>
  <c r="K1973" i="36" s="1"/>
  <c r="K1974" i="36" s="1"/>
  <c r="K1975" i="36" s="1"/>
  <c r="K1976" i="36" s="1"/>
  <c r="K1977" i="36" s="1"/>
  <c r="K1978" i="36" s="1"/>
  <c r="K1979" i="36" s="1"/>
  <c r="K1980" i="36" s="1"/>
  <c r="K1981" i="36" s="1"/>
  <c r="K1982" i="36" s="1"/>
  <c r="K1983" i="36" s="1"/>
  <c r="K1984" i="36" s="1"/>
  <c r="K1985" i="36" s="1"/>
  <c r="K1986" i="36" s="1"/>
  <c r="K1987" i="36" s="1"/>
  <c r="K1988" i="36" s="1"/>
  <c r="K1989" i="36" s="1"/>
  <c r="K1990" i="36" s="1"/>
  <c r="K1991" i="36" s="1"/>
  <c r="K1992" i="36" s="1"/>
  <c r="K1993" i="36" s="1"/>
  <c r="K1994" i="36" s="1"/>
  <c r="K1995" i="36" s="1"/>
  <c r="K1996" i="36" s="1"/>
  <c r="K1997" i="36" s="1"/>
  <c r="K1998" i="36" s="1"/>
  <c r="K1999" i="36" s="1"/>
  <c r="K2000" i="36" s="1"/>
  <c r="K2001" i="36" s="1"/>
  <c r="K2002" i="36" s="1"/>
  <c r="K2003" i="36" s="1"/>
  <c r="K2004" i="36" s="1"/>
  <c r="K2005" i="36" s="1"/>
  <c r="K2006" i="36" s="1"/>
  <c r="K2007" i="36" s="1"/>
  <c r="K2008" i="36" s="1"/>
  <c r="K2009" i="36" s="1"/>
  <c r="K2010" i="36" s="1"/>
  <c r="K2011" i="36" s="1"/>
  <c r="K2012" i="36" s="1"/>
  <c r="K2013" i="36" s="1"/>
  <c r="K2014" i="36" s="1"/>
  <c r="K2015" i="36" s="1"/>
  <c r="K2016" i="36" s="1"/>
  <c r="K2017" i="36" s="1"/>
  <c r="K2018" i="36" s="1"/>
  <c r="K2019" i="36" s="1"/>
  <c r="K2020" i="36" s="1"/>
  <c r="K2021" i="36" s="1"/>
  <c r="K2022" i="36" s="1"/>
  <c r="K2023" i="36" s="1"/>
  <c r="K2024" i="36" s="1"/>
  <c r="K2025" i="36" s="1"/>
  <c r="K2026" i="36" s="1"/>
  <c r="K2027" i="36" s="1"/>
  <c r="K2028" i="36" s="1"/>
  <c r="K2029" i="36" s="1"/>
  <c r="K2030" i="36" s="1"/>
  <c r="K2031" i="36" s="1"/>
  <c r="K2032" i="36" s="1"/>
  <c r="K2033" i="36" s="1"/>
  <c r="K2034" i="36" s="1"/>
  <c r="K2035" i="36" s="1"/>
  <c r="K2036" i="36" s="1"/>
  <c r="K2037" i="36" s="1"/>
  <c r="K2038" i="36" s="1"/>
  <c r="K2039" i="36" s="1"/>
  <c r="K2040" i="36" s="1"/>
  <c r="K2041" i="36" s="1"/>
  <c r="K2042" i="36" s="1"/>
  <c r="K2043" i="36" s="1"/>
  <c r="K2044" i="36" s="1"/>
  <c r="K2045" i="36" s="1"/>
  <c r="K2046" i="36" s="1"/>
  <c r="K2047" i="36" s="1"/>
  <c r="K2048" i="36" s="1"/>
  <c r="K2049" i="36" s="1"/>
  <c r="K2050" i="36" s="1"/>
  <c r="K2051" i="36" s="1"/>
  <c r="K2052" i="36" s="1"/>
  <c r="K2053" i="36" s="1"/>
  <c r="K2054" i="36" s="1"/>
  <c r="K2055" i="36" s="1"/>
  <c r="K2056" i="36" s="1"/>
  <c r="K2057" i="36" s="1"/>
  <c r="K2058" i="36" s="1"/>
  <c r="K2059" i="36" s="1"/>
  <c r="K2060" i="36" s="1"/>
  <c r="K2061" i="36" s="1"/>
  <c r="K2062" i="36" s="1"/>
  <c r="K2063" i="36" s="1"/>
  <c r="K2064" i="36" s="1"/>
  <c r="K2065" i="36" s="1"/>
  <c r="K2066" i="36" s="1"/>
  <c r="K2067" i="36" s="1"/>
  <c r="K2068" i="36" s="1"/>
  <c r="K2069" i="36" s="1"/>
  <c r="K2070" i="36" s="1"/>
  <c r="K2071" i="36" s="1"/>
  <c r="K2072" i="36" s="1"/>
  <c r="K2073" i="36" s="1"/>
  <c r="K2074" i="36" s="1"/>
  <c r="K2075" i="36" s="1"/>
  <c r="K2076" i="36" s="1"/>
  <c r="K2077" i="36" s="1"/>
  <c r="K2078" i="36" s="1"/>
  <c r="K2079" i="36" s="1"/>
  <c r="K2080" i="36" s="1"/>
  <c r="K2081" i="36" s="1"/>
  <c r="K2082" i="36" s="1"/>
  <c r="K2083" i="36" s="1"/>
  <c r="K2084" i="36" s="1"/>
  <c r="K2085" i="36" s="1"/>
  <c r="K2086" i="36" s="1"/>
  <c r="K2087" i="36" s="1"/>
  <c r="K2088" i="36" s="1"/>
  <c r="K2089" i="36" s="1"/>
  <c r="K2090" i="36" s="1"/>
  <c r="K2091" i="36" s="1"/>
  <c r="K2092" i="36" s="1"/>
  <c r="K2093" i="36" s="1"/>
  <c r="K2094" i="36" s="1"/>
  <c r="K2095" i="36" s="1"/>
  <c r="K2096" i="36" s="1"/>
  <c r="K2097" i="36" s="1"/>
  <c r="K2098" i="36" s="1"/>
  <c r="K2099" i="36" s="1"/>
  <c r="K2100" i="36" s="1"/>
  <c r="K2101" i="36" s="1"/>
  <c r="K2102" i="36" s="1"/>
  <c r="K2103" i="36" s="1"/>
  <c r="K2104" i="36" s="1"/>
  <c r="K2105" i="36" s="1"/>
  <c r="K2106" i="36" s="1"/>
  <c r="K2107" i="36" s="1"/>
  <c r="K2108" i="36" s="1"/>
  <c r="K2109" i="36" s="1"/>
  <c r="K2110" i="36" s="1"/>
  <c r="K2111" i="36" s="1"/>
  <c r="K2112" i="36" s="1"/>
  <c r="K2113" i="36" s="1"/>
  <c r="K2114" i="36" s="1"/>
  <c r="K2115" i="36" s="1"/>
  <c r="K2116" i="36" s="1"/>
  <c r="K2117" i="36" s="1"/>
  <c r="K2118" i="36" s="1"/>
  <c r="K2119" i="36" s="1"/>
  <c r="K2120" i="36" s="1"/>
  <c r="K2121" i="36" s="1"/>
  <c r="K2122" i="36" s="1"/>
  <c r="K2123" i="36" s="1"/>
  <c r="K2124" i="36" s="1"/>
  <c r="K2125" i="36" s="1"/>
  <c r="K2126" i="36" s="1"/>
  <c r="K2127" i="36" s="1"/>
  <c r="K2128" i="36" s="1"/>
  <c r="K2129" i="36" s="1"/>
  <c r="K2130" i="36" s="1"/>
  <c r="K2131" i="36" s="1"/>
  <c r="K2132" i="36" s="1"/>
  <c r="K2133" i="36" s="1"/>
  <c r="K2134" i="36" s="1"/>
  <c r="K2135" i="36" s="1"/>
  <c r="K2136" i="36" s="1"/>
  <c r="K2137" i="36" s="1"/>
  <c r="K2138" i="36" s="1"/>
  <c r="K2139" i="36" s="1"/>
  <c r="K2140" i="36" s="1"/>
  <c r="K2141" i="36" s="1"/>
  <c r="K2142" i="36" s="1"/>
  <c r="K2143" i="36" s="1"/>
  <c r="K2144" i="36" s="1"/>
  <c r="K2145" i="36" s="1"/>
  <c r="K2146" i="36" s="1"/>
  <c r="K2147" i="36" s="1"/>
  <c r="K2148" i="36" s="1"/>
  <c r="K2149" i="36" s="1"/>
  <c r="K2150" i="36" s="1"/>
  <c r="K2151" i="36" s="1"/>
  <c r="K2152" i="36" s="1"/>
  <c r="K2153" i="36" s="1"/>
  <c r="K2154" i="36" s="1"/>
  <c r="K2155" i="36" s="1"/>
  <c r="K2156" i="36" s="1"/>
  <c r="K2157" i="36" s="1"/>
  <c r="K2158" i="36" s="1"/>
  <c r="K2159" i="36" s="1"/>
  <c r="K2160" i="36" s="1"/>
  <c r="K2161" i="36" s="1"/>
  <c r="K2162" i="36" s="1"/>
  <c r="K2163" i="36" s="1"/>
  <c r="K2164" i="36" s="1"/>
  <c r="K2165" i="36" s="1"/>
  <c r="K2166" i="36" s="1"/>
  <c r="K2167" i="36" s="1"/>
  <c r="K2168" i="36" s="1"/>
  <c r="K2169" i="36" s="1"/>
  <c r="K2170" i="36" s="1"/>
  <c r="K2171" i="36" s="1"/>
  <c r="K2172" i="36" s="1"/>
  <c r="K2173" i="36" s="1"/>
  <c r="K2174" i="36" s="1"/>
  <c r="K2175" i="36" s="1"/>
  <c r="K2176" i="36" s="1"/>
  <c r="K2177" i="36" s="1"/>
  <c r="K2178" i="36" s="1"/>
  <c r="K2179" i="36" s="1"/>
  <c r="K2180" i="36" s="1"/>
  <c r="K2181" i="36" s="1"/>
  <c r="K2182" i="36" s="1"/>
  <c r="K2183" i="36" s="1"/>
  <c r="K2184" i="36" s="1"/>
  <c r="K2185" i="36" s="1"/>
  <c r="K2186" i="36" s="1"/>
  <c r="K2187" i="36" s="1"/>
  <c r="K2188" i="36" s="1"/>
  <c r="K2189" i="36" s="1"/>
  <c r="K2190" i="36" s="1"/>
  <c r="K2191" i="36" s="1"/>
  <c r="K2192" i="36" s="1"/>
  <c r="K2193" i="36" s="1"/>
  <c r="K2194" i="36" s="1"/>
  <c r="K2195" i="36" s="1"/>
  <c r="K2196" i="36" s="1"/>
  <c r="K2197" i="36" s="1"/>
  <c r="K2198" i="36" s="1"/>
  <c r="K2199" i="36" s="1"/>
  <c r="J21" i="36"/>
  <c r="J22" i="36" s="1"/>
  <c r="J23" i="36" s="1"/>
  <c r="J24" i="36" s="1"/>
  <c r="J25" i="36" s="1"/>
  <c r="J26" i="36" s="1"/>
  <c r="J27" i="36" s="1"/>
  <c r="J28" i="36" s="1"/>
  <c r="J29" i="36" s="1"/>
  <c r="J30" i="36" s="1"/>
  <c r="J31" i="36" s="1"/>
  <c r="J32" i="36" s="1"/>
  <c r="J33" i="36" s="1"/>
  <c r="J34" i="36" s="1"/>
  <c r="J35" i="36" s="1"/>
  <c r="J36" i="36" s="1"/>
  <c r="J37" i="36" s="1"/>
  <c r="J38" i="36" s="1"/>
  <c r="J39" i="36" s="1"/>
  <c r="J40" i="36" s="1"/>
  <c r="J41" i="36" s="1"/>
  <c r="J42" i="36" s="1"/>
  <c r="J43" i="36" s="1"/>
  <c r="J44" i="36" s="1"/>
  <c r="J45" i="36" s="1"/>
  <c r="J46" i="36" s="1"/>
  <c r="J47" i="36" s="1"/>
  <c r="J48" i="36" s="1"/>
  <c r="J49" i="36" s="1"/>
  <c r="J50" i="36" s="1"/>
  <c r="J51" i="36" s="1"/>
  <c r="J52" i="36" s="1"/>
  <c r="J53" i="36" s="1"/>
  <c r="J54" i="36" s="1"/>
  <c r="J55" i="36" s="1"/>
  <c r="J56" i="36" s="1"/>
  <c r="J57" i="36" s="1"/>
  <c r="J58" i="36" s="1"/>
  <c r="J59" i="36" s="1"/>
  <c r="J60" i="36" s="1"/>
  <c r="J61" i="36" s="1"/>
  <c r="J62" i="36" s="1"/>
  <c r="J63" i="36" s="1"/>
  <c r="J64" i="36" s="1"/>
  <c r="J65" i="36" s="1"/>
  <c r="J66" i="36" s="1"/>
  <c r="J67" i="36" s="1"/>
  <c r="J68" i="36" s="1"/>
  <c r="J69" i="36" s="1"/>
  <c r="J70" i="36" s="1"/>
  <c r="J71" i="36" s="1"/>
  <c r="J72" i="36" s="1"/>
  <c r="J73" i="36" s="1"/>
  <c r="J74" i="36" s="1"/>
  <c r="J75" i="36" s="1"/>
  <c r="J76" i="36" s="1"/>
  <c r="J77" i="36" s="1"/>
  <c r="J78" i="36" s="1"/>
  <c r="J79" i="36" s="1"/>
  <c r="J80" i="36" s="1"/>
  <c r="J81" i="36" s="1"/>
  <c r="J82" i="36" s="1"/>
  <c r="J83" i="36" s="1"/>
  <c r="J84" i="36" s="1"/>
  <c r="J85" i="36" s="1"/>
  <c r="J86" i="36" s="1"/>
  <c r="J87" i="36" s="1"/>
  <c r="J88" i="36" s="1"/>
  <c r="J89" i="36" s="1"/>
  <c r="J90" i="36" s="1"/>
  <c r="J91" i="36" s="1"/>
  <c r="J92" i="36" s="1"/>
  <c r="J93" i="36" s="1"/>
  <c r="J94" i="36" s="1"/>
  <c r="J95" i="36" s="1"/>
  <c r="J96" i="36" s="1"/>
  <c r="J97" i="36" s="1"/>
  <c r="J98" i="36" s="1"/>
  <c r="J99" i="36" s="1"/>
  <c r="J100" i="36" s="1"/>
  <c r="J101" i="36" s="1"/>
  <c r="J102" i="36" s="1"/>
  <c r="J103" i="36" s="1"/>
  <c r="J104" i="36" s="1"/>
  <c r="J105" i="36" s="1"/>
  <c r="J106" i="36" s="1"/>
  <c r="J107" i="36" s="1"/>
  <c r="J108" i="36" s="1"/>
  <c r="J109" i="36" s="1"/>
  <c r="J110" i="36" s="1"/>
  <c r="J111" i="36" s="1"/>
  <c r="J112" i="36" s="1"/>
  <c r="J113" i="36" s="1"/>
  <c r="J114" i="36" s="1"/>
  <c r="J115" i="36" s="1"/>
  <c r="J116" i="36" s="1"/>
  <c r="J117" i="36" s="1"/>
  <c r="J118" i="36" s="1"/>
  <c r="J119" i="36" s="1"/>
  <c r="J120" i="36" s="1"/>
  <c r="J121" i="36" s="1"/>
  <c r="J122" i="36" s="1"/>
  <c r="J123" i="36" s="1"/>
  <c r="J124" i="36" s="1"/>
  <c r="J125" i="36" s="1"/>
  <c r="J126" i="36" s="1"/>
  <c r="J127" i="36" s="1"/>
  <c r="J128" i="36" s="1"/>
  <c r="J129" i="36" s="1"/>
  <c r="J130" i="36" s="1"/>
  <c r="J131" i="36" s="1"/>
  <c r="J132" i="36" s="1"/>
  <c r="J133" i="36" s="1"/>
  <c r="J134" i="36" s="1"/>
  <c r="J135" i="36" s="1"/>
  <c r="J136" i="36" s="1"/>
  <c r="J137" i="36" s="1"/>
  <c r="J138" i="36" s="1"/>
  <c r="J139" i="36" s="1"/>
  <c r="J140" i="36" s="1"/>
  <c r="J141" i="36" s="1"/>
  <c r="J142" i="36" s="1"/>
  <c r="J143" i="36" s="1"/>
  <c r="J144" i="36" s="1"/>
  <c r="J145" i="36" s="1"/>
  <c r="J146" i="36" s="1"/>
  <c r="J147" i="36" s="1"/>
  <c r="J148" i="36" s="1"/>
  <c r="J149" i="36" s="1"/>
  <c r="J150" i="36" s="1"/>
  <c r="J151" i="36" s="1"/>
  <c r="J152" i="36" s="1"/>
  <c r="J153" i="36" s="1"/>
  <c r="J154" i="36" s="1"/>
  <c r="J155" i="36" s="1"/>
  <c r="J156" i="36" s="1"/>
  <c r="J157" i="36" s="1"/>
  <c r="J158" i="36" s="1"/>
  <c r="J159" i="36" s="1"/>
  <c r="J160" i="36" s="1"/>
  <c r="J161" i="36" s="1"/>
  <c r="J162" i="36" s="1"/>
  <c r="J163" i="36" s="1"/>
  <c r="J164" i="36" s="1"/>
  <c r="J165" i="36" s="1"/>
  <c r="J166" i="36" s="1"/>
  <c r="J167" i="36" s="1"/>
  <c r="J168" i="36" s="1"/>
  <c r="J169" i="36" s="1"/>
  <c r="J170" i="36" s="1"/>
  <c r="J171" i="36" s="1"/>
  <c r="J172" i="36" s="1"/>
  <c r="J173" i="36" s="1"/>
  <c r="J174" i="36" s="1"/>
  <c r="J175" i="36" s="1"/>
  <c r="J176" i="36" s="1"/>
  <c r="J177" i="36" s="1"/>
  <c r="J178" i="36" s="1"/>
  <c r="J179" i="36" s="1"/>
  <c r="J180" i="36" s="1"/>
  <c r="J181" i="36" s="1"/>
  <c r="J182" i="36" s="1"/>
  <c r="J183" i="36" s="1"/>
  <c r="J184" i="36" s="1"/>
  <c r="J185" i="36" s="1"/>
  <c r="J186" i="36" s="1"/>
  <c r="J187" i="36" s="1"/>
  <c r="J188" i="36" s="1"/>
  <c r="J189" i="36" s="1"/>
  <c r="J190" i="36" s="1"/>
  <c r="J191" i="36" s="1"/>
  <c r="J192" i="36" s="1"/>
  <c r="J193" i="36" s="1"/>
  <c r="J194" i="36" s="1"/>
  <c r="J195" i="36" s="1"/>
  <c r="J196" i="36" s="1"/>
  <c r="J197" i="36" s="1"/>
  <c r="J198" i="36" s="1"/>
  <c r="J199" i="36" s="1"/>
  <c r="J200" i="36" s="1"/>
  <c r="J201" i="36" s="1"/>
  <c r="J202" i="36" s="1"/>
  <c r="J203" i="36" s="1"/>
  <c r="J204" i="36" s="1"/>
  <c r="J205" i="36" s="1"/>
  <c r="J206" i="36" s="1"/>
  <c r="J207" i="36" s="1"/>
  <c r="J208" i="36" s="1"/>
  <c r="J209" i="36" s="1"/>
  <c r="J210" i="36" s="1"/>
  <c r="J211" i="36" s="1"/>
  <c r="J212" i="36" s="1"/>
  <c r="J213" i="36" s="1"/>
  <c r="J214" i="36" s="1"/>
  <c r="J215" i="36" s="1"/>
  <c r="J216" i="36" s="1"/>
  <c r="J217" i="36" s="1"/>
  <c r="J218" i="36" s="1"/>
  <c r="J219" i="36" s="1"/>
  <c r="J220" i="36" s="1"/>
  <c r="J221" i="36" s="1"/>
  <c r="J222" i="36" s="1"/>
  <c r="J223" i="36" s="1"/>
  <c r="J224" i="36" s="1"/>
  <c r="J225" i="36" s="1"/>
  <c r="J226" i="36" s="1"/>
  <c r="J227" i="36" s="1"/>
  <c r="J228" i="36" s="1"/>
  <c r="J229" i="36" s="1"/>
  <c r="J230" i="36" s="1"/>
  <c r="J231" i="36" s="1"/>
  <c r="J232" i="36" s="1"/>
  <c r="J233" i="36" s="1"/>
  <c r="J234" i="36" s="1"/>
  <c r="J235" i="36" s="1"/>
  <c r="J236" i="36" s="1"/>
  <c r="J237" i="36" s="1"/>
  <c r="J238" i="36" s="1"/>
  <c r="J239" i="36" s="1"/>
  <c r="J240" i="36" s="1"/>
  <c r="J241" i="36" s="1"/>
  <c r="J242" i="36" s="1"/>
  <c r="J243" i="36" s="1"/>
  <c r="J244" i="36" s="1"/>
  <c r="J245" i="36" s="1"/>
  <c r="J246" i="36" s="1"/>
  <c r="J247" i="36" s="1"/>
  <c r="J248" i="36" s="1"/>
  <c r="J249" i="36" s="1"/>
  <c r="J250" i="36" s="1"/>
  <c r="J251" i="36" s="1"/>
  <c r="J252" i="36" s="1"/>
  <c r="J253" i="36" s="1"/>
  <c r="J254" i="36" s="1"/>
  <c r="J255" i="36" s="1"/>
  <c r="J256" i="36" s="1"/>
  <c r="J257" i="36" s="1"/>
  <c r="J258" i="36" s="1"/>
  <c r="J259" i="36" s="1"/>
  <c r="J260" i="36" s="1"/>
  <c r="J261" i="36" s="1"/>
  <c r="J262" i="36" s="1"/>
  <c r="J263" i="36" s="1"/>
  <c r="J264" i="36" s="1"/>
  <c r="J265" i="36" s="1"/>
  <c r="J266" i="36" s="1"/>
  <c r="J267" i="36" s="1"/>
  <c r="J268" i="36" s="1"/>
  <c r="J269" i="36" s="1"/>
  <c r="J270" i="36" s="1"/>
  <c r="J271" i="36" s="1"/>
  <c r="J272" i="36" s="1"/>
  <c r="J273" i="36" s="1"/>
  <c r="J274" i="36" s="1"/>
  <c r="J275" i="36" s="1"/>
  <c r="J276" i="36" s="1"/>
  <c r="J277" i="36" s="1"/>
  <c r="J278" i="36" s="1"/>
  <c r="J279" i="36" s="1"/>
  <c r="J280" i="36" s="1"/>
  <c r="J281" i="36" s="1"/>
  <c r="J282" i="36" s="1"/>
  <c r="J283" i="36" s="1"/>
  <c r="J284" i="36" s="1"/>
  <c r="J285" i="36" s="1"/>
  <c r="J286" i="36" s="1"/>
  <c r="J287" i="36" s="1"/>
  <c r="J288" i="36" s="1"/>
  <c r="J289" i="36" s="1"/>
  <c r="J290" i="36" s="1"/>
  <c r="J291" i="36" s="1"/>
  <c r="J292" i="36" s="1"/>
  <c r="J293" i="36" s="1"/>
  <c r="J294" i="36" s="1"/>
  <c r="J295" i="36" s="1"/>
  <c r="J296" i="36" s="1"/>
  <c r="J297" i="36" s="1"/>
  <c r="J298" i="36" s="1"/>
  <c r="J299" i="36" s="1"/>
  <c r="J300" i="36" s="1"/>
  <c r="J301" i="36" s="1"/>
  <c r="J302" i="36" s="1"/>
  <c r="J303" i="36" s="1"/>
  <c r="J304" i="36" s="1"/>
  <c r="J305" i="36" s="1"/>
  <c r="J306" i="36" s="1"/>
  <c r="J307" i="36" s="1"/>
  <c r="J308" i="36" s="1"/>
  <c r="J309" i="36" s="1"/>
  <c r="J310" i="36" s="1"/>
  <c r="J311" i="36" s="1"/>
  <c r="J312" i="36" s="1"/>
  <c r="J313" i="36" s="1"/>
  <c r="J314" i="36" s="1"/>
  <c r="J315" i="36" s="1"/>
  <c r="J316" i="36" s="1"/>
  <c r="J317" i="36" s="1"/>
  <c r="J318" i="36" s="1"/>
  <c r="J319" i="36" s="1"/>
  <c r="J320" i="36" s="1"/>
  <c r="J321" i="36" s="1"/>
  <c r="J322" i="36" s="1"/>
  <c r="J323" i="36" s="1"/>
  <c r="J324" i="36" s="1"/>
  <c r="J325" i="36" s="1"/>
  <c r="J326" i="36" s="1"/>
  <c r="J327" i="36" s="1"/>
  <c r="J328" i="36" s="1"/>
  <c r="J329" i="36" s="1"/>
  <c r="J330" i="36" s="1"/>
  <c r="J331" i="36" s="1"/>
  <c r="J332" i="36" s="1"/>
  <c r="J333" i="36" s="1"/>
  <c r="J334" i="36" s="1"/>
  <c r="J335" i="36" s="1"/>
  <c r="J336" i="36" s="1"/>
  <c r="J337" i="36" s="1"/>
  <c r="J338" i="36" s="1"/>
  <c r="J339" i="36" s="1"/>
  <c r="J340" i="36" s="1"/>
  <c r="J341" i="36" s="1"/>
  <c r="J342" i="36" s="1"/>
  <c r="J343" i="36" s="1"/>
  <c r="J344" i="36" s="1"/>
  <c r="J345" i="36" s="1"/>
  <c r="J346" i="36" s="1"/>
  <c r="J347" i="36" s="1"/>
  <c r="J348" i="36" s="1"/>
  <c r="J349" i="36" s="1"/>
  <c r="J350" i="36" s="1"/>
  <c r="J351" i="36" s="1"/>
  <c r="J352" i="36" s="1"/>
  <c r="J353" i="36" s="1"/>
  <c r="J354" i="36" s="1"/>
  <c r="J355" i="36" s="1"/>
  <c r="J356" i="36" s="1"/>
  <c r="J357" i="36" s="1"/>
  <c r="J358" i="36" s="1"/>
  <c r="J359" i="36" s="1"/>
  <c r="J360" i="36" s="1"/>
  <c r="J361" i="36" s="1"/>
  <c r="J362" i="36" s="1"/>
  <c r="J363" i="36" s="1"/>
  <c r="J364" i="36" s="1"/>
  <c r="J365" i="36" s="1"/>
  <c r="J366" i="36" s="1"/>
  <c r="J367" i="36" s="1"/>
  <c r="J368" i="36" s="1"/>
  <c r="J369" i="36" s="1"/>
  <c r="J370" i="36" s="1"/>
  <c r="J371" i="36" s="1"/>
  <c r="J372" i="36" s="1"/>
  <c r="J373" i="36" s="1"/>
  <c r="J374" i="36" s="1"/>
  <c r="J375" i="36" s="1"/>
  <c r="J376" i="36" s="1"/>
  <c r="J377" i="36" s="1"/>
  <c r="J378" i="36" s="1"/>
  <c r="J379" i="36" s="1"/>
  <c r="J380" i="36" s="1"/>
  <c r="J381" i="36" s="1"/>
  <c r="J382" i="36" s="1"/>
  <c r="J383" i="36" s="1"/>
  <c r="J384" i="36" s="1"/>
  <c r="J385" i="36" s="1"/>
  <c r="J386" i="36" s="1"/>
  <c r="J387" i="36" s="1"/>
  <c r="J388" i="36" s="1"/>
  <c r="J389" i="36" s="1"/>
  <c r="J390" i="36" s="1"/>
  <c r="J391" i="36" s="1"/>
  <c r="J392" i="36" s="1"/>
  <c r="J393" i="36" s="1"/>
  <c r="J394" i="36" s="1"/>
  <c r="J395" i="36" s="1"/>
  <c r="J396" i="36" s="1"/>
  <c r="J397" i="36" s="1"/>
  <c r="J398" i="36" s="1"/>
  <c r="J399" i="36" s="1"/>
  <c r="J400" i="36" s="1"/>
  <c r="J401" i="36" s="1"/>
  <c r="J402" i="36" s="1"/>
  <c r="J403" i="36" s="1"/>
  <c r="J404" i="36" s="1"/>
  <c r="J405" i="36" s="1"/>
  <c r="J406" i="36" s="1"/>
  <c r="J407" i="36" s="1"/>
  <c r="J408" i="36" s="1"/>
  <c r="J409" i="36" s="1"/>
  <c r="J410" i="36" s="1"/>
  <c r="J411" i="36" s="1"/>
  <c r="J412" i="36" s="1"/>
  <c r="J413" i="36" s="1"/>
  <c r="J414" i="36" s="1"/>
  <c r="J415" i="36" s="1"/>
  <c r="J416" i="36" s="1"/>
  <c r="J417" i="36" s="1"/>
  <c r="J418" i="36" s="1"/>
  <c r="J419" i="36" s="1"/>
  <c r="J420" i="36" s="1"/>
  <c r="J421" i="36" s="1"/>
  <c r="J422" i="36" s="1"/>
  <c r="J423" i="36" s="1"/>
  <c r="J424" i="36" s="1"/>
  <c r="J425" i="36" s="1"/>
  <c r="J426" i="36" s="1"/>
  <c r="J427" i="36" s="1"/>
  <c r="J428" i="36" s="1"/>
  <c r="J429" i="36" s="1"/>
  <c r="J430" i="36" s="1"/>
  <c r="J431" i="36" s="1"/>
  <c r="J432" i="36" s="1"/>
  <c r="J433" i="36" s="1"/>
  <c r="J434" i="36" s="1"/>
  <c r="J435" i="36" s="1"/>
  <c r="J436" i="36" s="1"/>
  <c r="J437" i="36" s="1"/>
  <c r="J438" i="36" s="1"/>
  <c r="J439" i="36" s="1"/>
  <c r="J440" i="36" s="1"/>
  <c r="J441" i="36" s="1"/>
  <c r="J442" i="36" s="1"/>
  <c r="J443" i="36" s="1"/>
  <c r="J444" i="36" s="1"/>
  <c r="J445" i="36" s="1"/>
  <c r="J446" i="36" s="1"/>
  <c r="J447" i="36" s="1"/>
  <c r="J448" i="36" s="1"/>
  <c r="J449" i="36" s="1"/>
  <c r="J450" i="36" s="1"/>
  <c r="J451" i="36" s="1"/>
  <c r="J452" i="36" s="1"/>
  <c r="J453" i="36" s="1"/>
  <c r="J454" i="36" s="1"/>
  <c r="J455" i="36" s="1"/>
  <c r="J456" i="36" s="1"/>
  <c r="J457" i="36" s="1"/>
  <c r="J458" i="36" s="1"/>
  <c r="J459" i="36" s="1"/>
  <c r="J460" i="36" s="1"/>
  <c r="J461" i="36" s="1"/>
  <c r="J462" i="36" s="1"/>
  <c r="J463" i="36" s="1"/>
  <c r="J464" i="36" s="1"/>
  <c r="J465" i="36" s="1"/>
  <c r="J466" i="36" s="1"/>
  <c r="J467" i="36" s="1"/>
  <c r="J468" i="36" s="1"/>
  <c r="J469" i="36" s="1"/>
  <c r="J470" i="36" s="1"/>
  <c r="J471" i="36" s="1"/>
  <c r="J472" i="36" s="1"/>
  <c r="J473" i="36" s="1"/>
  <c r="J474" i="36" s="1"/>
  <c r="J475" i="36" s="1"/>
  <c r="J476" i="36" s="1"/>
  <c r="J477" i="36" s="1"/>
  <c r="J478" i="36" s="1"/>
  <c r="J479" i="36" s="1"/>
  <c r="J480" i="36" s="1"/>
  <c r="J481" i="36" s="1"/>
  <c r="J482" i="36" s="1"/>
  <c r="J483" i="36" s="1"/>
  <c r="J484" i="36" s="1"/>
  <c r="J485" i="36" s="1"/>
  <c r="J486" i="36" s="1"/>
  <c r="J487" i="36" s="1"/>
  <c r="J488" i="36" s="1"/>
  <c r="J489" i="36" s="1"/>
  <c r="J490" i="36" s="1"/>
  <c r="J491" i="36" s="1"/>
  <c r="J492" i="36" s="1"/>
  <c r="J493" i="36" s="1"/>
  <c r="J494" i="36" s="1"/>
  <c r="J495" i="36" s="1"/>
  <c r="J496" i="36" s="1"/>
  <c r="J497" i="36" s="1"/>
  <c r="J498" i="36" s="1"/>
  <c r="J499" i="36" s="1"/>
  <c r="J500" i="36" s="1"/>
  <c r="J501" i="36" s="1"/>
  <c r="J502" i="36" s="1"/>
  <c r="J503" i="36" s="1"/>
  <c r="J504" i="36" s="1"/>
  <c r="J505" i="36" s="1"/>
  <c r="J506" i="36" s="1"/>
  <c r="J507" i="36" s="1"/>
  <c r="J508" i="36" s="1"/>
  <c r="J509" i="36" s="1"/>
  <c r="J510" i="36" s="1"/>
  <c r="J511" i="36" s="1"/>
  <c r="J512" i="36" s="1"/>
  <c r="J513" i="36" s="1"/>
  <c r="J514" i="36" s="1"/>
  <c r="J515" i="36" s="1"/>
  <c r="J516" i="36" s="1"/>
  <c r="J517" i="36" s="1"/>
  <c r="J518" i="36" s="1"/>
  <c r="J519" i="36" s="1"/>
  <c r="J520" i="36" s="1"/>
  <c r="J521" i="36" s="1"/>
  <c r="J522" i="36" s="1"/>
  <c r="J523" i="36" s="1"/>
  <c r="J524" i="36" s="1"/>
  <c r="J525" i="36" s="1"/>
  <c r="J526" i="36" s="1"/>
  <c r="J527" i="36" s="1"/>
  <c r="J528" i="36" s="1"/>
  <c r="J529" i="36" s="1"/>
  <c r="J530" i="36" s="1"/>
  <c r="J531" i="36" s="1"/>
  <c r="J532" i="36" s="1"/>
  <c r="J533" i="36" s="1"/>
  <c r="J534" i="36" s="1"/>
  <c r="J535" i="36" s="1"/>
  <c r="J536" i="36" s="1"/>
  <c r="J537" i="36" s="1"/>
  <c r="J538" i="36" s="1"/>
  <c r="J539" i="36" s="1"/>
  <c r="J540" i="36" s="1"/>
  <c r="J541" i="36" s="1"/>
  <c r="J542" i="36" s="1"/>
  <c r="J543" i="36" s="1"/>
  <c r="J544" i="36" s="1"/>
  <c r="J545" i="36" s="1"/>
  <c r="J546" i="36" s="1"/>
  <c r="J547" i="36" s="1"/>
  <c r="J548" i="36" s="1"/>
  <c r="J549" i="36" s="1"/>
  <c r="J550" i="36" s="1"/>
  <c r="J551" i="36" s="1"/>
  <c r="J552" i="36" s="1"/>
  <c r="J553" i="36" s="1"/>
  <c r="J554" i="36" s="1"/>
  <c r="J555" i="36" s="1"/>
  <c r="J556" i="36" s="1"/>
  <c r="J557" i="36" s="1"/>
  <c r="J558" i="36" s="1"/>
  <c r="J559" i="36" s="1"/>
  <c r="J560" i="36" s="1"/>
  <c r="J561" i="36" s="1"/>
  <c r="J562" i="36" s="1"/>
  <c r="J563" i="36" s="1"/>
  <c r="J564" i="36" s="1"/>
  <c r="J565" i="36" s="1"/>
  <c r="J566" i="36" s="1"/>
  <c r="J567" i="36" s="1"/>
  <c r="J568" i="36" s="1"/>
  <c r="J569" i="36" s="1"/>
  <c r="J570" i="36" s="1"/>
  <c r="J571" i="36" s="1"/>
  <c r="J572" i="36" s="1"/>
  <c r="J573" i="36" s="1"/>
  <c r="J574" i="36" s="1"/>
  <c r="J575" i="36" s="1"/>
  <c r="J576" i="36" s="1"/>
  <c r="J577" i="36" s="1"/>
  <c r="J578" i="36" s="1"/>
  <c r="J579" i="36" s="1"/>
  <c r="J580" i="36" s="1"/>
  <c r="J581" i="36" s="1"/>
  <c r="J582" i="36" s="1"/>
  <c r="J583" i="36" s="1"/>
  <c r="J584" i="36" s="1"/>
  <c r="J585" i="36" s="1"/>
  <c r="J586" i="36" s="1"/>
  <c r="J587" i="36" s="1"/>
  <c r="J588" i="36" s="1"/>
  <c r="J589" i="36" s="1"/>
  <c r="J590" i="36" s="1"/>
  <c r="J591" i="36" s="1"/>
  <c r="J592" i="36" s="1"/>
  <c r="J593" i="36" s="1"/>
  <c r="J594" i="36" s="1"/>
  <c r="J595" i="36" s="1"/>
  <c r="J596" i="36" s="1"/>
  <c r="J597" i="36" s="1"/>
  <c r="J598" i="36" s="1"/>
  <c r="J599" i="36" s="1"/>
  <c r="J600" i="36" s="1"/>
  <c r="J601" i="36" s="1"/>
  <c r="J602" i="36" s="1"/>
  <c r="J603" i="36" s="1"/>
  <c r="J604" i="36" s="1"/>
  <c r="J605" i="36" s="1"/>
  <c r="J606" i="36" s="1"/>
  <c r="J607" i="36" s="1"/>
  <c r="J608" i="36" s="1"/>
  <c r="J609" i="36" s="1"/>
  <c r="J610" i="36" s="1"/>
  <c r="J611" i="36" s="1"/>
  <c r="J612" i="36" s="1"/>
  <c r="J613" i="36" s="1"/>
  <c r="J614" i="36" s="1"/>
  <c r="J615" i="36" s="1"/>
  <c r="J616" i="36" s="1"/>
  <c r="J617" i="36" s="1"/>
  <c r="J618" i="36" s="1"/>
  <c r="J619" i="36" s="1"/>
  <c r="J620" i="36" s="1"/>
  <c r="J621" i="36" s="1"/>
  <c r="J622" i="36" s="1"/>
  <c r="J623" i="36" s="1"/>
  <c r="J624" i="36" s="1"/>
  <c r="J625" i="36" s="1"/>
  <c r="J626" i="36" s="1"/>
  <c r="J627" i="36" s="1"/>
  <c r="J628" i="36" s="1"/>
  <c r="J629" i="36" s="1"/>
  <c r="J630" i="36" s="1"/>
  <c r="J631" i="36" s="1"/>
  <c r="J632" i="36" s="1"/>
  <c r="J633" i="36" s="1"/>
  <c r="J634" i="36" s="1"/>
  <c r="J635" i="36" s="1"/>
  <c r="J636" i="36" s="1"/>
  <c r="J637" i="36" s="1"/>
  <c r="J638" i="36" s="1"/>
  <c r="J639" i="36" s="1"/>
  <c r="J640" i="36" s="1"/>
  <c r="J641" i="36" s="1"/>
  <c r="J642" i="36" s="1"/>
  <c r="J643" i="36" s="1"/>
  <c r="J644" i="36" s="1"/>
  <c r="J645" i="36" s="1"/>
  <c r="J646" i="36" s="1"/>
  <c r="J647" i="36" s="1"/>
  <c r="J648" i="36" s="1"/>
  <c r="J649" i="36" s="1"/>
  <c r="J650" i="36" s="1"/>
  <c r="J651" i="36" s="1"/>
  <c r="J652" i="36" s="1"/>
  <c r="J653" i="36" s="1"/>
  <c r="J654" i="36" s="1"/>
  <c r="J655" i="36" s="1"/>
  <c r="J656" i="36" s="1"/>
  <c r="J657" i="36" s="1"/>
  <c r="J658" i="36" s="1"/>
  <c r="J659" i="36" s="1"/>
  <c r="J660" i="36" s="1"/>
  <c r="J661" i="36" s="1"/>
  <c r="J662" i="36" s="1"/>
  <c r="J663" i="36" s="1"/>
  <c r="J664" i="36" s="1"/>
  <c r="J665" i="36" s="1"/>
  <c r="J666" i="36" s="1"/>
  <c r="J667" i="36" s="1"/>
  <c r="J668" i="36" s="1"/>
  <c r="J669" i="36" s="1"/>
  <c r="J670" i="36" s="1"/>
  <c r="J671" i="36" s="1"/>
  <c r="J672" i="36" s="1"/>
  <c r="J673" i="36" s="1"/>
  <c r="J674" i="36" s="1"/>
  <c r="J675" i="36" s="1"/>
  <c r="J676" i="36" s="1"/>
  <c r="J677" i="36" s="1"/>
  <c r="J678" i="36" s="1"/>
  <c r="J679" i="36" s="1"/>
  <c r="J680" i="36" s="1"/>
  <c r="J681" i="36" s="1"/>
  <c r="J682" i="36" s="1"/>
  <c r="J683" i="36" s="1"/>
  <c r="J684" i="36" s="1"/>
  <c r="J685" i="36" s="1"/>
  <c r="J686" i="36" s="1"/>
  <c r="J687" i="36" s="1"/>
  <c r="J688" i="36" s="1"/>
  <c r="J689" i="36" s="1"/>
  <c r="J690" i="36" s="1"/>
  <c r="J691" i="36" s="1"/>
  <c r="J692" i="36" s="1"/>
  <c r="J693" i="36" s="1"/>
  <c r="J694" i="36" s="1"/>
  <c r="J695" i="36" s="1"/>
  <c r="J696" i="36" s="1"/>
  <c r="J697" i="36" s="1"/>
  <c r="J698" i="36" s="1"/>
  <c r="J699" i="36" s="1"/>
  <c r="J700" i="36" s="1"/>
  <c r="J701" i="36" s="1"/>
  <c r="J702" i="36" s="1"/>
  <c r="J703" i="36" s="1"/>
  <c r="J704" i="36" s="1"/>
  <c r="J705" i="36" s="1"/>
  <c r="J706" i="36" s="1"/>
  <c r="J707" i="36" s="1"/>
  <c r="J708" i="36" s="1"/>
  <c r="J709" i="36" s="1"/>
  <c r="J710" i="36" s="1"/>
  <c r="J711" i="36" s="1"/>
  <c r="J712" i="36" s="1"/>
  <c r="J713" i="36" s="1"/>
  <c r="J714" i="36" s="1"/>
  <c r="J715" i="36" s="1"/>
  <c r="J716" i="36" s="1"/>
  <c r="J717" i="36" s="1"/>
  <c r="J718" i="36" s="1"/>
  <c r="J719" i="36" s="1"/>
  <c r="J720" i="36" s="1"/>
  <c r="J721" i="36" s="1"/>
  <c r="J722" i="36" s="1"/>
  <c r="J723" i="36" s="1"/>
  <c r="J724" i="36" s="1"/>
  <c r="J725" i="36" s="1"/>
  <c r="J726" i="36" s="1"/>
  <c r="J727" i="36" s="1"/>
  <c r="J728" i="36" s="1"/>
  <c r="J729" i="36" s="1"/>
  <c r="J730" i="36" s="1"/>
  <c r="J731" i="36" s="1"/>
  <c r="J732" i="36" s="1"/>
  <c r="J733" i="36" s="1"/>
  <c r="J734" i="36" s="1"/>
  <c r="J735" i="36" s="1"/>
  <c r="J736" i="36" s="1"/>
  <c r="J737" i="36" s="1"/>
  <c r="J738" i="36" s="1"/>
  <c r="J739" i="36" s="1"/>
  <c r="J740" i="36" s="1"/>
  <c r="J741" i="36" s="1"/>
  <c r="J742" i="36" s="1"/>
  <c r="J743" i="36" s="1"/>
  <c r="J744" i="36" s="1"/>
  <c r="J745" i="36" s="1"/>
  <c r="J746" i="36" s="1"/>
  <c r="J747" i="36" s="1"/>
  <c r="J748" i="36" s="1"/>
  <c r="J749" i="36" s="1"/>
  <c r="J750" i="36" s="1"/>
  <c r="J751" i="36" s="1"/>
  <c r="J752" i="36" s="1"/>
  <c r="J753" i="36" s="1"/>
  <c r="J754" i="36" s="1"/>
  <c r="J755" i="36" s="1"/>
  <c r="J756" i="36" s="1"/>
  <c r="J757" i="36" s="1"/>
  <c r="J758" i="36" s="1"/>
  <c r="J759" i="36" s="1"/>
  <c r="J760" i="36" s="1"/>
  <c r="J761" i="36" s="1"/>
  <c r="J762" i="36" s="1"/>
  <c r="J763" i="36" s="1"/>
  <c r="J764" i="36" s="1"/>
  <c r="J765" i="36" s="1"/>
  <c r="J766" i="36" s="1"/>
  <c r="J767" i="36" s="1"/>
  <c r="J768" i="36" s="1"/>
  <c r="J769" i="36" s="1"/>
  <c r="J770" i="36" s="1"/>
  <c r="J771" i="36" s="1"/>
  <c r="J772" i="36" s="1"/>
  <c r="J773" i="36" s="1"/>
  <c r="J774" i="36" s="1"/>
  <c r="J775" i="36" s="1"/>
  <c r="J776" i="36" s="1"/>
  <c r="J777" i="36" s="1"/>
  <c r="J778" i="36" s="1"/>
  <c r="J779" i="36" s="1"/>
  <c r="J780" i="36" s="1"/>
  <c r="J781" i="36" s="1"/>
  <c r="J782" i="36" s="1"/>
  <c r="J783" i="36" s="1"/>
  <c r="J784" i="36" s="1"/>
  <c r="J785" i="36" s="1"/>
  <c r="J786" i="36" s="1"/>
  <c r="J787" i="36" s="1"/>
  <c r="J788" i="36" s="1"/>
  <c r="J789" i="36" s="1"/>
  <c r="J790" i="36" s="1"/>
  <c r="J791" i="36" s="1"/>
  <c r="J792" i="36" s="1"/>
  <c r="J793" i="36" s="1"/>
  <c r="J794" i="36" s="1"/>
  <c r="J795" i="36" s="1"/>
  <c r="J796" i="36" s="1"/>
  <c r="J797" i="36" s="1"/>
  <c r="J798" i="36" s="1"/>
  <c r="J799" i="36" s="1"/>
  <c r="J800" i="36" s="1"/>
  <c r="J801" i="36" s="1"/>
  <c r="J802" i="36" s="1"/>
  <c r="J803" i="36" s="1"/>
  <c r="J804" i="36" s="1"/>
  <c r="J805" i="36" s="1"/>
  <c r="J806" i="36" s="1"/>
  <c r="J807" i="36" s="1"/>
  <c r="J808" i="36" s="1"/>
  <c r="J809" i="36" s="1"/>
  <c r="J810" i="36" s="1"/>
  <c r="J811" i="36" s="1"/>
  <c r="J812" i="36" s="1"/>
  <c r="J813" i="36" s="1"/>
  <c r="J814" i="36" s="1"/>
  <c r="J815" i="36" s="1"/>
  <c r="J816" i="36" s="1"/>
  <c r="J817" i="36" s="1"/>
  <c r="J818" i="36" s="1"/>
  <c r="J819" i="36" s="1"/>
  <c r="J820" i="36" s="1"/>
  <c r="J821" i="36" s="1"/>
  <c r="J822" i="36" s="1"/>
  <c r="J823" i="36" s="1"/>
  <c r="J824" i="36" s="1"/>
  <c r="J825" i="36" s="1"/>
  <c r="J826" i="36" s="1"/>
  <c r="J827" i="36" s="1"/>
  <c r="J828" i="36" s="1"/>
  <c r="J829" i="36" s="1"/>
  <c r="J830" i="36" s="1"/>
  <c r="J831" i="36" s="1"/>
  <c r="J832" i="36" s="1"/>
  <c r="J833" i="36" s="1"/>
  <c r="J834" i="36" s="1"/>
  <c r="J835" i="36" s="1"/>
  <c r="J836" i="36" s="1"/>
  <c r="J837" i="36" s="1"/>
  <c r="J838" i="36" s="1"/>
  <c r="J839" i="36" s="1"/>
  <c r="J840" i="36" s="1"/>
  <c r="J841" i="36" s="1"/>
  <c r="J842" i="36" s="1"/>
  <c r="J843" i="36" s="1"/>
  <c r="J844" i="36" s="1"/>
  <c r="J845" i="36" s="1"/>
  <c r="J846" i="36" s="1"/>
  <c r="J847" i="36" s="1"/>
  <c r="J848" i="36" s="1"/>
  <c r="J849" i="36" s="1"/>
  <c r="J850" i="36" s="1"/>
  <c r="J851" i="36" s="1"/>
  <c r="J852" i="36" s="1"/>
  <c r="J853" i="36" s="1"/>
  <c r="J854" i="36" s="1"/>
  <c r="J855" i="36" s="1"/>
  <c r="J856" i="36" s="1"/>
  <c r="J857" i="36" s="1"/>
  <c r="J858" i="36" s="1"/>
  <c r="J859" i="36" s="1"/>
  <c r="J860" i="36" s="1"/>
  <c r="J861" i="36" s="1"/>
  <c r="J862" i="36" s="1"/>
  <c r="J863" i="36" s="1"/>
  <c r="J864" i="36" s="1"/>
  <c r="J865" i="36" s="1"/>
  <c r="J866" i="36" s="1"/>
  <c r="J867" i="36" s="1"/>
  <c r="J868" i="36" s="1"/>
  <c r="J869" i="36" s="1"/>
  <c r="J870" i="36" s="1"/>
  <c r="J871" i="36" s="1"/>
  <c r="J872" i="36" s="1"/>
  <c r="J873" i="36" s="1"/>
  <c r="J874" i="36" s="1"/>
  <c r="J875" i="36" s="1"/>
  <c r="J876" i="36" s="1"/>
  <c r="J877" i="36" s="1"/>
  <c r="J878" i="36" s="1"/>
  <c r="J879" i="36" s="1"/>
  <c r="J880" i="36" s="1"/>
  <c r="J881" i="36" s="1"/>
  <c r="J882" i="36" s="1"/>
  <c r="J883" i="36" s="1"/>
  <c r="J884" i="36" s="1"/>
  <c r="J885" i="36" s="1"/>
  <c r="J886" i="36" s="1"/>
  <c r="J887" i="36" s="1"/>
  <c r="J888" i="36" s="1"/>
  <c r="J889" i="36" s="1"/>
  <c r="J890" i="36" s="1"/>
  <c r="J891" i="36" s="1"/>
  <c r="J892" i="36" s="1"/>
  <c r="J893" i="36" s="1"/>
  <c r="J894" i="36" s="1"/>
  <c r="J895" i="36" s="1"/>
  <c r="J896" i="36" s="1"/>
  <c r="J897" i="36" s="1"/>
  <c r="J898" i="36" s="1"/>
  <c r="J899" i="36" s="1"/>
  <c r="J900" i="36" s="1"/>
  <c r="J901" i="36" s="1"/>
  <c r="J902" i="36" s="1"/>
  <c r="J903" i="36" s="1"/>
  <c r="J904" i="36" s="1"/>
  <c r="J905" i="36" s="1"/>
  <c r="J906" i="36" s="1"/>
  <c r="J907" i="36" s="1"/>
  <c r="J908" i="36" s="1"/>
  <c r="J909" i="36" s="1"/>
  <c r="J910" i="36" s="1"/>
  <c r="J911" i="36" s="1"/>
  <c r="J912" i="36" s="1"/>
  <c r="J913" i="36" s="1"/>
  <c r="J914" i="36" s="1"/>
  <c r="J915" i="36" s="1"/>
  <c r="J916" i="36" s="1"/>
  <c r="J917" i="36" s="1"/>
  <c r="J918" i="36" s="1"/>
  <c r="J919" i="36" s="1"/>
  <c r="J920" i="36" s="1"/>
  <c r="J921" i="36" s="1"/>
  <c r="J922" i="36" s="1"/>
  <c r="J923" i="36" s="1"/>
  <c r="J924" i="36" s="1"/>
  <c r="J925" i="36" s="1"/>
  <c r="J926" i="36" s="1"/>
  <c r="J927" i="36" s="1"/>
  <c r="J928" i="36" s="1"/>
  <c r="J929" i="36" s="1"/>
  <c r="J930" i="36" s="1"/>
  <c r="J931" i="36" s="1"/>
  <c r="J932" i="36" s="1"/>
  <c r="J933" i="36" s="1"/>
  <c r="J934" i="36" s="1"/>
  <c r="J935" i="36" s="1"/>
  <c r="J936" i="36" s="1"/>
  <c r="J937" i="36" s="1"/>
  <c r="J938" i="36" s="1"/>
  <c r="J939" i="36" s="1"/>
  <c r="J940" i="36" s="1"/>
  <c r="J941" i="36" s="1"/>
  <c r="J942" i="36" s="1"/>
  <c r="J943" i="36" s="1"/>
  <c r="J944" i="36" s="1"/>
  <c r="J945" i="36" s="1"/>
  <c r="J946" i="36" s="1"/>
  <c r="J947" i="36" s="1"/>
  <c r="J948" i="36" s="1"/>
  <c r="J949" i="36" s="1"/>
  <c r="J950" i="36" s="1"/>
  <c r="J951" i="36" s="1"/>
  <c r="J952" i="36" s="1"/>
  <c r="J953" i="36" s="1"/>
  <c r="J954" i="36" s="1"/>
  <c r="J955" i="36" s="1"/>
  <c r="J956" i="36" s="1"/>
  <c r="J957" i="36" s="1"/>
  <c r="J958" i="36" s="1"/>
  <c r="J959" i="36" s="1"/>
  <c r="J960" i="36" s="1"/>
  <c r="J961" i="36" s="1"/>
  <c r="J962" i="36" s="1"/>
  <c r="J963" i="36" s="1"/>
  <c r="J964" i="36" s="1"/>
  <c r="J965" i="36" s="1"/>
  <c r="J966" i="36" s="1"/>
  <c r="J967" i="36" s="1"/>
  <c r="J968" i="36" s="1"/>
  <c r="J969" i="36" s="1"/>
  <c r="J970" i="36" s="1"/>
  <c r="J971" i="36" s="1"/>
  <c r="J972" i="36" s="1"/>
  <c r="J973" i="36" s="1"/>
  <c r="J974" i="36" s="1"/>
  <c r="J975" i="36" s="1"/>
  <c r="J976" i="36" s="1"/>
  <c r="J977" i="36" s="1"/>
  <c r="J978" i="36" s="1"/>
  <c r="J979" i="36" s="1"/>
  <c r="J980" i="36" s="1"/>
  <c r="J981" i="36" s="1"/>
  <c r="J982" i="36" s="1"/>
  <c r="J983" i="36" s="1"/>
  <c r="J984" i="36" s="1"/>
  <c r="J985" i="36" s="1"/>
  <c r="J986" i="36" s="1"/>
  <c r="J987" i="36" s="1"/>
  <c r="J988" i="36" s="1"/>
  <c r="J989" i="36" s="1"/>
  <c r="J990" i="36" s="1"/>
  <c r="J991" i="36" s="1"/>
  <c r="J992" i="36" s="1"/>
  <c r="J993" i="36" s="1"/>
  <c r="J994" i="36" s="1"/>
  <c r="J995" i="36" s="1"/>
  <c r="J996" i="36" s="1"/>
  <c r="J997" i="36" s="1"/>
  <c r="J998" i="36" s="1"/>
  <c r="J999" i="36" s="1"/>
  <c r="J1000" i="36" s="1"/>
  <c r="J1001" i="36" s="1"/>
  <c r="J1002" i="36" s="1"/>
  <c r="J1003" i="36" s="1"/>
  <c r="J1004" i="36" s="1"/>
  <c r="J1005" i="36" s="1"/>
  <c r="J1006" i="36" s="1"/>
  <c r="J1007" i="36" s="1"/>
  <c r="J1008" i="36" s="1"/>
  <c r="J1009" i="36" s="1"/>
  <c r="J1010" i="36" s="1"/>
  <c r="J1011" i="36" s="1"/>
  <c r="J1012" i="36" s="1"/>
  <c r="J1013" i="36" s="1"/>
  <c r="J1014" i="36" s="1"/>
  <c r="J1015" i="36" s="1"/>
  <c r="J1016" i="36" s="1"/>
  <c r="J1017" i="36" s="1"/>
  <c r="J1018" i="36" s="1"/>
  <c r="J1019" i="36" s="1"/>
  <c r="J1020" i="36" s="1"/>
  <c r="J1021" i="36" s="1"/>
  <c r="J1022" i="36" s="1"/>
  <c r="J1023" i="36" s="1"/>
  <c r="J1024" i="36" s="1"/>
  <c r="J1025" i="36" s="1"/>
  <c r="J1026" i="36" s="1"/>
  <c r="J1027" i="36" s="1"/>
  <c r="J1028" i="36" s="1"/>
  <c r="J1029" i="36" s="1"/>
  <c r="J1030" i="36" s="1"/>
  <c r="J1031" i="36" s="1"/>
  <c r="J1032" i="36" s="1"/>
  <c r="J1033" i="36" s="1"/>
  <c r="J1034" i="36" s="1"/>
  <c r="J1035" i="36" s="1"/>
  <c r="J1036" i="36" s="1"/>
  <c r="J1037" i="36" s="1"/>
  <c r="J1038" i="36" s="1"/>
  <c r="J1039" i="36" s="1"/>
  <c r="J1040" i="36" s="1"/>
  <c r="J1041" i="36" s="1"/>
  <c r="J1042" i="36" s="1"/>
  <c r="J1043" i="36" s="1"/>
  <c r="J1044" i="36" s="1"/>
  <c r="J1045" i="36" s="1"/>
  <c r="J1046" i="36" s="1"/>
  <c r="J1047" i="36" s="1"/>
  <c r="J1048" i="36" s="1"/>
  <c r="J1049" i="36" s="1"/>
  <c r="J1050" i="36" s="1"/>
  <c r="J1051" i="36" s="1"/>
  <c r="J1052" i="36" s="1"/>
  <c r="J1053" i="36" s="1"/>
  <c r="J1054" i="36" s="1"/>
  <c r="J1055" i="36" s="1"/>
  <c r="J1056" i="36" s="1"/>
  <c r="J1057" i="36" s="1"/>
  <c r="J1058" i="36" s="1"/>
  <c r="J1059" i="36" s="1"/>
  <c r="J1060" i="36" s="1"/>
  <c r="J1061" i="36" s="1"/>
  <c r="J1062" i="36" s="1"/>
  <c r="J1063" i="36" s="1"/>
  <c r="J1064" i="36" s="1"/>
  <c r="J1065" i="36" s="1"/>
  <c r="J1066" i="36" s="1"/>
  <c r="J1067" i="36" s="1"/>
  <c r="J1068" i="36" s="1"/>
  <c r="J1069" i="36" s="1"/>
  <c r="J1070" i="36" s="1"/>
  <c r="J1071" i="36" s="1"/>
  <c r="J1072" i="36" s="1"/>
  <c r="J1073" i="36" s="1"/>
  <c r="J1074" i="36" s="1"/>
  <c r="J1075" i="36" s="1"/>
  <c r="J1076" i="36" s="1"/>
  <c r="J1077" i="36" s="1"/>
  <c r="J1078" i="36" s="1"/>
  <c r="J1079" i="36" s="1"/>
  <c r="J1080" i="36" s="1"/>
  <c r="J1081" i="36" s="1"/>
  <c r="J1082" i="36" s="1"/>
  <c r="J1083" i="36" s="1"/>
  <c r="J1084" i="36" s="1"/>
  <c r="J1085" i="36" s="1"/>
  <c r="J1086" i="36" s="1"/>
  <c r="J1087" i="36" s="1"/>
  <c r="J1088" i="36" s="1"/>
  <c r="J1089" i="36" s="1"/>
  <c r="J1090" i="36" s="1"/>
  <c r="J1091" i="36" s="1"/>
  <c r="J1092" i="36" s="1"/>
  <c r="J1093" i="36" s="1"/>
  <c r="J1094" i="36" s="1"/>
  <c r="J1095" i="36" s="1"/>
  <c r="J1096" i="36" s="1"/>
  <c r="J1097" i="36" s="1"/>
  <c r="J1098" i="36" s="1"/>
  <c r="J1099" i="36" s="1"/>
  <c r="J1100" i="36" s="1"/>
  <c r="J1101" i="36" s="1"/>
  <c r="J1102" i="36" s="1"/>
  <c r="J1103" i="36" s="1"/>
  <c r="J1104" i="36" s="1"/>
  <c r="J1105" i="36" s="1"/>
  <c r="J1106" i="36" s="1"/>
  <c r="J1107" i="36" s="1"/>
  <c r="J1108" i="36" s="1"/>
  <c r="J1109" i="36" s="1"/>
  <c r="J1110" i="36" s="1"/>
  <c r="J1111" i="36" s="1"/>
  <c r="J1112" i="36" s="1"/>
  <c r="J1113" i="36" s="1"/>
  <c r="J1114" i="36" s="1"/>
  <c r="J1115" i="36" s="1"/>
  <c r="J1116" i="36" s="1"/>
  <c r="J1117" i="36" s="1"/>
  <c r="J1118" i="36" s="1"/>
  <c r="J1119" i="36" s="1"/>
  <c r="J1120" i="36" s="1"/>
  <c r="J1121" i="36" s="1"/>
  <c r="J1122" i="36" s="1"/>
  <c r="J1123" i="36" s="1"/>
  <c r="J1124" i="36" s="1"/>
  <c r="J1125" i="36" s="1"/>
  <c r="J1126" i="36" s="1"/>
  <c r="J1127" i="36" s="1"/>
  <c r="J1128" i="36" s="1"/>
  <c r="J1129" i="36" s="1"/>
  <c r="J1130" i="36" s="1"/>
  <c r="J1131" i="36" s="1"/>
  <c r="J1132" i="36" s="1"/>
  <c r="J1133" i="36" s="1"/>
  <c r="J1134" i="36" s="1"/>
  <c r="J1135" i="36" s="1"/>
  <c r="J1136" i="36" s="1"/>
  <c r="J1137" i="36" s="1"/>
  <c r="J1138" i="36" s="1"/>
  <c r="J1139" i="36" s="1"/>
  <c r="J1140" i="36" s="1"/>
  <c r="J1141" i="36" s="1"/>
  <c r="J1142" i="36" s="1"/>
  <c r="J1143" i="36" s="1"/>
  <c r="J1144" i="36" s="1"/>
  <c r="J1145" i="36" s="1"/>
  <c r="J1146" i="36" s="1"/>
  <c r="J1147" i="36" s="1"/>
  <c r="J1148" i="36" s="1"/>
  <c r="J1149" i="36" s="1"/>
  <c r="J1150" i="36" s="1"/>
  <c r="J1151" i="36" s="1"/>
  <c r="J1152" i="36" s="1"/>
  <c r="J1153" i="36" s="1"/>
  <c r="J1154" i="36" s="1"/>
  <c r="J1155" i="36" s="1"/>
  <c r="J1156" i="36" s="1"/>
  <c r="J1157" i="36" s="1"/>
  <c r="J1158" i="36" s="1"/>
  <c r="J1159" i="36" s="1"/>
  <c r="J1160" i="36" s="1"/>
  <c r="J1161" i="36" s="1"/>
  <c r="J1162" i="36" s="1"/>
  <c r="J1163" i="36" s="1"/>
  <c r="J1164" i="36" s="1"/>
  <c r="J1165" i="36" s="1"/>
  <c r="J1166" i="36" s="1"/>
  <c r="J1167" i="36" s="1"/>
  <c r="J1168" i="36" s="1"/>
  <c r="J1169" i="36" s="1"/>
  <c r="J1170" i="36" s="1"/>
  <c r="J1171" i="36" s="1"/>
  <c r="J1172" i="36" s="1"/>
  <c r="J1173" i="36" s="1"/>
  <c r="J1174" i="36" s="1"/>
  <c r="J1175" i="36" s="1"/>
  <c r="J1176" i="36" s="1"/>
  <c r="J1177" i="36" s="1"/>
  <c r="J1178" i="36" s="1"/>
  <c r="J1179" i="36" s="1"/>
  <c r="J1180" i="36" s="1"/>
  <c r="J1181" i="36" s="1"/>
  <c r="J1182" i="36" s="1"/>
  <c r="J1183" i="36" s="1"/>
  <c r="J1184" i="36" s="1"/>
  <c r="J1185" i="36" s="1"/>
  <c r="J1186" i="36" s="1"/>
  <c r="J1187" i="36" s="1"/>
  <c r="J1188" i="36" s="1"/>
  <c r="J1189" i="36" s="1"/>
  <c r="J1190" i="36" s="1"/>
  <c r="J1191" i="36" s="1"/>
  <c r="J1192" i="36" s="1"/>
  <c r="J1193" i="36" s="1"/>
  <c r="J1194" i="36" s="1"/>
  <c r="J1195" i="36" s="1"/>
  <c r="J1196" i="36" s="1"/>
  <c r="J1197" i="36" s="1"/>
  <c r="J1198" i="36" s="1"/>
  <c r="J1199" i="36" s="1"/>
  <c r="J1200" i="36" s="1"/>
  <c r="J1201" i="36" s="1"/>
  <c r="J1202" i="36" s="1"/>
  <c r="J1203" i="36" s="1"/>
  <c r="J1204" i="36" s="1"/>
  <c r="J1205" i="36" s="1"/>
  <c r="J1206" i="36" s="1"/>
  <c r="J1207" i="36" s="1"/>
  <c r="J1208" i="36" s="1"/>
  <c r="J1209" i="36" s="1"/>
  <c r="J1210" i="36" s="1"/>
  <c r="J1211" i="36" s="1"/>
  <c r="J1212" i="36" s="1"/>
  <c r="J1213" i="36" s="1"/>
  <c r="J1214" i="36" s="1"/>
  <c r="J1215" i="36" s="1"/>
  <c r="J1216" i="36" s="1"/>
  <c r="J1217" i="36" s="1"/>
  <c r="J1218" i="36" s="1"/>
  <c r="J1219" i="36" s="1"/>
  <c r="J1220" i="36" s="1"/>
  <c r="J1221" i="36" s="1"/>
  <c r="J1222" i="36" s="1"/>
  <c r="J1223" i="36" s="1"/>
  <c r="J1224" i="36" s="1"/>
  <c r="J1225" i="36" s="1"/>
  <c r="J1226" i="36" s="1"/>
  <c r="J1227" i="36" s="1"/>
  <c r="J1228" i="36" s="1"/>
  <c r="J1229" i="36" s="1"/>
  <c r="J1230" i="36" s="1"/>
  <c r="J1231" i="36" s="1"/>
  <c r="J1232" i="36" s="1"/>
  <c r="J1233" i="36" s="1"/>
  <c r="J1234" i="36" s="1"/>
  <c r="J1235" i="36" s="1"/>
  <c r="J1236" i="36" s="1"/>
  <c r="J1237" i="36" s="1"/>
  <c r="J1238" i="36" s="1"/>
  <c r="J1239" i="36" s="1"/>
  <c r="J1240" i="36" s="1"/>
  <c r="J1241" i="36" s="1"/>
  <c r="J1242" i="36" s="1"/>
  <c r="J1243" i="36" s="1"/>
  <c r="J1244" i="36" s="1"/>
  <c r="J1245" i="36" s="1"/>
  <c r="J1246" i="36" s="1"/>
  <c r="J1247" i="36" s="1"/>
  <c r="J1248" i="36" s="1"/>
  <c r="J1249" i="36" s="1"/>
  <c r="J1250" i="36" s="1"/>
  <c r="J1251" i="36" s="1"/>
  <c r="J1252" i="36" s="1"/>
  <c r="J1253" i="36" s="1"/>
  <c r="J1254" i="36" s="1"/>
  <c r="J1255" i="36" s="1"/>
  <c r="J1256" i="36" s="1"/>
  <c r="J1257" i="36" s="1"/>
  <c r="J1258" i="36" s="1"/>
  <c r="J1259" i="36" s="1"/>
  <c r="J1260" i="36" s="1"/>
  <c r="J1261" i="36" s="1"/>
  <c r="J1262" i="36" s="1"/>
  <c r="J1263" i="36" s="1"/>
  <c r="J1264" i="36" s="1"/>
  <c r="J1265" i="36" s="1"/>
  <c r="J1266" i="36" s="1"/>
  <c r="J1267" i="36" s="1"/>
  <c r="J1268" i="36" s="1"/>
  <c r="J1269" i="36" s="1"/>
  <c r="J1270" i="36" s="1"/>
  <c r="J1271" i="36" s="1"/>
  <c r="J1272" i="36" s="1"/>
  <c r="J1273" i="36" s="1"/>
  <c r="J1274" i="36" s="1"/>
  <c r="J1275" i="36" s="1"/>
  <c r="J1276" i="36" s="1"/>
  <c r="J1277" i="36" s="1"/>
  <c r="J1278" i="36" s="1"/>
  <c r="J1279" i="36" s="1"/>
  <c r="J1280" i="36" s="1"/>
  <c r="J1281" i="36" s="1"/>
  <c r="J1282" i="36" s="1"/>
  <c r="J1283" i="36" s="1"/>
  <c r="J1284" i="36" s="1"/>
  <c r="J1285" i="36" s="1"/>
  <c r="J1286" i="36" s="1"/>
  <c r="J1287" i="36" s="1"/>
  <c r="J1288" i="36" s="1"/>
  <c r="J1289" i="36" s="1"/>
  <c r="J1290" i="36" s="1"/>
  <c r="J1291" i="36" s="1"/>
  <c r="J1292" i="36" s="1"/>
  <c r="J1293" i="36" s="1"/>
  <c r="J1294" i="36" s="1"/>
  <c r="J1295" i="36" s="1"/>
  <c r="J1296" i="36" s="1"/>
  <c r="J1297" i="36" s="1"/>
  <c r="J1298" i="36" s="1"/>
  <c r="J1299" i="36" s="1"/>
  <c r="J1300" i="36" s="1"/>
  <c r="J1301" i="36" s="1"/>
  <c r="J1302" i="36" s="1"/>
  <c r="J1303" i="36" s="1"/>
  <c r="J1304" i="36" s="1"/>
  <c r="J1305" i="36" s="1"/>
  <c r="J1306" i="36" s="1"/>
  <c r="J1307" i="36" s="1"/>
  <c r="J1308" i="36" s="1"/>
  <c r="J1309" i="36" s="1"/>
  <c r="J1310" i="36" s="1"/>
  <c r="J1311" i="36" s="1"/>
  <c r="J1312" i="36" s="1"/>
  <c r="J1313" i="36" s="1"/>
  <c r="J1314" i="36" s="1"/>
  <c r="J1315" i="36" s="1"/>
  <c r="J1316" i="36" s="1"/>
  <c r="J1317" i="36" s="1"/>
  <c r="J1318" i="36" s="1"/>
  <c r="J1319" i="36" s="1"/>
  <c r="J1320" i="36" s="1"/>
  <c r="J1321" i="36" s="1"/>
  <c r="J1322" i="36" s="1"/>
  <c r="J1323" i="36" s="1"/>
  <c r="J1324" i="36" s="1"/>
  <c r="J1325" i="36" s="1"/>
  <c r="J1326" i="36" s="1"/>
  <c r="J1327" i="36" s="1"/>
  <c r="J1328" i="36" s="1"/>
  <c r="J1329" i="36" s="1"/>
  <c r="J1330" i="36" s="1"/>
  <c r="J1331" i="36" s="1"/>
  <c r="J1332" i="36" s="1"/>
  <c r="J1333" i="36" s="1"/>
  <c r="J1334" i="36" s="1"/>
  <c r="J1335" i="36" s="1"/>
  <c r="J1336" i="36" s="1"/>
  <c r="J1337" i="36" s="1"/>
  <c r="J1338" i="36" s="1"/>
  <c r="J1339" i="36" s="1"/>
  <c r="J1340" i="36" s="1"/>
  <c r="J1341" i="36" s="1"/>
  <c r="J1342" i="36" s="1"/>
  <c r="J1343" i="36" s="1"/>
  <c r="J1344" i="36" s="1"/>
  <c r="J1345" i="36" s="1"/>
  <c r="J1346" i="36" s="1"/>
  <c r="J1347" i="36" s="1"/>
  <c r="J1348" i="36" s="1"/>
  <c r="J1349" i="36" s="1"/>
  <c r="J1350" i="36" s="1"/>
  <c r="J1351" i="36" s="1"/>
  <c r="J1352" i="36" s="1"/>
  <c r="J1353" i="36" s="1"/>
  <c r="J1354" i="36" s="1"/>
  <c r="J1355" i="36" s="1"/>
  <c r="J1356" i="36" s="1"/>
  <c r="J1357" i="36" s="1"/>
  <c r="J1358" i="36" s="1"/>
  <c r="J1359" i="36" s="1"/>
  <c r="J1360" i="36" s="1"/>
  <c r="J1361" i="36" s="1"/>
  <c r="J1362" i="36" s="1"/>
  <c r="J1363" i="36" s="1"/>
  <c r="J1364" i="36" s="1"/>
  <c r="J1365" i="36" s="1"/>
  <c r="J1366" i="36" s="1"/>
  <c r="J1367" i="36" s="1"/>
  <c r="J1368" i="36" s="1"/>
  <c r="J1369" i="36" s="1"/>
  <c r="J1370" i="36" s="1"/>
  <c r="J1371" i="36" s="1"/>
  <c r="J1372" i="36" s="1"/>
  <c r="J1373" i="36" s="1"/>
  <c r="J1374" i="36" s="1"/>
  <c r="J1375" i="36" s="1"/>
  <c r="J1376" i="36" s="1"/>
  <c r="J1377" i="36" s="1"/>
  <c r="J1378" i="36" s="1"/>
  <c r="J1379" i="36" s="1"/>
  <c r="J1380" i="36" s="1"/>
  <c r="J1381" i="36" s="1"/>
  <c r="J1382" i="36" s="1"/>
  <c r="J1383" i="36" s="1"/>
  <c r="J1384" i="36" s="1"/>
  <c r="J1385" i="36" s="1"/>
  <c r="J1386" i="36" s="1"/>
  <c r="J1387" i="36" s="1"/>
  <c r="J1388" i="36" s="1"/>
  <c r="J1389" i="36" s="1"/>
  <c r="J1390" i="36" s="1"/>
  <c r="J1391" i="36" s="1"/>
  <c r="J1392" i="36" s="1"/>
  <c r="J1393" i="36" s="1"/>
  <c r="J1394" i="36" s="1"/>
  <c r="J1395" i="36" s="1"/>
  <c r="J1396" i="36" s="1"/>
  <c r="J1397" i="36" s="1"/>
  <c r="J1398" i="36" s="1"/>
  <c r="J1399" i="36" s="1"/>
  <c r="J1400" i="36" s="1"/>
  <c r="J1401" i="36" s="1"/>
  <c r="J1402" i="36" s="1"/>
  <c r="J1403" i="36" s="1"/>
  <c r="J1404" i="36" s="1"/>
  <c r="J1405" i="36" s="1"/>
  <c r="J1406" i="36" s="1"/>
  <c r="J1407" i="36" s="1"/>
  <c r="J1408" i="36" s="1"/>
  <c r="J1409" i="36" s="1"/>
  <c r="J1410" i="36" s="1"/>
  <c r="J1411" i="36" s="1"/>
  <c r="J1412" i="36" s="1"/>
  <c r="J1413" i="36" s="1"/>
  <c r="J1414" i="36" s="1"/>
  <c r="J1415" i="36" s="1"/>
  <c r="J1416" i="36" s="1"/>
  <c r="J1417" i="36" s="1"/>
  <c r="J1418" i="36" s="1"/>
  <c r="J1419" i="36" s="1"/>
  <c r="J1420" i="36" s="1"/>
  <c r="J1421" i="36" s="1"/>
  <c r="J1422" i="36" s="1"/>
  <c r="J1423" i="36" s="1"/>
  <c r="J1424" i="36" s="1"/>
  <c r="J1425" i="36" s="1"/>
  <c r="J1426" i="36" s="1"/>
  <c r="J1427" i="36" s="1"/>
  <c r="J1428" i="36" s="1"/>
  <c r="J1429" i="36" s="1"/>
  <c r="J1430" i="36" s="1"/>
  <c r="J1431" i="36" s="1"/>
  <c r="J1432" i="36" s="1"/>
  <c r="J1433" i="36" s="1"/>
  <c r="J1434" i="36" s="1"/>
  <c r="J1435" i="36" s="1"/>
  <c r="J1436" i="36" s="1"/>
  <c r="J1437" i="36" s="1"/>
  <c r="J1438" i="36" s="1"/>
  <c r="J1439" i="36" s="1"/>
  <c r="J1440" i="36" s="1"/>
  <c r="J1441" i="36" s="1"/>
  <c r="J1442" i="36" s="1"/>
  <c r="J1443" i="36" s="1"/>
  <c r="J1444" i="36" s="1"/>
  <c r="J1445" i="36" s="1"/>
  <c r="J1446" i="36" s="1"/>
  <c r="J1447" i="36" s="1"/>
  <c r="J1448" i="36" s="1"/>
  <c r="J1449" i="36" s="1"/>
  <c r="J1450" i="36" s="1"/>
  <c r="J1451" i="36" s="1"/>
  <c r="J1452" i="36" s="1"/>
  <c r="J1453" i="36" s="1"/>
  <c r="J1454" i="36" s="1"/>
  <c r="J1455" i="36" s="1"/>
  <c r="J1456" i="36" s="1"/>
  <c r="J1457" i="36" s="1"/>
  <c r="J1458" i="36" s="1"/>
  <c r="J1459" i="36" s="1"/>
  <c r="J1460" i="36" s="1"/>
  <c r="J1461" i="36" s="1"/>
  <c r="J1462" i="36" s="1"/>
  <c r="J1463" i="36" s="1"/>
  <c r="J1464" i="36" s="1"/>
  <c r="J1465" i="36" s="1"/>
  <c r="J1466" i="36" s="1"/>
  <c r="J1467" i="36" s="1"/>
  <c r="J1468" i="36" s="1"/>
  <c r="J1469" i="36" s="1"/>
  <c r="J1470" i="36" s="1"/>
  <c r="J1471" i="36" s="1"/>
  <c r="J1472" i="36" s="1"/>
  <c r="J1473" i="36" s="1"/>
  <c r="J1474" i="36" s="1"/>
  <c r="J1475" i="36" s="1"/>
  <c r="J1476" i="36" s="1"/>
  <c r="J1477" i="36" s="1"/>
  <c r="J1478" i="36" s="1"/>
  <c r="J1479" i="36" s="1"/>
  <c r="J1480" i="36" s="1"/>
  <c r="J1481" i="36" s="1"/>
  <c r="J1482" i="36" s="1"/>
  <c r="J1483" i="36" s="1"/>
  <c r="J1484" i="36" s="1"/>
  <c r="J1485" i="36" s="1"/>
  <c r="J1486" i="36" s="1"/>
  <c r="J1487" i="36" s="1"/>
  <c r="J1488" i="36" s="1"/>
  <c r="J1489" i="36" s="1"/>
  <c r="J1490" i="36" s="1"/>
  <c r="J1491" i="36" s="1"/>
  <c r="J1492" i="36" s="1"/>
  <c r="J1493" i="36" s="1"/>
  <c r="J1494" i="36" s="1"/>
  <c r="J1495" i="36" s="1"/>
  <c r="J1496" i="36" s="1"/>
  <c r="J1497" i="36" s="1"/>
  <c r="J1498" i="36" s="1"/>
  <c r="J1499" i="36" s="1"/>
  <c r="J1500" i="36" s="1"/>
  <c r="J1501" i="36" s="1"/>
  <c r="J1502" i="36" s="1"/>
  <c r="J1503" i="36" s="1"/>
  <c r="J1504" i="36" s="1"/>
  <c r="J1505" i="36" s="1"/>
  <c r="J1506" i="36" s="1"/>
  <c r="J1507" i="36" s="1"/>
  <c r="J1508" i="36" s="1"/>
  <c r="J1509" i="36" s="1"/>
  <c r="J1510" i="36" s="1"/>
  <c r="J1511" i="36" s="1"/>
  <c r="J1512" i="36" s="1"/>
  <c r="J1513" i="36" s="1"/>
  <c r="J1514" i="36" s="1"/>
  <c r="J1515" i="36" s="1"/>
  <c r="J1516" i="36" s="1"/>
  <c r="J1517" i="36" s="1"/>
  <c r="J1518" i="36" s="1"/>
  <c r="J1519" i="36" s="1"/>
  <c r="J1520" i="36" s="1"/>
  <c r="J1521" i="36" s="1"/>
  <c r="J1522" i="36" s="1"/>
  <c r="J1523" i="36" s="1"/>
  <c r="J1524" i="36" s="1"/>
  <c r="J1525" i="36" s="1"/>
  <c r="J1526" i="36" s="1"/>
  <c r="J1527" i="36" s="1"/>
  <c r="J1528" i="36" s="1"/>
  <c r="J1529" i="36" s="1"/>
  <c r="J1530" i="36" s="1"/>
  <c r="J1531" i="36" s="1"/>
  <c r="J1532" i="36" s="1"/>
  <c r="J1533" i="36" s="1"/>
  <c r="J1534" i="36" s="1"/>
  <c r="J1535" i="36" s="1"/>
  <c r="J1536" i="36" s="1"/>
  <c r="J1537" i="36" s="1"/>
  <c r="J1538" i="36" s="1"/>
  <c r="J1539" i="36" s="1"/>
  <c r="J1540" i="36" s="1"/>
  <c r="J1541" i="36" s="1"/>
  <c r="J1542" i="36" s="1"/>
  <c r="J1543" i="36" s="1"/>
  <c r="J1544" i="36" s="1"/>
  <c r="J1545" i="36" s="1"/>
  <c r="J1546" i="36" s="1"/>
  <c r="J1547" i="36" s="1"/>
  <c r="J1548" i="36" s="1"/>
  <c r="J1549" i="36" s="1"/>
  <c r="J1550" i="36" s="1"/>
  <c r="J1551" i="36" s="1"/>
  <c r="J1552" i="36" s="1"/>
  <c r="J1553" i="36" s="1"/>
  <c r="J1554" i="36" s="1"/>
  <c r="J1555" i="36" s="1"/>
  <c r="J1556" i="36" s="1"/>
  <c r="J1557" i="36" s="1"/>
  <c r="J1558" i="36" s="1"/>
  <c r="J1559" i="36" s="1"/>
  <c r="J1560" i="36" s="1"/>
  <c r="J1561" i="36" s="1"/>
  <c r="J1562" i="36" s="1"/>
  <c r="J1563" i="36" s="1"/>
  <c r="J1564" i="36" s="1"/>
  <c r="J1565" i="36" s="1"/>
  <c r="J1566" i="36" s="1"/>
  <c r="J1567" i="36" s="1"/>
  <c r="J1568" i="36" s="1"/>
  <c r="J1569" i="36" s="1"/>
  <c r="J1570" i="36" s="1"/>
  <c r="J1571" i="36" s="1"/>
  <c r="J1572" i="36" s="1"/>
  <c r="J1573" i="36" s="1"/>
  <c r="J1574" i="36" s="1"/>
  <c r="J1575" i="36" s="1"/>
  <c r="J1576" i="36" s="1"/>
  <c r="J1577" i="36" s="1"/>
  <c r="J1578" i="36" s="1"/>
  <c r="J1579" i="36" s="1"/>
  <c r="J1580" i="36" s="1"/>
  <c r="J1581" i="36" s="1"/>
  <c r="J1582" i="36" s="1"/>
  <c r="J1583" i="36" s="1"/>
  <c r="J1584" i="36" s="1"/>
  <c r="J1585" i="36" s="1"/>
  <c r="J1586" i="36" s="1"/>
  <c r="J1587" i="36" s="1"/>
  <c r="J1588" i="36" s="1"/>
  <c r="J1589" i="36" s="1"/>
  <c r="J1590" i="36" s="1"/>
  <c r="J1591" i="36" s="1"/>
  <c r="J1592" i="36" s="1"/>
  <c r="J1593" i="36" s="1"/>
  <c r="J1594" i="36" s="1"/>
  <c r="J1595" i="36" s="1"/>
  <c r="J1596" i="36" s="1"/>
  <c r="J1597" i="36" s="1"/>
  <c r="J1598" i="36" s="1"/>
  <c r="J1599" i="36" s="1"/>
  <c r="J1600" i="36" s="1"/>
  <c r="J1601" i="36" s="1"/>
  <c r="J1602" i="36" s="1"/>
  <c r="J1603" i="36" s="1"/>
  <c r="J1604" i="36" s="1"/>
  <c r="J1605" i="36" s="1"/>
  <c r="J1606" i="36" s="1"/>
  <c r="J1607" i="36" s="1"/>
  <c r="J1608" i="36" s="1"/>
  <c r="J1609" i="36" s="1"/>
  <c r="J1610" i="36" s="1"/>
  <c r="J1611" i="36" s="1"/>
  <c r="J1612" i="36" s="1"/>
  <c r="J1613" i="36" s="1"/>
  <c r="J1614" i="36" s="1"/>
  <c r="J1615" i="36" s="1"/>
  <c r="J1616" i="36" s="1"/>
  <c r="J1617" i="36" s="1"/>
  <c r="J1618" i="36" s="1"/>
  <c r="J1619" i="36" s="1"/>
  <c r="J1620" i="36" s="1"/>
  <c r="J1621" i="36" s="1"/>
  <c r="J1622" i="36" s="1"/>
  <c r="J1623" i="36" s="1"/>
  <c r="J1624" i="36" s="1"/>
  <c r="J1625" i="36" s="1"/>
  <c r="J1626" i="36" s="1"/>
  <c r="J1627" i="36" s="1"/>
  <c r="J1628" i="36" s="1"/>
  <c r="J1629" i="36" s="1"/>
  <c r="J1630" i="36" s="1"/>
  <c r="J1631" i="36" s="1"/>
  <c r="J1632" i="36" s="1"/>
  <c r="J1633" i="36" s="1"/>
  <c r="J1634" i="36" s="1"/>
  <c r="J1635" i="36" s="1"/>
  <c r="J1636" i="36" s="1"/>
  <c r="J1637" i="36" s="1"/>
  <c r="J1638" i="36" s="1"/>
  <c r="J1639" i="36" s="1"/>
  <c r="J1640" i="36" s="1"/>
  <c r="J1641" i="36" s="1"/>
  <c r="J1642" i="36" s="1"/>
  <c r="J1643" i="36" s="1"/>
  <c r="J1644" i="36" s="1"/>
  <c r="J1645" i="36" s="1"/>
  <c r="J1646" i="36" s="1"/>
  <c r="J1647" i="36" s="1"/>
  <c r="J1648" i="36" s="1"/>
  <c r="J1649" i="36" s="1"/>
  <c r="J1650" i="36" s="1"/>
  <c r="J1651" i="36" s="1"/>
  <c r="J1652" i="36" s="1"/>
  <c r="J1653" i="36" s="1"/>
  <c r="J1654" i="36" s="1"/>
  <c r="J1655" i="36" s="1"/>
  <c r="J1656" i="36" s="1"/>
  <c r="J1657" i="36" s="1"/>
  <c r="J1658" i="36" s="1"/>
  <c r="J1659" i="36" s="1"/>
  <c r="J1660" i="36" s="1"/>
  <c r="J1661" i="36" s="1"/>
  <c r="J1662" i="36" s="1"/>
  <c r="J1663" i="36" s="1"/>
  <c r="J1664" i="36" s="1"/>
  <c r="J1665" i="36" s="1"/>
  <c r="J1666" i="36" s="1"/>
  <c r="J1667" i="36" s="1"/>
  <c r="J1668" i="36" s="1"/>
  <c r="J1669" i="36" s="1"/>
  <c r="J1670" i="36" s="1"/>
  <c r="J1671" i="36" s="1"/>
  <c r="J1672" i="36" s="1"/>
  <c r="J1673" i="36" s="1"/>
  <c r="J1674" i="36" s="1"/>
  <c r="J1675" i="36" s="1"/>
  <c r="J1676" i="36" s="1"/>
  <c r="J1677" i="36" s="1"/>
  <c r="J1678" i="36" s="1"/>
  <c r="J1679" i="36" s="1"/>
  <c r="J1680" i="36" s="1"/>
  <c r="J1681" i="36" s="1"/>
  <c r="J1682" i="36" s="1"/>
  <c r="J1683" i="36" s="1"/>
  <c r="J1684" i="36" s="1"/>
  <c r="J1685" i="36" s="1"/>
  <c r="J1686" i="36" s="1"/>
  <c r="J1687" i="36" s="1"/>
  <c r="J1688" i="36" s="1"/>
  <c r="J1689" i="36" s="1"/>
  <c r="J1690" i="36" s="1"/>
  <c r="J1691" i="36" s="1"/>
  <c r="J1692" i="36" s="1"/>
  <c r="J1693" i="36" s="1"/>
  <c r="J1694" i="36" s="1"/>
  <c r="J1695" i="36" s="1"/>
  <c r="J1696" i="36" s="1"/>
  <c r="J1697" i="36" s="1"/>
  <c r="J1698" i="36" s="1"/>
  <c r="J1699" i="36" s="1"/>
  <c r="J1700" i="36" s="1"/>
  <c r="J1701" i="36" s="1"/>
  <c r="J1702" i="36" s="1"/>
  <c r="J1703" i="36" s="1"/>
  <c r="J1704" i="36" s="1"/>
  <c r="J1705" i="36" s="1"/>
  <c r="J1706" i="36" s="1"/>
  <c r="J1707" i="36" s="1"/>
  <c r="J1708" i="36" s="1"/>
  <c r="J1709" i="36" s="1"/>
  <c r="J1710" i="36" s="1"/>
  <c r="J1711" i="36" s="1"/>
  <c r="J1712" i="36" s="1"/>
  <c r="J1713" i="36" s="1"/>
  <c r="J1714" i="36" s="1"/>
  <c r="J1715" i="36" s="1"/>
  <c r="J1716" i="36" s="1"/>
  <c r="J1717" i="36" s="1"/>
  <c r="J1718" i="36" s="1"/>
  <c r="J1719" i="36" s="1"/>
  <c r="J1720" i="36" s="1"/>
  <c r="J1721" i="36" s="1"/>
  <c r="J1722" i="36" s="1"/>
  <c r="J1723" i="36" s="1"/>
  <c r="J1724" i="36" s="1"/>
  <c r="J1725" i="36" s="1"/>
  <c r="J1726" i="36" s="1"/>
  <c r="J1727" i="36" s="1"/>
  <c r="J1728" i="36" s="1"/>
  <c r="J1729" i="36" s="1"/>
  <c r="J1730" i="36" s="1"/>
  <c r="J1731" i="36" s="1"/>
  <c r="J1732" i="36" s="1"/>
  <c r="J1733" i="36" s="1"/>
  <c r="J1734" i="36" s="1"/>
  <c r="J1735" i="36" s="1"/>
  <c r="J1736" i="36" s="1"/>
  <c r="J1737" i="36" s="1"/>
  <c r="J1738" i="36" s="1"/>
  <c r="J1739" i="36" s="1"/>
  <c r="J1740" i="36" s="1"/>
  <c r="J1741" i="36" s="1"/>
  <c r="J1742" i="36" s="1"/>
  <c r="J1743" i="36" s="1"/>
  <c r="J1744" i="36" s="1"/>
  <c r="J1745" i="36" s="1"/>
  <c r="J1746" i="36" s="1"/>
  <c r="J1747" i="36" s="1"/>
  <c r="J1748" i="36" s="1"/>
  <c r="J1749" i="36" s="1"/>
  <c r="J1750" i="36" s="1"/>
  <c r="J1751" i="36" s="1"/>
  <c r="J1752" i="36" s="1"/>
  <c r="J1753" i="36" s="1"/>
  <c r="J1754" i="36" s="1"/>
  <c r="J1755" i="36" s="1"/>
  <c r="J1756" i="36" s="1"/>
  <c r="J1757" i="36" s="1"/>
  <c r="J1758" i="36" s="1"/>
  <c r="J1759" i="36" s="1"/>
  <c r="J1760" i="36" s="1"/>
  <c r="J1761" i="36" s="1"/>
  <c r="J1762" i="36" s="1"/>
  <c r="J1763" i="36" s="1"/>
  <c r="J1764" i="36" s="1"/>
  <c r="J1765" i="36" s="1"/>
  <c r="J1766" i="36" s="1"/>
  <c r="J1767" i="36" s="1"/>
  <c r="J1768" i="36" s="1"/>
  <c r="J1769" i="36" s="1"/>
  <c r="J1770" i="36" s="1"/>
  <c r="J1771" i="36" s="1"/>
  <c r="J1772" i="36" s="1"/>
  <c r="J1773" i="36" s="1"/>
  <c r="J1774" i="36" s="1"/>
  <c r="J1775" i="36" s="1"/>
  <c r="J1776" i="36" s="1"/>
  <c r="J1777" i="36" s="1"/>
  <c r="J1778" i="36" s="1"/>
  <c r="J1779" i="36" s="1"/>
  <c r="J1780" i="36" s="1"/>
  <c r="J1781" i="36" s="1"/>
  <c r="J1782" i="36" s="1"/>
  <c r="J1783" i="36" s="1"/>
  <c r="J1784" i="36" s="1"/>
  <c r="J1785" i="36" s="1"/>
  <c r="J1786" i="36" s="1"/>
  <c r="J1787" i="36" s="1"/>
  <c r="J1788" i="36" s="1"/>
  <c r="J1789" i="36" s="1"/>
  <c r="J1790" i="36" s="1"/>
  <c r="J1791" i="36" s="1"/>
  <c r="J1792" i="36" s="1"/>
  <c r="J1793" i="36" s="1"/>
  <c r="J1794" i="36" s="1"/>
  <c r="J1795" i="36" s="1"/>
  <c r="J1796" i="36" s="1"/>
  <c r="J1797" i="36" s="1"/>
  <c r="J1798" i="36" s="1"/>
  <c r="J1799" i="36" s="1"/>
  <c r="J1800" i="36" s="1"/>
  <c r="J1801" i="36" s="1"/>
  <c r="J1802" i="36" s="1"/>
  <c r="J1803" i="36" s="1"/>
  <c r="J1804" i="36" s="1"/>
  <c r="J1805" i="36" s="1"/>
  <c r="J1806" i="36" s="1"/>
  <c r="J1807" i="36" s="1"/>
  <c r="J1808" i="36" s="1"/>
  <c r="J1809" i="36" s="1"/>
  <c r="J1810" i="36" s="1"/>
  <c r="J1811" i="36" s="1"/>
  <c r="J1812" i="36" s="1"/>
  <c r="J1813" i="36" s="1"/>
  <c r="J1814" i="36" s="1"/>
  <c r="J1815" i="36" s="1"/>
  <c r="J1816" i="36" s="1"/>
  <c r="J1817" i="36" s="1"/>
  <c r="J1818" i="36" s="1"/>
  <c r="J1819" i="36" s="1"/>
  <c r="J1820" i="36" s="1"/>
  <c r="J1821" i="36" s="1"/>
  <c r="J1822" i="36" s="1"/>
  <c r="J1823" i="36" s="1"/>
  <c r="J1824" i="36" s="1"/>
  <c r="J1825" i="36" s="1"/>
  <c r="J1826" i="36" s="1"/>
  <c r="J1827" i="36" s="1"/>
  <c r="J1828" i="36" s="1"/>
  <c r="J1829" i="36" s="1"/>
  <c r="J1830" i="36" s="1"/>
  <c r="J1831" i="36" s="1"/>
  <c r="J1832" i="36" s="1"/>
  <c r="J1833" i="36" s="1"/>
  <c r="J1834" i="36" s="1"/>
  <c r="J1835" i="36" s="1"/>
  <c r="J1836" i="36" s="1"/>
  <c r="J1837" i="36" s="1"/>
  <c r="J1838" i="36" s="1"/>
  <c r="J1839" i="36" s="1"/>
  <c r="J1840" i="36" s="1"/>
  <c r="J1841" i="36" s="1"/>
  <c r="J1842" i="36" s="1"/>
  <c r="J1843" i="36" s="1"/>
  <c r="J1844" i="36" s="1"/>
  <c r="J1845" i="36" s="1"/>
  <c r="J1846" i="36" s="1"/>
  <c r="J1847" i="36" s="1"/>
  <c r="J1848" i="36" s="1"/>
  <c r="J1849" i="36" s="1"/>
  <c r="J1850" i="36" s="1"/>
  <c r="J1851" i="36" s="1"/>
  <c r="J1852" i="36" s="1"/>
  <c r="J1853" i="36" s="1"/>
  <c r="J1854" i="36" s="1"/>
  <c r="J1855" i="36" s="1"/>
  <c r="J1856" i="36" s="1"/>
  <c r="J1857" i="36" s="1"/>
  <c r="J1858" i="36" s="1"/>
  <c r="J1859" i="36" s="1"/>
  <c r="J1860" i="36" s="1"/>
  <c r="J1861" i="36" s="1"/>
  <c r="J1862" i="36" s="1"/>
  <c r="J1863" i="36" s="1"/>
  <c r="J1864" i="36" s="1"/>
  <c r="J1865" i="36" s="1"/>
  <c r="J1866" i="36" s="1"/>
  <c r="J1867" i="36" s="1"/>
  <c r="J1868" i="36" s="1"/>
  <c r="J1869" i="36" s="1"/>
  <c r="J1870" i="36" s="1"/>
  <c r="J1871" i="36" s="1"/>
  <c r="J1872" i="36" s="1"/>
  <c r="J1873" i="36" s="1"/>
  <c r="J1874" i="36" s="1"/>
  <c r="J1875" i="36" s="1"/>
  <c r="J1876" i="36" s="1"/>
  <c r="J1877" i="36" s="1"/>
  <c r="J1878" i="36" s="1"/>
  <c r="J1879" i="36" s="1"/>
  <c r="J1880" i="36" s="1"/>
  <c r="J1881" i="36" s="1"/>
  <c r="J1882" i="36" s="1"/>
  <c r="J1883" i="36" s="1"/>
  <c r="J1884" i="36" s="1"/>
  <c r="J1885" i="36" s="1"/>
  <c r="J1886" i="36" s="1"/>
  <c r="J1887" i="36" s="1"/>
  <c r="J1888" i="36" s="1"/>
  <c r="J1889" i="36" s="1"/>
  <c r="J1890" i="36" s="1"/>
  <c r="J1891" i="36" s="1"/>
  <c r="J1892" i="36" s="1"/>
  <c r="J1893" i="36" s="1"/>
  <c r="J1894" i="36" s="1"/>
  <c r="J1895" i="36" s="1"/>
  <c r="J1896" i="36" s="1"/>
  <c r="J1897" i="36" s="1"/>
  <c r="J1898" i="36" s="1"/>
  <c r="J1899" i="36" s="1"/>
  <c r="J1900" i="36" s="1"/>
  <c r="J1901" i="36" s="1"/>
  <c r="J1902" i="36" s="1"/>
  <c r="J1903" i="36" s="1"/>
  <c r="J1904" i="36" s="1"/>
  <c r="J1905" i="36" s="1"/>
  <c r="J1906" i="36" s="1"/>
  <c r="J1907" i="36" s="1"/>
  <c r="J1908" i="36" s="1"/>
  <c r="J1909" i="36" s="1"/>
  <c r="J1910" i="36" s="1"/>
  <c r="J1911" i="36" s="1"/>
  <c r="J1912" i="36" s="1"/>
  <c r="J1913" i="36" s="1"/>
  <c r="J1914" i="36" s="1"/>
  <c r="J1915" i="36" s="1"/>
  <c r="J1916" i="36" s="1"/>
  <c r="J1917" i="36" s="1"/>
  <c r="J1918" i="36" s="1"/>
  <c r="J1919" i="36" s="1"/>
  <c r="J1920" i="36" s="1"/>
  <c r="J1921" i="36" s="1"/>
  <c r="J1922" i="36" s="1"/>
  <c r="J1923" i="36" s="1"/>
  <c r="J1924" i="36" s="1"/>
  <c r="J1925" i="36" s="1"/>
  <c r="J1926" i="36" s="1"/>
  <c r="J1927" i="36" s="1"/>
  <c r="J1928" i="36" s="1"/>
  <c r="J1929" i="36" s="1"/>
  <c r="J1930" i="36" s="1"/>
  <c r="J1931" i="36" s="1"/>
  <c r="J1932" i="36" s="1"/>
  <c r="J1933" i="36" s="1"/>
  <c r="J1934" i="36" s="1"/>
  <c r="J1935" i="36" s="1"/>
  <c r="J1936" i="36" s="1"/>
  <c r="J1937" i="36" s="1"/>
  <c r="J1938" i="36" s="1"/>
  <c r="J1939" i="36" s="1"/>
  <c r="J1940" i="36" s="1"/>
  <c r="J1941" i="36" s="1"/>
  <c r="J1942" i="36" s="1"/>
  <c r="J1943" i="36" s="1"/>
  <c r="J1944" i="36" s="1"/>
  <c r="J1945" i="36" s="1"/>
  <c r="J1946" i="36" s="1"/>
  <c r="J1947" i="36" s="1"/>
  <c r="J1948" i="36" s="1"/>
  <c r="J1949" i="36" s="1"/>
  <c r="J1950" i="36" s="1"/>
  <c r="J1951" i="36" s="1"/>
  <c r="J1952" i="36" s="1"/>
  <c r="J1953" i="36" s="1"/>
  <c r="J1954" i="36" s="1"/>
  <c r="J1955" i="36" s="1"/>
  <c r="J1956" i="36" s="1"/>
  <c r="J1957" i="36" s="1"/>
  <c r="J1958" i="36" s="1"/>
  <c r="J1959" i="36" s="1"/>
  <c r="J1960" i="36" s="1"/>
  <c r="J1961" i="36" s="1"/>
  <c r="J1962" i="36" s="1"/>
  <c r="J1963" i="36" s="1"/>
  <c r="J1964" i="36" s="1"/>
  <c r="J1965" i="36" s="1"/>
  <c r="J1966" i="36" s="1"/>
  <c r="J1967" i="36" s="1"/>
  <c r="J1968" i="36" s="1"/>
  <c r="J1969" i="36" s="1"/>
  <c r="J1970" i="36" s="1"/>
  <c r="J1971" i="36" s="1"/>
  <c r="J1972" i="36" s="1"/>
  <c r="J1973" i="36" s="1"/>
  <c r="J1974" i="36" s="1"/>
  <c r="J1975" i="36" s="1"/>
  <c r="J1976" i="36" s="1"/>
  <c r="J1977" i="36" s="1"/>
  <c r="J1978" i="36" s="1"/>
  <c r="J1979" i="36" s="1"/>
  <c r="J1980" i="36" s="1"/>
  <c r="J1981" i="36" s="1"/>
  <c r="J1982" i="36" s="1"/>
  <c r="J1983" i="36" s="1"/>
  <c r="J1984" i="36" s="1"/>
  <c r="J1985" i="36" s="1"/>
  <c r="J1986" i="36" s="1"/>
  <c r="J1987" i="36" s="1"/>
  <c r="J1988" i="36" s="1"/>
  <c r="J1989" i="36" s="1"/>
  <c r="J1990" i="36" s="1"/>
  <c r="J1991" i="36" s="1"/>
  <c r="J1992" i="36" s="1"/>
  <c r="J1993" i="36" s="1"/>
  <c r="J1994" i="36" s="1"/>
  <c r="J1995" i="36" s="1"/>
  <c r="J1996" i="36" s="1"/>
  <c r="J1997" i="36" s="1"/>
  <c r="J1998" i="36" s="1"/>
  <c r="J1999" i="36" s="1"/>
  <c r="J2000" i="36" s="1"/>
  <c r="J2001" i="36" s="1"/>
  <c r="J2002" i="36" s="1"/>
  <c r="J2003" i="36" s="1"/>
  <c r="J2004" i="36" s="1"/>
  <c r="J2005" i="36" s="1"/>
  <c r="J2006" i="36" s="1"/>
  <c r="J2007" i="36" s="1"/>
  <c r="J2008" i="36" s="1"/>
  <c r="J2009" i="36" s="1"/>
  <c r="J2010" i="36" s="1"/>
  <c r="J2011" i="36" s="1"/>
  <c r="J2012" i="36" s="1"/>
  <c r="J2013" i="36" s="1"/>
  <c r="J2014" i="36" s="1"/>
  <c r="J2015" i="36" s="1"/>
  <c r="J2016" i="36" s="1"/>
  <c r="J2017" i="36" s="1"/>
  <c r="J2018" i="36" s="1"/>
  <c r="J2019" i="36" s="1"/>
  <c r="J2020" i="36" s="1"/>
  <c r="J2021" i="36" s="1"/>
  <c r="J2022" i="36" s="1"/>
  <c r="J2023" i="36" s="1"/>
  <c r="J2024" i="36" s="1"/>
  <c r="J2025" i="36" s="1"/>
  <c r="J2026" i="36" s="1"/>
  <c r="J2027" i="36" s="1"/>
  <c r="J2028" i="36" s="1"/>
  <c r="J2029" i="36" s="1"/>
  <c r="J2030" i="36" s="1"/>
  <c r="J2031" i="36" s="1"/>
  <c r="J2032" i="36" s="1"/>
  <c r="J2033" i="36" s="1"/>
  <c r="J2034" i="36" s="1"/>
  <c r="J2035" i="36" s="1"/>
  <c r="J2036" i="36" s="1"/>
  <c r="J2037" i="36" s="1"/>
  <c r="J2038" i="36" s="1"/>
  <c r="J2039" i="36" s="1"/>
  <c r="J2040" i="36" s="1"/>
  <c r="J2041" i="36" s="1"/>
  <c r="J2042" i="36" s="1"/>
  <c r="J2043" i="36" s="1"/>
  <c r="J2044" i="36" s="1"/>
  <c r="J2045" i="36" s="1"/>
  <c r="J2046" i="36" s="1"/>
  <c r="J2047" i="36" s="1"/>
  <c r="J2048" i="36" s="1"/>
  <c r="J2049" i="36" s="1"/>
  <c r="J2050" i="36" s="1"/>
  <c r="J2051" i="36" s="1"/>
  <c r="J2052" i="36" s="1"/>
  <c r="J2053" i="36" s="1"/>
  <c r="J2054" i="36" s="1"/>
  <c r="J2055" i="36" s="1"/>
  <c r="J2056" i="36" s="1"/>
  <c r="J2057" i="36" s="1"/>
  <c r="J2058" i="36" s="1"/>
  <c r="J2059" i="36" s="1"/>
  <c r="J2060" i="36" s="1"/>
  <c r="J2061" i="36" s="1"/>
  <c r="J2062" i="36" s="1"/>
  <c r="J2063" i="36" s="1"/>
  <c r="J2064" i="36" s="1"/>
  <c r="J2065" i="36" s="1"/>
  <c r="J2066" i="36" s="1"/>
  <c r="J2067" i="36" s="1"/>
  <c r="J2068" i="36" s="1"/>
  <c r="J2069" i="36" s="1"/>
  <c r="J2070" i="36" s="1"/>
  <c r="J2071" i="36" s="1"/>
  <c r="J2072" i="36" s="1"/>
  <c r="J2073" i="36" s="1"/>
  <c r="J2074" i="36" s="1"/>
  <c r="J2075" i="36" s="1"/>
  <c r="J2076" i="36" s="1"/>
  <c r="J2077" i="36" s="1"/>
  <c r="J2078" i="36" s="1"/>
  <c r="J2079" i="36" s="1"/>
  <c r="J2080" i="36" s="1"/>
  <c r="J2081" i="36" s="1"/>
  <c r="J2082" i="36" s="1"/>
  <c r="J2083" i="36" s="1"/>
  <c r="J2084" i="36" s="1"/>
  <c r="J2085" i="36" s="1"/>
  <c r="J2086" i="36" s="1"/>
  <c r="J2087" i="36" s="1"/>
  <c r="J2088" i="36" s="1"/>
  <c r="J2089" i="36" s="1"/>
  <c r="J2090" i="36" s="1"/>
  <c r="J2091" i="36" s="1"/>
  <c r="J2092" i="36" s="1"/>
  <c r="J2093" i="36" s="1"/>
  <c r="J2094" i="36" s="1"/>
  <c r="J2095" i="36" s="1"/>
  <c r="J2096" i="36" s="1"/>
  <c r="J2097" i="36" s="1"/>
  <c r="J2098" i="36" s="1"/>
  <c r="J2099" i="36" s="1"/>
  <c r="J2100" i="36" s="1"/>
  <c r="J2101" i="36" s="1"/>
  <c r="J2102" i="36" s="1"/>
  <c r="J2103" i="36" s="1"/>
  <c r="J2104" i="36" s="1"/>
  <c r="J2105" i="36" s="1"/>
  <c r="J2106" i="36" s="1"/>
  <c r="J2107" i="36" s="1"/>
  <c r="J2108" i="36" s="1"/>
  <c r="J2109" i="36" s="1"/>
  <c r="J2110" i="36" s="1"/>
  <c r="J2111" i="36" s="1"/>
  <c r="J2112" i="36" s="1"/>
  <c r="J2113" i="36" s="1"/>
  <c r="J2114" i="36" s="1"/>
  <c r="J2115" i="36" s="1"/>
  <c r="J2116" i="36" s="1"/>
  <c r="J2117" i="36" s="1"/>
  <c r="J2118" i="36" s="1"/>
  <c r="J2119" i="36" s="1"/>
  <c r="J2120" i="36" s="1"/>
  <c r="J2121" i="36" s="1"/>
  <c r="J2122" i="36" s="1"/>
  <c r="J2123" i="36" s="1"/>
  <c r="J2124" i="36" s="1"/>
  <c r="J2125" i="36" s="1"/>
  <c r="J2126" i="36" s="1"/>
  <c r="J2127" i="36" s="1"/>
  <c r="J2128" i="36" s="1"/>
  <c r="J2129" i="36" s="1"/>
  <c r="J2130" i="36" s="1"/>
  <c r="J2131" i="36" s="1"/>
  <c r="J2132" i="36" s="1"/>
  <c r="J2133" i="36" s="1"/>
  <c r="J2134" i="36" s="1"/>
  <c r="J2135" i="36" s="1"/>
  <c r="J2136" i="36" s="1"/>
  <c r="J2137" i="36" s="1"/>
  <c r="J2138" i="36" s="1"/>
  <c r="J2139" i="36" s="1"/>
  <c r="J2140" i="36" s="1"/>
  <c r="J2141" i="36" s="1"/>
  <c r="J2142" i="36" s="1"/>
  <c r="J2143" i="36" s="1"/>
  <c r="J2144" i="36" s="1"/>
  <c r="J2145" i="36" s="1"/>
  <c r="J2146" i="36" s="1"/>
  <c r="J2147" i="36" s="1"/>
  <c r="J2148" i="36" s="1"/>
  <c r="J2149" i="36" s="1"/>
  <c r="J2150" i="36" s="1"/>
  <c r="J2151" i="36" s="1"/>
  <c r="J2152" i="36" s="1"/>
  <c r="J2153" i="36" s="1"/>
  <c r="J2154" i="36" s="1"/>
  <c r="J2155" i="36" s="1"/>
  <c r="J2156" i="36" s="1"/>
  <c r="J2157" i="36" s="1"/>
  <c r="J2158" i="36" s="1"/>
  <c r="J2159" i="36" s="1"/>
  <c r="J2160" i="36" s="1"/>
  <c r="J2161" i="36" s="1"/>
  <c r="J2162" i="36" s="1"/>
  <c r="J2163" i="36" s="1"/>
  <c r="J2164" i="36" s="1"/>
  <c r="J2165" i="36" s="1"/>
  <c r="J2166" i="36" s="1"/>
  <c r="J2167" i="36" s="1"/>
  <c r="J2168" i="36" s="1"/>
  <c r="J2169" i="36" s="1"/>
  <c r="J2170" i="36" s="1"/>
  <c r="J2171" i="36" s="1"/>
  <c r="J2172" i="36" s="1"/>
  <c r="J2173" i="36" s="1"/>
  <c r="J2174" i="36" s="1"/>
  <c r="J2175" i="36" s="1"/>
  <c r="J2176" i="36" s="1"/>
  <c r="J2177" i="36" s="1"/>
  <c r="J2178" i="36" s="1"/>
  <c r="J2179" i="36" s="1"/>
  <c r="J2180" i="36" s="1"/>
  <c r="J2181" i="36" s="1"/>
  <c r="J2182" i="36" s="1"/>
  <c r="J2183" i="36" s="1"/>
  <c r="J2184" i="36" s="1"/>
  <c r="J2185" i="36" s="1"/>
  <c r="J2186" i="36" s="1"/>
  <c r="J2187" i="36" s="1"/>
  <c r="J2188" i="36" s="1"/>
  <c r="J2189" i="36" s="1"/>
  <c r="J2190" i="36" s="1"/>
  <c r="J2191" i="36" s="1"/>
  <c r="J2192" i="36" s="1"/>
  <c r="J2193" i="36" s="1"/>
  <c r="J2194" i="36" s="1"/>
  <c r="J2195" i="36" s="1"/>
  <c r="J2196" i="36" s="1"/>
  <c r="J2197" i="36" s="1"/>
  <c r="J2198" i="36" s="1"/>
  <c r="J2199" i="36" s="1"/>
  <c r="E6" i="34"/>
  <c r="C6" i="34"/>
  <c r="E5" i="34"/>
  <c r="C5" i="34"/>
  <c r="D7" i="36"/>
  <c r="D6" i="34" s="1"/>
  <c r="D6" i="36"/>
  <c r="D5" i="34" s="1"/>
  <c r="D5" i="36"/>
  <c r="D4" i="36"/>
  <c r="D3" i="34" s="1"/>
  <c r="C5" i="36"/>
  <c r="C4" i="34" s="1"/>
  <c r="C4" i="36"/>
  <c r="B7" i="36"/>
  <c r="F7" i="36" s="1"/>
  <c r="F6" i="34" s="1"/>
  <c r="B6" i="36"/>
  <c r="B5" i="34" s="1"/>
  <c r="B5" i="36"/>
  <c r="B4" i="34" s="1"/>
  <c r="B4" i="36"/>
  <c r="B3" i="34" s="1"/>
  <c r="F4" i="36" l="1"/>
  <c r="F3" i="34" s="1"/>
  <c r="F5" i="36"/>
  <c r="F4" i="34" s="1"/>
  <c r="U22" i="36"/>
  <c r="Y22" i="36" s="1"/>
  <c r="AE25" i="36"/>
  <c r="AD25" i="36" s="1"/>
  <c r="V33" i="36"/>
  <c r="Z33" i="36" s="1"/>
  <c r="AD24" i="36"/>
  <c r="V47" i="36"/>
  <c r="Z47" i="36" s="1"/>
  <c r="AD23" i="36"/>
  <c r="V49" i="36"/>
  <c r="Z49" i="36" s="1"/>
  <c r="V51" i="36"/>
  <c r="Z51" i="36" s="1"/>
  <c r="V53" i="36"/>
  <c r="Z53" i="36" s="1"/>
  <c r="V55" i="36"/>
  <c r="Z55" i="36" s="1"/>
  <c r="V57" i="36"/>
  <c r="Z57" i="36" s="1"/>
  <c r="V59" i="36"/>
  <c r="Z59" i="36" s="1"/>
  <c r="V61" i="36"/>
  <c r="Z61" i="36" s="1"/>
  <c r="V63" i="36"/>
  <c r="Z63" i="36" s="1"/>
  <c r="V65" i="36"/>
  <c r="Z65" i="36" s="1"/>
  <c r="V67" i="36"/>
  <c r="Z67" i="36" s="1"/>
  <c r="V69" i="36"/>
  <c r="Z69" i="36" s="1"/>
  <c r="V71" i="36"/>
  <c r="Z71" i="36" s="1"/>
  <c r="V73" i="36"/>
  <c r="Z73" i="36" s="1"/>
  <c r="V75" i="36"/>
  <c r="Z75" i="36" s="1"/>
  <c r="V77" i="36"/>
  <c r="Z77" i="36" s="1"/>
  <c r="V79" i="36"/>
  <c r="Z79" i="36" s="1"/>
  <c r="V81" i="36"/>
  <c r="Z81" i="36" s="1"/>
  <c r="V83" i="36"/>
  <c r="Z83" i="36" s="1"/>
  <c r="V85" i="36"/>
  <c r="Z85" i="36" s="1"/>
  <c r="V87" i="36"/>
  <c r="Z87" i="36" s="1"/>
  <c r="V89" i="36"/>
  <c r="Z89" i="36" s="1"/>
  <c r="V91" i="36"/>
  <c r="Z91" i="36" s="1"/>
  <c r="V93" i="36"/>
  <c r="Z93" i="36" s="1"/>
  <c r="V95" i="36"/>
  <c r="Z95" i="36" s="1"/>
  <c r="V97" i="36"/>
  <c r="Z97" i="36" s="1"/>
  <c r="V99" i="36"/>
  <c r="Z99" i="36" s="1"/>
  <c r="V101" i="36"/>
  <c r="Z101" i="36" s="1"/>
  <c r="V103" i="36"/>
  <c r="Z103" i="36" s="1"/>
  <c r="V105" i="36"/>
  <c r="Z105" i="36" s="1"/>
  <c r="V107" i="36"/>
  <c r="Z107" i="36" s="1"/>
  <c r="V109" i="36"/>
  <c r="Z109" i="36" s="1"/>
  <c r="V111" i="36"/>
  <c r="Z111" i="36" s="1"/>
  <c r="V113" i="36"/>
  <c r="Z113" i="36" s="1"/>
  <c r="V115" i="36"/>
  <c r="Z115" i="36" s="1"/>
  <c r="V117" i="36"/>
  <c r="Z117" i="36" s="1"/>
  <c r="V119" i="36"/>
  <c r="Z119" i="36" s="1"/>
  <c r="V121" i="36"/>
  <c r="Z121" i="36" s="1"/>
  <c r="V123" i="36"/>
  <c r="Z123" i="36" s="1"/>
  <c r="V35" i="36"/>
  <c r="Z35" i="36" s="1"/>
  <c r="V37" i="36"/>
  <c r="Z37" i="36" s="1"/>
  <c r="V39" i="36"/>
  <c r="Z39" i="36" s="1"/>
  <c r="V41" i="36"/>
  <c r="Z41" i="36" s="1"/>
  <c r="V43" i="36"/>
  <c r="Z43" i="36" s="1"/>
  <c r="V45" i="36"/>
  <c r="Z45" i="36" s="1"/>
  <c r="F6" i="36"/>
  <c r="F5" i="34" s="1"/>
  <c r="U24" i="36"/>
  <c r="Y24" i="36" s="1"/>
  <c r="U26" i="36"/>
  <c r="Y26" i="36" s="1"/>
  <c r="U28" i="36"/>
  <c r="Y28" i="36" s="1"/>
  <c r="U30" i="36"/>
  <c r="Y30" i="36" s="1"/>
  <c r="U32" i="36"/>
  <c r="Y32" i="36" s="1"/>
  <c r="U34" i="36"/>
  <c r="Y34" i="36" s="1"/>
  <c r="U36" i="36"/>
  <c r="Y36" i="36" s="1"/>
  <c r="U38" i="36"/>
  <c r="Y38" i="36" s="1"/>
  <c r="U40" i="36"/>
  <c r="Y40" i="36" s="1"/>
  <c r="U42" i="36"/>
  <c r="Y42" i="36" s="1"/>
  <c r="U44" i="36"/>
  <c r="Y44" i="36" s="1"/>
  <c r="U46" i="36"/>
  <c r="Y46" i="36" s="1"/>
  <c r="U48" i="36"/>
  <c r="Y48" i="36" s="1"/>
  <c r="U50" i="36"/>
  <c r="Y50" i="36" s="1"/>
  <c r="U52" i="36"/>
  <c r="Y52" i="36" s="1"/>
  <c r="U54" i="36"/>
  <c r="Y54" i="36" s="1"/>
  <c r="U56" i="36"/>
  <c r="Y56" i="36" s="1"/>
  <c r="U58" i="36"/>
  <c r="Y58" i="36" s="1"/>
  <c r="U60" i="36"/>
  <c r="Y60" i="36" s="1"/>
  <c r="U62" i="36"/>
  <c r="Y62" i="36" s="1"/>
  <c r="U64" i="36"/>
  <c r="Y64" i="36" s="1"/>
  <c r="U66" i="36"/>
  <c r="Y66" i="36" s="1"/>
  <c r="U68" i="36"/>
  <c r="Y68" i="36" s="1"/>
  <c r="U70" i="36"/>
  <c r="Y70" i="36" s="1"/>
  <c r="U72" i="36"/>
  <c r="Y72" i="36" s="1"/>
  <c r="U74" i="36"/>
  <c r="Y74" i="36" s="1"/>
  <c r="U76" i="36"/>
  <c r="Y76" i="36" s="1"/>
  <c r="U78" i="36"/>
  <c r="Y78" i="36" s="1"/>
  <c r="U80" i="36"/>
  <c r="Y80" i="36" s="1"/>
  <c r="U82" i="36"/>
  <c r="Y82" i="36" s="1"/>
  <c r="U84" i="36"/>
  <c r="Y84" i="36" s="1"/>
  <c r="U86" i="36"/>
  <c r="Y86" i="36" s="1"/>
  <c r="U88" i="36"/>
  <c r="Y88" i="36" s="1"/>
  <c r="U90" i="36"/>
  <c r="Y90" i="36" s="1"/>
  <c r="U92" i="36"/>
  <c r="Y92" i="36" s="1"/>
  <c r="U94" i="36"/>
  <c r="Y94" i="36" s="1"/>
  <c r="U96" i="36"/>
  <c r="Y96" i="36" s="1"/>
  <c r="U98" i="36"/>
  <c r="Y98" i="36" s="1"/>
  <c r="U100" i="36"/>
  <c r="Y100" i="36" s="1"/>
  <c r="U102" i="36"/>
  <c r="Y102" i="36" s="1"/>
  <c r="U104" i="36"/>
  <c r="Y104" i="36" s="1"/>
  <c r="U106" i="36"/>
  <c r="Y106" i="36" s="1"/>
  <c r="U108" i="36"/>
  <c r="Y108" i="36" s="1"/>
  <c r="U110" i="36"/>
  <c r="Y110" i="36" s="1"/>
  <c r="U112" i="36"/>
  <c r="Y112" i="36" s="1"/>
  <c r="U114" i="36"/>
  <c r="Y114" i="36" s="1"/>
  <c r="U116" i="36"/>
  <c r="Y116" i="36" s="1"/>
  <c r="U118" i="36"/>
  <c r="Y118" i="36" s="1"/>
  <c r="U120" i="36"/>
  <c r="Y120" i="36" s="1"/>
  <c r="U122" i="36"/>
  <c r="Y122" i="36" s="1"/>
  <c r="V23" i="36"/>
  <c r="V22" i="36"/>
  <c r="Z22" i="36" s="1"/>
  <c r="V24" i="36"/>
  <c r="Z24" i="36" s="1"/>
  <c r="V26" i="36"/>
  <c r="Z26" i="36" s="1"/>
  <c r="V28" i="36"/>
  <c r="Z28" i="36" s="1"/>
  <c r="V30" i="36"/>
  <c r="Z30" i="36" s="1"/>
  <c r="V32" i="36"/>
  <c r="Z32" i="36" s="1"/>
  <c r="V34" i="36"/>
  <c r="Z34" i="36" s="1"/>
  <c r="V36" i="36"/>
  <c r="Z36" i="36" s="1"/>
  <c r="V38" i="36"/>
  <c r="Z38" i="36" s="1"/>
  <c r="V40" i="36"/>
  <c r="Z40" i="36" s="1"/>
  <c r="V42" i="36"/>
  <c r="Z42" i="36" s="1"/>
  <c r="V44" i="36"/>
  <c r="Z44" i="36" s="1"/>
  <c r="V46" i="36"/>
  <c r="Z46" i="36" s="1"/>
  <c r="V48" i="36"/>
  <c r="Z48" i="36" s="1"/>
  <c r="V50" i="36"/>
  <c r="Z50" i="36" s="1"/>
  <c r="V52" i="36"/>
  <c r="Z52" i="36" s="1"/>
  <c r="V54" i="36"/>
  <c r="Z54" i="36" s="1"/>
  <c r="V56" i="36"/>
  <c r="Z56" i="36" s="1"/>
  <c r="V58" i="36"/>
  <c r="Z58" i="36" s="1"/>
  <c r="V60" i="36"/>
  <c r="Z60" i="36" s="1"/>
  <c r="V62" i="36"/>
  <c r="Z62" i="36" s="1"/>
  <c r="V64" i="36"/>
  <c r="Z64" i="36" s="1"/>
  <c r="V66" i="36"/>
  <c r="Z66" i="36" s="1"/>
  <c r="V68" i="36"/>
  <c r="Z68" i="36" s="1"/>
  <c r="V70" i="36"/>
  <c r="Z70" i="36" s="1"/>
  <c r="V72" i="36"/>
  <c r="Z72" i="36" s="1"/>
  <c r="V74" i="36"/>
  <c r="Z74" i="36" s="1"/>
  <c r="V76" i="36"/>
  <c r="Z76" i="36" s="1"/>
  <c r="V78" i="36"/>
  <c r="Z78" i="36" s="1"/>
  <c r="V80" i="36"/>
  <c r="Z80" i="36" s="1"/>
  <c r="V82" i="36"/>
  <c r="Z82" i="36" s="1"/>
  <c r="V84" i="36"/>
  <c r="Z84" i="36" s="1"/>
  <c r="V86" i="36"/>
  <c r="Z86" i="36" s="1"/>
  <c r="V88" i="36"/>
  <c r="Z88" i="36" s="1"/>
  <c r="V90" i="36"/>
  <c r="Z90" i="36" s="1"/>
  <c r="V92" i="36"/>
  <c r="Z92" i="36" s="1"/>
  <c r="V94" i="36"/>
  <c r="Z94" i="36" s="1"/>
  <c r="V96" i="36"/>
  <c r="Z96" i="36" s="1"/>
  <c r="V98" i="36"/>
  <c r="Z98" i="36" s="1"/>
  <c r="V100" i="36"/>
  <c r="Z100" i="36" s="1"/>
  <c r="V102" i="36"/>
  <c r="Z102" i="36" s="1"/>
  <c r="V104" i="36"/>
  <c r="Z104" i="36" s="1"/>
  <c r="V106" i="36"/>
  <c r="Z106" i="36" s="1"/>
  <c r="V108" i="36"/>
  <c r="Z108" i="36" s="1"/>
  <c r="V110" i="36"/>
  <c r="Z110" i="36" s="1"/>
  <c r="V112" i="36"/>
  <c r="Z112" i="36" s="1"/>
  <c r="V114" i="36"/>
  <c r="Z114" i="36" s="1"/>
  <c r="V116" i="36"/>
  <c r="Z116" i="36" s="1"/>
  <c r="V118" i="36"/>
  <c r="Z118" i="36" s="1"/>
  <c r="V120" i="36"/>
  <c r="Z120" i="36" s="1"/>
  <c r="V122" i="36"/>
  <c r="Z122" i="36" s="1"/>
  <c r="T125" i="36"/>
  <c r="V124" i="36"/>
  <c r="Z124" i="36" s="1"/>
  <c r="U124" i="36"/>
  <c r="Y124" i="36" s="1"/>
  <c r="V25" i="36"/>
  <c r="Z25" i="36" s="1"/>
  <c r="V27" i="36"/>
  <c r="Z27" i="36" s="1"/>
  <c r="V29" i="36"/>
  <c r="Z29" i="36" s="1"/>
  <c r="V31" i="36"/>
  <c r="Z31" i="36" s="1"/>
  <c r="E5" i="36"/>
  <c r="E4" i="34" s="1"/>
  <c r="U23" i="36"/>
  <c r="Y23" i="36" s="1"/>
  <c r="U25" i="36"/>
  <c r="Y25" i="36" s="1"/>
  <c r="U27" i="36"/>
  <c r="Y27" i="36" s="1"/>
  <c r="U29" i="36"/>
  <c r="Y29" i="36" s="1"/>
  <c r="U31" i="36"/>
  <c r="Y31" i="36" s="1"/>
  <c r="U33" i="36"/>
  <c r="Y33" i="36" s="1"/>
  <c r="U35" i="36"/>
  <c r="Y35" i="36" s="1"/>
  <c r="U37" i="36"/>
  <c r="Y37" i="36" s="1"/>
  <c r="U39" i="36"/>
  <c r="Y39" i="36" s="1"/>
  <c r="U41" i="36"/>
  <c r="Y41" i="36" s="1"/>
  <c r="U43" i="36"/>
  <c r="Y43" i="36" s="1"/>
  <c r="U45" i="36"/>
  <c r="Y45" i="36" s="1"/>
  <c r="U47" i="36"/>
  <c r="Y47" i="36" s="1"/>
  <c r="U49" i="36"/>
  <c r="Y49" i="36" s="1"/>
  <c r="U51" i="36"/>
  <c r="Y51" i="36" s="1"/>
  <c r="U53" i="36"/>
  <c r="Y53" i="36" s="1"/>
  <c r="U55" i="36"/>
  <c r="Y55" i="36" s="1"/>
  <c r="U57" i="36"/>
  <c r="Y57" i="36" s="1"/>
  <c r="U59" i="36"/>
  <c r="Y59" i="36" s="1"/>
  <c r="U61" i="36"/>
  <c r="Y61" i="36" s="1"/>
  <c r="U63" i="36"/>
  <c r="Y63" i="36" s="1"/>
  <c r="U65" i="36"/>
  <c r="Y65" i="36" s="1"/>
  <c r="U67" i="36"/>
  <c r="Y67" i="36" s="1"/>
  <c r="U69" i="36"/>
  <c r="Y69" i="36" s="1"/>
  <c r="U71" i="36"/>
  <c r="Y71" i="36" s="1"/>
  <c r="U73" i="36"/>
  <c r="Y73" i="36" s="1"/>
  <c r="U75" i="36"/>
  <c r="Y75" i="36" s="1"/>
  <c r="U77" i="36"/>
  <c r="Y77" i="36" s="1"/>
  <c r="U79" i="36"/>
  <c r="Y79" i="36" s="1"/>
  <c r="U81" i="36"/>
  <c r="Y81" i="36" s="1"/>
  <c r="U83" i="36"/>
  <c r="Y83" i="36" s="1"/>
  <c r="U85" i="36"/>
  <c r="Y85" i="36" s="1"/>
  <c r="U87" i="36"/>
  <c r="Y87" i="36" s="1"/>
  <c r="U89" i="36"/>
  <c r="Y89" i="36" s="1"/>
  <c r="U91" i="36"/>
  <c r="Y91" i="36" s="1"/>
  <c r="U93" i="36"/>
  <c r="Y93" i="36" s="1"/>
  <c r="U95" i="36"/>
  <c r="Y95" i="36" s="1"/>
  <c r="U97" i="36"/>
  <c r="Y97" i="36" s="1"/>
  <c r="U99" i="36"/>
  <c r="Y99" i="36" s="1"/>
  <c r="U101" i="36"/>
  <c r="Y101" i="36" s="1"/>
  <c r="U103" i="36"/>
  <c r="Y103" i="36" s="1"/>
  <c r="U105" i="36"/>
  <c r="Y105" i="36" s="1"/>
  <c r="U107" i="36"/>
  <c r="Y107" i="36" s="1"/>
  <c r="U109" i="36"/>
  <c r="Y109" i="36" s="1"/>
  <c r="U111" i="36"/>
  <c r="Y111" i="36" s="1"/>
  <c r="U113" i="36"/>
  <c r="Y113" i="36" s="1"/>
  <c r="U115" i="36"/>
  <c r="Y115" i="36" s="1"/>
  <c r="U117" i="36"/>
  <c r="Y117" i="36" s="1"/>
  <c r="U119" i="36"/>
  <c r="Y119" i="36" s="1"/>
  <c r="U121" i="36"/>
  <c r="Y121" i="36" s="1"/>
  <c r="U123" i="36"/>
  <c r="Y123" i="36" s="1"/>
  <c r="B6" i="34"/>
  <c r="E4" i="36"/>
  <c r="E3" i="34" s="1"/>
  <c r="C3" i="34"/>
  <c r="I3" i="34" s="1"/>
  <c r="D4" i="34"/>
  <c r="I4" i="34" s="1"/>
  <c r="D14" i="35"/>
  <c r="I63" i="35"/>
  <c r="H63" i="35"/>
  <c r="I62" i="35"/>
  <c r="H62" i="35"/>
  <c r="I61" i="35"/>
  <c r="H61" i="35"/>
  <c r="G68" i="35"/>
  <c r="F68" i="35"/>
  <c r="O90" i="35"/>
  <c r="O89" i="35"/>
  <c r="O88" i="35"/>
  <c r="O87" i="35"/>
  <c r="O82" i="35"/>
  <c r="O81" i="35"/>
  <c r="O80" i="35"/>
  <c r="O79" i="35"/>
  <c r="L90" i="35"/>
  <c r="L89" i="35"/>
  <c r="L88" i="35"/>
  <c r="L87" i="35"/>
  <c r="H90" i="35"/>
  <c r="H89" i="35"/>
  <c r="H88" i="35"/>
  <c r="H87" i="35"/>
  <c r="AE26" i="36" l="1"/>
  <c r="AD26" i="36"/>
  <c r="T126" i="36"/>
  <c r="V125" i="36"/>
  <c r="Z125" i="36" s="1"/>
  <c r="U125" i="36"/>
  <c r="Y125" i="36" s="1"/>
  <c r="B17" i="35"/>
  <c r="D68" i="35"/>
  <c r="C68" i="35"/>
  <c r="D150" i="35"/>
  <c r="E148" i="35"/>
  <c r="D148" i="35"/>
  <c r="E147" i="35"/>
  <c r="D147" i="35"/>
  <c r="E146" i="35"/>
  <c r="D146" i="35"/>
  <c r="F144" i="35"/>
  <c r="D144" i="35"/>
  <c r="F142" i="35"/>
  <c r="E142" i="35"/>
  <c r="D142" i="35"/>
  <c r="F141" i="35"/>
  <c r="E141" i="35"/>
  <c r="D141" i="35"/>
  <c r="F140" i="35"/>
  <c r="E140" i="35"/>
  <c r="D140" i="35"/>
  <c r="F139" i="35"/>
  <c r="E139" i="35"/>
  <c r="D139" i="35"/>
  <c r="F138" i="35"/>
  <c r="E138" i="35"/>
  <c r="D138" i="35"/>
  <c r="F137" i="35"/>
  <c r="E137" i="35"/>
  <c r="D137" i="35"/>
  <c r="F134" i="35"/>
  <c r="D134" i="35"/>
  <c r="F132" i="35"/>
  <c r="E132" i="35"/>
  <c r="D132" i="35"/>
  <c r="F131" i="35"/>
  <c r="E131" i="35"/>
  <c r="D131" i="35"/>
  <c r="F130" i="35"/>
  <c r="E130" i="35"/>
  <c r="D130" i="35"/>
  <c r="F127" i="35"/>
  <c r="E127" i="35"/>
  <c r="D127" i="35"/>
  <c r="F126" i="35"/>
  <c r="E126" i="35"/>
  <c r="D126" i="35"/>
  <c r="F125" i="35"/>
  <c r="E125" i="35"/>
  <c r="D125" i="35"/>
  <c r="F124" i="35"/>
  <c r="E124" i="35"/>
  <c r="D124" i="35"/>
  <c r="F82" i="35"/>
  <c r="E82" i="35"/>
  <c r="D82" i="35"/>
  <c r="F81" i="35"/>
  <c r="E81" i="35"/>
  <c r="D81" i="35"/>
  <c r="F80" i="35"/>
  <c r="E80" i="35"/>
  <c r="D80" i="35"/>
  <c r="F79" i="35"/>
  <c r="E79" i="35"/>
  <c r="H79" i="35" s="1"/>
  <c r="D79" i="35"/>
  <c r="AE27" i="36" l="1"/>
  <c r="AD27" i="36"/>
  <c r="G72" i="35"/>
  <c r="F72" i="35"/>
  <c r="G73" i="35"/>
  <c r="F73" i="35"/>
  <c r="F71" i="35"/>
  <c r="G71" i="35"/>
  <c r="T127" i="36"/>
  <c r="V126" i="36"/>
  <c r="Z126" i="36" s="1"/>
  <c r="U126" i="36"/>
  <c r="Y126" i="36" s="1"/>
  <c r="L79" i="35"/>
  <c r="D61" i="35" s="1"/>
  <c r="C71" i="35" s="1"/>
  <c r="I80" i="35"/>
  <c r="M80" i="35" s="1"/>
  <c r="E62" i="35" s="1"/>
  <c r="D72" i="35" s="1"/>
  <c r="I81" i="35"/>
  <c r="M81" i="35" s="1"/>
  <c r="I82" i="35"/>
  <c r="M82" i="35" s="1"/>
  <c r="H80" i="35"/>
  <c r="L80" i="35" s="1"/>
  <c r="D62" i="35" s="1"/>
  <c r="C72" i="35" s="1"/>
  <c r="I79" i="35"/>
  <c r="M79" i="35" s="1"/>
  <c r="E61" i="35" s="1"/>
  <c r="D71" i="35" s="1"/>
  <c r="H81" i="35"/>
  <c r="L81" i="35" s="1"/>
  <c r="H82" i="35"/>
  <c r="L82" i="35" s="1"/>
  <c r="AE28" i="36" l="1"/>
  <c r="AD28" i="36"/>
  <c r="T128" i="36"/>
  <c r="U127" i="36"/>
  <c r="Y127" i="36" s="1"/>
  <c r="V127" i="36"/>
  <c r="Z127" i="36" s="1"/>
  <c r="D63" i="35"/>
  <c r="C73" i="35" s="1"/>
  <c r="E63" i="35"/>
  <c r="F75" i="35"/>
  <c r="D15" i="35" s="1"/>
  <c r="AE29" i="36" l="1"/>
  <c r="AD29" i="36" s="1"/>
  <c r="D65" i="35"/>
  <c r="C14" i="35" s="1"/>
  <c r="T129" i="36"/>
  <c r="V128" i="36"/>
  <c r="Z128" i="36" s="1"/>
  <c r="U128" i="36"/>
  <c r="Y128" i="36" s="1"/>
  <c r="G75" i="35"/>
  <c r="D73" i="35"/>
  <c r="D75" i="35" s="1"/>
  <c r="E65" i="35"/>
  <c r="H65" i="35"/>
  <c r="I65" i="35"/>
  <c r="AE30" i="36" l="1"/>
  <c r="AD30" i="36" s="1"/>
  <c r="T130" i="36"/>
  <c r="V129" i="36"/>
  <c r="Z129" i="36" s="1"/>
  <c r="U129" i="36"/>
  <c r="Y129" i="36" s="1"/>
  <c r="C75" i="35"/>
  <c r="C15" i="35" s="1"/>
  <c r="AE31" i="36" l="1"/>
  <c r="AD31" i="36"/>
  <c r="T131" i="36"/>
  <c r="V130" i="36"/>
  <c r="Z130" i="36" s="1"/>
  <c r="U130" i="36"/>
  <c r="Y130" i="36" s="1"/>
  <c r="F81" i="27"/>
  <c r="E81" i="27"/>
  <c r="D81" i="27"/>
  <c r="F80" i="27"/>
  <c r="E80" i="27"/>
  <c r="D80" i="27"/>
  <c r="F79" i="27"/>
  <c r="E79" i="27"/>
  <c r="D79" i="27"/>
  <c r="F78" i="27"/>
  <c r="E78" i="27"/>
  <c r="D78" i="27"/>
  <c r="AE32" i="36" l="1"/>
  <c r="AD32" i="36"/>
  <c r="T132" i="36"/>
  <c r="U131" i="36"/>
  <c r="Y131" i="36" s="1"/>
  <c r="V131" i="36"/>
  <c r="Z131" i="36" s="1"/>
  <c r="R42" i="27"/>
  <c r="Q42" i="27"/>
  <c r="P42" i="27"/>
  <c r="L67" i="27"/>
  <c r="K67" i="27"/>
  <c r="J67" i="27"/>
  <c r="E67" i="27"/>
  <c r="E100" i="27"/>
  <c r="H109" i="27"/>
  <c r="H108" i="27"/>
  <c r="H107" i="27"/>
  <c r="H106" i="27"/>
  <c r="H105" i="27"/>
  <c r="H104" i="27"/>
  <c r="G100" i="27"/>
  <c r="F100" i="27"/>
  <c r="D100" i="27"/>
  <c r="I50" i="27"/>
  <c r="I49" i="27"/>
  <c r="I48" i="27"/>
  <c r="I47" i="27"/>
  <c r="I46" i="27"/>
  <c r="I45" i="27"/>
  <c r="I67" i="27"/>
  <c r="G67" i="27"/>
  <c r="F67" i="27"/>
  <c r="D67" i="27"/>
  <c r="AE33" i="36" l="1"/>
  <c r="AD33" i="36"/>
  <c r="T133" i="36"/>
  <c r="V132" i="36"/>
  <c r="Z132" i="36" s="1"/>
  <c r="U132" i="36"/>
  <c r="Y132" i="36" s="1"/>
  <c r="F26" i="25"/>
  <c r="E26" i="25"/>
  <c r="D26" i="25"/>
  <c r="C26" i="25"/>
  <c r="F25" i="25"/>
  <c r="E25" i="25"/>
  <c r="D25" i="25"/>
  <c r="C25" i="25"/>
  <c r="AE34" i="36" l="1"/>
  <c r="AD34" i="36" s="1"/>
  <c r="H25" i="25"/>
  <c r="H26" i="25"/>
  <c r="K25" i="25"/>
  <c r="C6" i="25" s="1"/>
  <c r="T134" i="36"/>
  <c r="V133" i="36"/>
  <c r="Z133" i="36" s="1"/>
  <c r="U133" i="36"/>
  <c r="Y133" i="36" s="1"/>
  <c r="K26" i="25"/>
  <c r="C7" i="25" s="1"/>
  <c r="T27" i="21" s="1"/>
  <c r="I26" i="25"/>
  <c r="L26" i="25" s="1"/>
  <c r="D7" i="25" s="1"/>
  <c r="U27" i="21" s="1"/>
  <c r="I25" i="25"/>
  <c r="L27" i="21"/>
  <c r="D27" i="21"/>
  <c r="L25" i="25"/>
  <c r="D6" i="25" s="1"/>
  <c r="E27" i="21" s="1"/>
  <c r="O42" i="27"/>
  <c r="AE35" i="36" l="1"/>
  <c r="AD35" i="36"/>
  <c r="T135" i="36"/>
  <c r="V134" i="36"/>
  <c r="Z134" i="36" s="1"/>
  <c r="U134" i="36"/>
  <c r="Y134" i="36" s="1"/>
  <c r="M27" i="21"/>
  <c r="J7" i="27"/>
  <c r="L17" i="26"/>
  <c r="G3" i="26" s="1"/>
  <c r="K17" i="26"/>
  <c r="F3" i="26" s="1"/>
  <c r="J17" i="26"/>
  <c r="H17" i="26"/>
  <c r="I17" i="26" s="1"/>
  <c r="E3" i="26" s="1"/>
  <c r="H15" i="26"/>
  <c r="I15" i="26" s="1"/>
  <c r="E4" i="26" s="1"/>
  <c r="K15" i="26"/>
  <c r="F4" i="26" s="1"/>
  <c r="H16" i="26"/>
  <c r="I16" i="26" s="1"/>
  <c r="K16" i="26"/>
  <c r="AE36" i="36" l="1"/>
  <c r="AD36" i="36" s="1"/>
  <c r="T136" i="36"/>
  <c r="U135" i="36"/>
  <c r="Y135" i="36" s="1"/>
  <c r="V135" i="36"/>
  <c r="Z135" i="36" s="1"/>
  <c r="J16" i="26"/>
  <c r="J15" i="26"/>
  <c r="AE37" i="36" l="1"/>
  <c r="AD37" i="36"/>
  <c r="T137" i="36"/>
  <c r="V136" i="36"/>
  <c r="Z136" i="36" s="1"/>
  <c r="U136" i="36"/>
  <c r="Y136" i="36" s="1"/>
  <c r="H72" i="27"/>
  <c r="H71" i="27"/>
  <c r="H70" i="27"/>
  <c r="K95" i="27"/>
  <c r="K94" i="27"/>
  <c r="K93" i="27"/>
  <c r="K92" i="27"/>
  <c r="K91" i="27"/>
  <c r="K90" i="27"/>
  <c r="G95" i="27"/>
  <c r="G94" i="27"/>
  <c r="G93" i="27"/>
  <c r="G92" i="27"/>
  <c r="G91" i="27"/>
  <c r="E149" i="27"/>
  <c r="E150" i="35" s="1"/>
  <c r="E133" i="27"/>
  <c r="B17" i="27"/>
  <c r="E143" i="27"/>
  <c r="E144" i="35" s="1"/>
  <c r="G63" i="27"/>
  <c r="G62" i="27"/>
  <c r="G61" i="27"/>
  <c r="G90" i="27"/>
  <c r="O81" i="27"/>
  <c r="O80" i="27"/>
  <c r="O79" i="27"/>
  <c r="O78" i="27"/>
  <c r="J81" i="27"/>
  <c r="J80" i="27"/>
  <c r="J79" i="27"/>
  <c r="J78" i="27"/>
  <c r="H78" i="27"/>
  <c r="N588" i="27"/>
  <c r="N587" i="27"/>
  <c r="N586" i="27"/>
  <c r="N585" i="27"/>
  <c r="N584" i="27"/>
  <c r="N583" i="27"/>
  <c r="N582" i="27"/>
  <c r="N581" i="27"/>
  <c r="N580" i="27"/>
  <c r="N579" i="27"/>
  <c r="N578" i="27"/>
  <c r="N577" i="27"/>
  <c r="N576" i="27"/>
  <c r="N575" i="27"/>
  <c r="N574" i="27"/>
  <c r="N573" i="27"/>
  <c r="N572" i="27"/>
  <c r="N571" i="27"/>
  <c r="N570" i="27"/>
  <c r="N569" i="27"/>
  <c r="N568" i="27"/>
  <c r="N567" i="27"/>
  <c r="N566" i="27"/>
  <c r="N565" i="27"/>
  <c r="N564" i="27"/>
  <c r="N563" i="27"/>
  <c r="N562" i="27"/>
  <c r="N561" i="27"/>
  <c r="N560" i="27"/>
  <c r="N559" i="27"/>
  <c r="N558" i="27"/>
  <c r="N557" i="27"/>
  <c r="N556" i="27"/>
  <c r="N555" i="27"/>
  <c r="N554" i="27"/>
  <c r="N553" i="27"/>
  <c r="N552" i="27"/>
  <c r="N551" i="27"/>
  <c r="N550" i="27"/>
  <c r="N549" i="27"/>
  <c r="N548" i="27"/>
  <c r="N547" i="27"/>
  <c r="N546" i="27"/>
  <c r="N545" i="27"/>
  <c r="N544" i="27"/>
  <c r="N543" i="27"/>
  <c r="N542" i="27"/>
  <c r="N541" i="27"/>
  <c r="N540" i="27"/>
  <c r="N539" i="27"/>
  <c r="N538" i="27"/>
  <c r="N537" i="27"/>
  <c r="N536" i="27"/>
  <c r="N535" i="27"/>
  <c r="N534" i="27"/>
  <c r="N533" i="27"/>
  <c r="N532" i="27"/>
  <c r="N531" i="27"/>
  <c r="N530" i="27"/>
  <c r="N529" i="27"/>
  <c r="N528" i="27"/>
  <c r="N527" i="27"/>
  <c r="N526" i="27"/>
  <c r="N525" i="27"/>
  <c r="N524" i="27"/>
  <c r="N523" i="27"/>
  <c r="N522" i="27"/>
  <c r="N521" i="27"/>
  <c r="N520" i="27"/>
  <c r="N519" i="27"/>
  <c r="N518" i="27"/>
  <c r="N517" i="27"/>
  <c r="N516" i="27"/>
  <c r="N515" i="27"/>
  <c r="N514" i="27"/>
  <c r="N513" i="27"/>
  <c r="N512" i="27"/>
  <c r="N511" i="27"/>
  <c r="N510" i="27"/>
  <c r="N509" i="27"/>
  <c r="N508" i="27"/>
  <c r="N507" i="27"/>
  <c r="N506" i="27"/>
  <c r="N505" i="27"/>
  <c r="N504" i="27"/>
  <c r="N503" i="27"/>
  <c r="N502" i="27"/>
  <c r="N501" i="27"/>
  <c r="N500" i="27"/>
  <c r="N499" i="27"/>
  <c r="N498" i="27"/>
  <c r="N497" i="27"/>
  <c r="N496" i="27"/>
  <c r="N495" i="27"/>
  <c r="N494" i="27"/>
  <c r="N493" i="27"/>
  <c r="N492" i="27"/>
  <c r="N491" i="27"/>
  <c r="N490" i="27"/>
  <c r="N489" i="27"/>
  <c r="N488" i="27"/>
  <c r="N487" i="27"/>
  <c r="N486" i="27"/>
  <c r="N485" i="27"/>
  <c r="N484" i="27"/>
  <c r="N483" i="27"/>
  <c r="N482" i="27"/>
  <c r="N481" i="27"/>
  <c r="N480" i="27"/>
  <c r="N479" i="27"/>
  <c r="N478" i="27"/>
  <c r="N477" i="27"/>
  <c r="N476" i="27"/>
  <c r="N475" i="27"/>
  <c r="N474" i="27"/>
  <c r="N473" i="27"/>
  <c r="N472" i="27"/>
  <c r="N471" i="27"/>
  <c r="N470" i="27"/>
  <c r="N469" i="27"/>
  <c r="N468" i="27"/>
  <c r="N467" i="27"/>
  <c r="N466" i="27"/>
  <c r="N465" i="27"/>
  <c r="N464" i="27"/>
  <c r="N463" i="27"/>
  <c r="N462" i="27"/>
  <c r="N461" i="27"/>
  <c r="N460" i="27"/>
  <c r="N459" i="27"/>
  <c r="N458" i="27"/>
  <c r="N457" i="27"/>
  <c r="N456" i="27"/>
  <c r="N455" i="27"/>
  <c r="N454" i="27"/>
  <c r="N453" i="27"/>
  <c r="N452" i="27"/>
  <c r="N451" i="27"/>
  <c r="N450" i="27"/>
  <c r="N449" i="27"/>
  <c r="N448" i="27"/>
  <c r="N447" i="27"/>
  <c r="N446" i="27"/>
  <c r="N445" i="27"/>
  <c r="N444" i="27"/>
  <c r="N443" i="27"/>
  <c r="N442" i="27"/>
  <c r="N441" i="27"/>
  <c r="N440" i="27"/>
  <c r="N439" i="27"/>
  <c r="N438" i="27"/>
  <c r="N437" i="27"/>
  <c r="N436" i="27"/>
  <c r="N435" i="27"/>
  <c r="N434" i="27"/>
  <c r="N433" i="27"/>
  <c r="N432" i="27"/>
  <c r="N431" i="27"/>
  <c r="N430" i="27"/>
  <c r="N429" i="27"/>
  <c r="N428" i="27"/>
  <c r="N427" i="27"/>
  <c r="N426" i="27"/>
  <c r="N425" i="27"/>
  <c r="N424" i="27"/>
  <c r="N423" i="27"/>
  <c r="N422" i="27"/>
  <c r="N421" i="27"/>
  <c r="N420" i="27"/>
  <c r="N419" i="27"/>
  <c r="N418" i="27"/>
  <c r="N417" i="27"/>
  <c r="N416" i="27"/>
  <c r="N415" i="27"/>
  <c r="N414" i="27"/>
  <c r="N413" i="27"/>
  <c r="N412" i="27"/>
  <c r="N411" i="27"/>
  <c r="N410" i="27"/>
  <c r="N409" i="27"/>
  <c r="N408" i="27"/>
  <c r="N407" i="27"/>
  <c r="N406" i="27"/>
  <c r="N405" i="27"/>
  <c r="N404" i="27"/>
  <c r="N403" i="27"/>
  <c r="N402" i="27"/>
  <c r="N401" i="27"/>
  <c r="N400" i="27"/>
  <c r="N399" i="27"/>
  <c r="N398" i="27"/>
  <c r="N397" i="27"/>
  <c r="N396" i="27"/>
  <c r="N395" i="27"/>
  <c r="N394" i="27"/>
  <c r="N393" i="27"/>
  <c r="N392" i="27"/>
  <c r="N391" i="27"/>
  <c r="N390" i="27"/>
  <c r="N389" i="27"/>
  <c r="N388" i="27"/>
  <c r="N387" i="27"/>
  <c r="N386" i="27"/>
  <c r="N385" i="27"/>
  <c r="N384" i="27"/>
  <c r="N383" i="27"/>
  <c r="N382" i="27"/>
  <c r="N381" i="27"/>
  <c r="N380" i="27"/>
  <c r="N379" i="27"/>
  <c r="N378" i="27"/>
  <c r="N377" i="27"/>
  <c r="N376" i="27"/>
  <c r="N375" i="27"/>
  <c r="N374" i="27"/>
  <c r="N373" i="27"/>
  <c r="N372" i="27"/>
  <c r="N371" i="27"/>
  <c r="N370" i="27"/>
  <c r="N369" i="27"/>
  <c r="N368" i="27"/>
  <c r="N367" i="27"/>
  <c r="N366" i="27"/>
  <c r="N365" i="27"/>
  <c r="N364" i="27"/>
  <c r="N363" i="27"/>
  <c r="N362" i="27"/>
  <c r="N361" i="27"/>
  <c r="N360" i="27"/>
  <c r="N359" i="27"/>
  <c r="N358" i="27"/>
  <c r="N357" i="27"/>
  <c r="N356" i="27"/>
  <c r="N355" i="27"/>
  <c r="N354" i="27"/>
  <c r="N353" i="27"/>
  <c r="N352" i="27"/>
  <c r="N351" i="27"/>
  <c r="N350" i="27"/>
  <c r="N349" i="27"/>
  <c r="N348" i="27"/>
  <c r="N347" i="27"/>
  <c r="N346" i="27"/>
  <c r="N345" i="27"/>
  <c r="N344" i="27"/>
  <c r="N343" i="27"/>
  <c r="N342" i="27"/>
  <c r="N341" i="27"/>
  <c r="N340" i="27"/>
  <c r="N339" i="27"/>
  <c r="N338" i="27"/>
  <c r="N337" i="27"/>
  <c r="N336" i="27"/>
  <c r="N335" i="27"/>
  <c r="N334" i="27"/>
  <c r="N333" i="27"/>
  <c r="N332" i="27"/>
  <c r="N331" i="27"/>
  <c r="N330" i="27"/>
  <c r="N329" i="27"/>
  <c r="N328" i="27"/>
  <c r="N327" i="27"/>
  <c r="N326" i="27"/>
  <c r="N325" i="27"/>
  <c r="N324" i="27"/>
  <c r="N323" i="27"/>
  <c r="N322" i="27"/>
  <c r="N321" i="27"/>
  <c r="N320" i="27"/>
  <c r="N319" i="27"/>
  <c r="N318" i="27"/>
  <c r="N317" i="27"/>
  <c r="N316" i="27"/>
  <c r="N315" i="27"/>
  <c r="N314" i="27"/>
  <c r="N313" i="27"/>
  <c r="N312" i="27"/>
  <c r="N311" i="27"/>
  <c r="N310" i="27"/>
  <c r="N309" i="27"/>
  <c r="N308" i="27"/>
  <c r="N307" i="27"/>
  <c r="N306" i="27"/>
  <c r="N305" i="27"/>
  <c r="N304" i="27"/>
  <c r="N303" i="27"/>
  <c r="N302" i="27"/>
  <c r="N301" i="27"/>
  <c r="N300" i="27"/>
  <c r="N299" i="27"/>
  <c r="N298" i="27"/>
  <c r="N297" i="27"/>
  <c r="N296" i="27"/>
  <c r="N295" i="27"/>
  <c r="N294" i="27"/>
  <c r="N293" i="27"/>
  <c r="N292" i="27"/>
  <c r="N291" i="27"/>
  <c r="N290" i="27"/>
  <c r="N289" i="27"/>
  <c r="N288" i="27"/>
  <c r="N287" i="27"/>
  <c r="N286" i="27"/>
  <c r="N285" i="27"/>
  <c r="N284" i="27"/>
  <c r="N283" i="27"/>
  <c r="N282" i="27"/>
  <c r="N281" i="27"/>
  <c r="N280" i="27"/>
  <c r="N279" i="27"/>
  <c r="N278" i="27"/>
  <c r="N277" i="27"/>
  <c r="N276" i="27"/>
  <c r="N275" i="27"/>
  <c r="N274" i="27"/>
  <c r="N273" i="27"/>
  <c r="N272" i="27"/>
  <c r="N271" i="27"/>
  <c r="N270" i="27"/>
  <c r="N269" i="27"/>
  <c r="N268" i="27"/>
  <c r="N267" i="27"/>
  <c r="N266" i="27"/>
  <c r="N265" i="27"/>
  <c r="N264" i="27"/>
  <c r="N263" i="27"/>
  <c r="N262" i="27"/>
  <c r="N261" i="27"/>
  <c r="N260" i="27"/>
  <c r="N259" i="27"/>
  <c r="N258" i="27"/>
  <c r="N257" i="27"/>
  <c r="N256" i="27"/>
  <c r="N255" i="27"/>
  <c r="N254" i="27"/>
  <c r="N253" i="27"/>
  <c r="N252" i="27"/>
  <c r="N251" i="27"/>
  <c r="N250" i="27"/>
  <c r="N249" i="27"/>
  <c r="N248" i="27"/>
  <c r="N247" i="27"/>
  <c r="N246" i="27"/>
  <c r="N245" i="27"/>
  <c r="N244" i="27"/>
  <c r="N243" i="27"/>
  <c r="N242" i="27"/>
  <c r="N241" i="27"/>
  <c r="N240" i="27"/>
  <c r="N239" i="27"/>
  <c r="N238" i="27"/>
  <c r="N237" i="27"/>
  <c r="N236" i="27"/>
  <c r="N235" i="27"/>
  <c r="N234" i="27"/>
  <c r="N233" i="27"/>
  <c r="N232" i="27"/>
  <c r="N231" i="27"/>
  <c r="N230" i="27"/>
  <c r="N229" i="27"/>
  <c r="N228" i="27"/>
  <c r="N227" i="27"/>
  <c r="N226" i="27"/>
  <c r="N225" i="27"/>
  <c r="N224" i="27"/>
  <c r="N223" i="27"/>
  <c r="N222" i="27"/>
  <c r="N221" i="27"/>
  <c r="N220" i="27"/>
  <c r="N219" i="27"/>
  <c r="N218" i="27"/>
  <c r="N217" i="27"/>
  <c r="N216" i="27"/>
  <c r="N215" i="27"/>
  <c r="N214" i="27"/>
  <c r="N213" i="27"/>
  <c r="N212" i="27"/>
  <c r="N211" i="27"/>
  <c r="N210" i="27"/>
  <c r="N209" i="27"/>
  <c r="N208" i="27"/>
  <c r="N207" i="27"/>
  <c r="N206" i="27"/>
  <c r="N205" i="27"/>
  <c r="N204" i="27"/>
  <c r="N203" i="27"/>
  <c r="N202" i="27"/>
  <c r="N201" i="27"/>
  <c r="N200" i="27"/>
  <c r="N199" i="27"/>
  <c r="N198" i="27"/>
  <c r="N197" i="27"/>
  <c r="N196" i="27"/>
  <c r="N195" i="27"/>
  <c r="N194" i="27"/>
  <c r="N193" i="27"/>
  <c r="N192" i="27"/>
  <c r="N191" i="27"/>
  <c r="N190" i="27"/>
  <c r="N189" i="27"/>
  <c r="N188" i="27"/>
  <c r="N187" i="27"/>
  <c r="N186" i="27"/>
  <c r="N185" i="27"/>
  <c r="N184" i="27"/>
  <c r="N183" i="27"/>
  <c r="N182" i="27"/>
  <c r="N181" i="27"/>
  <c r="N180" i="27"/>
  <c r="N179" i="27"/>
  <c r="N178" i="27"/>
  <c r="N177" i="27"/>
  <c r="N176" i="27"/>
  <c r="N175" i="27"/>
  <c r="N174" i="27"/>
  <c r="N173" i="27"/>
  <c r="N172" i="27"/>
  <c r="N171" i="27"/>
  <c r="N170" i="27"/>
  <c r="N169" i="27"/>
  <c r="N168" i="27"/>
  <c r="N167" i="27"/>
  <c r="N166" i="27"/>
  <c r="N165" i="27"/>
  <c r="N164" i="27"/>
  <c r="N163" i="27"/>
  <c r="N162" i="27"/>
  <c r="N161" i="27"/>
  <c r="N160" i="27"/>
  <c r="N159" i="27"/>
  <c r="N158" i="27"/>
  <c r="N157" i="27"/>
  <c r="M588" i="27"/>
  <c r="M587" i="27"/>
  <c r="M586" i="27"/>
  <c r="M585" i="27"/>
  <c r="M584" i="27"/>
  <c r="M583" i="27"/>
  <c r="M582" i="27"/>
  <c r="M581" i="27"/>
  <c r="M580" i="27"/>
  <c r="M579" i="27"/>
  <c r="M578" i="27"/>
  <c r="M577" i="27"/>
  <c r="M576" i="27"/>
  <c r="M575" i="27"/>
  <c r="M574" i="27"/>
  <c r="M573" i="27"/>
  <c r="M572" i="27"/>
  <c r="M571" i="27"/>
  <c r="M570" i="27"/>
  <c r="M569" i="27"/>
  <c r="M568" i="27"/>
  <c r="M567" i="27"/>
  <c r="M566" i="27"/>
  <c r="M565" i="27"/>
  <c r="M564" i="27"/>
  <c r="M563" i="27"/>
  <c r="M562" i="27"/>
  <c r="M561" i="27"/>
  <c r="M560" i="27"/>
  <c r="M559" i="27"/>
  <c r="M558" i="27"/>
  <c r="M557" i="27"/>
  <c r="M556" i="27"/>
  <c r="M555" i="27"/>
  <c r="M554" i="27"/>
  <c r="M553" i="27"/>
  <c r="M552" i="27"/>
  <c r="M551" i="27"/>
  <c r="M550" i="27"/>
  <c r="M549" i="27"/>
  <c r="M548" i="27"/>
  <c r="M547" i="27"/>
  <c r="M546" i="27"/>
  <c r="M545" i="27"/>
  <c r="M544" i="27"/>
  <c r="M543" i="27"/>
  <c r="M542" i="27"/>
  <c r="M541" i="27"/>
  <c r="M540" i="27"/>
  <c r="M539" i="27"/>
  <c r="M538" i="27"/>
  <c r="M537" i="27"/>
  <c r="M536" i="27"/>
  <c r="M535" i="27"/>
  <c r="M534" i="27"/>
  <c r="M533" i="27"/>
  <c r="M532" i="27"/>
  <c r="M531" i="27"/>
  <c r="M530" i="27"/>
  <c r="M529" i="27"/>
  <c r="M528" i="27"/>
  <c r="M527" i="27"/>
  <c r="M526" i="27"/>
  <c r="M525" i="27"/>
  <c r="M524" i="27"/>
  <c r="M523" i="27"/>
  <c r="M522" i="27"/>
  <c r="M521" i="27"/>
  <c r="M520" i="27"/>
  <c r="M519" i="27"/>
  <c r="M518" i="27"/>
  <c r="M517" i="27"/>
  <c r="M516" i="27"/>
  <c r="M515" i="27"/>
  <c r="M514" i="27"/>
  <c r="M513" i="27"/>
  <c r="M512" i="27"/>
  <c r="M511" i="27"/>
  <c r="M510" i="27"/>
  <c r="M509" i="27"/>
  <c r="M508" i="27"/>
  <c r="M507" i="27"/>
  <c r="M506" i="27"/>
  <c r="M505" i="27"/>
  <c r="M504" i="27"/>
  <c r="M503" i="27"/>
  <c r="M502" i="27"/>
  <c r="M501" i="27"/>
  <c r="M500" i="27"/>
  <c r="M499" i="27"/>
  <c r="M498" i="27"/>
  <c r="M497" i="27"/>
  <c r="M496" i="27"/>
  <c r="M495" i="27"/>
  <c r="M494" i="27"/>
  <c r="M493" i="27"/>
  <c r="M492" i="27"/>
  <c r="M491" i="27"/>
  <c r="M490" i="27"/>
  <c r="M489" i="27"/>
  <c r="M488" i="27"/>
  <c r="M487" i="27"/>
  <c r="M486" i="27"/>
  <c r="M485" i="27"/>
  <c r="M484" i="27"/>
  <c r="M483" i="27"/>
  <c r="M482" i="27"/>
  <c r="M481" i="27"/>
  <c r="M480" i="27"/>
  <c r="M479" i="27"/>
  <c r="M478" i="27"/>
  <c r="M477" i="27"/>
  <c r="M476" i="27"/>
  <c r="M475" i="27"/>
  <c r="M474" i="27"/>
  <c r="M473" i="27"/>
  <c r="M472" i="27"/>
  <c r="M471" i="27"/>
  <c r="M470" i="27"/>
  <c r="M469" i="27"/>
  <c r="M468" i="27"/>
  <c r="M467" i="27"/>
  <c r="M466" i="27"/>
  <c r="M465" i="27"/>
  <c r="M464" i="27"/>
  <c r="M463" i="27"/>
  <c r="M462" i="27"/>
  <c r="M461" i="27"/>
  <c r="M460" i="27"/>
  <c r="M459" i="27"/>
  <c r="M458" i="27"/>
  <c r="M457" i="27"/>
  <c r="M456" i="27"/>
  <c r="M455" i="27"/>
  <c r="M454" i="27"/>
  <c r="M453" i="27"/>
  <c r="M452" i="27"/>
  <c r="M451" i="27"/>
  <c r="M450" i="27"/>
  <c r="M449" i="27"/>
  <c r="M448" i="27"/>
  <c r="M447" i="27"/>
  <c r="M446" i="27"/>
  <c r="M445" i="27"/>
  <c r="M444" i="27"/>
  <c r="M443" i="27"/>
  <c r="M442" i="27"/>
  <c r="M441" i="27"/>
  <c r="M440" i="27"/>
  <c r="M439" i="27"/>
  <c r="M438" i="27"/>
  <c r="M437" i="27"/>
  <c r="M436" i="27"/>
  <c r="M435" i="27"/>
  <c r="M434" i="27"/>
  <c r="M433" i="27"/>
  <c r="M432" i="27"/>
  <c r="M431" i="27"/>
  <c r="M430" i="27"/>
  <c r="M429" i="27"/>
  <c r="M428" i="27"/>
  <c r="M427" i="27"/>
  <c r="M426" i="27"/>
  <c r="M425" i="27"/>
  <c r="M424" i="27"/>
  <c r="M423" i="27"/>
  <c r="M422" i="27"/>
  <c r="M421" i="27"/>
  <c r="M420" i="27"/>
  <c r="M419" i="27"/>
  <c r="M418" i="27"/>
  <c r="M417" i="27"/>
  <c r="M416" i="27"/>
  <c r="M415" i="27"/>
  <c r="M414" i="27"/>
  <c r="M413" i="27"/>
  <c r="M412" i="27"/>
  <c r="M411" i="27"/>
  <c r="M410" i="27"/>
  <c r="M409" i="27"/>
  <c r="M408" i="27"/>
  <c r="M407" i="27"/>
  <c r="M406" i="27"/>
  <c r="M405" i="27"/>
  <c r="M404" i="27"/>
  <c r="M403" i="27"/>
  <c r="M402" i="27"/>
  <c r="M401" i="27"/>
  <c r="M400" i="27"/>
  <c r="M399" i="27"/>
  <c r="M398" i="27"/>
  <c r="M397" i="27"/>
  <c r="M396" i="27"/>
  <c r="M395" i="27"/>
  <c r="M394" i="27"/>
  <c r="M393" i="27"/>
  <c r="M392" i="27"/>
  <c r="M391" i="27"/>
  <c r="M390" i="27"/>
  <c r="M389" i="27"/>
  <c r="M388" i="27"/>
  <c r="M387" i="27"/>
  <c r="M386" i="27"/>
  <c r="M385" i="27"/>
  <c r="M384" i="27"/>
  <c r="M383" i="27"/>
  <c r="M382" i="27"/>
  <c r="M381" i="27"/>
  <c r="M380" i="27"/>
  <c r="M379" i="27"/>
  <c r="M378" i="27"/>
  <c r="M377" i="27"/>
  <c r="M376" i="27"/>
  <c r="M375" i="27"/>
  <c r="M374" i="27"/>
  <c r="M373" i="27"/>
  <c r="M372" i="27"/>
  <c r="M371" i="27"/>
  <c r="M370" i="27"/>
  <c r="M369" i="27"/>
  <c r="M368" i="27"/>
  <c r="M367" i="27"/>
  <c r="M366" i="27"/>
  <c r="M365" i="27"/>
  <c r="M364" i="27"/>
  <c r="M363" i="27"/>
  <c r="M362" i="27"/>
  <c r="M361" i="27"/>
  <c r="M360" i="27"/>
  <c r="M359" i="27"/>
  <c r="M358" i="27"/>
  <c r="M357" i="27"/>
  <c r="M356" i="27"/>
  <c r="M355" i="27"/>
  <c r="M354" i="27"/>
  <c r="M353" i="27"/>
  <c r="M352" i="27"/>
  <c r="M351" i="27"/>
  <c r="M350" i="27"/>
  <c r="M349" i="27"/>
  <c r="M348" i="27"/>
  <c r="M347" i="27"/>
  <c r="M346" i="27"/>
  <c r="M345" i="27"/>
  <c r="M344" i="27"/>
  <c r="M343" i="27"/>
  <c r="M342" i="27"/>
  <c r="M341" i="27"/>
  <c r="M340" i="27"/>
  <c r="M339" i="27"/>
  <c r="M338" i="27"/>
  <c r="M337" i="27"/>
  <c r="M336" i="27"/>
  <c r="M335" i="27"/>
  <c r="M334" i="27"/>
  <c r="M333" i="27"/>
  <c r="M332" i="27"/>
  <c r="M331" i="27"/>
  <c r="M330" i="27"/>
  <c r="M329" i="27"/>
  <c r="M328" i="27"/>
  <c r="M327" i="27"/>
  <c r="M326" i="27"/>
  <c r="M325" i="27"/>
  <c r="M324" i="27"/>
  <c r="M323" i="27"/>
  <c r="M322" i="27"/>
  <c r="M321" i="27"/>
  <c r="M320" i="27"/>
  <c r="M319" i="27"/>
  <c r="M318" i="27"/>
  <c r="M317" i="27"/>
  <c r="M316" i="27"/>
  <c r="M315" i="27"/>
  <c r="M314" i="27"/>
  <c r="M313" i="27"/>
  <c r="M312" i="27"/>
  <c r="M311" i="27"/>
  <c r="M310" i="27"/>
  <c r="M309" i="27"/>
  <c r="M308" i="27"/>
  <c r="M307" i="27"/>
  <c r="M306" i="27"/>
  <c r="M305" i="27"/>
  <c r="M304" i="27"/>
  <c r="M303" i="27"/>
  <c r="M302" i="27"/>
  <c r="M301" i="27"/>
  <c r="M300" i="27"/>
  <c r="M299" i="27"/>
  <c r="M298" i="27"/>
  <c r="M297" i="27"/>
  <c r="M296" i="27"/>
  <c r="M295" i="27"/>
  <c r="M294" i="27"/>
  <c r="M293" i="27"/>
  <c r="M292" i="27"/>
  <c r="M291" i="27"/>
  <c r="M290" i="27"/>
  <c r="M289" i="27"/>
  <c r="M288" i="27"/>
  <c r="M287" i="27"/>
  <c r="M286" i="27"/>
  <c r="M285" i="27"/>
  <c r="M284" i="27"/>
  <c r="M283" i="27"/>
  <c r="M282" i="27"/>
  <c r="M281" i="27"/>
  <c r="M280" i="27"/>
  <c r="M279" i="27"/>
  <c r="M278" i="27"/>
  <c r="M277" i="27"/>
  <c r="M276" i="27"/>
  <c r="M275" i="27"/>
  <c r="M274" i="27"/>
  <c r="M273" i="27"/>
  <c r="M272" i="27"/>
  <c r="M271" i="27"/>
  <c r="M270" i="27"/>
  <c r="M269" i="27"/>
  <c r="M268" i="27"/>
  <c r="M267" i="27"/>
  <c r="M266" i="27"/>
  <c r="M265" i="27"/>
  <c r="M264" i="27"/>
  <c r="M263" i="27"/>
  <c r="M262" i="27"/>
  <c r="M261" i="27"/>
  <c r="M260" i="27"/>
  <c r="M259" i="27"/>
  <c r="M258" i="27"/>
  <c r="M257" i="27"/>
  <c r="M256" i="27"/>
  <c r="M255" i="27"/>
  <c r="M254" i="27"/>
  <c r="M253" i="27"/>
  <c r="M252" i="27"/>
  <c r="M251" i="27"/>
  <c r="M250" i="27"/>
  <c r="M249" i="27"/>
  <c r="M248" i="27"/>
  <c r="M247" i="27"/>
  <c r="M246" i="27"/>
  <c r="M245" i="27"/>
  <c r="M244" i="27"/>
  <c r="M243" i="27"/>
  <c r="M242" i="27"/>
  <c r="M241" i="27"/>
  <c r="M240" i="27"/>
  <c r="M239" i="27"/>
  <c r="M238" i="27"/>
  <c r="M237" i="27"/>
  <c r="M236" i="27"/>
  <c r="M235" i="27"/>
  <c r="M234" i="27"/>
  <c r="M233" i="27"/>
  <c r="M232" i="27"/>
  <c r="M231" i="27"/>
  <c r="M230" i="27"/>
  <c r="M229" i="27"/>
  <c r="M228" i="27"/>
  <c r="M227" i="27"/>
  <c r="M226" i="27"/>
  <c r="M225" i="27"/>
  <c r="M224" i="27"/>
  <c r="M223" i="27"/>
  <c r="M222" i="27"/>
  <c r="M221" i="27"/>
  <c r="M220" i="27"/>
  <c r="M219" i="27"/>
  <c r="M218" i="27"/>
  <c r="M217" i="27"/>
  <c r="M216" i="27"/>
  <c r="M215" i="27"/>
  <c r="M214" i="27"/>
  <c r="M213" i="27"/>
  <c r="M212" i="27"/>
  <c r="M211" i="27"/>
  <c r="M210" i="27"/>
  <c r="M209" i="27"/>
  <c r="M208" i="27"/>
  <c r="M207" i="27"/>
  <c r="M206" i="27"/>
  <c r="M205" i="27"/>
  <c r="M204" i="27"/>
  <c r="M203" i="27"/>
  <c r="M202" i="27"/>
  <c r="M201" i="27"/>
  <c r="M200" i="27"/>
  <c r="M199" i="27"/>
  <c r="M198" i="27"/>
  <c r="M197" i="27"/>
  <c r="M196" i="27"/>
  <c r="M195" i="27"/>
  <c r="M194" i="27"/>
  <c r="M193" i="27"/>
  <c r="M192" i="27"/>
  <c r="M191" i="27"/>
  <c r="M190" i="27"/>
  <c r="M189" i="27"/>
  <c r="M188" i="27"/>
  <c r="M187" i="27"/>
  <c r="M186" i="27"/>
  <c r="M185" i="27"/>
  <c r="M184" i="27"/>
  <c r="M183" i="27"/>
  <c r="M182" i="27"/>
  <c r="M181" i="27"/>
  <c r="M180" i="27"/>
  <c r="M179" i="27"/>
  <c r="M178" i="27"/>
  <c r="M177" i="27"/>
  <c r="M176" i="27"/>
  <c r="M175" i="27"/>
  <c r="M174" i="27"/>
  <c r="M173" i="27"/>
  <c r="M172" i="27"/>
  <c r="M171" i="27"/>
  <c r="M170" i="27"/>
  <c r="M169" i="27"/>
  <c r="M168" i="27"/>
  <c r="M167" i="27"/>
  <c r="M166" i="27"/>
  <c r="M165" i="27"/>
  <c r="M164" i="27"/>
  <c r="M163" i="27"/>
  <c r="M162" i="27"/>
  <c r="M161" i="27"/>
  <c r="M160" i="27"/>
  <c r="M159" i="27"/>
  <c r="M158" i="27"/>
  <c r="M157" i="27"/>
  <c r="M46" i="23"/>
  <c r="M45" i="23"/>
  <c r="M44" i="23"/>
  <c r="M43" i="23"/>
  <c r="M42" i="23"/>
  <c r="M41" i="23"/>
  <c r="M40" i="23"/>
  <c r="M39" i="23"/>
  <c r="M38" i="23"/>
  <c r="M37" i="23"/>
  <c r="M36" i="23"/>
  <c r="M35" i="23"/>
  <c r="L36" i="23"/>
  <c r="L37" i="23"/>
  <c r="L38" i="23"/>
  <c r="L39" i="23"/>
  <c r="L40" i="23"/>
  <c r="L41" i="23"/>
  <c r="L42" i="23"/>
  <c r="L43" i="23"/>
  <c r="L44" i="23"/>
  <c r="L45" i="23"/>
  <c r="L46" i="23"/>
  <c r="L35" i="23"/>
  <c r="E70" i="21"/>
  <c r="E68" i="21"/>
  <c r="E67" i="21"/>
  <c r="E66" i="21"/>
  <c r="E65" i="21"/>
  <c r="E64" i="21"/>
  <c r="E63" i="21"/>
  <c r="E62" i="21"/>
  <c r="E61" i="21"/>
  <c r="E60" i="21"/>
  <c r="E59" i="21"/>
  <c r="E58" i="21"/>
  <c r="E57" i="21"/>
  <c r="E56" i="21"/>
  <c r="E55" i="21"/>
  <c r="E54" i="21"/>
  <c r="E53" i="21"/>
  <c r="E52" i="21"/>
  <c r="E51" i="21"/>
  <c r="D70" i="21"/>
  <c r="D68" i="21"/>
  <c r="D67" i="21"/>
  <c r="D66" i="21"/>
  <c r="D65" i="21"/>
  <c r="D64" i="21"/>
  <c r="D63" i="21"/>
  <c r="D62" i="21"/>
  <c r="D61" i="21"/>
  <c r="D60" i="21"/>
  <c r="D59" i="21"/>
  <c r="D58" i="21"/>
  <c r="D57" i="21"/>
  <c r="D56" i="21"/>
  <c r="D55" i="21"/>
  <c r="D54" i="21"/>
  <c r="D53" i="21"/>
  <c r="D52" i="21"/>
  <c r="D51" i="21"/>
  <c r="B28" i="28"/>
  <c r="B27" i="28"/>
  <c r="B26" i="28"/>
  <c r="B25" i="28"/>
  <c r="B24" i="28"/>
  <c r="B23" i="28"/>
  <c r="B22" i="28"/>
  <c r="B21" i="28"/>
  <c r="B20" i="28"/>
  <c r="B19" i="28"/>
  <c r="B18" i="28"/>
  <c r="B17" i="28"/>
  <c r="B16" i="28"/>
  <c r="B15" i="28"/>
  <c r="B14" i="28"/>
  <c r="B13" i="28"/>
  <c r="B12" i="28"/>
  <c r="A13" i="28"/>
  <c r="A14" i="28" s="1"/>
  <c r="A15" i="28" s="1"/>
  <c r="A16" i="28" s="1"/>
  <c r="A17" i="28" s="1"/>
  <c r="A18" i="28" s="1"/>
  <c r="A19" i="28" s="1"/>
  <c r="A20" i="28" s="1"/>
  <c r="A21" i="28" s="1"/>
  <c r="A22" i="28" s="1"/>
  <c r="A23" i="28" s="1"/>
  <c r="A24" i="28" s="1"/>
  <c r="A25" i="28" s="1"/>
  <c r="A26" i="28" s="1"/>
  <c r="A27" i="28" s="1"/>
  <c r="A28" i="28" s="1"/>
  <c r="A12" i="28"/>
  <c r="B11" i="28"/>
  <c r="AE38" i="36" l="1"/>
  <c r="AD38" i="36"/>
  <c r="E134" i="35"/>
  <c r="D17" i="27"/>
  <c r="D16" i="35"/>
  <c r="C16" i="35"/>
  <c r="T138" i="36"/>
  <c r="U137" i="36"/>
  <c r="Y137" i="36" s="1"/>
  <c r="V137" i="36"/>
  <c r="Z137" i="36" s="1"/>
  <c r="E17" i="27"/>
  <c r="F17" i="27"/>
  <c r="D95" i="27"/>
  <c r="E93" i="27"/>
  <c r="I93" i="27" s="1"/>
  <c r="I32" i="27" s="1"/>
  <c r="E92" i="27"/>
  <c r="E90" i="27"/>
  <c r="I90" i="27" s="1"/>
  <c r="I29" i="27" s="1"/>
  <c r="E94" i="27"/>
  <c r="I94" i="27" s="1"/>
  <c r="I33" i="27" s="1"/>
  <c r="E91" i="27"/>
  <c r="I91" i="27" s="1"/>
  <c r="I30" i="27" s="1"/>
  <c r="E95" i="27"/>
  <c r="D92" i="27"/>
  <c r="D93" i="27"/>
  <c r="H93" i="27" s="1"/>
  <c r="E107" i="27" s="1"/>
  <c r="K48" i="27" s="1"/>
  <c r="P48" i="27" s="1"/>
  <c r="D90" i="27"/>
  <c r="D94" i="27"/>
  <c r="H94" i="27" s="1"/>
  <c r="E108" i="27" s="1"/>
  <c r="K49" i="27" s="1"/>
  <c r="P49" i="27" s="1"/>
  <c r="D91" i="27"/>
  <c r="H91" i="27" s="1"/>
  <c r="E105" i="27" s="1"/>
  <c r="K46" i="27" s="1"/>
  <c r="C17" i="27"/>
  <c r="L78" i="27"/>
  <c r="I78" i="27"/>
  <c r="M78" i="27" s="1"/>
  <c r="E61" i="27" s="1"/>
  <c r="I79" i="27"/>
  <c r="M79" i="27" s="1"/>
  <c r="E62" i="27" s="1"/>
  <c r="I80" i="27"/>
  <c r="M80" i="27" s="1"/>
  <c r="I81" i="27"/>
  <c r="M81" i="27" s="1"/>
  <c r="H79" i="27"/>
  <c r="L79" i="27" s="1"/>
  <c r="D62" i="27" s="1"/>
  <c r="E71" i="27" s="1"/>
  <c r="H80" i="27"/>
  <c r="L80" i="27" s="1"/>
  <c r="H81" i="27"/>
  <c r="L81" i="27" s="1"/>
  <c r="L16" i="26"/>
  <c r="L15" i="26"/>
  <c r="G4" i="26" s="1"/>
  <c r="H9" i="23"/>
  <c r="H8" i="23"/>
  <c r="H7" i="23"/>
  <c r="H6" i="23"/>
  <c r="H5" i="23"/>
  <c r="H4" i="23"/>
  <c r="B26" i="23"/>
  <c r="B25" i="23"/>
  <c r="B23" i="23"/>
  <c r="B22" i="23"/>
  <c r="B21" i="23"/>
  <c r="B20" i="23"/>
  <c r="Q57" i="23"/>
  <c r="G25" i="23" s="1"/>
  <c r="Q56" i="23"/>
  <c r="G26" i="23" s="1"/>
  <c r="Q55" i="23"/>
  <c r="O57" i="23"/>
  <c r="E25" i="23" s="1"/>
  <c r="O56" i="23"/>
  <c r="P56" i="23" s="1"/>
  <c r="F26" i="23" s="1"/>
  <c r="O55" i="23"/>
  <c r="P55" i="23" s="1"/>
  <c r="AE39" i="36" l="1"/>
  <c r="AD39" i="36" s="1"/>
  <c r="C17" i="35"/>
  <c r="C18" i="35" s="1"/>
  <c r="C19" i="35" s="1"/>
  <c r="D17" i="35"/>
  <c r="T139" i="36"/>
  <c r="V138" i="36"/>
  <c r="Z138" i="36" s="1"/>
  <c r="U138" i="36"/>
  <c r="Y138" i="36" s="1"/>
  <c r="I62" i="27"/>
  <c r="F71" i="27"/>
  <c r="H62" i="27"/>
  <c r="J71" i="27" s="1"/>
  <c r="E46" i="27" s="1"/>
  <c r="P46" i="27" s="1"/>
  <c r="D71" i="27"/>
  <c r="I61" i="27"/>
  <c r="F70" i="27"/>
  <c r="D61" i="27"/>
  <c r="E70" i="27" s="1"/>
  <c r="D105" i="27"/>
  <c r="J46" i="27" s="1"/>
  <c r="H30" i="27"/>
  <c r="D108" i="27"/>
  <c r="H33" i="27"/>
  <c r="D107" i="27"/>
  <c r="H32" i="27"/>
  <c r="G105" i="27"/>
  <c r="M46" i="27" s="1"/>
  <c r="F105" i="27"/>
  <c r="L46" i="27" s="1"/>
  <c r="G107" i="27"/>
  <c r="F107" i="27"/>
  <c r="F104" i="27"/>
  <c r="L45" i="27" s="1"/>
  <c r="G104" i="27"/>
  <c r="M45" i="27" s="1"/>
  <c r="F108" i="27"/>
  <c r="G108" i="27"/>
  <c r="H95" i="27"/>
  <c r="I95" i="27"/>
  <c r="I34" i="27" s="1"/>
  <c r="I92" i="27"/>
  <c r="I31" i="27" s="1"/>
  <c r="H92" i="27"/>
  <c r="E97" i="27"/>
  <c r="E98" i="27" s="1"/>
  <c r="D97" i="27"/>
  <c r="D63" i="27"/>
  <c r="E63" i="27"/>
  <c r="F72" i="27" s="1"/>
  <c r="H90" i="27"/>
  <c r="E104" i="27" s="1"/>
  <c r="K45" i="27" s="1"/>
  <c r="I25" i="23"/>
  <c r="E6" i="23" s="1"/>
  <c r="P57" i="23"/>
  <c r="F25" i="23" s="1"/>
  <c r="J25" i="23" s="1"/>
  <c r="F6" i="23" s="1"/>
  <c r="E25" i="21" s="1"/>
  <c r="E26" i="23"/>
  <c r="I26" i="23" s="1"/>
  <c r="E9" i="23" s="1"/>
  <c r="T25" i="21" s="1"/>
  <c r="J26" i="23"/>
  <c r="F9" i="23" s="1"/>
  <c r="U25" i="21" s="1"/>
  <c r="J4" i="26"/>
  <c r="U33" i="21" s="1"/>
  <c r="J3" i="26"/>
  <c r="I4" i="26"/>
  <c r="T33" i="21" s="1"/>
  <c r="I3" i="26"/>
  <c r="K36" i="23"/>
  <c r="K37" i="23"/>
  <c r="K38" i="23"/>
  <c r="K39" i="23"/>
  <c r="K40" i="23"/>
  <c r="K41" i="23"/>
  <c r="K42" i="23"/>
  <c r="K43" i="23"/>
  <c r="K44" i="23"/>
  <c r="K45" i="23"/>
  <c r="K46" i="23"/>
  <c r="K35" i="23"/>
  <c r="AE40" i="36" l="1"/>
  <c r="AD40" i="36"/>
  <c r="D18" i="35"/>
  <c r="D19" i="35" s="1"/>
  <c r="T140" i="36"/>
  <c r="U139" i="36"/>
  <c r="Y139" i="36" s="1"/>
  <c r="V139" i="36"/>
  <c r="Z139" i="36" s="1"/>
  <c r="D72" i="27"/>
  <c r="E72" i="27"/>
  <c r="E74" i="27" s="1"/>
  <c r="H34" i="27"/>
  <c r="E109" i="27"/>
  <c r="K50" i="27" s="1"/>
  <c r="P50" i="27" s="1"/>
  <c r="H31" i="27"/>
  <c r="E106" i="27"/>
  <c r="K47" i="27" s="1"/>
  <c r="M48" i="27"/>
  <c r="R48" i="27" s="1"/>
  <c r="J48" i="27"/>
  <c r="O48" i="27" s="1"/>
  <c r="J49" i="27"/>
  <c r="O49" i="27" s="1"/>
  <c r="L49" i="27"/>
  <c r="Q49" i="27" s="1"/>
  <c r="M49" i="27"/>
  <c r="R49" i="27" s="1"/>
  <c r="L48" i="27"/>
  <c r="Q48" i="27" s="1"/>
  <c r="F74" i="27"/>
  <c r="D30" i="27"/>
  <c r="L30" i="27" s="1"/>
  <c r="D33" i="27"/>
  <c r="L33" i="27" s="1"/>
  <c r="I71" i="27"/>
  <c r="D46" i="27" s="1"/>
  <c r="E32" i="27"/>
  <c r="M32" i="27" s="1"/>
  <c r="K70" i="27"/>
  <c r="F45" i="27" s="1"/>
  <c r="E29" i="27"/>
  <c r="L70" i="27"/>
  <c r="G45" i="27" s="1"/>
  <c r="H61" i="27"/>
  <c r="J70" i="27" s="1"/>
  <c r="E45" i="27" s="1"/>
  <c r="P45" i="27" s="1"/>
  <c r="D70" i="27"/>
  <c r="E30" i="27"/>
  <c r="M30" i="27" s="1"/>
  <c r="L71" i="27"/>
  <c r="G46" i="27" s="1"/>
  <c r="K71" i="27"/>
  <c r="F46" i="27" s="1"/>
  <c r="E33" i="27"/>
  <c r="M33" i="27" s="1"/>
  <c r="D104" i="27"/>
  <c r="J45" i="27" s="1"/>
  <c r="H29" i="27"/>
  <c r="D106" i="27"/>
  <c r="J47" i="27" s="1"/>
  <c r="G106" i="27"/>
  <c r="M47" i="27" s="1"/>
  <c r="F106" i="27"/>
  <c r="L47" i="27" s="1"/>
  <c r="G109" i="27"/>
  <c r="F109" i="27"/>
  <c r="D109" i="27"/>
  <c r="D98" i="27"/>
  <c r="D65" i="27"/>
  <c r="I63" i="27"/>
  <c r="H63" i="27"/>
  <c r="J72" i="27" s="1"/>
  <c r="E47" i="27" s="1"/>
  <c r="E65" i="27"/>
  <c r="I97" i="27"/>
  <c r="I36" i="27" s="1"/>
  <c r="I37" i="27" s="1"/>
  <c r="H97" i="27"/>
  <c r="H36" i="27" s="1"/>
  <c r="H37" i="27" s="1"/>
  <c r="D33" i="21"/>
  <c r="L33" i="21"/>
  <c r="E33" i="21"/>
  <c r="M33" i="21"/>
  <c r="M25" i="21"/>
  <c r="D25" i="21"/>
  <c r="L25" i="21"/>
  <c r="V46" i="23"/>
  <c r="X46" i="23" s="1"/>
  <c r="V45" i="23"/>
  <c r="X45" i="23" s="1"/>
  <c r="V44" i="23"/>
  <c r="X44" i="23" s="1"/>
  <c r="V43" i="23"/>
  <c r="X43" i="23" s="1"/>
  <c r="V42" i="23"/>
  <c r="X42" i="23" s="1"/>
  <c r="V41" i="23"/>
  <c r="X41" i="23" s="1"/>
  <c r="V40" i="23"/>
  <c r="X40" i="23" s="1"/>
  <c r="V39" i="23"/>
  <c r="X39" i="23" s="1"/>
  <c r="V38" i="23"/>
  <c r="X38" i="23" s="1"/>
  <c r="V37" i="23"/>
  <c r="X37" i="23" s="1"/>
  <c r="V36" i="23"/>
  <c r="X36" i="23" s="1"/>
  <c r="V35" i="23"/>
  <c r="X35" i="23" s="1"/>
  <c r="T46" i="23"/>
  <c r="S46" i="23"/>
  <c r="R46" i="23"/>
  <c r="Q46" i="23"/>
  <c r="P46" i="23"/>
  <c r="T45" i="23"/>
  <c r="S45" i="23"/>
  <c r="R45" i="23"/>
  <c r="Q45" i="23"/>
  <c r="P45" i="23"/>
  <c r="T44" i="23"/>
  <c r="S44" i="23"/>
  <c r="R44" i="23"/>
  <c r="Q44" i="23"/>
  <c r="P44" i="23"/>
  <c r="T43" i="23"/>
  <c r="S43" i="23"/>
  <c r="R43" i="23"/>
  <c r="Q43" i="23"/>
  <c r="P43" i="23"/>
  <c r="T42" i="23"/>
  <c r="S42" i="23"/>
  <c r="R42" i="23"/>
  <c r="Q42" i="23"/>
  <c r="P42" i="23"/>
  <c r="T41" i="23"/>
  <c r="S41" i="23"/>
  <c r="R41" i="23"/>
  <c r="Q41" i="23"/>
  <c r="P41" i="23"/>
  <c r="T40" i="23"/>
  <c r="S40" i="23"/>
  <c r="R40" i="23"/>
  <c r="Q40" i="23"/>
  <c r="P40" i="23"/>
  <c r="T39" i="23"/>
  <c r="S39" i="23"/>
  <c r="R39" i="23"/>
  <c r="Q39" i="23"/>
  <c r="P39" i="23"/>
  <c r="T38" i="23"/>
  <c r="S38" i="23"/>
  <c r="R38" i="23"/>
  <c r="Q38" i="23"/>
  <c r="P38" i="23"/>
  <c r="T37" i="23"/>
  <c r="S37" i="23"/>
  <c r="R37" i="23"/>
  <c r="Q37" i="23"/>
  <c r="P37" i="23"/>
  <c r="T36" i="23"/>
  <c r="S36" i="23"/>
  <c r="R36" i="23"/>
  <c r="Q36" i="23"/>
  <c r="P36" i="23"/>
  <c r="T35" i="23"/>
  <c r="S35" i="23"/>
  <c r="R35" i="23"/>
  <c r="Q35" i="23"/>
  <c r="P35" i="23"/>
  <c r="AE41" i="36" l="1"/>
  <c r="AD41" i="36"/>
  <c r="D74" i="27"/>
  <c r="T141" i="36"/>
  <c r="V140" i="36"/>
  <c r="Z140" i="36" s="1"/>
  <c r="U140" i="36"/>
  <c r="Y140" i="36" s="1"/>
  <c r="P47" i="27"/>
  <c r="P52" i="27" s="1"/>
  <c r="D15" i="27" s="1"/>
  <c r="K52" i="27"/>
  <c r="E52" i="27"/>
  <c r="J74" i="27"/>
  <c r="J50" i="27"/>
  <c r="O50" i="27" s="1"/>
  <c r="M50" i="27"/>
  <c r="M52" i="27" s="1"/>
  <c r="L50" i="27"/>
  <c r="Q50" i="27" s="1"/>
  <c r="R46" i="27"/>
  <c r="R45" i="27"/>
  <c r="O46" i="27"/>
  <c r="Q46" i="27"/>
  <c r="Q45" i="27"/>
  <c r="D34" i="27"/>
  <c r="L34" i="27" s="1"/>
  <c r="I72" i="27"/>
  <c r="D47" i="27" s="1"/>
  <c r="D31" i="27"/>
  <c r="L31" i="27" s="1"/>
  <c r="E34" i="27"/>
  <c r="M34" i="27" s="1"/>
  <c r="L72" i="27"/>
  <c r="G47" i="27" s="1"/>
  <c r="E31" i="27"/>
  <c r="M31" i="27" s="1"/>
  <c r="K72" i="27"/>
  <c r="F47" i="27" s="1"/>
  <c r="D32" i="27"/>
  <c r="L32" i="27" s="1"/>
  <c r="I70" i="27"/>
  <c r="D45" i="27" s="1"/>
  <c r="D29" i="27"/>
  <c r="M29" i="27"/>
  <c r="G111" i="27"/>
  <c r="F111" i="27"/>
  <c r="D111" i="27"/>
  <c r="H65" i="27"/>
  <c r="I65" i="27"/>
  <c r="G23" i="23"/>
  <c r="F20" i="23"/>
  <c r="E21" i="23"/>
  <c r="E23" i="23"/>
  <c r="E20" i="23"/>
  <c r="G22" i="23"/>
  <c r="F21" i="23"/>
  <c r="E22" i="23"/>
  <c r="G21" i="23"/>
  <c r="F22" i="23"/>
  <c r="G20" i="23"/>
  <c r="F23" i="23"/>
  <c r="AE42" i="36" l="1"/>
  <c r="AD42" i="36"/>
  <c r="T142" i="36"/>
  <c r="U141" i="36"/>
  <c r="Y141" i="36" s="1"/>
  <c r="V141" i="36"/>
  <c r="Z141" i="36" s="1"/>
  <c r="L52" i="27"/>
  <c r="R50" i="27"/>
  <c r="J52" i="27"/>
  <c r="O47" i="27"/>
  <c r="K74" i="27"/>
  <c r="O45" i="27"/>
  <c r="L74" i="27"/>
  <c r="D36" i="27"/>
  <c r="D37" i="27" s="1"/>
  <c r="L29" i="27"/>
  <c r="I74" i="27"/>
  <c r="E36" i="27"/>
  <c r="E37" i="27" s="1"/>
  <c r="J22" i="23"/>
  <c r="F7" i="23" s="1"/>
  <c r="U23" i="21" s="1"/>
  <c r="I22" i="23"/>
  <c r="E7" i="23" s="1"/>
  <c r="T23" i="21" s="1"/>
  <c r="J20" i="23"/>
  <c r="F4" i="23" s="1"/>
  <c r="I20" i="23"/>
  <c r="E4" i="23" s="1"/>
  <c r="J21" i="23"/>
  <c r="F5" i="23" s="1"/>
  <c r="I21" i="23"/>
  <c r="E5" i="23" s="1"/>
  <c r="I23" i="23"/>
  <c r="E8" i="23" s="1"/>
  <c r="T24" i="21" s="1"/>
  <c r="J23" i="23"/>
  <c r="F8" i="23" s="1"/>
  <c r="U24" i="21" s="1"/>
  <c r="T143" i="36" l="1"/>
  <c r="V142" i="36"/>
  <c r="Z142" i="36" s="1"/>
  <c r="U142" i="36"/>
  <c r="Y142" i="36" s="1"/>
  <c r="G22" i="29"/>
  <c r="F23" i="29"/>
  <c r="H21" i="29"/>
  <c r="G21" i="29"/>
  <c r="F22" i="29"/>
  <c r="H22" i="29"/>
  <c r="F21" i="29"/>
  <c r="D52" i="27"/>
  <c r="O52" i="27"/>
  <c r="C15" i="27" s="1"/>
  <c r="F17" i="29"/>
  <c r="D33" i="30" s="1"/>
  <c r="H19" i="29"/>
  <c r="G18" i="29"/>
  <c r="F19" i="29"/>
  <c r="D35" i="30" s="1"/>
  <c r="H18" i="29"/>
  <c r="G19" i="29"/>
  <c r="F18" i="29"/>
  <c r="D34" i="30" s="1"/>
  <c r="H17" i="29"/>
  <c r="G17" i="29"/>
  <c r="Q47" i="27"/>
  <c r="Q52" i="27" s="1"/>
  <c r="E15" i="27" s="1"/>
  <c r="F52" i="27"/>
  <c r="G52" i="27"/>
  <c r="R47" i="27"/>
  <c r="R52" i="27" s="1"/>
  <c r="F15" i="27" s="1"/>
  <c r="L36" i="27"/>
  <c r="C14" i="27" s="1"/>
  <c r="M36" i="27"/>
  <c r="M23" i="21"/>
  <c r="E23" i="21"/>
  <c r="L24" i="21"/>
  <c r="D24" i="21"/>
  <c r="E24" i="21"/>
  <c r="M24" i="21"/>
  <c r="D23" i="21"/>
  <c r="L23" i="21"/>
  <c r="T144" i="36" l="1"/>
  <c r="U143" i="36"/>
  <c r="Y143" i="36" s="1"/>
  <c r="V143" i="36"/>
  <c r="Z143" i="36" s="1"/>
  <c r="G23" i="29"/>
  <c r="H23" i="29"/>
  <c r="D14" i="27"/>
  <c r="D16" i="27" s="1"/>
  <c r="D12" i="30"/>
  <c r="H26" i="29"/>
  <c r="H30" i="29" s="1"/>
  <c r="F34" i="30"/>
  <c r="H25" i="29"/>
  <c r="H29" i="29" s="1"/>
  <c r="F37" i="30" s="1"/>
  <c r="F33" i="30"/>
  <c r="G25" i="29"/>
  <c r="G29" i="29" s="1"/>
  <c r="E37" i="30" s="1"/>
  <c r="E33" i="30"/>
  <c r="G26" i="29"/>
  <c r="G30" i="29" s="1"/>
  <c r="E38" i="30" s="1"/>
  <c r="E34" i="30"/>
  <c r="G27" i="29"/>
  <c r="E35" i="30"/>
  <c r="H27" i="29"/>
  <c r="F35" i="30"/>
  <c r="F4" i="29"/>
  <c r="F27" i="29"/>
  <c r="F31" i="29" s="1"/>
  <c r="D39" i="30" s="1"/>
  <c r="D25" i="30" s="1"/>
  <c r="H4" i="29"/>
  <c r="F26" i="29"/>
  <c r="F30" i="29" s="1"/>
  <c r="D38" i="30" s="1"/>
  <c r="D24" i="30" s="1"/>
  <c r="G4" i="29"/>
  <c r="F25" i="29"/>
  <c r="F29" i="29" s="1"/>
  <c r="D37" i="30" s="1"/>
  <c r="D23" i="30" s="1"/>
  <c r="F33" i="29"/>
  <c r="C16" i="27"/>
  <c r="F14" i="27"/>
  <c r="F16" i="27" s="1"/>
  <c r="E14" i="27"/>
  <c r="G33" i="29" s="1"/>
  <c r="T145" i="36" l="1"/>
  <c r="V144" i="36"/>
  <c r="Z144" i="36" s="1"/>
  <c r="U144" i="36"/>
  <c r="Y144" i="36" s="1"/>
  <c r="D18" i="27"/>
  <c r="D19" i="27" s="1"/>
  <c r="D13" i="30"/>
  <c r="E12" i="30"/>
  <c r="C4" i="30" s="1"/>
  <c r="E24" i="30"/>
  <c r="F23" i="30"/>
  <c r="E23" i="30"/>
  <c r="H31" i="29"/>
  <c r="F39" i="30" s="1"/>
  <c r="F25" i="30" s="1"/>
  <c r="G31" i="29"/>
  <c r="E39" i="30" s="1"/>
  <c r="E25" i="30" s="1"/>
  <c r="G3" i="29"/>
  <c r="G5" i="29" s="1"/>
  <c r="F38" i="30"/>
  <c r="F24" i="30" s="1"/>
  <c r="F3" i="29"/>
  <c r="F5" i="29" s="1"/>
  <c r="H34" i="29"/>
  <c r="C18" i="27"/>
  <c r="C19" i="27" s="1"/>
  <c r="F34" i="29"/>
  <c r="H33" i="29"/>
  <c r="E16" i="27"/>
  <c r="J6" i="27"/>
  <c r="C7" i="27"/>
  <c r="F18" i="27"/>
  <c r="F19" i="27" s="1"/>
  <c r="T146" i="36" l="1"/>
  <c r="U145" i="36"/>
  <c r="Y145" i="36" s="1"/>
  <c r="V145" i="36"/>
  <c r="Z145" i="36" s="1"/>
  <c r="E13" i="30"/>
  <c r="C3" i="30" s="1"/>
  <c r="C5" i="30" s="1"/>
  <c r="D44" i="21" s="1"/>
  <c r="H3" i="29"/>
  <c r="H5" i="29" s="1"/>
  <c r="E18" i="27"/>
  <c r="E19" i="27" s="1"/>
  <c r="C6" i="27" s="1"/>
  <c r="C8" i="27" s="1"/>
  <c r="D43" i="21" s="1"/>
  <c r="G34" i="29"/>
  <c r="T147" i="36" l="1"/>
  <c r="V146" i="36"/>
  <c r="Z146" i="36" s="1"/>
  <c r="U146" i="36"/>
  <c r="Y146" i="36" s="1"/>
  <c r="T148" i="36" l="1"/>
  <c r="U147" i="36"/>
  <c r="Y147" i="36" s="1"/>
  <c r="V147" i="36"/>
  <c r="Z147" i="36" s="1"/>
  <c r="T149" i="36" l="1"/>
  <c r="V148" i="36"/>
  <c r="Z148" i="36" s="1"/>
  <c r="U148" i="36"/>
  <c r="Y148" i="36" s="1"/>
  <c r="T150" i="36" l="1"/>
  <c r="U149" i="36"/>
  <c r="Y149" i="36" s="1"/>
  <c r="V149" i="36"/>
  <c r="Z149" i="36" s="1"/>
  <c r="T151" i="36" l="1"/>
  <c r="V150" i="36"/>
  <c r="Z150" i="36" s="1"/>
  <c r="U150" i="36"/>
  <c r="Y150" i="36" s="1"/>
  <c r="T152" i="36" l="1"/>
  <c r="U151" i="36"/>
  <c r="Y151" i="36" s="1"/>
  <c r="V151" i="36"/>
  <c r="Z151" i="36" s="1"/>
  <c r="T153" i="36" l="1"/>
  <c r="V152" i="36"/>
  <c r="Z152" i="36" s="1"/>
  <c r="U152" i="36"/>
  <c r="Y152" i="36" s="1"/>
  <c r="T154" i="36" l="1"/>
  <c r="U153" i="36"/>
  <c r="Y153" i="36" s="1"/>
  <c r="V153" i="36"/>
  <c r="Z153" i="36" s="1"/>
  <c r="T155" i="36" l="1"/>
  <c r="V154" i="36"/>
  <c r="Z154" i="36" s="1"/>
  <c r="U154" i="36"/>
  <c r="Y154" i="36" s="1"/>
  <c r="T156" i="36" l="1"/>
  <c r="U155" i="36"/>
  <c r="Y155" i="36" s="1"/>
  <c r="V155" i="36"/>
  <c r="Z155" i="36" s="1"/>
  <c r="T157" i="36" l="1"/>
  <c r="V156" i="36"/>
  <c r="Z156" i="36" s="1"/>
  <c r="U156" i="36"/>
  <c r="Y156" i="36" s="1"/>
  <c r="T158" i="36" l="1"/>
  <c r="U157" i="36"/>
  <c r="Y157" i="36" s="1"/>
  <c r="V157" i="36"/>
  <c r="Z157" i="36" s="1"/>
  <c r="T159" i="36" l="1"/>
  <c r="V158" i="36"/>
  <c r="Z158" i="36" s="1"/>
  <c r="U158" i="36"/>
  <c r="Y158" i="36" s="1"/>
  <c r="T160" i="36" l="1"/>
  <c r="U159" i="36"/>
  <c r="Y159" i="36" s="1"/>
  <c r="V159" i="36"/>
  <c r="Z159" i="36" s="1"/>
  <c r="T161" i="36" l="1"/>
  <c r="V160" i="36"/>
  <c r="Z160" i="36" s="1"/>
  <c r="U160" i="36"/>
  <c r="Y160" i="36" s="1"/>
  <c r="T162" i="36" l="1"/>
  <c r="U161" i="36"/>
  <c r="Y161" i="36" s="1"/>
  <c r="V161" i="36"/>
  <c r="Z161" i="36" s="1"/>
  <c r="T163" i="36" l="1"/>
  <c r="V162" i="36"/>
  <c r="Z162" i="36" s="1"/>
  <c r="U162" i="36"/>
  <c r="Y162" i="36" s="1"/>
  <c r="T164" i="36" l="1"/>
  <c r="U163" i="36"/>
  <c r="Y163" i="36" s="1"/>
  <c r="V163" i="36"/>
  <c r="Z163" i="36" s="1"/>
  <c r="T165" i="36" l="1"/>
  <c r="V164" i="36"/>
  <c r="Z164" i="36" s="1"/>
  <c r="U164" i="36"/>
  <c r="Y164" i="36" s="1"/>
  <c r="T166" i="36" l="1"/>
  <c r="U165" i="36"/>
  <c r="Y165" i="36" s="1"/>
  <c r="V165" i="36"/>
  <c r="Z165" i="36" s="1"/>
  <c r="T167" i="36" l="1"/>
  <c r="V166" i="36"/>
  <c r="Z166" i="36" s="1"/>
  <c r="U166" i="36"/>
  <c r="Y166" i="36" s="1"/>
  <c r="T168" i="36" l="1"/>
  <c r="U167" i="36"/>
  <c r="Y167" i="36" s="1"/>
  <c r="V167" i="36"/>
  <c r="Z167" i="36" s="1"/>
  <c r="T169" i="36" l="1"/>
  <c r="V168" i="36"/>
  <c r="Z168" i="36" s="1"/>
  <c r="U168" i="36"/>
  <c r="Y168" i="36" s="1"/>
  <c r="T170" i="36" l="1"/>
  <c r="U169" i="36"/>
  <c r="Y169" i="36" s="1"/>
  <c r="V169" i="36"/>
  <c r="Z169" i="36" s="1"/>
  <c r="T171" i="36" l="1"/>
  <c r="V170" i="36"/>
  <c r="Z170" i="36" s="1"/>
  <c r="U170" i="36"/>
  <c r="Y170" i="36" s="1"/>
  <c r="T172" i="36" l="1"/>
  <c r="U171" i="36"/>
  <c r="Y171" i="36" s="1"/>
  <c r="V171" i="36"/>
  <c r="Z171" i="36" s="1"/>
  <c r="T173" i="36" l="1"/>
  <c r="V172" i="36"/>
  <c r="Z172" i="36" s="1"/>
  <c r="U172" i="36"/>
  <c r="Y172" i="36" s="1"/>
  <c r="T174" i="36" l="1"/>
  <c r="U173" i="36"/>
  <c r="Y173" i="36" s="1"/>
  <c r="V173" i="36"/>
  <c r="Z173" i="36" s="1"/>
  <c r="T175" i="36" l="1"/>
  <c r="V174" i="36"/>
  <c r="Z174" i="36" s="1"/>
  <c r="U174" i="36"/>
  <c r="Y174" i="36" s="1"/>
  <c r="T176" i="36" l="1"/>
  <c r="U175" i="36"/>
  <c r="Y175" i="36" s="1"/>
  <c r="V175" i="36"/>
  <c r="Z175" i="36" s="1"/>
  <c r="T177" i="36" l="1"/>
  <c r="V176" i="36"/>
  <c r="Z176" i="36" s="1"/>
  <c r="U176" i="36"/>
  <c r="Y176" i="36" s="1"/>
  <c r="T178" i="36" l="1"/>
  <c r="U177" i="36"/>
  <c r="Y177" i="36" s="1"/>
  <c r="V177" i="36"/>
  <c r="Z177" i="36" s="1"/>
  <c r="T179" i="36" l="1"/>
  <c r="V178" i="36"/>
  <c r="Z178" i="36" s="1"/>
  <c r="U178" i="36"/>
  <c r="Y178" i="36" s="1"/>
  <c r="T180" i="36" l="1"/>
  <c r="U179" i="36"/>
  <c r="Y179" i="36" s="1"/>
  <c r="V179" i="36"/>
  <c r="Z179" i="36" s="1"/>
  <c r="T181" i="36" l="1"/>
  <c r="V180" i="36"/>
  <c r="Z180" i="36" s="1"/>
  <c r="U180" i="36"/>
  <c r="Y180" i="36" s="1"/>
  <c r="T182" i="36" l="1"/>
  <c r="U181" i="36"/>
  <c r="Y181" i="36" s="1"/>
  <c r="V181" i="36"/>
  <c r="Z181" i="36" s="1"/>
  <c r="T183" i="36" l="1"/>
  <c r="V182" i="36"/>
  <c r="Z182" i="36" s="1"/>
  <c r="U182" i="36"/>
  <c r="Y182" i="36" s="1"/>
  <c r="T184" i="36" l="1"/>
  <c r="U183" i="36"/>
  <c r="Y183" i="36" s="1"/>
  <c r="V183" i="36"/>
  <c r="Z183" i="36" s="1"/>
  <c r="T185" i="36" l="1"/>
  <c r="V184" i="36"/>
  <c r="Z184" i="36" s="1"/>
  <c r="U184" i="36"/>
  <c r="Y184" i="36" s="1"/>
  <c r="T186" i="36" l="1"/>
  <c r="V185" i="36"/>
  <c r="Z185" i="36" s="1"/>
  <c r="U185" i="36"/>
  <c r="Y185" i="36" s="1"/>
  <c r="T187" i="36" l="1"/>
  <c r="V186" i="36"/>
  <c r="Z186" i="36" s="1"/>
  <c r="U186" i="36"/>
  <c r="Y186" i="36" s="1"/>
  <c r="T188" i="36" l="1"/>
  <c r="V187" i="36"/>
  <c r="Z187" i="36" s="1"/>
  <c r="U187" i="36"/>
  <c r="Y187" i="36" s="1"/>
  <c r="T189" i="36" l="1"/>
  <c r="V188" i="36"/>
  <c r="Z188" i="36" s="1"/>
  <c r="U188" i="36"/>
  <c r="Y188" i="36" s="1"/>
  <c r="T190" i="36" l="1"/>
  <c r="V189" i="36"/>
  <c r="Z189" i="36" s="1"/>
  <c r="U189" i="36"/>
  <c r="Y189" i="36" s="1"/>
  <c r="T191" i="36" l="1"/>
  <c r="V190" i="36"/>
  <c r="Z190" i="36" s="1"/>
  <c r="U190" i="36"/>
  <c r="Y190" i="36" s="1"/>
  <c r="T192" i="36" l="1"/>
  <c r="V191" i="36"/>
  <c r="Z191" i="36" s="1"/>
  <c r="U191" i="36"/>
  <c r="Y191" i="36" s="1"/>
  <c r="T193" i="36" l="1"/>
  <c r="V192" i="36"/>
  <c r="Z192" i="36" s="1"/>
  <c r="U192" i="36"/>
  <c r="Y192" i="36" s="1"/>
  <c r="T194" i="36" l="1"/>
  <c r="V193" i="36"/>
  <c r="Z193" i="36" s="1"/>
  <c r="U193" i="36"/>
  <c r="Y193" i="36" s="1"/>
  <c r="T195" i="36" l="1"/>
  <c r="V194" i="36"/>
  <c r="Z194" i="36" s="1"/>
  <c r="U194" i="36"/>
  <c r="Y194" i="36" s="1"/>
  <c r="T196" i="36" l="1"/>
  <c r="V195" i="36"/>
  <c r="Z195" i="36" s="1"/>
  <c r="U195" i="36"/>
  <c r="Y195" i="36" s="1"/>
  <c r="T197" i="36" l="1"/>
  <c r="V196" i="36"/>
  <c r="Z196" i="36" s="1"/>
  <c r="U196" i="36"/>
  <c r="Y196" i="36" s="1"/>
  <c r="T198" i="36" l="1"/>
  <c r="V197" i="36"/>
  <c r="Z197" i="36" s="1"/>
  <c r="U197" i="36"/>
  <c r="Y197" i="36" s="1"/>
  <c r="T199" i="36" l="1"/>
  <c r="V198" i="36"/>
  <c r="Z198" i="36" s="1"/>
  <c r="U198" i="36"/>
  <c r="Y198" i="36" s="1"/>
  <c r="T200" i="36" l="1"/>
  <c r="V199" i="36"/>
  <c r="Z199" i="36" s="1"/>
  <c r="U199" i="36"/>
  <c r="Y199" i="36" s="1"/>
  <c r="T201" i="36" l="1"/>
  <c r="V200" i="36"/>
  <c r="Z200" i="36" s="1"/>
  <c r="U200" i="36"/>
  <c r="Y200" i="36" s="1"/>
  <c r="T202" i="36" l="1"/>
  <c r="V201" i="36"/>
  <c r="Z201" i="36" s="1"/>
  <c r="U201" i="36"/>
  <c r="Y201" i="36" s="1"/>
  <c r="T203" i="36" l="1"/>
  <c r="V202" i="36"/>
  <c r="Z202" i="36" s="1"/>
  <c r="U202" i="36"/>
  <c r="Y202" i="36" s="1"/>
  <c r="T204" i="36" l="1"/>
  <c r="V203" i="36"/>
  <c r="Z203" i="36" s="1"/>
  <c r="U203" i="36"/>
  <c r="Y203" i="36" s="1"/>
  <c r="T205" i="36" l="1"/>
  <c r="V204" i="36"/>
  <c r="Z204" i="36" s="1"/>
  <c r="U204" i="36"/>
  <c r="Y204" i="36" s="1"/>
  <c r="T206" i="36" l="1"/>
  <c r="V205" i="36"/>
  <c r="Z205" i="36" s="1"/>
  <c r="U205" i="36"/>
  <c r="Y205" i="36" s="1"/>
  <c r="T207" i="36" l="1"/>
  <c r="V206" i="36"/>
  <c r="Z206" i="36" s="1"/>
  <c r="U206" i="36"/>
  <c r="Y206" i="36" s="1"/>
  <c r="T208" i="36" l="1"/>
  <c r="V207" i="36"/>
  <c r="Z207" i="36" s="1"/>
  <c r="U207" i="36"/>
  <c r="Y207" i="36" s="1"/>
  <c r="T209" i="36" l="1"/>
  <c r="V208" i="36"/>
  <c r="Z208" i="36" s="1"/>
  <c r="U208" i="36"/>
  <c r="Y208" i="36" s="1"/>
  <c r="T210" i="36" l="1"/>
  <c r="V209" i="36"/>
  <c r="Z209" i="36" s="1"/>
  <c r="U209" i="36"/>
  <c r="Y209" i="36" s="1"/>
  <c r="T211" i="36" l="1"/>
  <c r="V210" i="36"/>
  <c r="Z210" i="36" s="1"/>
  <c r="U210" i="36"/>
  <c r="Y210" i="36" s="1"/>
  <c r="T212" i="36" l="1"/>
  <c r="V211" i="36"/>
  <c r="Z211" i="36" s="1"/>
  <c r="U211" i="36"/>
  <c r="Y211" i="36" s="1"/>
  <c r="T213" i="36" l="1"/>
  <c r="V212" i="36"/>
  <c r="Z212" i="36" s="1"/>
  <c r="U212" i="36"/>
  <c r="Y212" i="36" s="1"/>
  <c r="T214" i="36" l="1"/>
  <c r="V213" i="36"/>
  <c r="Z213" i="36" s="1"/>
  <c r="U213" i="36"/>
  <c r="Y213" i="36" s="1"/>
  <c r="T215" i="36" l="1"/>
  <c r="V214" i="36"/>
  <c r="Z214" i="36" s="1"/>
  <c r="U214" i="36"/>
  <c r="Y214" i="36" s="1"/>
  <c r="T216" i="36" l="1"/>
  <c r="V215" i="36"/>
  <c r="Z215" i="36" s="1"/>
  <c r="U215" i="36"/>
  <c r="Y215" i="36" s="1"/>
  <c r="T217" i="36" l="1"/>
  <c r="V216" i="36"/>
  <c r="Z216" i="36" s="1"/>
  <c r="U216" i="36"/>
  <c r="Y216" i="36" s="1"/>
  <c r="T218" i="36" l="1"/>
  <c r="V217" i="36"/>
  <c r="Z217" i="36" s="1"/>
  <c r="U217" i="36"/>
  <c r="Y217" i="36" s="1"/>
  <c r="T219" i="36" l="1"/>
  <c r="V218" i="36"/>
  <c r="Z218" i="36" s="1"/>
  <c r="U218" i="36"/>
  <c r="Y218" i="36" s="1"/>
  <c r="T220" i="36" l="1"/>
  <c r="V219" i="36"/>
  <c r="Z219" i="36" s="1"/>
  <c r="U219" i="36"/>
  <c r="Y219" i="36" s="1"/>
  <c r="T221" i="36" l="1"/>
  <c r="V220" i="36"/>
  <c r="Z220" i="36" s="1"/>
  <c r="U220" i="36"/>
  <c r="Y220" i="36" s="1"/>
  <c r="T222" i="36" l="1"/>
  <c r="V221" i="36"/>
  <c r="Z221" i="36" s="1"/>
  <c r="U221" i="36"/>
  <c r="Y221" i="36" s="1"/>
  <c r="T223" i="36" l="1"/>
  <c r="V222" i="36"/>
  <c r="Z222" i="36" s="1"/>
  <c r="U222" i="36"/>
  <c r="Y222" i="36" s="1"/>
  <c r="T224" i="36" l="1"/>
  <c r="V223" i="36"/>
  <c r="Z223" i="36" s="1"/>
  <c r="U223" i="36"/>
  <c r="Y223" i="36" s="1"/>
  <c r="T225" i="36" l="1"/>
  <c r="V224" i="36"/>
  <c r="Z224" i="36" s="1"/>
  <c r="U224" i="36"/>
  <c r="Y224" i="36" s="1"/>
  <c r="T226" i="36" l="1"/>
  <c r="V225" i="36"/>
  <c r="Z225" i="36" s="1"/>
  <c r="U225" i="36"/>
  <c r="Y225" i="36" s="1"/>
  <c r="T227" i="36" l="1"/>
  <c r="V226" i="36"/>
  <c r="Z226" i="36" s="1"/>
  <c r="U226" i="36"/>
  <c r="Y226" i="36" s="1"/>
  <c r="T228" i="36" l="1"/>
  <c r="V227" i="36"/>
  <c r="Z227" i="36" s="1"/>
  <c r="U227" i="36"/>
  <c r="Y227" i="36" s="1"/>
  <c r="T229" i="36" l="1"/>
  <c r="V228" i="36"/>
  <c r="Z228" i="36" s="1"/>
  <c r="U228" i="36"/>
  <c r="Y228" i="36" s="1"/>
  <c r="T230" i="36" l="1"/>
  <c r="V229" i="36"/>
  <c r="Z229" i="36" s="1"/>
  <c r="U229" i="36"/>
  <c r="Y229" i="36" s="1"/>
  <c r="T231" i="36" l="1"/>
  <c r="V230" i="36"/>
  <c r="Z230" i="36" s="1"/>
  <c r="U230" i="36"/>
  <c r="Y230" i="36" s="1"/>
  <c r="T232" i="36" l="1"/>
  <c r="V231" i="36"/>
  <c r="Z231" i="36" s="1"/>
  <c r="U231" i="36"/>
  <c r="Y231" i="36" s="1"/>
  <c r="T233" i="36" l="1"/>
  <c r="V232" i="36"/>
  <c r="Z232" i="36" s="1"/>
  <c r="U232" i="36"/>
  <c r="Y232" i="36" s="1"/>
  <c r="T234" i="36" l="1"/>
  <c r="V233" i="36"/>
  <c r="Z233" i="36" s="1"/>
  <c r="U233" i="36"/>
  <c r="Y233" i="36" s="1"/>
  <c r="T235" i="36" l="1"/>
  <c r="V234" i="36"/>
  <c r="Z234" i="36" s="1"/>
  <c r="U234" i="36"/>
  <c r="Y234" i="36" s="1"/>
  <c r="T236" i="36" l="1"/>
  <c r="V235" i="36"/>
  <c r="Z235" i="36" s="1"/>
  <c r="U235" i="36"/>
  <c r="Y235" i="36" s="1"/>
  <c r="T237" i="36" l="1"/>
  <c r="V236" i="36"/>
  <c r="Z236" i="36" s="1"/>
  <c r="U236" i="36"/>
  <c r="Y236" i="36" s="1"/>
  <c r="T238" i="36" l="1"/>
  <c r="V237" i="36"/>
  <c r="Z237" i="36" s="1"/>
  <c r="U237" i="36"/>
  <c r="Y237" i="36" s="1"/>
  <c r="T239" i="36" l="1"/>
  <c r="V238" i="36"/>
  <c r="Z238" i="36" s="1"/>
  <c r="U238" i="36"/>
  <c r="Y238" i="36" s="1"/>
  <c r="T240" i="36" l="1"/>
  <c r="V239" i="36"/>
  <c r="Z239" i="36" s="1"/>
  <c r="U239" i="36"/>
  <c r="Y239" i="36" s="1"/>
  <c r="T241" i="36" l="1"/>
  <c r="V240" i="36"/>
  <c r="Z240" i="36" s="1"/>
  <c r="U240" i="36"/>
  <c r="Y240" i="36" s="1"/>
  <c r="T242" i="36" l="1"/>
  <c r="V241" i="36"/>
  <c r="Z241" i="36" s="1"/>
  <c r="U241" i="36"/>
  <c r="Y241" i="36" s="1"/>
  <c r="T243" i="36" l="1"/>
  <c r="V242" i="36"/>
  <c r="Z242" i="36" s="1"/>
  <c r="U242" i="36"/>
  <c r="Y242" i="36" s="1"/>
  <c r="T244" i="36" l="1"/>
  <c r="V243" i="36"/>
  <c r="Z243" i="36" s="1"/>
  <c r="U243" i="36"/>
  <c r="Y243" i="36" s="1"/>
  <c r="T245" i="36" l="1"/>
  <c r="V244" i="36"/>
  <c r="Z244" i="36" s="1"/>
  <c r="U244" i="36"/>
  <c r="Y244" i="36" s="1"/>
  <c r="T246" i="36" l="1"/>
  <c r="V245" i="36"/>
  <c r="Z245" i="36" s="1"/>
  <c r="U245" i="36"/>
  <c r="Y245" i="36" s="1"/>
  <c r="T247" i="36" l="1"/>
  <c r="V246" i="36"/>
  <c r="Z246" i="36" s="1"/>
  <c r="U246" i="36"/>
  <c r="Y246" i="36" s="1"/>
  <c r="T248" i="36" l="1"/>
  <c r="V247" i="36"/>
  <c r="Z247" i="36" s="1"/>
  <c r="U247" i="36"/>
  <c r="Y247" i="36" s="1"/>
  <c r="T249" i="36" l="1"/>
  <c r="V248" i="36"/>
  <c r="Z248" i="36" s="1"/>
  <c r="U248" i="36"/>
  <c r="Y248" i="36" s="1"/>
  <c r="T250" i="36" l="1"/>
  <c r="V249" i="36"/>
  <c r="Z249" i="36" s="1"/>
  <c r="U249" i="36"/>
  <c r="Y249" i="36" s="1"/>
  <c r="T251" i="36" l="1"/>
  <c r="V250" i="36"/>
  <c r="Z250" i="36" s="1"/>
  <c r="U250" i="36"/>
  <c r="Y250" i="36" s="1"/>
  <c r="T252" i="36" l="1"/>
  <c r="V251" i="36"/>
  <c r="Z251" i="36" s="1"/>
  <c r="U251" i="36"/>
  <c r="Y251" i="36" s="1"/>
  <c r="T253" i="36" l="1"/>
  <c r="V252" i="36"/>
  <c r="Z252" i="36" s="1"/>
  <c r="U252" i="36"/>
  <c r="Y252" i="36" s="1"/>
  <c r="T254" i="36" l="1"/>
  <c r="V253" i="36"/>
  <c r="Z253" i="36" s="1"/>
  <c r="U253" i="36"/>
  <c r="Y253" i="36" s="1"/>
  <c r="T255" i="36" l="1"/>
  <c r="V254" i="36"/>
  <c r="Z254" i="36" s="1"/>
  <c r="U254" i="36"/>
  <c r="Y254" i="36" s="1"/>
  <c r="T256" i="36" l="1"/>
  <c r="V255" i="36"/>
  <c r="Z255" i="36" s="1"/>
  <c r="U255" i="36"/>
  <c r="Y255" i="36" s="1"/>
  <c r="T257" i="36" l="1"/>
  <c r="V256" i="36"/>
  <c r="Z256" i="36" s="1"/>
  <c r="U256" i="36"/>
  <c r="Y256" i="36" s="1"/>
  <c r="T258" i="36" l="1"/>
  <c r="V257" i="36"/>
  <c r="Z257" i="36" s="1"/>
  <c r="U257" i="36"/>
  <c r="Y257" i="36" s="1"/>
  <c r="T259" i="36" l="1"/>
  <c r="V258" i="36"/>
  <c r="Z258" i="36" s="1"/>
  <c r="U258" i="36"/>
  <c r="Y258" i="36" s="1"/>
  <c r="T260" i="36" l="1"/>
  <c r="V259" i="36"/>
  <c r="Z259" i="36" s="1"/>
  <c r="U259" i="36"/>
  <c r="Y259" i="36" s="1"/>
  <c r="T261" i="36" l="1"/>
  <c r="V260" i="36"/>
  <c r="Z260" i="36" s="1"/>
  <c r="U260" i="36"/>
  <c r="Y260" i="36" s="1"/>
  <c r="T262" i="36" l="1"/>
  <c r="V261" i="36"/>
  <c r="Z261" i="36" s="1"/>
  <c r="U261" i="36"/>
  <c r="Y261" i="36" s="1"/>
  <c r="T263" i="36" l="1"/>
  <c r="V262" i="36"/>
  <c r="Z262" i="36" s="1"/>
  <c r="U262" i="36"/>
  <c r="Y262" i="36" s="1"/>
  <c r="T264" i="36" l="1"/>
  <c r="V263" i="36"/>
  <c r="Z263" i="36" s="1"/>
  <c r="U263" i="36"/>
  <c r="Y263" i="36" s="1"/>
  <c r="T265" i="36" l="1"/>
  <c r="V264" i="36"/>
  <c r="Z264" i="36" s="1"/>
  <c r="U264" i="36"/>
  <c r="Y264" i="36" s="1"/>
  <c r="T266" i="36" l="1"/>
  <c r="V265" i="36"/>
  <c r="Z265" i="36" s="1"/>
  <c r="U265" i="36"/>
  <c r="Y265" i="36" s="1"/>
  <c r="T267" i="36" l="1"/>
  <c r="V266" i="36"/>
  <c r="Z266" i="36" s="1"/>
  <c r="U266" i="36"/>
  <c r="Y266" i="36" s="1"/>
  <c r="T268" i="36" l="1"/>
  <c r="V267" i="36"/>
  <c r="Z267" i="36" s="1"/>
  <c r="U267" i="36"/>
  <c r="Y267" i="36" s="1"/>
  <c r="T269" i="36" l="1"/>
  <c r="V268" i="36"/>
  <c r="Z268" i="36" s="1"/>
  <c r="U268" i="36"/>
  <c r="Y268" i="36" s="1"/>
  <c r="T270" i="36" l="1"/>
  <c r="V269" i="36"/>
  <c r="Z269" i="36" s="1"/>
  <c r="U269" i="36"/>
  <c r="Y269" i="36" s="1"/>
  <c r="T271" i="36" l="1"/>
  <c r="V270" i="36"/>
  <c r="Z270" i="36" s="1"/>
  <c r="U270" i="36"/>
  <c r="Y270" i="36" s="1"/>
  <c r="T272" i="36" l="1"/>
  <c r="V271" i="36"/>
  <c r="Z271" i="36" s="1"/>
  <c r="U271" i="36"/>
  <c r="Y271" i="36" s="1"/>
  <c r="T273" i="36" l="1"/>
  <c r="V272" i="36"/>
  <c r="Z272" i="36" s="1"/>
  <c r="U272" i="36"/>
  <c r="Y272" i="36" s="1"/>
  <c r="T274" i="36" l="1"/>
  <c r="V273" i="36"/>
  <c r="Z273" i="36" s="1"/>
  <c r="U273" i="36"/>
  <c r="Y273" i="36" s="1"/>
  <c r="T275" i="36" l="1"/>
  <c r="V274" i="36"/>
  <c r="Z274" i="36" s="1"/>
  <c r="U274" i="36"/>
  <c r="Y274" i="36" s="1"/>
  <c r="T276" i="36" l="1"/>
  <c r="V275" i="36"/>
  <c r="Z275" i="36" s="1"/>
  <c r="U275" i="36"/>
  <c r="Y275" i="36" s="1"/>
  <c r="T277" i="36" l="1"/>
  <c r="V276" i="36"/>
  <c r="Z276" i="36" s="1"/>
  <c r="U276" i="36"/>
  <c r="Y276" i="36" s="1"/>
  <c r="T278" i="36" l="1"/>
  <c r="V277" i="36"/>
  <c r="Z277" i="36" s="1"/>
  <c r="U277" i="36"/>
  <c r="Y277" i="36" s="1"/>
  <c r="T279" i="36" l="1"/>
  <c r="V278" i="36"/>
  <c r="Z278" i="36" s="1"/>
  <c r="U278" i="36"/>
  <c r="Y278" i="36" s="1"/>
  <c r="T280" i="36" l="1"/>
  <c r="V279" i="36"/>
  <c r="Z279" i="36" s="1"/>
  <c r="U279" i="36"/>
  <c r="Y279" i="36" s="1"/>
  <c r="T281" i="36" l="1"/>
  <c r="V280" i="36"/>
  <c r="Z280" i="36" s="1"/>
  <c r="U280" i="36"/>
  <c r="Y280" i="36" s="1"/>
  <c r="T282" i="36" l="1"/>
  <c r="V281" i="36"/>
  <c r="Z281" i="36" s="1"/>
  <c r="U281" i="36"/>
  <c r="Y281" i="36" s="1"/>
  <c r="T283" i="36" l="1"/>
  <c r="V282" i="36"/>
  <c r="Z282" i="36" s="1"/>
  <c r="U282" i="36"/>
  <c r="Y282" i="36" s="1"/>
  <c r="T284" i="36" l="1"/>
  <c r="V283" i="36"/>
  <c r="Z283" i="36" s="1"/>
  <c r="U283" i="36"/>
  <c r="Y283" i="36" s="1"/>
  <c r="T285" i="36" l="1"/>
  <c r="V284" i="36"/>
  <c r="Z284" i="36" s="1"/>
  <c r="U284" i="36"/>
  <c r="Y284" i="36" s="1"/>
  <c r="T286" i="36" l="1"/>
  <c r="V285" i="36"/>
  <c r="Z285" i="36" s="1"/>
  <c r="U285" i="36"/>
  <c r="Y285" i="36" s="1"/>
  <c r="T287" i="36" l="1"/>
  <c r="V286" i="36"/>
  <c r="Z286" i="36" s="1"/>
  <c r="U286" i="36"/>
  <c r="Y286" i="36" s="1"/>
  <c r="T288" i="36" l="1"/>
  <c r="V287" i="36"/>
  <c r="Z287" i="36" s="1"/>
  <c r="U287" i="36"/>
  <c r="Y287" i="36" s="1"/>
  <c r="T289" i="36" l="1"/>
  <c r="V288" i="36"/>
  <c r="Z288" i="36" s="1"/>
  <c r="U288" i="36"/>
  <c r="Y288" i="36" s="1"/>
  <c r="T290" i="36" l="1"/>
  <c r="V289" i="36"/>
  <c r="Z289" i="36" s="1"/>
  <c r="U289" i="36"/>
  <c r="Y289" i="36" s="1"/>
  <c r="T291" i="36" l="1"/>
  <c r="V290" i="36"/>
  <c r="Z290" i="36" s="1"/>
  <c r="U290" i="36"/>
  <c r="Y290" i="36" s="1"/>
  <c r="T292" i="36" l="1"/>
  <c r="V291" i="36"/>
  <c r="Z291" i="36" s="1"/>
  <c r="U291" i="36"/>
  <c r="Y291" i="36" s="1"/>
  <c r="T293" i="36" l="1"/>
  <c r="V292" i="36"/>
  <c r="Z292" i="36" s="1"/>
  <c r="U292" i="36"/>
  <c r="Y292" i="36" s="1"/>
  <c r="T294" i="36" l="1"/>
  <c r="V293" i="36"/>
  <c r="Z293" i="36" s="1"/>
  <c r="U293" i="36"/>
  <c r="Y293" i="36" s="1"/>
  <c r="T295" i="36" l="1"/>
  <c r="V294" i="36"/>
  <c r="Z294" i="36" s="1"/>
  <c r="U294" i="36"/>
  <c r="Y294" i="36" s="1"/>
  <c r="T296" i="36" l="1"/>
  <c r="V295" i="36"/>
  <c r="Z295" i="36" s="1"/>
  <c r="U295" i="36"/>
  <c r="Y295" i="36" s="1"/>
  <c r="T297" i="36" l="1"/>
  <c r="V296" i="36"/>
  <c r="Z296" i="36" s="1"/>
  <c r="U296" i="36"/>
  <c r="Y296" i="36" s="1"/>
  <c r="T298" i="36" l="1"/>
  <c r="V297" i="36"/>
  <c r="Z297" i="36" s="1"/>
  <c r="U297" i="36"/>
  <c r="Y297" i="36" s="1"/>
  <c r="T299" i="36" l="1"/>
  <c r="V298" i="36"/>
  <c r="Z298" i="36" s="1"/>
  <c r="U298" i="36"/>
  <c r="Y298" i="36" s="1"/>
  <c r="T300" i="36" l="1"/>
  <c r="V299" i="36"/>
  <c r="Z299" i="36" s="1"/>
  <c r="U299" i="36"/>
  <c r="Y299" i="36" s="1"/>
  <c r="T301" i="36" l="1"/>
  <c r="V300" i="36"/>
  <c r="Z300" i="36" s="1"/>
  <c r="U300" i="36"/>
  <c r="Y300" i="36" s="1"/>
  <c r="T302" i="36" l="1"/>
  <c r="V301" i="36"/>
  <c r="Z301" i="36" s="1"/>
  <c r="U301" i="36"/>
  <c r="Y301" i="36" s="1"/>
  <c r="T303" i="36" l="1"/>
  <c r="V302" i="36"/>
  <c r="Z302" i="36" s="1"/>
  <c r="U302" i="36"/>
  <c r="Y302" i="36" s="1"/>
  <c r="T304" i="36" l="1"/>
  <c r="V303" i="36"/>
  <c r="Z303" i="36" s="1"/>
  <c r="U303" i="36"/>
  <c r="Y303" i="36" s="1"/>
  <c r="T305" i="36" l="1"/>
  <c r="V304" i="36"/>
  <c r="Z304" i="36" s="1"/>
  <c r="U304" i="36"/>
  <c r="Y304" i="36" s="1"/>
  <c r="T306" i="36" l="1"/>
  <c r="V305" i="36"/>
  <c r="Z305" i="36" s="1"/>
  <c r="U305" i="36"/>
  <c r="Y305" i="36" s="1"/>
  <c r="T307" i="36" l="1"/>
  <c r="V306" i="36"/>
  <c r="Z306" i="36" s="1"/>
  <c r="U306" i="36"/>
  <c r="Y306" i="36" s="1"/>
  <c r="T308" i="36" l="1"/>
  <c r="V307" i="36"/>
  <c r="Z307" i="36" s="1"/>
  <c r="U307" i="36"/>
  <c r="Y307" i="36" s="1"/>
  <c r="T309" i="36" l="1"/>
  <c r="V308" i="36"/>
  <c r="Z308" i="36" s="1"/>
  <c r="U308" i="36"/>
  <c r="Y308" i="36" s="1"/>
  <c r="T310" i="36" l="1"/>
  <c r="V309" i="36"/>
  <c r="Z309" i="36" s="1"/>
  <c r="U309" i="36"/>
  <c r="Y309" i="36" s="1"/>
  <c r="T311" i="36" l="1"/>
  <c r="V310" i="36"/>
  <c r="Z310" i="36" s="1"/>
  <c r="U310" i="36"/>
  <c r="Y310" i="36" s="1"/>
  <c r="T312" i="36" l="1"/>
  <c r="V311" i="36"/>
  <c r="Z311" i="36" s="1"/>
  <c r="U311" i="36"/>
  <c r="Y311" i="36" s="1"/>
  <c r="T313" i="36" l="1"/>
  <c r="V312" i="36"/>
  <c r="Z312" i="36" s="1"/>
  <c r="U312" i="36"/>
  <c r="Y312" i="36" s="1"/>
  <c r="T314" i="36" l="1"/>
  <c r="V313" i="36"/>
  <c r="Z313" i="36" s="1"/>
  <c r="U313" i="36"/>
  <c r="Y313" i="36" s="1"/>
  <c r="T315" i="36" l="1"/>
  <c r="V314" i="36"/>
  <c r="Z314" i="36" s="1"/>
  <c r="U314" i="36"/>
  <c r="Y314" i="36" s="1"/>
  <c r="T316" i="36" l="1"/>
  <c r="V315" i="36"/>
  <c r="Z315" i="36" s="1"/>
  <c r="U315" i="36"/>
  <c r="Y315" i="36" s="1"/>
  <c r="T317" i="36" l="1"/>
  <c r="V316" i="36"/>
  <c r="Z316" i="36" s="1"/>
  <c r="U316" i="36"/>
  <c r="Y316" i="36" s="1"/>
  <c r="T318" i="36" l="1"/>
  <c r="V317" i="36"/>
  <c r="Z317" i="36" s="1"/>
  <c r="U317" i="36"/>
  <c r="Y317" i="36" s="1"/>
  <c r="T319" i="36" l="1"/>
  <c r="V318" i="36"/>
  <c r="Z318" i="36" s="1"/>
  <c r="U318" i="36"/>
  <c r="Y318" i="36" s="1"/>
  <c r="T320" i="36" l="1"/>
  <c r="V319" i="36"/>
  <c r="Z319" i="36" s="1"/>
  <c r="U319" i="36"/>
  <c r="Y319" i="36" s="1"/>
  <c r="T321" i="36" l="1"/>
  <c r="V320" i="36"/>
  <c r="Z320" i="36" s="1"/>
  <c r="U320" i="36"/>
  <c r="Y320" i="36" s="1"/>
  <c r="T322" i="36" l="1"/>
  <c r="V321" i="36"/>
  <c r="Z321" i="36" s="1"/>
  <c r="U321" i="36"/>
  <c r="Y321" i="36" s="1"/>
  <c r="T323" i="36" l="1"/>
  <c r="V322" i="36"/>
  <c r="Z322" i="36" s="1"/>
  <c r="U322" i="36"/>
  <c r="Y322" i="36" s="1"/>
  <c r="T324" i="36" l="1"/>
  <c r="V323" i="36"/>
  <c r="Z323" i="36" s="1"/>
  <c r="U323" i="36"/>
  <c r="Y323" i="36" s="1"/>
  <c r="T325" i="36" l="1"/>
  <c r="V324" i="36"/>
  <c r="Z324" i="36" s="1"/>
  <c r="U324" i="36"/>
  <c r="Y324" i="36" s="1"/>
  <c r="T326" i="36" l="1"/>
  <c r="V325" i="36"/>
  <c r="Z325" i="36" s="1"/>
  <c r="U325" i="36"/>
  <c r="Y325" i="36" s="1"/>
  <c r="T327" i="36" l="1"/>
  <c r="V326" i="36"/>
  <c r="Z326" i="36" s="1"/>
  <c r="U326" i="36"/>
  <c r="Y326" i="36" s="1"/>
  <c r="T328" i="36" l="1"/>
  <c r="V327" i="36"/>
  <c r="Z327" i="36" s="1"/>
  <c r="U327" i="36"/>
  <c r="Y327" i="36" s="1"/>
  <c r="T329" i="36" l="1"/>
  <c r="V328" i="36"/>
  <c r="Z328" i="36" s="1"/>
  <c r="U328" i="36"/>
  <c r="Y328" i="36" s="1"/>
  <c r="T330" i="36" l="1"/>
  <c r="V329" i="36"/>
  <c r="Z329" i="36" s="1"/>
  <c r="U329" i="36"/>
  <c r="Y329" i="36" s="1"/>
  <c r="T331" i="36" l="1"/>
  <c r="V330" i="36"/>
  <c r="Z330" i="36" s="1"/>
  <c r="U330" i="36"/>
  <c r="Y330" i="36" s="1"/>
  <c r="T332" i="36" l="1"/>
  <c r="V331" i="36"/>
  <c r="Z331" i="36" s="1"/>
  <c r="U331" i="36"/>
  <c r="Y331" i="36" s="1"/>
  <c r="T333" i="36" l="1"/>
  <c r="V332" i="36"/>
  <c r="Z332" i="36" s="1"/>
  <c r="U332" i="36"/>
  <c r="Y332" i="36" s="1"/>
  <c r="T334" i="36" l="1"/>
  <c r="V333" i="36"/>
  <c r="Z333" i="36" s="1"/>
  <c r="U333" i="36"/>
  <c r="Y333" i="36" s="1"/>
  <c r="T335" i="36" l="1"/>
  <c r="V334" i="36"/>
  <c r="Z334" i="36" s="1"/>
  <c r="U334" i="36"/>
  <c r="Y334" i="36" s="1"/>
  <c r="T336" i="36" l="1"/>
  <c r="V335" i="36"/>
  <c r="Z335" i="36" s="1"/>
  <c r="U335" i="36"/>
  <c r="Y335" i="36" s="1"/>
  <c r="T337" i="36" l="1"/>
  <c r="V336" i="36"/>
  <c r="Z336" i="36" s="1"/>
  <c r="U336" i="36"/>
  <c r="Y336" i="36" s="1"/>
  <c r="T338" i="36" l="1"/>
  <c r="V337" i="36"/>
  <c r="Z337" i="36" s="1"/>
  <c r="U337" i="36"/>
  <c r="Y337" i="36" s="1"/>
  <c r="T339" i="36" l="1"/>
  <c r="V338" i="36"/>
  <c r="Z338" i="36" s="1"/>
  <c r="U338" i="36"/>
  <c r="Y338" i="36" s="1"/>
  <c r="T340" i="36" l="1"/>
  <c r="V339" i="36"/>
  <c r="Z339" i="36" s="1"/>
  <c r="U339" i="36"/>
  <c r="Y339" i="36" s="1"/>
  <c r="T341" i="36" l="1"/>
  <c r="V340" i="36"/>
  <c r="Z340" i="36" s="1"/>
  <c r="U340" i="36"/>
  <c r="Y340" i="36" s="1"/>
  <c r="T342" i="36" l="1"/>
  <c r="V341" i="36"/>
  <c r="Z341" i="36" s="1"/>
  <c r="U341" i="36"/>
  <c r="Y341" i="36" s="1"/>
  <c r="T343" i="36" l="1"/>
  <c r="V342" i="36"/>
  <c r="Z342" i="36" s="1"/>
  <c r="U342" i="36"/>
  <c r="Y342" i="36" s="1"/>
  <c r="T344" i="36" l="1"/>
  <c r="V343" i="36"/>
  <c r="Z343" i="36" s="1"/>
  <c r="U343" i="36"/>
  <c r="Y343" i="36" s="1"/>
  <c r="T345" i="36" l="1"/>
  <c r="V344" i="36"/>
  <c r="Z344" i="36" s="1"/>
  <c r="U344" i="36"/>
  <c r="Y344" i="36" s="1"/>
  <c r="T346" i="36" l="1"/>
  <c r="V345" i="36"/>
  <c r="Z345" i="36" s="1"/>
  <c r="U345" i="36"/>
  <c r="Y345" i="36" s="1"/>
  <c r="T347" i="36" l="1"/>
  <c r="V346" i="36"/>
  <c r="Z346" i="36" s="1"/>
  <c r="U346" i="36"/>
  <c r="Y346" i="36" s="1"/>
  <c r="T348" i="36" l="1"/>
  <c r="V347" i="36"/>
  <c r="Z347" i="36" s="1"/>
  <c r="U347" i="36"/>
  <c r="Y347" i="36" s="1"/>
  <c r="T349" i="36" l="1"/>
  <c r="V348" i="36"/>
  <c r="Z348" i="36" s="1"/>
  <c r="U348" i="36"/>
  <c r="Y348" i="36" s="1"/>
  <c r="T350" i="36" l="1"/>
  <c r="V349" i="36"/>
  <c r="Z349" i="36" s="1"/>
  <c r="U349" i="36"/>
  <c r="Y349" i="36" s="1"/>
  <c r="T351" i="36" l="1"/>
  <c r="V350" i="36"/>
  <c r="Z350" i="36" s="1"/>
  <c r="U350" i="36"/>
  <c r="Y350" i="36" s="1"/>
  <c r="T352" i="36" l="1"/>
  <c r="V351" i="36"/>
  <c r="Z351" i="36" s="1"/>
  <c r="U351" i="36"/>
  <c r="Y351" i="36" s="1"/>
  <c r="T353" i="36" l="1"/>
  <c r="V352" i="36"/>
  <c r="Z352" i="36" s="1"/>
  <c r="U352" i="36"/>
  <c r="Y352" i="36" s="1"/>
  <c r="T354" i="36" l="1"/>
  <c r="V353" i="36"/>
  <c r="Z353" i="36" s="1"/>
  <c r="U353" i="36"/>
  <c r="Y353" i="36" s="1"/>
  <c r="T355" i="36" l="1"/>
  <c r="V354" i="36"/>
  <c r="Z354" i="36" s="1"/>
  <c r="U354" i="36"/>
  <c r="Y354" i="36" s="1"/>
  <c r="T356" i="36" l="1"/>
  <c r="V355" i="36"/>
  <c r="Z355" i="36" s="1"/>
  <c r="U355" i="36"/>
  <c r="Y355" i="36" s="1"/>
  <c r="T357" i="36" l="1"/>
  <c r="V356" i="36"/>
  <c r="Z356" i="36" s="1"/>
  <c r="U356" i="36"/>
  <c r="Y356" i="36" s="1"/>
  <c r="T358" i="36" l="1"/>
  <c r="V357" i="36"/>
  <c r="Z357" i="36" s="1"/>
  <c r="U357" i="36"/>
  <c r="Y357" i="36" s="1"/>
  <c r="T359" i="36" l="1"/>
  <c r="V358" i="36"/>
  <c r="Z358" i="36" s="1"/>
  <c r="U358" i="36"/>
  <c r="Y358" i="36" s="1"/>
  <c r="T360" i="36" l="1"/>
  <c r="V359" i="36"/>
  <c r="Z359" i="36" s="1"/>
  <c r="U359" i="36"/>
  <c r="Y359" i="36" s="1"/>
  <c r="T361" i="36" l="1"/>
  <c r="V360" i="36"/>
  <c r="Z360" i="36" s="1"/>
  <c r="U360" i="36"/>
  <c r="Y360" i="36" s="1"/>
  <c r="T362" i="36" l="1"/>
  <c r="V361" i="36"/>
  <c r="Z361" i="36" s="1"/>
  <c r="U361" i="36"/>
  <c r="Y361" i="36" s="1"/>
  <c r="T363" i="36" l="1"/>
  <c r="V362" i="36"/>
  <c r="Z362" i="36" s="1"/>
  <c r="U362" i="36"/>
  <c r="Y362" i="36" s="1"/>
  <c r="T364" i="36" l="1"/>
  <c r="V363" i="36"/>
  <c r="Z363" i="36" s="1"/>
  <c r="U363" i="36"/>
  <c r="Y363" i="36" s="1"/>
  <c r="T365" i="36" l="1"/>
  <c r="V364" i="36"/>
  <c r="Z364" i="36" s="1"/>
  <c r="U364" i="36"/>
  <c r="Y364" i="36" s="1"/>
  <c r="T366" i="36" l="1"/>
  <c r="V365" i="36"/>
  <c r="Z365" i="36" s="1"/>
  <c r="U365" i="36"/>
  <c r="Y365" i="36" s="1"/>
  <c r="T367" i="36" l="1"/>
  <c r="V366" i="36"/>
  <c r="Z366" i="36" s="1"/>
  <c r="U366" i="36"/>
  <c r="Y366" i="36" s="1"/>
  <c r="T368" i="36" l="1"/>
  <c r="V367" i="36"/>
  <c r="Z367" i="36" s="1"/>
  <c r="U367" i="36"/>
  <c r="Y367" i="36" s="1"/>
  <c r="T369" i="36" l="1"/>
  <c r="V368" i="36"/>
  <c r="Z368" i="36" s="1"/>
  <c r="U368" i="36"/>
  <c r="Y368" i="36" s="1"/>
  <c r="T370" i="36" l="1"/>
  <c r="V369" i="36"/>
  <c r="Z369" i="36" s="1"/>
  <c r="U369" i="36"/>
  <c r="Y369" i="36" s="1"/>
  <c r="T371" i="36" l="1"/>
  <c r="V370" i="36"/>
  <c r="Z370" i="36" s="1"/>
  <c r="U370" i="36"/>
  <c r="Y370" i="36" s="1"/>
  <c r="T372" i="36" l="1"/>
  <c r="V371" i="36"/>
  <c r="Z371" i="36" s="1"/>
  <c r="U371" i="36"/>
  <c r="Y371" i="36" s="1"/>
  <c r="T373" i="36" l="1"/>
  <c r="V372" i="36"/>
  <c r="Z372" i="36" s="1"/>
  <c r="U372" i="36"/>
  <c r="Y372" i="36" s="1"/>
  <c r="T374" i="36" l="1"/>
  <c r="V373" i="36"/>
  <c r="Z373" i="36" s="1"/>
  <c r="U373" i="36"/>
  <c r="Y373" i="36" s="1"/>
  <c r="T375" i="36" l="1"/>
  <c r="V374" i="36"/>
  <c r="Z374" i="36" s="1"/>
  <c r="U374" i="36"/>
  <c r="Y374" i="36" s="1"/>
  <c r="T376" i="36" l="1"/>
  <c r="V375" i="36"/>
  <c r="Z375" i="36" s="1"/>
  <c r="U375" i="36"/>
  <c r="Y375" i="36" s="1"/>
  <c r="T377" i="36" l="1"/>
  <c r="V376" i="36"/>
  <c r="Z376" i="36" s="1"/>
  <c r="U376" i="36"/>
  <c r="Y376" i="36" s="1"/>
  <c r="T378" i="36" l="1"/>
  <c r="V377" i="36"/>
  <c r="Z377" i="36" s="1"/>
  <c r="U377" i="36"/>
  <c r="Y377" i="36" s="1"/>
  <c r="T379" i="36" l="1"/>
  <c r="V378" i="36"/>
  <c r="Z378" i="36" s="1"/>
  <c r="U378" i="36"/>
  <c r="Y378" i="36" s="1"/>
  <c r="T380" i="36" l="1"/>
  <c r="V379" i="36"/>
  <c r="Z379" i="36" s="1"/>
  <c r="U379" i="36"/>
  <c r="Y379" i="36" s="1"/>
  <c r="T381" i="36" l="1"/>
  <c r="V380" i="36"/>
  <c r="Z380" i="36" s="1"/>
  <c r="U380" i="36"/>
  <c r="Y380" i="36" s="1"/>
  <c r="T382" i="36" l="1"/>
  <c r="V381" i="36"/>
  <c r="Z381" i="36" s="1"/>
  <c r="U381" i="36"/>
  <c r="Y381" i="36" s="1"/>
  <c r="T383" i="36" l="1"/>
  <c r="V382" i="36"/>
  <c r="Z382" i="36" s="1"/>
  <c r="U382" i="36"/>
  <c r="Y382" i="36" s="1"/>
  <c r="T384" i="36" l="1"/>
  <c r="V383" i="36"/>
  <c r="Z383" i="36" s="1"/>
  <c r="U383" i="36"/>
  <c r="Y383" i="36" s="1"/>
  <c r="T385" i="36" l="1"/>
  <c r="V384" i="36"/>
  <c r="Z384" i="36" s="1"/>
  <c r="U384" i="36"/>
  <c r="Y384" i="36" s="1"/>
  <c r="T386" i="36" l="1"/>
  <c r="V385" i="36"/>
  <c r="Z385" i="36" s="1"/>
  <c r="U385" i="36"/>
  <c r="Y385" i="36" s="1"/>
  <c r="T387" i="36" l="1"/>
  <c r="V386" i="36"/>
  <c r="Z386" i="36" s="1"/>
  <c r="U386" i="36"/>
  <c r="Y386" i="36" s="1"/>
  <c r="T388" i="36" l="1"/>
  <c r="V387" i="36"/>
  <c r="Z387" i="36" s="1"/>
  <c r="U387" i="36"/>
  <c r="Y387" i="36" s="1"/>
  <c r="T389" i="36" l="1"/>
  <c r="V388" i="36"/>
  <c r="Z388" i="36" s="1"/>
  <c r="U388" i="36"/>
  <c r="Y388" i="36" s="1"/>
  <c r="T390" i="36" l="1"/>
  <c r="V389" i="36"/>
  <c r="Z389" i="36" s="1"/>
  <c r="U389" i="36"/>
  <c r="Y389" i="36" s="1"/>
  <c r="T391" i="36" l="1"/>
  <c r="V390" i="36"/>
  <c r="Z390" i="36" s="1"/>
  <c r="U390" i="36"/>
  <c r="Y390" i="36" s="1"/>
  <c r="T392" i="36" l="1"/>
  <c r="V391" i="36"/>
  <c r="Z391" i="36" s="1"/>
  <c r="U391" i="36"/>
  <c r="Y391" i="36" s="1"/>
  <c r="T393" i="36" l="1"/>
  <c r="V392" i="36"/>
  <c r="Z392" i="36" s="1"/>
  <c r="U392" i="36"/>
  <c r="Y392" i="36" s="1"/>
  <c r="T394" i="36" l="1"/>
  <c r="V393" i="36"/>
  <c r="Z393" i="36" s="1"/>
  <c r="U393" i="36"/>
  <c r="Y393" i="36" s="1"/>
  <c r="T395" i="36" l="1"/>
  <c r="V394" i="36"/>
  <c r="Z394" i="36" s="1"/>
  <c r="U394" i="36"/>
  <c r="Y394" i="36" s="1"/>
  <c r="T396" i="36" l="1"/>
  <c r="V395" i="36"/>
  <c r="Z395" i="36" s="1"/>
  <c r="U395" i="36"/>
  <c r="Y395" i="36" s="1"/>
  <c r="T397" i="36" l="1"/>
  <c r="V396" i="36"/>
  <c r="Z396" i="36" s="1"/>
  <c r="U396" i="36"/>
  <c r="Y396" i="36" s="1"/>
  <c r="T398" i="36" l="1"/>
  <c r="V397" i="36"/>
  <c r="Z397" i="36" s="1"/>
  <c r="U397" i="36"/>
  <c r="Y397" i="36" s="1"/>
  <c r="T399" i="36" l="1"/>
  <c r="V398" i="36"/>
  <c r="Z398" i="36" s="1"/>
  <c r="U398" i="36"/>
  <c r="Y398" i="36" s="1"/>
  <c r="T400" i="36" l="1"/>
  <c r="V399" i="36"/>
  <c r="Z399" i="36" s="1"/>
  <c r="U399" i="36"/>
  <c r="Y399" i="36" s="1"/>
  <c r="T401" i="36" l="1"/>
  <c r="V400" i="36"/>
  <c r="Z400" i="36" s="1"/>
  <c r="U400" i="36"/>
  <c r="Y400" i="36" s="1"/>
  <c r="T402" i="36" l="1"/>
  <c r="V401" i="36"/>
  <c r="Z401" i="36" s="1"/>
  <c r="U401" i="36"/>
  <c r="Y401" i="36" s="1"/>
  <c r="T403" i="36" l="1"/>
  <c r="V402" i="36"/>
  <c r="Z402" i="36" s="1"/>
  <c r="U402" i="36"/>
  <c r="Y402" i="36" s="1"/>
  <c r="T404" i="36" l="1"/>
  <c r="V403" i="36"/>
  <c r="Z403" i="36" s="1"/>
  <c r="U403" i="36"/>
  <c r="Y403" i="36" s="1"/>
  <c r="T405" i="36" l="1"/>
  <c r="V404" i="36"/>
  <c r="Z404" i="36" s="1"/>
  <c r="U404" i="36"/>
  <c r="Y404" i="36" s="1"/>
  <c r="T406" i="36" l="1"/>
  <c r="V405" i="36"/>
  <c r="Z405" i="36" s="1"/>
  <c r="U405" i="36"/>
  <c r="Y405" i="36" s="1"/>
  <c r="T407" i="36" l="1"/>
  <c r="V406" i="36"/>
  <c r="Z406" i="36" s="1"/>
  <c r="U406" i="36"/>
  <c r="Y406" i="36" s="1"/>
  <c r="T408" i="36" l="1"/>
  <c r="V407" i="36"/>
  <c r="Z407" i="36" s="1"/>
  <c r="U407" i="36"/>
  <c r="Y407" i="36" s="1"/>
  <c r="T409" i="36" l="1"/>
  <c r="V408" i="36"/>
  <c r="Z408" i="36" s="1"/>
  <c r="U408" i="36"/>
  <c r="Y408" i="36" s="1"/>
  <c r="T410" i="36" l="1"/>
  <c r="V409" i="36"/>
  <c r="Z409" i="36" s="1"/>
  <c r="U409" i="36"/>
  <c r="Y409" i="36" s="1"/>
  <c r="T411" i="36" l="1"/>
  <c r="V410" i="36"/>
  <c r="Z410" i="36" s="1"/>
  <c r="U410" i="36"/>
  <c r="Y410" i="36" s="1"/>
  <c r="T412" i="36" l="1"/>
  <c r="V411" i="36"/>
  <c r="Z411" i="36" s="1"/>
  <c r="U411" i="36"/>
  <c r="Y411" i="36" s="1"/>
  <c r="T413" i="36" l="1"/>
  <c r="V412" i="36"/>
  <c r="Z412" i="36" s="1"/>
  <c r="U412" i="36"/>
  <c r="Y412" i="36" s="1"/>
  <c r="T414" i="36" l="1"/>
  <c r="V413" i="36"/>
  <c r="Z413" i="36" s="1"/>
  <c r="U413" i="36"/>
  <c r="Y413" i="36" s="1"/>
  <c r="T415" i="36" l="1"/>
  <c r="V414" i="36"/>
  <c r="Z414" i="36" s="1"/>
  <c r="U414" i="36"/>
  <c r="Y414" i="36" s="1"/>
  <c r="T416" i="36" l="1"/>
  <c r="V415" i="36"/>
  <c r="Z415" i="36" s="1"/>
  <c r="U415" i="36"/>
  <c r="Y415" i="36" s="1"/>
  <c r="T417" i="36" l="1"/>
  <c r="V416" i="36"/>
  <c r="Z416" i="36" s="1"/>
  <c r="U416" i="36"/>
  <c r="Y416" i="36" s="1"/>
  <c r="T418" i="36" l="1"/>
  <c r="V417" i="36"/>
  <c r="Z417" i="36" s="1"/>
  <c r="U417" i="36"/>
  <c r="Y417" i="36" s="1"/>
  <c r="T419" i="36" l="1"/>
  <c r="V418" i="36"/>
  <c r="Z418" i="36" s="1"/>
  <c r="U418" i="36"/>
  <c r="Y418" i="36" s="1"/>
  <c r="T420" i="36" l="1"/>
  <c r="V419" i="36"/>
  <c r="Z419" i="36" s="1"/>
  <c r="U419" i="36"/>
  <c r="Y419" i="36" s="1"/>
  <c r="T421" i="36" l="1"/>
  <c r="V420" i="36"/>
  <c r="Z420" i="36" s="1"/>
  <c r="U420" i="36"/>
  <c r="Y420" i="36" s="1"/>
  <c r="T422" i="36" l="1"/>
  <c r="V421" i="36"/>
  <c r="Z421" i="36" s="1"/>
  <c r="U421" i="36"/>
  <c r="Y421" i="36" s="1"/>
  <c r="T423" i="36" l="1"/>
  <c r="V422" i="36"/>
  <c r="Z422" i="36" s="1"/>
  <c r="U422" i="36"/>
  <c r="Y422" i="36" s="1"/>
  <c r="T424" i="36" l="1"/>
  <c r="V423" i="36"/>
  <c r="Z423" i="36" s="1"/>
  <c r="U423" i="36"/>
  <c r="Y423" i="36" s="1"/>
  <c r="T425" i="36" l="1"/>
  <c r="V424" i="36"/>
  <c r="Z424" i="36" s="1"/>
  <c r="U424" i="36"/>
  <c r="Y424" i="36" s="1"/>
  <c r="T426" i="36" l="1"/>
  <c r="V425" i="36"/>
  <c r="Z425" i="36" s="1"/>
  <c r="U425" i="36"/>
  <c r="Y425" i="36" s="1"/>
  <c r="T427" i="36" l="1"/>
  <c r="V426" i="36"/>
  <c r="Z426" i="36" s="1"/>
  <c r="U426" i="36"/>
  <c r="Y426" i="36" s="1"/>
  <c r="T428" i="36" l="1"/>
  <c r="V427" i="36"/>
  <c r="Z427" i="36" s="1"/>
  <c r="U427" i="36"/>
  <c r="Y427" i="36" s="1"/>
  <c r="T429" i="36" l="1"/>
  <c r="V428" i="36"/>
  <c r="Z428" i="36" s="1"/>
  <c r="U428" i="36"/>
  <c r="Y428" i="36" s="1"/>
  <c r="T430" i="36" l="1"/>
  <c r="V429" i="36"/>
  <c r="Z429" i="36" s="1"/>
  <c r="U429" i="36"/>
  <c r="Y429" i="36" s="1"/>
  <c r="T431" i="36" l="1"/>
  <c r="V430" i="36"/>
  <c r="Z430" i="36" s="1"/>
  <c r="U430" i="36"/>
  <c r="Y430" i="36" s="1"/>
  <c r="T432" i="36" l="1"/>
  <c r="V431" i="36"/>
  <c r="Z431" i="36" s="1"/>
  <c r="U431" i="36"/>
  <c r="Y431" i="36" s="1"/>
  <c r="T433" i="36" l="1"/>
  <c r="V432" i="36"/>
  <c r="Z432" i="36" s="1"/>
  <c r="U432" i="36"/>
  <c r="Y432" i="36" s="1"/>
  <c r="T434" i="36" l="1"/>
  <c r="V433" i="36"/>
  <c r="Z433" i="36" s="1"/>
  <c r="U433" i="36"/>
  <c r="Y433" i="36" s="1"/>
  <c r="T435" i="36" l="1"/>
  <c r="V434" i="36"/>
  <c r="Z434" i="36" s="1"/>
  <c r="U434" i="36"/>
  <c r="Y434" i="36" s="1"/>
  <c r="T436" i="36" l="1"/>
  <c r="V435" i="36"/>
  <c r="Z435" i="36" s="1"/>
  <c r="U435" i="36"/>
  <c r="Y435" i="36" s="1"/>
  <c r="T437" i="36" l="1"/>
  <c r="V436" i="36"/>
  <c r="Z436" i="36" s="1"/>
  <c r="U436" i="36"/>
  <c r="Y436" i="36" s="1"/>
  <c r="T438" i="36" l="1"/>
  <c r="V437" i="36"/>
  <c r="Z437" i="36" s="1"/>
  <c r="U437" i="36"/>
  <c r="Y437" i="36" s="1"/>
  <c r="T439" i="36" l="1"/>
  <c r="V438" i="36"/>
  <c r="Z438" i="36" s="1"/>
  <c r="U438" i="36"/>
  <c r="Y438" i="36" s="1"/>
  <c r="T440" i="36" l="1"/>
  <c r="V439" i="36"/>
  <c r="Z439" i="36" s="1"/>
  <c r="U439" i="36"/>
  <c r="Y439" i="36" s="1"/>
  <c r="T441" i="36" l="1"/>
  <c r="V440" i="36"/>
  <c r="Z440" i="36" s="1"/>
  <c r="U440" i="36"/>
  <c r="Y440" i="36" s="1"/>
  <c r="T442" i="36" l="1"/>
  <c r="V441" i="36"/>
  <c r="Z441" i="36" s="1"/>
  <c r="U441" i="36"/>
  <c r="Y441" i="36" s="1"/>
  <c r="T443" i="36" l="1"/>
  <c r="V442" i="36"/>
  <c r="Z442" i="36" s="1"/>
  <c r="U442" i="36"/>
  <c r="Y442" i="36" s="1"/>
  <c r="T444" i="36" l="1"/>
  <c r="V443" i="36"/>
  <c r="Z443" i="36" s="1"/>
  <c r="U443" i="36"/>
  <c r="Y443" i="36" s="1"/>
  <c r="T445" i="36" l="1"/>
  <c r="V444" i="36"/>
  <c r="Z444" i="36" s="1"/>
  <c r="U444" i="36"/>
  <c r="Y444" i="36" s="1"/>
  <c r="T446" i="36" l="1"/>
  <c r="V445" i="36"/>
  <c r="Z445" i="36" s="1"/>
  <c r="U445" i="36"/>
  <c r="Y445" i="36" s="1"/>
  <c r="T447" i="36" l="1"/>
  <c r="V446" i="36"/>
  <c r="Z446" i="36" s="1"/>
  <c r="U446" i="36"/>
  <c r="Y446" i="36" s="1"/>
  <c r="T448" i="36" l="1"/>
  <c r="V447" i="36"/>
  <c r="Z447" i="36" s="1"/>
  <c r="U447" i="36"/>
  <c r="Y447" i="36" s="1"/>
  <c r="T449" i="36" l="1"/>
  <c r="V448" i="36"/>
  <c r="Z448" i="36" s="1"/>
  <c r="U448" i="36"/>
  <c r="Y448" i="36" s="1"/>
  <c r="T450" i="36" l="1"/>
  <c r="V449" i="36"/>
  <c r="Z449" i="36" s="1"/>
  <c r="U449" i="36"/>
  <c r="Y449" i="36" s="1"/>
  <c r="T451" i="36" l="1"/>
  <c r="V450" i="36"/>
  <c r="Z450" i="36" s="1"/>
  <c r="U450" i="36"/>
  <c r="Y450" i="36" s="1"/>
  <c r="T452" i="36" l="1"/>
  <c r="V451" i="36"/>
  <c r="Z451" i="36" s="1"/>
  <c r="U451" i="36"/>
  <c r="Y451" i="36" s="1"/>
  <c r="T453" i="36" l="1"/>
  <c r="V452" i="36"/>
  <c r="Z452" i="36" s="1"/>
  <c r="U452" i="36"/>
  <c r="Y452" i="36" s="1"/>
  <c r="T454" i="36" l="1"/>
  <c r="V453" i="36"/>
  <c r="Z453" i="36" s="1"/>
  <c r="U453" i="36"/>
  <c r="Y453" i="36" s="1"/>
  <c r="T455" i="36" l="1"/>
  <c r="V454" i="36"/>
  <c r="Z454" i="36" s="1"/>
  <c r="U454" i="36"/>
  <c r="Y454" i="36" s="1"/>
  <c r="T456" i="36" l="1"/>
  <c r="V455" i="36"/>
  <c r="Z455" i="36" s="1"/>
  <c r="U455" i="36"/>
  <c r="Y455" i="36" s="1"/>
  <c r="T457" i="36" l="1"/>
  <c r="V456" i="36"/>
  <c r="Z456" i="36" s="1"/>
  <c r="U456" i="36"/>
  <c r="Y456" i="36" s="1"/>
  <c r="T458" i="36" l="1"/>
  <c r="V457" i="36"/>
  <c r="Z457" i="36" s="1"/>
  <c r="U457" i="36"/>
  <c r="Y457" i="36" s="1"/>
  <c r="T459" i="36" l="1"/>
  <c r="U458" i="36"/>
  <c r="Y458" i="36" s="1"/>
  <c r="V458" i="36"/>
  <c r="Z458" i="36" s="1"/>
  <c r="T460" i="36" l="1"/>
  <c r="V459" i="36"/>
  <c r="Z459" i="36" s="1"/>
  <c r="U459" i="36"/>
  <c r="Y459" i="36" s="1"/>
  <c r="T461" i="36" l="1"/>
  <c r="U460" i="36"/>
  <c r="Y460" i="36" s="1"/>
  <c r="V460" i="36"/>
  <c r="Z460" i="36" s="1"/>
  <c r="T462" i="36" l="1"/>
  <c r="V461" i="36"/>
  <c r="Z461" i="36" s="1"/>
  <c r="U461" i="36"/>
  <c r="Y461" i="36" s="1"/>
  <c r="T463" i="36" l="1"/>
  <c r="U462" i="36"/>
  <c r="Y462" i="36" s="1"/>
  <c r="V462" i="36"/>
  <c r="Z462" i="36" s="1"/>
  <c r="T464" i="36" l="1"/>
  <c r="V463" i="36"/>
  <c r="Z463" i="36" s="1"/>
  <c r="U463" i="36"/>
  <c r="Y463" i="36" s="1"/>
  <c r="T465" i="36" l="1"/>
  <c r="U464" i="36"/>
  <c r="Y464" i="36" s="1"/>
  <c r="V464" i="36"/>
  <c r="Z464" i="36" s="1"/>
  <c r="T466" i="36" l="1"/>
  <c r="V465" i="36"/>
  <c r="Z465" i="36" s="1"/>
  <c r="U465" i="36"/>
  <c r="Y465" i="36" s="1"/>
  <c r="T467" i="36" l="1"/>
  <c r="U466" i="36"/>
  <c r="Y466" i="36" s="1"/>
  <c r="V466" i="36"/>
  <c r="Z466" i="36" s="1"/>
  <c r="T468" i="36" l="1"/>
  <c r="V467" i="36"/>
  <c r="Z467" i="36" s="1"/>
  <c r="U467" i="36"/>
  <c r="Y467" i="36" s="1"/>
  <c r="T469" i="36" l="1"/>
  <c r="U468" i="36"/>
  <c r="Y468" i="36" s="1"/>
  <c r="V468" i="36"/>
  <c r="Z468" i="36" s="1"/>
  <c r="T470" i="36" l="1"/>
  <c r="V469" i="36"/>
  <c r="Z469" i="36" s="1"/>
  <c r="U469" i="36"/>
  <c r="Y469" i="36" s="1"/>
  <c r="T471" i="36" l="1"/>
  <c r="U470" i="36"/>
  <c r="Y470" i="36" s="1"/>
  <c r="V470" i="36"/>
  <c r="Z470" i="36" s="1"/>
  <c r="T472" i="36" l="1"/>
  <c r="V471" i="36"/>
  <c r="Z471" i="36" s="1"/>
  <c r="U471" i="36"/>
  <c r="Y471" i="36" s="1"/>
  <c r="T473" i="36" l="1"/>
  <c r="U472" i="36"/>
  <c r="Y472" i="36" s="1"/>
  <c r="V472" i="36"/>
  <c r="Z472" i="36" s="1"/>
  <c r="T474" i="36" l="1"/>
  <c r="V473" i="36"/>
  <c r="Z473" i="36" s="1"/>
  <c r="U473" i="36"/>
  <c r="Y473" i="36" s="1"/>
  <c r="T475" i="36" l="1"/>
  <c r="U474" i="36"/>
  <c r="Y474" i="36" s="1"/>
  <c r="V474" i="36"/>
  <c r="Z474" i="36" s="1"/>
  <c r="T476" i="36" l="1"/>
  <c r="V475" i="36"/>
  <c r="Z475" i="36" s="1"/>
  <c r="U475" i="36"/>
  <c r="Y475" i="36" s="1"/>
  <c r="T477" i="36" l="1"/>
  <c r="U476" i="36"/>
  <c r="Y476" i="36" s="1"/>
  <c r="V476" i="36"/>
  <c r="Z476" i="36" s="1"/>
  <c r="T478" i="36" l="1"/>
  <c r="V477" i="36"/>
  <c r="Z477" i="36" s="1"/>
  <c r="U477" i="36"/>
  <c r="Y477" i="36" s="1"/>
  <c r="T479" i="36" l="1"/>
  <c r="U478" i="36"/>
  <c r="Y478" i="36" s="1"/>
  <c r="V478" i="36"/>
  <c r="Z478" i="36" s="1"/>
  <c r="T480" i="36" l="1"/>
  <c r="V479" i="36"/>
  <c r="Z479" i="36" s="1"/>
  <c r="U479" i="36"/>
  <c r="Y479" i="36" s="1"/>
  <c r="T481" i="36" l="1"/>
  <c r="U480" i="36"/>
  <c r="Y480" i="36" s="1"/>
  <c r="V480" i="36"/>
  <c r="Z480" i="36" s="1"/>
  <c r="T482" i="36" l="1"/>
  <c r="V481" i="36"/>
  <c r="Z481" i="36" s="1"/>
  <c r="U481" i="36"/>
  <c r="Y481" i="36" s="1"/>
  <c r="T483" i="36" l="1"/>
  <c r="U482" i="36"/>
  <c r="Y482" i="36" s="1"/>
  <c r="V482" i="36"/>
  <c r="Z482" i="36" s="1"/>
  <c r="T484" i="36" l="1"/>
  <c r="V483" i="36"/>
  <c r="Z483" i="36" s="1"/>
  <c r="U483" i="36"/>
  <c r="Y483" i="36" s="1"/>
  <c r="T485" i="36" l="1"/>
  <c r="U484" i="36"/>
  <c r="Y484" i="36" s="1"/>
  <c r="V484" i="36"/>
  <c r="Z484" i="36" s="1"/>
  <c r="T486" i="36" l="1"/>
  <c r="V485" i="36"/>
  <c r="Z485" i="36" s="1"/>
  <c r="U485" i="36"/>
  <c r="Y485" i="36" s="1"/>
  <c r="T487" i="36" l="1"/>
  <c r="U486" i="36"/>
  <c r="Y486" i="36" s="1"/>
  <c r="V486" i="36"/>
  <c r="Z486" i="36" s="1"/>
  <c r="T488" i="36" l="1"/>
  <c r="V487" i="36"/>
  <c r="Z487" i="36" s="1"/>
  <c r="U487" i="36"/>
  <c r="Y487" i="36" s="1"/>
  <c r="T489" i="36" l="1"/>
  <c r="U488" i="36"/>
  <c r="Y488" i="36" s="1"/>
  <c r="V488" i="36"/>
  <c r="Z488" i="36" s="1"/>
  <c r="T490" i="36" l="1"/>
  <c r="V489" i="36"/>
  <c r="Z489" i="36" s="1"/>
  <c r="U489" i="36"/>
  <c r="Y489" i="36" s="1"/>
  <c r="T491" i="36" l="1"/>
  <c r="U490" i="36"/>
  <c r="Y490" i="36" s="1"/>
  <c r="V490" i="36"/>
  <c r="Z490" i="36" s="1"/>
  <c r="T492" i="36" l="1"/>
  <c r="V491" i="36"/>
  <c r="Z491" i="36" s="1"/>
  <c r="U491" i="36"/>
  <c r="Y491" i="36" s="1"/>
  <c r="T493" i="36" l="1"/>
  <c r="U492" i="36"/>
  <c r="Y492" i="36" s="1"/>
  <c r="V492" i="36"/>
  <c r="Z492" i="36" s="1"/>
  <c r="T494" i="36" l="1"/>
  <c r="V493" i="36"/>
  <c r="Z493" i="36" s="1"/>
  <c r="U493" i="36"/>
  <c r="Y493" i="36" s="1"/>
  <c r="T495" i="36" l="1"/>
  <c r="U494" i="36"/>
  <c r="Y494" i="36" s="1"/>
  <c r="V494" i="36"/>
  <c r="Z494" i="36" s="1"/>
  <c r="T496" i="36" l="1"/>
  <c r="V495" i="36"/>
  <c r="Z495" i="36" s="1"/>
  <c r="U495" i="36"/>
  <c r="Y495" i="36" s="1"/>
  <c r="T497" i="36" l="1"/>
  <c r="U496" i="36"/>
  <c r="Y496" i="36" s="1"/>
  <c r="V496" i="36"/>
  <c r="Z496" i="36" s="1"/>
  <c r="T498" i="36" l="1"/>
  <c r="V497" i="36"/>
  <c r="Z497" i="36" s="1"/>
  <c r="U497" i="36"/>
  <c r="Y497" i="36" s="1"/>
  <c r="T499" i="36" l="1"/>
  <c r="U498" i="36"/>
  <c r="Y498" i="36" s="1"/>
  <c r="V498" i="36"/>
  <c r="Z498" i="36" s="1"/>
  <c r="T500" i="36" l="1"/>
  <c r="V499" i="36"/>
  <c r="Z499" i="36" s="1"/>
  <c r="U499" i="36"/>
  <c r="Y499" i="36" s="1"/>
  <c r="T501" i="36" l="1"/>
  <c r="U500" i="36"/>
  <c r="Y500" i="36" s="1"/>
  <c r="V500" i="36"/>
  <c r="Z500" i="36" s="1"/>
  <c r="T502" i="36" l="1"/>
  <c r="V501" i="36"/>
  <c r="Z501" i="36" s="1"/>
  <c r="U501" i="36"/>
  <c r="Y501" i="36" s="1"/>
  <c r="T503" i="36" l="1"/>
  <c r="U502" i="36"/>
  <c r="Y502" i="36" s="1"/>
  <c r="V502" i="36"/>
  <c r="Z502" i="36" s="1"/>
  <c r="T504" i="36" l="1"/>
  <c r="V503" i="36"/>
  <c r="Z503" i="36" s="1"/>
  <c r="U503" i="36"/>
  <c r="Y503" i="36" s="1"/>
  <c r="T505" i="36" l="1"/>
  <c r="U504" i="36"/>
  <c r="Y504" i="36" s="1"/>
  <c r="V504" i="36"/>
  <c r="Z504" i="36" s="1"/>
  <c r="T506" i="36" l="1"/>
  <c r="V505" i="36"/>
  <c r="Z505" i="36" s="1"/>
  <c r="U505" i="36"/>
  <c r="Y505" i="36" s="1"/>
  <c r="T507" i="36" l="1"/>
  <c r="U506" i="36"/>
  <c r="Y506" i="36" s="1"/>
  <c r="V506" i="36"/>
  <c r="Z506" i="36" s="1"/>
  <c r="T508" i="36" l="1"/>
  <c r="V507" i="36"/>
  <c r="Z507" i="36" s="1"/>
  <c r="U507" i="36"/>
  <c r="Y507" i="36" s="1"/>
  <c r="T509" i="36" l="1"/>
  <c r="U508" i="36"/>
  <c r="Y508" i="36" s="1"/>
  <c r="V508" i="36"/>
  <c r="Z508" i="36" s="1"/>
  <c r="T510" i="36" l="1"/>
  <c r="V509" i="36"/>
  <c r="Z509" i="36" s="1"/>
  <c r="U509" i="36"/>
  <c r="Y509" i="36" s="1"/>
  <c r="T511" i="36" l="1"/>
  <c r="U510" i="36"/>
  <c r="Y510" i="36" s="1"/>
  <c r="V510" i="36"/>
  <c r="Z510" i="36" s="1"/>
  <c r="T512" i="36" l="1"/>
  <c r="V511" i="36"/>
  <c r="Z511" i="36" s="1"/>
  <c r="U511" i="36"/>
  <c r="Y511" i="36" s="1"/>
  <c r="T513" i="36" l="1"/>
  <c r="U512" i="36"/>
  <c r="Y512" i="36" s="1"/>
  <c r="V512" i="36"/>
  <c r="Z512" i="36" s="1"/>
  <c r="T514" i="36" l="1"/>
  <c r="V513" i="36"/>
  <c r="Z513" i="36" s="1"/>
  <c r="U513" i="36"/>
  <c r="Y513" i="36" s="1"/>
  <c r="T515" i="36" l="1"/>
  <c r="U514" i="36"/>
  <c r="Y514" i="36" s="1"/>
  <c r="V514" i="36"/>
  <c r="Z514" i="36" s="1"/>
  <c r="T516" i="36" l="1"/>
  <c r="V515" i="36"/>
  <c r="Z515" i="36" s="1"/>
  <c r="U515" i="36"/>
  <c r="Y515" i="36" s="1"/>
  <c r="T517" i="36" l="1"/>
  <c r="U516" i="36"/>
  <c r="Y516" i="36" s="1"/>
  <c r="V516" i="36"/>
  <c r="Z516" i="36" s="1"/>
  <c r="T518" i="36" l="1"/>
  <c r="V517" i="36"/>
  <c r="Z517" i="36" s="1"/>
  <c r="U517" i="36"/>
  <c r="Y517" i="36" s="1"/>
  <c r="T519" i="36" l="1"/>
  <c r="U518" i="36"/>
  <c r="Y518" i="36" s="1"/>
  <c r="V518" i="36"/>
  <c r="Z518" i="36" s="1"/>
  <c r="T520" i="36" l="1"/>
  <c r="V519" i="36"/>
  <c r="Z519" i="36" s="1"/>
  <c r="U519" i="36"/>
  <c r="Y519" i="36" s="1"/>
  <c r="T521" i="36" l="1"/>
  <c r="U520" i="36"/>
  <c r="Y520" i="36" s="1"/>
  <c r="V520" i="36"/>
  <c r="Z520" i="36" s="1"/>
  <c r="T522" i="36" l="1"/>
  <c r="V521" i="36"/>
  <c r="Z521" i="36" s="1"/>
  <c r="U521" i="36"/>
  <c r="Y521" i="36" s="1"/>
  <c r="T523" i="36" l="1"/>
  <c r="U522" i="36"/>
  <c r="Y522" i="36" s="1"/>
  <c r="V522" i="36"/>
  <c r="Z522" i="36" s="1"/>
  <c r="T524" i="36" l="1"/>
  <c r="V523" i="36"/>
  <c r="Z523" i="36" s="1"/>
  <c r="U523" i="36"/>
  <c r="Y523" i="36" s="1"/>
  <c r="T525" i="36" l="1"/>
  <c r="U524" i="36"/>
  <c r="Y524" i="36" s="1"/>
  <c r="V524" i="36"/>
  <c r="Z524" i="36" s="1"/>
  <c r="T526" i="36" l="1"/>
  <c r="V525" i="36"/>
  <c r="Z525" i="36" s="1"/>
  <c r="U525" i="36"/>
  <c r="Y525" i="36" s="1"/>
  <c r="T527" i="36" l="1"/>
  <c r="U526" i="36"/>
  <c r="Y526" i="36" s="1"/>
  <c r="V526" i="36"/>
  <c r="Z526" i="36" s="1"/>
  <c r="T528" i="36" l="1"/>
  <c r="V527" i="36"/>
  <c r="Z527" i="36" s="1"/>
  <c r="U527" i="36"/>
  <c r="Y527" i="36" s="1"/>
  <c r="T529" i="36" l="1"/>
  <c r="U528" i="36"/>
  <c r="Y528" i="36" s="1"/>
  <c r="V528" i="36"/>
  <c r="Z528" i="36" s="1"/>
  <c r="T530" i="36" l="1"/>
  <c r="V529" i="36"/>
  <c r="Z529" i="36" s="1"/>
  <c r="U529" i="36"/>
  <c r="Y529" i="36" s="1"/>
  <c r="T531" i="36" l="1"/>
  <c r="U530" i="36"/>
  <c r="Y530" i="36" s="1"/>
  <c r="V530" i="36"/>
  <c r="Z530" i="36" s="1"/>
  <c r="T532" i="36" l="1"/>
  <c r="V531" i="36"/>
  <c r="Z531" i="36" s="1"/>
  <c r="U531" i="36"/>
  <c r="Y531" i="36" s="1"/>
  <c r="T533" i="36" l="1"/>
  <c r="U532" i="36"/>
  <c r="Y532" i="36" s="1"/>
  <c r="V532" i="36"/>
  <c r="Z532" i="36" s="1"/>
  <c r="T534" i="36" l="1"/>
  <c r="V533" i="36"/>
  <c r="Z533" i="36" s="1"/>
  <c r="U533" i="36"/>
  <c r="Y533" i="36" s="1"/>
  <c r="T535" i="36" l="1"/>
  <c r="U534" i="36"/>
  <c r="Y534" i="36" s="1"/>
  <c r="V534" i="36"/>
  <c r="Z534" i="36" s="1"/>
  <c r="T536" i="36" l="1"/>
  <c r="V535" i="36"/>
  <c r="Z535" i="36" s="1"/>
  <c r="U535" i="36"/>
  <c r="Y535" i="36" s="1"/>
  <c r="T537" i="36" l="1"/>
  <c r="U536" i="36"/>
  <c r="Y536" i="36" s="1"/>
  <c r="V536" i="36"/>
  <c r="Z536" i="36" s="1"/>
  <c r="T538" i="36" l="1"/>
  <c r="V537" i="36"/>
  <c r="Z537" i="36" s="1"/>
  <c r="U537" i="36"/>
  <c r="Y537" i="36" s="1"/>
  <c r="T539" i="36" l="1"/>
  <c r="U538" i="36"/>
  <c r="Y538" i="36" s="1"/>
  <c r="V538" i="36"/>
  <c r="Z538" i="36" s="1"/>
  <c r="T540" i="36" l="1"/>
  <c r="V539" i="36"/>
  <c r="Z539" i="36" s="1"/>
  <c r="U539" i="36"/>
  <c r="Y539" i="36" s="1"/>
  <c r="T541" i="36" l="1"/>
  <c r="U540" i="36"/>
  <c r="Y540" i="36" s="1"/>
  <c r="V540" i="36"/>
  <c r="Z540" i="36" s="1"/>
  <c r="T542" i="36" l="1"/>
  <c r="V541" i="36"/>
  <c r="Z541" i="36" s="1"/>
  <c r="U541" i="36"/>
  <c r="Y541" i="36" s="1"/>
  <c r="T543" i="36" l="1"/>
  <c r="U542" i="36"/>
  <c r="Y542" i="36" s="1"/>
  <c r="V542" i="36"/>
  <c r="Z542" i="36" s="1"/>
  <c r="T544" i="36" l="1"/>
  <c r="V543" i="36"/>
  <c r="Z543" i="36" s="1"/>
  <c r="U543" i="36"/>
  <c r="Y543" i="36" s="1"/>
  <c r="T545" i="36" l="1"/>
  <c r="U544" i="36"/>
  <c r="Y544" i="36" s="1"/>
  <c r="V544" i="36"/>
  <c r="Z544" i="36" s="1"/>
  <c r="T546" i="36" l="1"/>
  <c r="V545" i="36"/>
  <c r="Z545" i="36" s="1"/>
  <c r="U545" i="36"/>
  <c r="Y545" i="36" s="1"/>
  <c r="T547" i="36" l="1"/>
  <c r="U546" i="36"/>
  <c r="Y546" i="36" s="1"/>
  <c r="V546" i="36"/>
  <c r="Z546" i="36" s="1"/>
  <c r="T548" i="36" l="1"/>
  <c r="V547" i="36"/>
  <c r="Z547" i="36" s="1"/>
  <c r="U547" i="36"/>
  <c r="Y547" i="36" s="1"/>
  <c r="T549" i="36" l="1"/>
  <c r="U548" i="36"/>
  <c r="Y548" i="36" s="1"/>
  <c r="V548" i="36"/>
  <c r="Z548" i="36" s="1"/>
  <c r="T550" i="36" l="1"/>
  <c r="V549" i="36"/>
  <c r="Z549" i="36" s="1"/>
  <c r="U549" i="36"/>
  <c r="Y549" i="36" s="1"/>
  <c r="T551" i="36" l="1"/>
  <c r="U550" i="36"/>
  <c r="Y550" i="36" s="1"/>
  <c r="V550" i="36"/>
  <c r="Z550" i="36" s="1"/>
  <c r="T552" i="36" l="1"/>
  <c r="V551" i="36"/>
  <c r="Z551" i="36" s="1"/>
  <c r="U551" i="36"/>
  <c r="Y551" i="36" s="1"/>
  <c r="T553" i="36" l="1"/>
  <c r="U552" i="36"/>
  <c r="Y552" i="36" s="1"/>
  <c r="V552" i="36"/>
  <c r="Z552" i="36" s="1"/>
  <c r="T554" i="36" l="1"/>
  <c r="V553" i="36"/>
  <c r="Z553" i="36" s="1"/>
  <c r="U553" i="36"/>
  <c r="Y553" i="36" s="1"/>
  <c r="T555" i="36" l="1"/>
  <c r="U554" i="36"/>
  <c r="Y554" i="36" s="1"/>
  <c r="V554" i="36"/>
  <c r="Z554" i="36" s="1"/>
  <c r="T556" i="36" l="1"/>
  <c r="V555" i="36"/>
  <c r="Z555" i="36" s="1"/>
  <c r="U555" i="36"/>
  <c r="Y555" i="36" s="1"/>
  <c r="T557" i="36" l="1"/>
  <c r="U556" i="36"/>
  <c r="Y556" i="36" s="1"/>
  <c r="V556" i="36"/>
  <c r="Z556" i="36" s="1"/>
  <c r="T558" i="36" l="1"/>
  <c r="V557" i="36"/>
  <c r="Z557" i="36" s="1"/>
  <c r="U557" i="36"/>
  <c r="Y557" i="36" s="1"/>
  <c r="T559" i="36" l="1"/>
  <c r="U558" i="36"/>
  <c r="Y558" i="36" s="1"/>
  <c r="V558" i="36"/>
  <c r="Z558" i="36" s="1"/>
  <c r="T560" i="36" l="1"/>
  <c r="V559" i="36"/>
  <c r="Z559" i="36" s="1"/>
  <c r="U559" i="36"/>
  <c r="Y559" i="36" s="1"/>
  <c r="T561" i="36" l="1"/>
  <c r="U560" i="36"/>
  <c r="Y560" i="36" s="1"/>
  <c r="V560" i="36"/>
  <c r="Z560" i="36" s="1"/>
  <c r="T562" i="36" l="1"/>
  <c r="V561" i="36"/>
  <c r="Z561" i="36" s="1"/>
  <c r="U561" i="36"/>
  <c r="Y561" i="36" s="1"/>
  <c r="T563" i="36" l="1"/>
  <c r="U562" i="36"/>
  <c r="Y562" i="36" s="1"/>
  <c r="V562" i="36"/>
  <c r="Z562" i="36" s="1"/>
  <c r="T564" i="36" l="1"/>
  <c r="V563" i="36"/>
  <c r="Z563" i="36" s="1"/>
  <c r="U563" i="36"/>
  <c r="Y563" i="36" s="1"/>
  <c r="T565" i="36" l="1"/>
  <c r="U564" i="36"/>
  <c r="Y564" i="36" s="1"/>
  <c r="V564" i="36"/>
  <c r="Z564" i="36" s="1"/>
  <c r="T566" i="36" l="1"/>
  <c r="V565" i="36"/>
  <c r="Z565" i="36" s="1"/>
  <c r="U565" i="36"/>
  <c r="Y565" i="36" s="1"/>
  <c r="T567" i="36" l="1"/>
  <c r="U566" i="36"/>
  <c r="Y566" i="36" s="1"/>
  <c r="V566" i="36"/>
  <c r="Z566" i="36" s="1"/>
  <c r="T568" i="36" l="1"/>
  <c r="V567" i="36"/>
  <c r="Z567" i="36" s="1"/>
  <c r="U567" i="36"/>
  <c r="Y567" i="36" s="1"/>
  <c r="T569" i="36" l="1"/>
  <c r="U568" i="36"/>
  <c r="Y568" i="36" s="1"/>
  <c r="V568" i="36"/>
  <c r="Z568" i="36" s="1"/>
  <c r="T570" i="36" l="1"/>
  <c r="V569" i="36"/>
  <c r="Z569" i="36" s="1"/>
  <c r="U569" i="36"/>
  <c r="Y569" i="36" s="1"/>
  <c r="T571" i="36" l="1"/>
  <c r="U570" i="36"/>
  <c r="Y570" i="36" s="1"/>
  <c r="V570" i="36"/>
  <c r="Z570" i="36" s="1"/>
  <c r="T572" i="36" l="1"/>
  <c r="V571" i="36"/>
  <c r="Z571" i="36" s="1"/>
  <c r="U571" i="36"/>
  <c r="Y571" i="36" s="1"/>
  <c r="T573" i="36" l="1"/>
  <c r="U572" i="36"/>
  <c r="Y572" i="36" s="1"/>
  <c r="V572" i="36"/>
  <c r="Z572" i="36" s="1"/>
  <c r="T574" i="36" l="1"/>
  <c r="V573" i="36"/>
  <c r="Z573" i="36" s="1"/>
  <c r="U573" i="36"/>
  <c r="Y573" i="36" s="1"/>
  <c r="T575" i="36" l="1"/>
  <c r="U574" i="36"/>
  <c r="Y574" i="36" s="1"/>
  <c r="V574" i="36"/>
  <c r="Z574" i="36" s="1"/>
  <c r="T576" i="36" l="1"/>
  <c r="V575" i="36"/>
  <c r="Z575" i="36" s="1"/>
  <c r="U575" i="36"/>
  <c r="Y575" i="36" s="1"/>
  <c r="T577" i="36" l="1"/>
  <c r="U576" i="36"/>
  <c r="Y576" i="36" s="1"/>
  <c r="V576" i="36"/>
  <c r="Z576" i="36" s="1"/>
  <c r="T578" i="36" l="1"/>
  <c r="V577" i="36"/>
  <c r="Z577" i="36" s="1"/>
  <c r="U577" i="36"/>
  <c r="Y577" i="36" s="1"/>
  <c r="T579" i="36" l="1"/>
  <c r="U578" i="36"/>
  <c r="Y578" i="36" s="1"/>
  <c r="V578" i="36"/>
  <c r="Z578" i="36" s="1"/>
  <c r="T580" i="36" l="1"/>
  <c r="V579" i="36"/>
  <c r="Z579" i="36" s="1"/>
  <c r="U579" i="36"/>
  <c r="Y579" i="36" s="1"/>
  <c r="T581" i="36" l="1"/>
  <c r="U580" i="36"/>
  <c r="Y580" i="36" s="1"/>
  <c r="V580" i="36"/>
  <c r="Z580" i="36" s="1"/>
  <c r="T582" i="36" l="1"/>
  <c r="V581" i="36"/>
  <c r="Z581" i="36" s="1"/>
  <c r="U581" i="36"/>
  <c r="Y581" i="36" s="1"/>
  <c r="T583" i="36" l="1"/>
  <c r="U582" i="36"/>
  <c r="Y582" i="36" s="1"/>
  <c r="V582" i="36"/>
  <c r="Z582" i="36" s="1"/>
  <c r="T584" i="36" l="1"/>
  <c r="V583" i="36"/>
  <c r="Z583" i="36" s="1"/>
  <c r="U583" i="36"/>
  <c r="Y583" i="36" s="1"/>
  <c r="T585" i="36" l="1"/>
  <c r="U584" i="36"/>
  <c r="Y584" i="36" s="1"/>
  <c r="V584" i="36"/>
  <c r="Z584" i="36" s="1"/>
  <c r="T586" i="36" l="1"/>
  <c r="V585" i="36"/>
  <c r="Z585" i="36" s="1"/>
  <c r="U585" i="36"/>
  <c r="Y585" i="36" s="1"/>
  <c r="T587" i="36" l="1"/>
  <c r="U586" i="36"/>
  <c r="Y586" i="36" s="1"/>
  <c r="V586" i="36"/>
  <c r="Z586" i="36" s="1"/>
  <c r="T588" i="36" l="1"/>
  <c r="V587" i="36"/>
  <c r="Z587" i="36" s="1"/>
  <c r="U587" i="36"/>
  <c r="Y587" i="36" s="1"/>
  <c r="T589" i="36" l="1"/>
  <c r="U588" i="36"/>
  <c r="Y588" i="36" s="1"/>
  <c r="V588" i="36"/>
  <c r="Z588" i="36" s="1"/>
  <c r="T590" i="36" l="1"/>
  <c r="V589" i="36"/>
  <c r="Z589" i="36" s="1"/>
  <c r="U589" i="36"/>
  <c r="Y589" i="36" s="1"/>
  <c r="T591" i="36" l="1"/>
  <c r="U590" i="36"/>
  <c r="Y590" i="36" s="1"/>
  <c r="V590" i="36"/>
  <c r="Z590" i="36" s="1"/>
  <c r="T592" i="36" l="1"/>
  <c r="V591" i="36"/>
  <c r="Z591" i="36" s="1"/>
  <c r="U591" i="36"/>
  <c r="Y591" i="36" s="1"/>
  <c r="T593" i="36" l="1"/>
  <c r="U592" i="36"/>
  <c r="Y592" i="36" s="1"/>
  <c r="V592" i="36"/>
  <c r="Z592" i="36" s="1"/>
  <c r="T594" i="36" l="1"/>
  <c r="V593" i="36"/>
  <c r="Z593" i="36" s="1"/>
  <c r="U593" i="36"/>
  <c r="Y593" i="36" s="1"/>
  <c r="T595" i="36" l="1"/>
  <c r="U594" i="36"/>
  <c r="Y594" i="36" s="1"/>
  <c r="V594" i="36"/>
  <c r="Z594" i="36" s="1"/>
  <c r="T596" i="36" l="1"/>
  <c r="V595" i="36"/>
  <c r="Z595" i="36" s="1"/>
  <c r="U595" i="36"/>
  <c r="Y595" i="36" s="1"/>
  <c r="T597" i="36" l="1"/>
  <c r="U596" i="36"/>
  <c r="Y596" i="36" s="1"/>
  <c r="V596" i="36"/>
  <c r="Z596" i="36" s="1"/>
  <c r="T598" i="36" l="1"/>
  <c r="V597" i="36"/>
  <c r="Z597" i="36" s="1"/>
  <c r="U597" i="36"/>
  <c r="Y597" i="36" s="1"/>
  <c r="T599" i="36" l="1"/>
  <c r="U598" i="36"/>
  <c r="Y598" i="36" s="1"/>
  <c r="V598" i="36"/>
  <c r="Z598" i="36" s="1"/>
  <c r="T600" i="36" l="1"/>
  <c r="V599" i="36"/>
  <c r="Z599" i="36" s="1"/>
  <c r="U599" i="36"/>
  <c r="Y599" i="36" s="1"/>
  <c r="T601" i="36" l="1"/>
  <c r="U600" i="36"/>
  <c r="Y600" i="36" s="1"/>
  <c r="V600" i="36"/>
  <c r="Z600" i="36" s="1"/>
  <c r="T602" i="36" l="1"/>
  <c r="V601" i="36"/>
  <c r="Z601" i="36" s="1"/>
  <c r="U601" i="36"/>
  <c r="Y601" i="36" s="1"/>
  <c r="T603" i="36" l="1"/>
  <c r="U602" i="36"/>
  <c r="Y602" i="36" s="1"/>
  <c r="V602" i="36"/>
  <c r="Z602" i="36" s="1"/>
  <c r="T604" i="36" l="1"/>
  <c r="V603" i="36"/>
  <c r="Z603" i="36" s="1"/>
  <c r="U603" i="36"/>
  <c r="Y603" i="36" s="1"/>
  <c r="T605" i="36" l="1"/>
  <c r="U604" i="36"/>
  <c r="Y604" i="36" s="1"/>
  <c r="V604" i="36"/>
  <c r="Z604" i="36" s="1"/>
  <c r="T606" i="36" l="1"/>
  <c r="V605" i="36"/>
  <c r="Z605" i="36" s="1"/>
  <c r="U605" i="36"/>
  <c r="Y605" i="36" s="1"/>
  <c r="T607" i="36" l="1"/>
  <c r="U606" i="36"/>
  <c r="Y606" i="36" s="1"/>
  <c r="V606" i="36"/>
  <c r="Z606" i="36" s="1"/>
  <c r="T608" i="36" l="1"/>
  <c r="V607" i="36"/>
  <c r="Z607" i="36" s="1"/>
  <c r="U607" i="36"/>
  <c r="Y607" i="36" s="1"/>
  <c r="T609" i="36" l="1"/>
  <c r="U608" i="36"/>
  <c r="Y608" i="36" s="1"/>
  <c r="V608" i="36"/>
  <c r="Z608" i="36" s="1"/>
  <c r="T610" i="36" l="1"/>
  <c r="V609" i="36"/>
  <c r="Z609" i="36" s="1"/>
  <c r="U609" i="36"/>
  <c r="Y609" i="36" s="1"/>
  <c r="T611" i="36" l="1"/>
  <c r="U610" i="36"/>
  <c r="Y610" i="36" s="1"/>
  <c r="V610" i="36"/>
  <c r="Z610" i="36" s="1"/>
  <c r="T612" i="36" l="1"/>
  <c r="V611" i="36"/>
  <c r="Z611" i="36" s="1"/>
  <c r="U611" i="36"/>
  <c r="Y611" i="36" s="1"/>
  <c r="T613" i="36" l="1"/>
  <c r="U612" i="36"/>
  <c r="Y612" i="36" s="1"/>
  <c r="V612" i="36"/>
  <c r="Z612" i="36" s="1"/>
  <c r="T614" i="36" l="1"/>
  <c r="U613" i="36"/>
  <c r="Y613" i="36" s="1"/>
  <c r="V613" i="36"/>
  <c r="Z613" i="36" s="1"/>
  <c r="T615" i="36" l="1"/>
  <c r="V614" i="36"/>
  <c r="Z614" i="36" s="1"/>
  <c r="U614" i="36"/>
  <c r="Y614" i="36" s="1"/>
  <c r="T616" i="36" l="1"/>
  <c r="U615" i="36"/>
  <c r="Y615" i="36" s="1"/>
  <c r="V615" i="36"/>
  <c r="Z615" i="36" s="1"/>
  <c r="T617" i="36" l="1"/>
  <c r="V616" i="36"/>
  <c r="Z616" i="36" s="1"/>
  <c r="U616" i="36"/>
  <c r="Y616" i="36" s="1"/>
  <c r="T618" i="36" l="1"/>
  <c r="U617" i="36"/>
  <c r="Y617" i="36" s="1"/>
  <c r="V617" i="36"/>
  <c r="Z617" i="36" s="1"/>
  <c r="T619" i="36" l="1"/>
  <c r="V618" i="36"/>
  <c r="Z618" i="36" s="1"/>
  <c r="U618" i="36"/>
  <c r="Y618" i="36" s="1"/>
  <c r="T620" i="36" l="1"/>
  <c r="U619" i="36"/>
  <c r="Y619" i="36" s="1"/>
  <c r="V619" i="36"/>
  <c r="Z619" i="36" s="1"/>
  <c r="T621" i="36" l="1"/>
  <c r="U620" i="36"/>
  <c r="Y620" i="36" s="1"/>
  <c r="V620" i="36"/>
  <c r="Z620" i="36" s="1"/>
  <c r="T622" i="36" l="1"/>
  <c r="U621" i="36"/>
  <c r="Y621" i="36" s="1"/>
  <c r="V621" i="36"/>
  <c r="Z621" i="36" s="1"/>
  <c r="T623" i="36" l="1"/>
  <c r="V622" i="36"/>
  <c r="Z622" i="36" s="1"/>
  <c r="U622" i="36"/>
  <c r="Y622" i="36" s="1"/>
  <c r="T624" i="36" l="1"/>
  <c r="V623" i="36"/>
  <c r="Z623" i="36" s="1"/>
  <c r="U623" i="36"/>
  <c r="Y623" i="36" s="1"/>
  <c r="T625" i="36" l="1"/>
  <c r="V624" i="36"/>
  <c r="Z624" i="36" s="1"/>
  <c r="U624" i="36"/>
  <c r="Y624" i="36" s="1"/>
  <c r="T626" i="36" l="1"/>
  <c r="V625" i="36"/>
  <c r="Z625" i="36" s="1"/>
  <c r="U625" i="36"/>
  <c r="Y625" i="36" s="1"/>
  <c r="T627" i="36" l="1"/>
  <c r="V626" i="36"/>
  <c r="Z626" i="36" s="1"/>
  <c r="U626" i="36"/>
  <c r="Y626" i="36" s="1"/>
  <c r="T628" i="36" l="1"/>
  <c r="V627" i="36"/>
  <c r="Z627" i="36" s="1"/>
  <c r="U627" i="36"/>
  <c r="Y627" i="36" s="1"/>
  <c r="T629" i="36" l="1"/>
  <c r="V628" i="36"/>
  <c r="Z628" i="36" s="1"/>
  <c r="U628" i="36"/>
  <c r="Y628" i="36" s="1"/>
  <c r="T630" i="36" l="1"/>
  <c r="V629" i="36"/>
  <c r="Z629" i="36" s="1"/>
  <c r="U629" i="36"/>
  <c r="Y629" i="36" s="1"/>
  <c r="T631" i="36" l="1"/>
  <c r="V630" i="36"/>
  <c r="Z630" i="36" s="1"/>
  <c r="U630" i="36"/>
  <c r="Y630" i="36" s="1"/>
  <c r="T632" i="36" l="1"/>
  <c r="V631" i="36"/>
  <c r="Z631" i="36" s="1"/>
  <c r="U631" i="36"/>
  <c r="Y631" i="36" s="1"/>
  <c r="T633" i="36" l="1"/>
  <c r="V632" i="36"/>
  <c r="Z632" i="36" s="1"/>
  <c r="U632" i="36"/>
  <c r="Y632" i="36" s="1"/>
  <c r="T634" i="36" l="1"/>
  <c r="V633" i="36"/>
  <c r="Z633" i="36" s="1"/>
  <c r="U633" i="36"/>
  <c r="Y633" i="36" s="1"/>
  <c r="T635" i="36" l="1"/>
  <c r="V634" i="36"/>
  <c r="Z634" i="36" s="1"/>
  <c r="U634" i="36"/>
  <c r="Y634" i="36" s="1"/>
  <c r="T636" i="36" l="1"/>
  <c r="V635" i="36"/>
  <c r="Z635" i="36" s="1"/>
  <c r="U635" i="36"/>
  <c r="Y635" i="36" s="1"/>
  <c r="T637" i="36" l="1"/>
  <c r="V636" i="36"/>
  <c r="Z636" i="36" s="1"/>
  <c r="U636" i="36"/>
  <c r="Y636" i="36" s="1"/>
  <c r="T638" i="36" l="1"/>
  <c r="V637" i="36"/>
  <c r="Z637" i="36" s="1"/>
  <c r="U637" i="36"/>
  <c r="Y637" i="36" s="1"/>
  <c r="T639" i="36" l="1"/>
  <c r="V638" i="36"/>
  <c r="Z638" i="36" s="1"/>
  <c r="U638" i="36"/>
  <c r="Y638" i="36" s="1"/>
  <c r="T640" i="36" l="1"/>
  <c r="V639" i="36"/>
  <c r="Z639" i="36" s="1"/>
  <c r="U639" i="36"/>
  <c r="Y639" i="36" s="1"/>
  <c r="T641" i="36" l="1"/>
  <c r="V640" i="36"/>
  <c r="Z640" i="36" s="1"/>
  <c r="U640" i="36"/>
  <c r="Y640" i="36" s="1"/>
  <c r="T642" i="36" l="1"/>
  <c r="V641" i="36"/>
  <c r="Z641" i="36" s="1"/>
  <c r="U641" i="36"/>
  <c r="Y641" i="36" s="1"/>
  <c r="T643" i="36" l="1"/>
  <c r="V642" i="36"/>
  <c r="Z642" i="36" s="1"/>
  <c r="U642" i="36"/>
  <c r="Y642" i="36" s="1"/>
  <c r="T644" i="36" l="1"/>
  <c r="V643" i="36"/>
  <c r="Z643" i="36" s="1"/>
  <c r="U643" i="36"/>
  <c r="Y643" i="36" s="1"/>
  <c r="T645" i="36" l="1"/>
  <c r="V644" i="36"/>
  <c r="Z644" i="36" s="1"/>
  <c r="U644" i="36"/>
  <c r="Y644" i="36" s="1"/>
  <c r="T646" i="36" l="1"/>
  <c r="V645" i="36"/>
  <c r="Z645" i="36" s="1"/>
  <c r="U645" i="36"/>
  <c r="Y645" i="36" s="1"/>
  <c r="T647" i="36" l="1"/>
  <c r="V646" i="36"/>
  <c r="Z646" i="36" s="1"/>
  <c r="U646" i="36"/>
  <c r="Y646" i="36" s="1"/>
  <c r="T648" i="36" l="1"/>
  <c r="V647" i="36"/>
  <c r="Z647" i="36" s="1"/>
  <c r="U647" i="36"/>
  <c r="Y647" i="36" s="1"/>
  <c r="T649" i="36" l="1"/>
  <c r="V648" i="36"/>
  <c r="Z648" i="36" s="1"/>
  <c r="U648" i="36"/>
  <c r="Y648" i="36" s="1"/>
  <c r="T650" i="36" l="1"/>
  <c r="V649" i="36"/>
  <c r="Z649" i="36" s="1"/>
  <c r="U649" i="36"/>
  <c r="Y649" i="36" s="1"/>
  <c r="T651" i="36" l="1"/>
  <c r="V650" i="36"/>
  <c r="Z650" i="36" s="1"/>
  <c r="U650" i="36"/>
  <c r="Y650" i="36" s="1"/>
  <c r="T652" i="36" l="1"/>
  <c r="V651" i="36"/>
  <c r="Z651" i="36" s="1"/>
  <c r="U651" i="36"/>
  <c r="Y651" i="36" s="1"/>
  <c r="T653" i="36" l="1"/>
  <c r="V652" i="36"/>
  <c r="Z652" i="36" s="1"/>
  <c r="U652" i="36"/>
  <c r="Y652" i="36" s="1"/>
  <c r="T654" i="36" l="1"/>
  <c r="V653" i="36"/>
  <c r="Z653" i="36" s="1"/>
  <c r="U653" i="36"/>
  <c r="Y653" i="36" s="1"/>
  <c r="T655" i="36" l="1"/>
  <c r="V654" i="36"/>
  <c r="Z654" i="36" s="1"/>
  <c r="U654" i="36"/>
  <c r="Y654" i="36" s="1"/>
  <c r="T656" i="36" l="1"/>
  <c r="V655" i="36"/>
  <c r="Z655" i="36" s="1"/>
  <c r="U655" i="36"/>
  <c r="Y655" i="36" s="1"/>
  <c r="T657" i="36" l="1"/>
  <c r="V656" i="36"/>
  <c r="Z656" i="36" s="1"/>
  <c r="U656" i="36"/>
  <c r="Y656" i="36" s="1"/>
  <c r="T658" i="36" l="1"/>
  <c r="V657" i="36"/>
  <c r="Z657" i="36" s="1"/>
  <c r="U657" i="36"/>
  <c r="Y657" i="36" s="1"/>
  <c r="T659" i="36" l="1"/>
  <c r="V658" i="36"/>
  <c r="Z658" i="36" s="1"/>
  <c r="U658" i="36"/>
  <c r="Y658" i="36" s="1"/>
  <c r="T660" i="36" l="1"/>
  <c r="V659" i="36"/>
  <c r="Z659" i="36" s="1"/>
  <c r="U659" i="36"/>
  <c r="Y659" i="36" s="1"/>
  <c r="T661" i="36" l="1"/>
  <c r="V660" i="36"/>
  <c r="Z660" i="36" s="1"/>
  <c r="U660" i="36"/>
  <c r="Y660" i="36" s="1"/>
  <c r="T662" i="36" l="1"/>
  <c r="V661" i="36"/>
  <c r="Z661" i="36" s="1"/>
  <c r="U661" i="36"/>
  <c r="Y661" i="36" s="1"/>
  <c r="T663" i="36" l="1"/>
  <c r="V662" i="36"/>
  <c r="Z662" i="36" s="1"/>
  <c r="U662" i="36"/>
  <c r="Y662" i="36" s="1"/>
  <c r="T664" i="36" l="1"/>
  <c r="V663" i="36"/>
  <c r="Z663" i="36" s="1"/>
  <c r="U663" i="36"/>
  <c r="Y663" i="36" s="1"/>
  <c r="T665" i="36" l="1"/>
  <c r="V664" i="36"/>
  <c r="Z664" i="36" s="1"/>
  <c r="U664" i="36"/>
  <c r="Y664" i="36" s="1"/>
  <c r="T666" i="36" l="1"/>
  <c r="V665" i="36"/>
  <c r="Z665" i="36" s="1"/>
  <c r="U665" i="36"/>
  <c r="Y665" i="36" s="1"/>
  <c r="T667" i="36" l="1"/>
  <c r="V666" i="36"/>
  <c r="Z666" i="36" s="1"/>
  <c r="U666" i="36"/>
  <c r="Y666" i="36" s="1"/>
  <c r="T668" i="36" l="1"/>
  <c r="V667" i="36"/>
  <c r="Z667" i="36" s="1"/>
  <c r="U667" i="36"/>
  <c r="Y667" i="36" s="1"/>
  <c r="T669" i="36" l="1"/>
  <c r="V668" i="36"/>
  <c r="Z668" i="36" s="1"/>
  <c r="U668" i="36"/>
  <c r="Y668" i="36" s="1"/>
  <c r="T670" i="36" l="1"/>
  <c r="V669" i="36"/>
  <c r="Z669" i="36" s="1"/>
  <c r="U669" i="36"/>
  <c r="Y669" i="36" s="1"/>
  <c r="T671" i="36" l="1"/>
  <c r="V670" i="36"/>
  <c r="Z670" i="36" s="1"/>
  <c r="U670" i="36"/>
  <c r="Y670" i="36" s="1"/>
  <c r="T672" i="36" l="1"/>
  <c r="V671" i="36"/>
  <c r="Z671" i="36" s="1"/>
  <c r="U671" i="36"/>
  <c r="Y671" i="36" s="1"/>
  <c r="T673" i="36" l="1"/>
  <c r="V672" i="36"/>
  <c r="Z672" i="36" s="1"/>
  <c r="U672" i="36"/>
  <c r="Y672" i="36" s="1"/>
  <c r="T674" i="36" l="1"/>
  <c r="V673" i="36"/>
  <c r="Z673" i="36" s="1"/>
  <c r="U673" i="36"/>
  <c r="Y673" i="36" s="1"/>
  <c r="T675" i="36" l="1"/>
  <c r="V674" i="36"/>
  <c r="Z674" i="36" s="1"/>
  <c r="U674" i="36"/>
  <c r="Y674" i="36" s="1"/>
  <c r="T676" i="36" l="1"/>
  <c r="V675" i="36"/>
  <c r="Z675" i="36" s="1"/>
  <c r="U675" i="36"/>
  <c r="Y675" i="36" s="1"/>
  <c r="T677" i="36" l="1"/>
  <c r="V676" i="36"/>
  <c r="Z676" i="36" s="1"/>
  <c r="U676" i="36"/>
  <c r="Y676" i="36" s="1"/>
  <c r="T678" i="36" l="1"/>
  <c r="V677" i="36"/>
  <c r="Z677" i="36" s="1"/>
  <c r="U677" i="36"/>
  <c r="Y677" i="36" s="1"/>
  <c r="T679" i="36" l="1"/>
  <c r="V678" i="36"/>
  <c r="Z678" i="36" s="1"/>
  <c r="U678" i="36"/>
  <c r="Y678" i="36" s="1"/>
  <c r="T680" i="36" l="1"/>
  <c r="V679" i="36"/>
  <c r="Z679" i="36" s="1"/>
  <c r="U679" i="36"/>
  <c r="Y679" i="36" s="1"/>
  <c r="T681" i="36" l="1"/>
  <c r="V680" i="36"/>
  <c r="Z680" i="36" s="1"/>
  <c r="U680" i="36"/>
  <c r="Y680" i="36" s="1"/>
  <c r="T682" i="36" l="1"/>
  <c r="V681" i="36"/>
  <c r="Z681" i="36" s="1"/>
  <c r="U681" i="36"/>
  <c r="Y681" i="36" s="1"/>
  <c r="T683" i="36" l="1"/>
  <c r="V682" i="36"/>
  <c r="Z682" i="36" s="1"/>
  <c r="U682" i="36"/>
  <c r="Y682" i="36" s="1"/>
  <c r="T684" i="36" l="1"/>
  <c r="V683" i="36"/>
  <c r="Z683" i="36" s="1"/>
  <c r="U683" i="36"/>
  <c r="Y683" i="36" s="1"/>
  <c r="T685" i="36" l="1"/>
  <c r="V684" i="36"/>
  <c r="Z684" i="36" s="1"/>
  <c r="U684" i="36"/>
  <c r="Y684" i="36" s="1"/>
  <c r="T686" i="36" l="1"/>
  <c r="V685" i="36"/>
  <c r="Z685" i="36" s="1"/>
  <c r="U685" i="36"/>
  <c r="Y685" i="36" s="1"/>
  <c r="T687" i="36" l="1"/>
  <c r="V686" i="36"/>
  <c r="Z686" i="36" s="1"/>
  <c r="U686" i="36"/>
  <c r="Y686" i="36" s="1"/>
  <c r="T688" i="36" l="1"/>
  <c r="V687" i="36"/>
  <c r="Z687" i="36" s="1"/>
  <c r="U687" i="36"/>
  <c r="Y687" i="36" s="1"/>
  <c r="T689" i="36" l="1"/>
  <c r="V688" i="36"/>
  <c r="Z688" i="36" s="1"/>
  <c r="U688" i="36"/>
  <c r="Y688" i="36" s="1"/>
  <c r="T690" i="36" l="1"/>
  <c r="V689" i="36"/>
  <c r="Z689" i="36" s="1"/>
  <c r="U689" i="36"/>
  <c r="Y689" i="36" s="1"/>
  <c r="T691" i="36" l="1"/>
  <c r="V690" i="36"/>
  <c r="Z690" i="36" s="1"/>
  <c r="U690" i="36"/>
  <c r="Y690" i="36" s="1"/>
  <c r="T692" i="36" l="1"/>
  <c r="V691" i="36"/>
  <c r="Z691" i="36" s="1"/>
  <c r="U691" i="36"/>
  <c r="Y691" i="36" s="1"/>
  <c r="T693" i="36" l="1"/>
  <c r="V692" i="36"/>
  <c r="Z692" i="36" s="1"/>
  <c r="U692" i="36"/>
  <c r="Y692" i="36" s="1"/>
  <c r="T694" i="36" l="1"/>
  <c r="V693" i="36"/>
  <c r="Z693" i="36" s="1"/>
  <c r="U693" i="36"/>
  <c r="Y693" i="36" s="1"/>
  <c r="T695" i="36" l="1"/>
  <c r="V694" i="36"/>
  <c r="Z694" i="36" s="1"/>
  <c r="U694" i="36"/>
  <c r="Y694" i="36" s="1"/>
  <c r="T696" i="36" l="1"/>
  <c r="V695" i="36"/>
  <c r="Z695" i="36" s="1"/>
  <c r="U695" i="36"/>
  <c r="Y695" i="36" s="1"/>
  <c r="T697" i="36" l="1"/>
  <c r="V696" i="36"/>
  <c r="Z696" i="36" s="1"/>
  <c r="U696" i="36"/>
  <c r="Y696" i="36" s="1"/>
  <c r="T698" i="36" l="1"/>
  <c r="V697" i="36"/>
  <c r="Z697" i="36" s="1"/>
  <c r="U697" i="36"/>
  <c r="Y697" i="36" s="1"/>
  <c r="T699" i="36" l="1"/>
  <c r="V698" i="36"/>
  <c r="Z698" i="36" s="1"/>
  <c r="U698" i="36"/>
  <c r="Y698" i="36" s="1"/>
  <c r="T700" i="36" l="1"/>
  <c r="V699" i="36"/>
  <c r="Z699" i="36" s="1"/>
  <c r="U699" i="36"/>
  <c r="Y699" i="36" s="1"/>
  <c r="T701" i="36" l="1"/>
  <c r="V700" i="36"/>
  <c r="Z700" i="36" s="1"/>
  <c r="U700" i="36"/>
  <c r="Y700" i="36" s="1"/>
  <c r="T702" i="36" l="1"/>
  <c r="V701" i="36"/>
  <c r="Z701" i="36" s="1"/>
  <c r="U701" i="36"/>
  <c r="Y701" i="36" s="1"/>
  <c r="T703" i="36" l="1"/>
  <c r="V702" i="36"/>
  <c r="Z702" i="36" s="1"/>
  <c r="U702" i="36"/>
  <c r="Y702" i="36" s="1"/>
  <c r="T704" i="36" l="1"/>
  <c r="V703" i="36"/>
  <c r="Z703" i="36" s="1"/>
  <c r="U703" i="36"/>
  <c r="Y703" i="36" s="1"/>
  <c r="T705" i="36" l="1"/>
  <c r="V704" i="36"/>
  <c r="Z704" i="36" s="1"/>
  <c r="U704" i="36"/>
  <c r="Y704" i="36" s="1"/>
  <c r="T706" i="36" l="1"/>
  <c r="V705" i="36"/>
  <c r="Z705" i="36" s="1"/>
  <c r="U705" i="36"/>
  <c r="Y705" i="36" s="1"/>
  <c r="T707" i="36" l="1"/>
  <c r="V706" i="36"/>
  <c r="Z706" i="36" s="1"/>
  <c r="U706" i="36"/>
  <c r="Y706" i="36" s="1"/>
  <c r="T708" i="36" l="1"/>
  <c r="V707" i="36"/>
  <c r="Z707" i="36" s="1"/>
  <c r="U707" i="36"/>
  <c r="Y707" i="36" s="1"/>
  <c r="T709" i="36" l="1"/>
  <c r="V708" i="36"/>
  <c r="Z708" i="36" s="1"/>
  <c r="U708" i="36"/>
  <c r="Y708" i="36" s="1"/>
  <c r="T710" i="36" l="1"/>
  <c r="V709" i="36"/>
  <c r="Z709" i="36" s="1"/>
  <c r="U709" i="36"/>
  <c r="Y709" i="36" s="1"/>
  <c r="T711" i="36" l="1"/>
  <c r="V710" i="36"/>
  <c r="Z710" i="36" s="1"/>
  <c r="U710" i="36"/>
  <c r="Y710" i="36" s="1"/>
  <c r="T712" i="36" l="1"/>
  <c r="V711" i="36"/>
  <c r="Z711" i="36" s="1"/>
  <c r="U711" i="36"/>
  <c r="Y711" i="36" s="1"/>
  <c r="T713" i="36" l="1"/>
  <c r="V712" i="36"/>
  <c r="Z712" i="36" s="1"/>
  <c r="U712" i="36"/>
  <c r="Y712" i="36" s="1"/>
  <c r="T714" i="36" l="1"/>
  <c r="V713" i="36"/>
  <c r="Z713" i="36" s="1"/>
  <c r="U713" i="36"/>
  <c r="Y713" i="36" s="1"/>
  <c r="T715" i="36" l="1"/>
  <c r="V714" i="36"/>
  <c r="Z714" i="36" s="1"/>
  <c r="U714" i="36"/>
  <c r="Y714" i="36" s="1"/>
  <c r="T716" i="36" l="1"/>
  <c r="V715" i="36"/>
  <c r="Z715" i="36" s="1"/>
  <c r="U715" i="36"/>
  <c r="Y715" i="36" s="1"/>
  <c r="T717" i="36" l="1"/>
  <c r="V716" i="36"/>
  <c r="Z716" i="36" s="1"/>
  <c r="U716" i="36"/>
  <c r="Y716" i="36" s="1"/>
  <c r="T718" i="36" l="1"/>
  <c r="V717" i="36"/>
  <c r="Z717" i="36" s="1"/>
  <c r="U717" i="36"/>
  <c r="Y717" i="36" s="1"/>
  <c r="T719" i="36" l="1"/>
  <c r="V718" i="36"/>
  <c r="Z718" i="36" s="1"/>
  <c r="U718" i="36"/>
  <c r="Y718" i="36" s="1"/>
  <c r="T720" i="36" l="1"/>
  <c r="V719" i="36"/>
  <c r="Z719" i="36" s="1"/>
  <c r="U719" i="36"/>
  <c r="Y719" i="36" s="1"/>
  <c r="T721" i="36" l="1"/>
  <c r="V720" i="36"/>
  <c r="Z720" i="36" s="1"/>
  <c r="U720" i="36"/>
  <c r="Y720" i="36" s="1"/>
  <c r="T722" i="36" l="1"/>
  <c r="V721" i="36"/>
  <c r="Z721" i="36" s="1"/>
  <c r="U721" i="36"/>
  <c r="Y721" i="36" s="1"/>
  <c r="T723" i="36" l="1"/>
  <c r="V722" i="36"/>
  <c r="Z722" i="36" s="1"/>
  <c r="U722" i="36"/>
  <c r="Y722" i="36" s="1"/>
  <c r="T724" i="36" l="1"/>
  <c r="V723" i="36"/>
  <c r="Z723" i="36" s="1"/>
  <c r="U723" i="36"/>
  <c r="Y723" i="36" s="1"/>
  <c r="T725" i="36" l="1"/>
  <c r="V724" i="36"/>
  <c r="Z724" i="36" s="1"/>
  <c r="U724" i="36"/>
  <c r="Y724" i="36" s="1"/>
  <c r="T726" i="36" l="1"/>
  <c r="V725" i="36"/>
  <c r="Z725" i="36" s="1"/>
  <c r="U725" i="36"/>
  <c r="Y725" i="36" s="1"/>
  <c r="T727" i="36" l="1"/>
  <c r="V726" i="36"/>
  <c r="Z726" i="36" s="1"/>
  <c r="U726" i="36"/>
  <c r="Y726" i="36" s="1"/>
  <c r="T728" i="36" l="1"/>
  <c r="V727" i="36"/>
  <c r="Z727" i="36" s="1"/>
  <c r="U727" i="36"/>
  <c r="Y727" i="36" s="1"/>
  <c r="T729" i="36" l="1"/>
  <c r="V728" i="36"/>
  <c r="Z728" i="36" s="1"/>
  <c r="U728" i="36"/>
  <c r="Y728" i="36" s="1"/>
  <c r="T730" i="36" l="1"/>
  <c r="V729" i="36"/>
  <c r="Z729" i="36" s="1"/>
  <c r="U729" i="36"/>
  <c r="Y729" i="36" s="1"/>
  <c r="T731" i="36" l="1"/>
  <c r="V730" i="36"/>
  <c r="Z730" i="36" s="1"/>
  <c r="U730" i="36"/>
  <c r="Y730" i="36" s="1"/>
  <c r="T732" i="36" l="1"/>
  <c r="V731" i="36"/>
  <c r="Z731" i="36" s="1"/>
  <c r="U731" i="36"/>
  <c r="Y731" i="36" s="1"/>
  <c r="T733" i="36" l="1"/>
  <c r="V732" i="36"/>
  <c r="Z732" i="36" s="1"/>
  <c r="U732" i="36"/>
  <c r="Y732" i="36" s="1"/>
  <c r="T734" i="36" l="1"/>
  <c r="V733" i="36"/>
  <c r="Z733" i="36" s="1"/>
  <c r="U733" i="36"/>
  <c r="Y733" i="36" s="1"/>
  <c r="T735" i="36" l="1"/>
  <c r="V734" i="36"/>
  <c r="Z734" i="36" s="1"/>
  <c r="U734" i="36"/>
  <c r="Y734" i="36" s="1"/>
  <c r="T736" i="36" l="1"/>
  <c r="V735" i="36"/>
  <c r="Z735" i="36" s="1"/>
  <c r="U735" i="36"/>
  <c r="Y735" i="36" s="1"/>
  <c r="T737" i="36" l="1"/>
  <c r="V736" i="36"/>
  <c r="Z736" i="36" s="1"/>
  <c r="U736" i="36"/>
  <c r="Y736" i="36" s="1"/>
  <c r="T738" i="36" l="1"/>
  <c r="V737" i="36"/>
  <c r="Z737" i="36" s="1"/>
  <c r="U737" i="36"/>
  <c r="Y737" i="36" s="1"/>
  <c r="T739" i="36" l="1"/>
  <c r="V738" i="36"/>
  <c r="Z738" i="36" s="1"/>
  <c r="U738" i="36"/>
  <c r="Y738" i="36" s="1"/>
  <c r="T740" i="36" l="1"/>
  <c r="V739" i="36"/>
  <c r="Z739" i="36" s="1"/>
  <c r="U739" i="36"/>
  <c r="Y739" i="36" s="1"/>
  <c r="T741" i="36" l="1"/>
  <c r="U740" i="36"/>
  <c r="Y740" i="36" s="1"/>
  <c r="V740" i="36"/>
  <c r="Z740" i="36" s="1"/>
  <c r="T742" i="36" l="1"/>
  <c r="V741" i="36"/>
  <c r="Z741" i="36" s="1"/>
  <c r="U741" i="36"/>
  <c r="Y741" i="36" s="1"/>
  <c r="T743" i="36" l="1"/>
  <c r="U742" i="36"/>
  <c r="Y742" i="36" s="1"/>
  <c r="V742" i="36"/>
  <c r="Z742" i="36" s="1"/>
  <c r="T744" i="36" l="1"/>
  <c r="V743" i="36"/>
  <c r="Z743" i="36" s="1"/>
  <c r="U743" i="36"/>
  <c r="Y743" i="36" s="1"/>
  <c r="T745" i="36" l="1"/>
  <c r="U744" i="36"/>
  <c r="Y744" i="36" s="1"/>
  <c r="V744" i="36"/>
  <c r="Z744" i="36" s="1"/>
  <c r="T746" i="36" l="1"/>
  <c r="U745" i="36"/>
  <c r="Y745" i="36" s="1"/>
  <c r="V745" i="36"/>
  <c r="Z745" i="36" s="1"/>
  <c r="T747" i="36" l="1"/>
  <c r="U746" i="36"/>
  <c r="Y746" i="36" s="1"/>
  <c r="V746" i="36"/>
  <c r="Z746" i="36" s="1"/>
  <c r="T748" i="36" l="1"/>
  <c r="V747" i="36"/>
  <c r="Z747" i="36" s="1"/>
  <c r="U747" i="36"/>
  <c r="Y747" i="36" s="1"/>
  <c r="T749" i="36" l="1"/>
  <c r="U748" i="36"/>
  <c r="Y748" i="36" s="1"/>
  <c r="V748" i="36"/>
  <c r="Z748" i="36" s="1"/>
  <c r="T750" i="36" l="1"/>
  <c r="V749" i="36"/>
  <c r="Z749" i="36" s="1"/>
  <c r="U749" i="36"/>
  <c r="Y749" i="36" s="1"/>
  <c r="T751" i="36" l="1"/>
  <c r="U750" i="36"/>
  <c r="Y750" i="36" s="1"/>
  <c r="V750" i="36"/>
  <c r="Z750" i="36" s="1"/>
  <c r="T752" i="36" l="1"/>
  <c r="V751" i="36"/>
  <c r="Z751" i="36" s="1"/>
  <c r="U751" i="36"/>
  <c r="Y751" i="36" s="1"/>
  <c r="T753" i="36" l="1"/>
  <c r="U752" i="36"/>
  <c r="Y752" i="36" s="1"/>
  <c r="V752" i="36"/>
  <c r="Z752" i="36" s="1"/>
  <c r="T754" i="36" l="1"/>
  <c r="U753" i="36"/>
  <c r="Y753" i="36" s="1"/>
  <c r="V753" i="36"/>
  <c r="Z753" i="36" s="1"/>
  <c r="T755" i="36" l="1"/>
  <c r="V754" i="36"/>
  <c r="Z754" i="36" s="1"/>
  <c r="U754" i="36"/>
  <c r="Y754" i="36" s="1"/>
  <c r="T756" i="36" l="1"/>
  <c r="V755" i="36"/>
  <c r="Z755" i="36" s="1"/>
  <c r="U755" i="36"/>
  <c r="Y755" i="36" s="1"/>
  <c r="T757" i="36" l="1"/>
  <c r="V756" i="36"/>
  <c r="Z756" i="36" s="1"/>
  <c r="U756" i="36"/>
  <c r="Y756" i="36" s="1"/>
  <c r="T758" i="36" l="1"/>
  <c r="U757" i="36"/>
  <c r="Y757" i="36" s="1"/>
  <c r="V757" i="36"/>
  <c r="Z757" i="36" s="1"/>
  <c r="T759" i="36" l="1"/>
  <c r="V758" i="36"/>
  <c r="Z758" i="36" s="1"/>
  <c r="U758" i="36"/>
  <c r="Y758" i="36" s="1"/>
  <c r="T760" i="36" l="1"/>
  <c r="V759" i="36"/>
  <c r="Z759" i="36" s="1"/>
  <c r="U759" i="36"/>
  <c r="Y759" i="36" s="1"/>
  <c r="T761" i="36" l="1"/>
  <c r="V760" i="36"/>
  <c r="Z760" i="36" s="1"/>
  <c r="U760" i="36"/>
  <c r="Y760" i="36" s="1"/>
  <c r="T762" i="36" l="1"/>
  <c r="U761" i="36"/>
  <c r="Y761" i="36" s="1"/>
  <c r="V761" i="36"/>
  <c r="Z761" i="36" s="1"/>
  <c r="T763" i="36" l="1"/>
  <c r="V762" i="36"/>
  <c r="Z762" i="36" s="1"/>
  <c r="U762" i="36"/>
  <c r="Y762" i="36" s="1"/>
  <c r="T764" i="36" l="1"/>
  <c r="V763" i="36"/>
  <c r="Z763" i="36" s="1"/>
  <c r="U763" i="36"/>
  <c r="Y763" i="36" s="1"/>
  <c r="T765" i="36" l="1"/>
  <c r="V764" i="36"/>
  <c r="Z764" i="36" s="1"/>
  <c r="U764" i="36"/>
  <c r="Y764" i="36" s="1"/>
  <c r="T766" i="36" l="1"/>
  <c r="U765" i="36"/>
  <c r="Y765" i="36" s="1"/>
  <c r="V765" i="36"/>
  <c r="Z765" i="36" s="1"/>
  <c r="T767" i="36" l="1"/>
  <c r="V766" i="36"/>
  <c r="Z766" i="36" s="1"/>
  <c r="U766" i="36"/>
  <c r="Y766" i="36" s="1"/>
  <c r="T768" i="36" l="1"/>
  <c r="V767" i="36"/>
  <c r="Z767" i="36" s="1"/>
  <c r="U767" i="36"/>
  <c r="Y767" i="36" s="1"/>
  <c r="T769" i="36" l="1"/>
  <c r="V768" i="36"/>
  <c r="Z768" i="36" s="1"/>
  <c r="U768" i="36"/>
  <c r="Y768" i="36" s="1"/>
  <c r="T770" i="36" l="1"/>
  <c r="U769" i="36"/>
  <c r="Y769" i="36" s="1"/>
  <c r="V769" i="36"/>
  <c r="Z769" i="36" s="1"/>
  <c r="T771" i="36" l="1"/>
  <c r="V770" i="36"/>
  <c r="Z770" i="36" s="1"/>
  <c r="U770" i="36"/>
  <c r="Y770" i="36" s="1"/>
  <c r="T772" i="36" l="1"/>
  <c r="V771" i="36"/>
  <c r="Z771" i="36" s="1"/>
  <c r="U771" i="36"/>
  <c r="Y771" i="36" s="1"/>
  <c r="T773" i="36" l="1"/>
  <c r="V772" i="36"/>
  <c r="Z772" i="36" s="1"/>
  <c r="U772" i="36"/>
  <c r="Y772" i="36" s="1"/>
  <c r="T774" i="36" l="1"/>
  <c r="U773" i="36"/>
  <c r="Y773" i="36" s="1"/>
  <c r="V773" i="36"/>
  <c r="Z773" i="36" s="1"/>
  <c r="T775" i="36" l="1"/>
  <c r="V774" i="36"/>
  <c r="Z774" i="36" s="1"/>
  <c r="U774" i="36"/>
  <c r="Y774" i="36" s="1"/>
  <c r="T776" i="36" l="1"/>
  <c r="V775" i="36"/>
  <c r="Z775" i="36" s="1"/>
  <c r="U775" i="36"/>
  <c r="Y775" i="36" s="1"/>
  <c r="T777" i="36" l="1"/>
  <c r="V776" i="36"/>
  <c r="Z776" i="36" s="1"/>
  <c r="U776" i="36"/>
  <c r="Y776" i="36" s="1"/>
  <c r="T778" i="36" l="1"/>
  <c r="U777" i="36"/>
  <c r="Y777" i="36" s="1"/>
  <c r="V777" i="36"/>
  <c r="Z777" i="36" s="1"/>
  <c r="T779" i="36" l="1"/>
  <c r="V778" i="36"/>
  <c r="Z778" i="36" s="1"/>
  <c r="U778" i="36"/>
  <c r="Y778" i="36" s="1"/>
  <c r="T780" i="36" l="1"/>
  <c r="V779" i="36"/>
  <c r="Z779" i="36" s="1"/>
  <c r="U779" i="36"/>
  <c r="Y779" i="36" s="1"/>
  <c r="T781" i="36" l="1"/>
  <c r="V780" i="36"/>
  <c r="Z780" i="36" s="1"/>
  <c r="U780" i="36"/>
  <c r="Y780" i="36" s="1"/>
  <c r="T782" i="36" l="1"/>
  <c r="U781" i="36"/>
  <c r="Y781" i="36" s="1"/>
  <c r="V781" i="36"/>
  <c r="Z781" i="36" s="1"/>
  <c r="T783" i="36" l="1"/>
  <c r="V782" i="36"/>
  <c r="Z782" i="36" s="1"/>
  <c r="U782" i="36"/>
  <c r="Y782" i="36" s="1"/>
  <c r="T784" i="36" l="1"/>
  <c r="V783" i="36"/>
  <c r="Z783" i="36" s="1"/>
  <c r="U783" i="36"/>
  <c r="Y783" i="36" s="1"/>
  <c r="T785" i="36" l="1"/>
  <c r="V784" i="36"/>
  <c r="Z784" i="36" s="1"/>
  <c r="U784" i="36"/>
  <c r="Y784" i="36" s="1"/>
  <c r="T786" i="36" l="1"/>
  <c r="U785" i="36"/>
  <c r="Y785" i="36" s="1"/>
  <c r="V785" i="36"/>
  <c r="Z785" i="36" s="1"/>
  <c r="T787" i="36" l="1"/>
  <c r="V786" i="36"/>
  <c r="Z786" i="36" s="1"/>
  <c r="U786" i="36"/>
  <c r="Y786" i="36" s="1"/>
  <c r="T788" i="36" l="1"/>
  <c r="V787" i="36"/>
  <c r="Z787" i="36" s="1"/>
  <c r="U787" i="36"/>
  <c r="Y787" i="36" s="1"/>
  <c r="T789" i="36" l="1"/>
  <c r="V788" i="36"/>
  <c r="Z788" i="36" s="1"/>
  <c r="U788" i="36"/>
  <c r="Y788" i="36" s="1"/>
  <c r="T790" i="36" l="1"/>
  <c r="U789" i="36"/>
  <c r="Y789" i="36" s="1"/>
  <c r="V789" i="36"/>
  <c r="Z789" i="36" s="1"/>
  <c r="T791" i="36" l="1"/>
  <c r="V790" i="36"/>
  <c r="Z790" i="36" s="1"/>
  <c r="U790" i="36"/>
  <c r="Y790" i="36" s="1"/>
  <c r="T792" i="36" l="1"/>
  <c r="V791" i="36"/>
  <c r="Z791" i="36" s="1"/>
  <c r="U791" i="36"/>
  <c r="Y791" i="36" s="1"/>
  <c r="T793" i="36" l="1"/>
  <c r="V792" i="36"/>
  <c r="Z792" i="36" s="1"/>
  <c r="U792" i="36"/>
  <c r="Y792" i="36" s="1"/>
  <c r="T794" i="36" l="1"/>
  <c r="U793" i="36"/>
  <c r="Y793" i="36" s="1"/>
  <c r="V793" i="36"/>
  <c r="Z793" i="36" s="1"/>
  <c r="T795" i="36" l="1"/>
  <c r="V794" i="36"/>
  <c r="Z794" i="36" s="1"/>
  <c r="U794" i="36"/>
  <c r="Y794" i="36" s="1"/>
  <c r="T796" i="36" l="1"/>
  <c r="V795" i="36"/>
  <c r="Z795" i="36" s="1"/>
  <c r="U795" i="36"/>
  <c r="Y795" i="36" s="1"/>
  <c r="T797" i="36" l="1"/>
  <c r="V796" i="36"/>
  <c r="Z796" i="36" s="1"/>
  <c r="U796" i="36"/>
  <c r="Y796" i="36" s="1"/>
  <c r="T798" i="36" l="1"/>
  <c r="V797" i="36"/>
  <c r="Z797" i="36" s="1"/>
  <c r="U797" i="36"/>
  <c r="Y797" i="36" s="1"/>
  <c r="T799" i="36" l="1"/>
  <c r="V798" i="36"/>
  <c r="Z798" i="36" s="1"/>
  <c r="U798" i="36"/>
  <c r="Y798" i="36" s="1"/>
  <c r="T800" i="36" l="1"/>
  <c r="V799" i="36"/>
  <c r="Z799" i="36" s="1"/>
  <c r="U799" i="36"/>
  <c r="Y799" i="36" s="1"/>
  <c r="T801" i="36" l="1"/>
  <c r="V800" i="36"/>
  <c r="Z800" i="36" s="1"/>
  <c r="U800" i="36"/>
  <c r="Y800" i="36" s="1"/>
  <c r="T802" i="36" l="1"/>
  <c r="V801" i="36"/>
  <c r="Z801" i="36" s="1"/>
  <c r="U801" i="36"/>
  <c r="Y801" i="36" s="1"/>
  <c r="T803" i="36" l="1"/>
  <c r="V802" i="36"/>
  <c r="Z802" i="36" s="1"/>
  <c r="U802" i="36"/>
  <c r="Y802" i="36" s="1"/>
  <c r="T804" i="36" l="1"/>
  <c r="V803" i="36"/>
  <c r="Z803" i="36" s="1"/>
  <c r="U803" i="36"/>
  <c r="Y803" i="36" s="1"/>
  <c r="T805" i="36" l="1"/>
  <c r="V804" i="36"/>
  <c r="Z804" i="36" s="1"/>
  <c r="U804" i="36"/>
  <c r="Y804" i="36" s="1"/>
  <c r="T806" i="36" l="1"/>
  <c r="V805" i="36"/>
  <c r="Z805" i="36" s="1"/>
  <c r="U805" i="36"/>
  <c r="Y805" i="36" s="1"/>
  <c r="T807" i="36" l="1"/>
  <c r="V806" i="36"/>
  <c r="Z806" i="36" s="1"/>
  <c r="U806" i="36"/>
  <c r="Y806" i="36" s="1"/>
  <c r="T808" i="36" l="1"/>
  <c r="V807" i="36"/>
  <c r="Z807" i="36" s="1"/>
  <c r="U807" i="36"/>
  <c r="Y807" i="36" s="1"/>
  <c r="T809" i="36" l="1"/>
  <c r="V808" i="36"/>
  <c r="Z808" i="36" s="1"/>
  <c r="U808" i="36"/>
  <c r="Y808" i="36" s="1"/>
  <c r="T810" i="36" l="1"/>
  <c r="V809" i="36"/>
  <c r="Z809" i="36" s="1"/>
  <c r="U809" i="36"/>
  <c r="Y809" i="36" s="1"/>
  <c r="T811" i="36" l="1"/>
  <c r="V810" i="36"/>
  <c r="Z810" i="36" s="1"/>
  <c r="U810" i="36"/>
  <c r="Y810" i="36" s="1"/>
  <c r="T812" i="36" l="1"/>
  <c r="V811" i="36"/>
  <c r="Z811" i="36" s="1"/>
  <c r="U811" i="36"/>
  <c r="Y811" i="36" s="1"/>
  <c r="T813" i="36" l="1"/>
  <c r="V812" i="36"/>
  <c r="Z812" i="36" s="1"/>
  <c r="U812" i="36"/>
  <c r="Y812" i="36" s="1"/>
  <c r="T814" i="36" l="1"/>
  <c r="V813" i="36"/>
  <c r="Z813" i="36" s="1"/>
  <c r="U813" i="36"/>
  <c r="Y813" i="36" s="1"/>
  <c r="T815" i="36" l="1"/>
  <c r="V814" i="36"/>
  <c r="Z814" i="36" s="1"/>
  <c r="U814" i="36"/>
  <c r="Y814" i="36" s="1"/>
  <c r="T816" i="36" l="1"/>
  <c r="V815" i="36"/>
  <c r="Z815" i="36" s="1"/>
  <c r="U815" i="36"/>
  <c r="Y815" i="36" s="1"/>
  <c r="T817" i="36" l="1"/>
  <c r="V816" i="36"/>
  <c r="Z816" i="36" s="1"/>
  <c r="U816" i="36"/>
  <c r="Y816" i="36" s="1"/>
  <c r="T818" i="36" l="1"/>
  <c r="V817" i="36"/>
  <c r="Z817" i="36" s="1"/>
  <c r="U817" i="36"/>
  <c r="Y817" i="36" s="1"/>
  <c r="T819" i="36" l="1"/>
  <c r="V818" i="36"/>
  <c r="Z818" i="36" s="1"/>
  <c r="U818" i="36"/>
  <c r="Y818" i="36" s="1"/>
  <c r="T820" i="36" l="1"/>
  <c r="V819" i="36"/>
  <c r="Z819" i="36" s="1"/>
  <c r="U819" i="36"/>
  <c r="Y819" i="36" s="1"/>
  <c r="T821" i="36" l="1"/>
  <c r="V820" i="36"/>
  <c r="Z820" i="36" s="1"/>
  <c r="U820" i="36"/>
  <c r="Y820" i="36" s="1"/>
  <c r="T822" i="36" l="1"/>
  <c r="V821" i="36"/>
  <c r="Z821" i="36" s="1"/>
  <c r="U821" i="36"/>
  <c r="Y821" i="36" s="1"/>
  <c r="T823" i="36" l="1"/>
  <c r="V822" i="36"/>
  <c r="Z822" i="36" s="1"/>
  <c r="U822" i="36"/>
  <c r="Y822" i="36" s="1"/>
  <c r="T824" i="36" l="1"/>
  <c r="V823" i="36"/>
  <c r="Z823" i="36" s="1"/>
  <c r="U823" i="36"/>
  <c r="Y823" i="36" s="1"/>
  <c r="T825" i="36" l="1"/>
  <c r="V824" i="36"/>
  <c r="Z824" i="36" s="1"/>
  <c r="U824" i="36"/>
  <c r="Y824" i="36" s="1"/>
  <c r="T826" i="36" l="1"/>
  <c r="V825" i="36"/>
  <c r="Z825" i="36" s="1"/>
  <c r="U825" i="36"/>
  <c r="Y825" i="36" s="1"/>
  <c r="T827" i="36" l="1"/>
  <c r="V826" i="36"/>
  <c r="Z826" i="36" s="1"/>
  <c r="U826" i="36"/>
  <c r="Y826" i="36" s="1"/>
  <c r="T828" i="36" l="1"/>
  <c r="V827" i="36"/>
  <c r="Z827" i="36" s="1"/>
  <c r="U827" i="36"/>
  <c r="Y827" i="36" s="1"/>
  <c r="T829" i="36" l="1"/>
  <c r="V828" i="36"/>
  <c r="Z828" i="36" s="1"/>
  <c r="U828" i="36"/>
  <c r="Y828" i="36" s="1"/>
  <c r="T830" i="36" l="1"/>
  <c r="V829" i="36"/>
  <c r="Z829" i="36" s="1"/>
  <c r="U829" i="36"/>
  <c r="Y829" i="36" s="1"/>
  <c r="T831" i="36" l="1"/>
  <c r="V830" i="36"/>
  <c r="Z830" i="36" s="1"/>
  <c r="U830" i="36"/>
  <c r="Y830" i="36" s="1"/>
  <c r="T832" i="36" l="1"/>
  <c r="V831" i="36"/>
  <c r="Z831" i="36" s="1"/>
  <c r="U831" i="36"/>
  <c r="Y831" i="36" s="1"/>
  <c r="T833" i="36" l="1"/>
  <c r="V832" i="36"/>
  <c r="Z832" i="36" s="1"/>
  <c r="U832" i="36"/>
  <c r="Y832" i="36" s="1"/>
  <c r="T834" i="36" l="1"/>
  <c r="V833" i="36"/>
  <c r="Z833" i="36" s="1"/>
  <c r="U833" i="36"/>
  <c r="Y833" i="36" s="1"/>
  <c r="T835" i="36" l="1"/>
  <c r="V834" i="36"/>
  <c r="Z834" i="36" s="1"/>
  <c r="U834" i="36"/>
  <c r="Y834" i="36" s="1"/>
  <c r="T836" i="36" l="1"/>
  <c r="V835" i="36"/>
  <c r="Z835" i="36" s="1"/>
  <c r="U835" i="36"/>
  <c r="Y835" i="36" s="1"/>
  <c r="T837" i="36" l="1"/>
  <c r="V836" i="36"/>
  <c r="Z836" i="36" s="1"/>
  <c r="U836" i="36"/>
  <c r="Y836" i="36" s="1"/>
  <c r="T838" i="36" l="1"/>
  <c r="V837" i="36"/>
  <c r="Z837" i="36" s="1"/>
  <c r="U837" i="36"/>
  <c r="Y837" i="36" s="1"/>
  <c r="T839" i="36" l="1"/>
  <c r="V838" i="36"/>
  <c r="Z838" i="36" s="1"/>
  <c r="U838" i="36"/>
  <c r="Y838" i="36" s="1"/>
  <c r="T840" i="36" l="1"/>
  <c r="V839" i="36"/>
  <c r="Z839" i="36" s="1"/>
  <c r="U839" i="36"/>
  <c r="Y839" i="36" s="1"/>
  <c r="T841" i="36" l="1"/>
  <c r="V840" i="36"/>
  <c r="Z840" i="36" s="1"/>
  <c r="U840" i="36"/>
  <c r="Y840" i="36" s="1"/>
  <c r="T842" i="36" l="1"/>
  <c r="V841" i="36"/>
  <c r="Z841" i="36" s="1"/>
  <c r="U841" i="36"/>
  <c r="Y841" i="36" s="1"/>
  <c r="T843" i="36" l="1"/>
  <c r="V842" i="36"/>
  <c r="Z842" i="36" s="1"/>
  <c r="U842" i="36"/>
  <c r="Y842" i="36" s="1"/>
  <c r="T844" i="36" l="1"/>
  <c r="V843" i="36"/>
  <c r="Z843" i="36" s="1"/>
  <c r="U843" i="36"/>
  <c r="Y843" i="36" s="1"/>
  <c r="T845" i="36" l="1"/>
  <c r="V844" i="36"/>
  <c r="Z844" i="36" s="1"/>
  <c r="U844" i="36"/>
  <c r="Y844" i="36" s="1"/>
  <c r="T846" i="36" l="1"/>
  <c r="V845" i="36"/>
  <c r="Z845" i="36" s="1"/>
  <c r="U845" i="36"/>
  <c r="Y845" i="36" s="1"/>
  <c r="T847" i="36" l="1"/>
  <c r="V846" i="36"/>
  <c r="Z846" i="36" s="1"/>
  <c r="U846" i="36"/>
  <c r="Y846" i="36" s="1"/>
  <c r="T848" i="36" l="1"/>
  <c r="V847" i="36"/>
  <c r="Z847" i="36" s="1"/>
  <c r="U847" i="36"/>
  <c r="Y847" i="36" s="1"/>
  <c r="T849" i="36" l="1"/>
  <c r="U848" i="36"/>
  <c r="Y848" i="36" s="1"/>
  <c r="V848" i="36"/>
  <c r="Z848" i="36" s="1"/>
  <c r="T850" i="36" l="1"/>
  <c r="U849" i="36"/>
  <c r="Y849" i="36" s="1"/>
  <c r="V849" i="36"/>
  <c r="Z849" i="36" s="1"/>
  <c r="T851" i="36" l="1"/>
  <c r="U850" i="36"/>
  <c r="Y850" i="36" s="1"/>
  <c r="V850" i="36"/>
  <c r="Z850" i="36" s="1"/>
  <c r="T852" i="36" l="1"/>
  <c r="V851" i="36"/>
  <c r="Z851" i="36" s="1"/>
  <c r="U851" i="36"/>
  <c r="Y851" i="36" s="1"/>
  <c r="T853" i="36" l="1"/>
  <c r="U852" i="36"/>
  <c r="Y852" i="36" s="1"/>
  <c r="V852" i="36"/>
  <c r="Z852" i="36" s="1"/>
  <c r="T854" i="36" l="1"/>
  <c r="V853" i="36"/>
  <c r="Z853" i="36" s="1"/>
  <c r="U853" i="36"/>
  <c r="Y853" i="36" s="1"/>
  <c r="T855" i="36" l="1"/>
  <c r="U854" i="36"/>
  <c r="Y854" i="36" s="1"/>
  <c r="V854" i="36"/>
  <c r="Z854" i="36" s="1"/>
  <c r="T856" i="36" l="1"/>
  <c r="V855" i="36"/>
  <c r="Z855" i="36" s="1"/>
  <c r="U855" i="36"/>
  <c r="Y855" i="36" s="1"/>
  <c r="T857" i="36" l="1"/>
  <c r="U856" i="36"/>
  <c r="Y856" i="36" s="1"/>
  <c r="V856" i="36"/>
  <c r="Z856" i="36" s="1"/>
  <c r="T858" i="36" l="1"/>
  <c r="U857" i="36"/>
  <c r="Y857" i="36" s="1"/>
  <c r="V857" i="36"/>
  <c r="Z857" i="36" s="1"/>
  <c r="T859" i="36" l="1"/>
  <c r="U858" i="36"/>
  <c r="Y858" i="36" s="1"/>
  <c r="V858" i="36"/>
  <c r="Z858" i="36" s="1"/>
  <c r="T860" i="36" l="1"/>
  <c r="V859" i="36"/>
  <c r="Z859" i="36" s="1"/>
  <c r="U859" i="36"/>
  <c r="Y859" i="36" s="1"/>
  <c r="T861" i="36" l="1"/>
  <c r="U860" i="36"/>
  <c r="Y860" i="36" s="1"/>
  <c r="V860" i="36"/>
  <c r="Z860" i="36" s="1"/>
  <c r="T862" i="36" l="1"/>
  <c r="V861" i="36"/>
  <c r="Z861" i="36" s="1"/>
  <c r="U861" i="36"/>
  <c r="Y861" i="36" s="1"/>
  <c r="T863" i="36" l="1"/>
  <c r="U862" i="36"/>
  <c r="Y862" i="36" s="1"/>
  <c r="V862" i="36"/>
  <c r="Z862" i="36" s="1"/>
  <c r="T864" i="36" l="1"/>
  <c r="V863" i="36"/>
  <c r="Z863" i="36" s="1"/>
  <c r="U863" i="36"/>
  <c r="Y863" i="36" s="1"/>
  <c r="T865" i="36" l="1"/>
  <c r="U864" i="36"/>
  <c r="Y864" i="36" s="1"/>
  <c r="V864" i="36"/>
  <c r="Z864" i="36" s="1"/>
  <c r="T866" i="36" l="1"/>
  <c r="U865" i="36"/>
  <c r="Y865" i="36" s="1"/>
  <c r="V865" i="36"/>
  <c r="Z865" i="36" s="1"/>
  <c r="T867" i="36" l="1"/>
  <c r="U866" i="36"/>
  <c r="Y866" i="36" s="1"/>
  <c r="V866" i="36"/>
  <c r="Z866" i="36" s="1"/>
  <c r="T868" i="36" l="1"/>
  <c r="V867" i="36"/>
  <c r="Z867" i="36" s="1"/>
  <c r="U867" i="36"/>
  <c r="Y867" i="36" s="1"/>
  <c r="T869" i="36" l="1"/>
  <c r="U868" i="36"/>
  <c r="Y868" i="36" s="1"/>
  <c r="V868" i="36"/>
  <c r="Z868" i="36" s="1"/>
  <c r="T870" i="36" l="1"/>
  <c r="V869" i="36"/>
  <c r="Z869" i="36" s="1"/>
  <c r="U869" i="36"/>
  <c r="Y869" i="36" s="1"/>
  <c r="T871" i="36" l="1"/>
  <c r="U870" i="36"/>
  <c r="Y870" i="36" s="1"/>
  <c r="V870" i="36"/>
  <c r="Z870" i="36" s="1"/>
  <c r="T872" i="36" l="1"/>
  <c r="V871" i="36"/>
  <c r="Z871" i="36" s="1"/>
  <c r="U871" i="36"/>
  <c r="Y871" i="36" s="1"/>
  <c r="T873" i="36" l="1"/>
  <c r="U872" i="36"/>
  <c r="Y872" i="36" s="1"/>
  <c r="V872" i="36"/>
  <c r="Z872" i="36" s="1"/>
  <c r="T874" i="36" l="1"/>
  <c r="U873" i="36"/>
  <c r="Y873" i="36" s="1"/>
  <c r="V873" i="36"/>
  <c r="Z873" i="36" s="1"/>
  <c r="T875" i="36" l="1"/>
  <c r="U874" i="36"/>
  <c r="Y874" i="36" s="1"/>
  <c r="V874" i="36"/>
  <c r="Z874" i="36" s="1"/>
  <c r="T876" i="36" l="1"/>
  <c r="V875" i="36"/>
  <c r="Z875" i="36" s="1"/>
  <c r="U875" i="36"/>
  <c r="Y875" i="36" s="1"/>
  <c r="T877" i="36" l="1"/>
  <c r="U876" i="36"/>
  <c r="Y876" i="36" s="1"/>
  <c r="V876" i="36"/>
  <c r="Z876" i="36" s="1"/>
  <c r="T878" i="36" l="1"/>
  <c r="V877" i="36"/>
  <c r="Z877" i="36" s="1"/>
  <c r="U877" i="36"/>
  <c r="Y877" i="36" s="1"/>
  <c r="T879" i="36" l="1"/>
  <c r="U878" i="36"/>
  <c r="Y878" i="36" s="1"/>
  <c r="V878" i="36"/>
  <c r="Z878" i="36" s="1"/>
  <c r="T880" i="36" l="1"/>
  <c r="V879" i="36"/>
  <c r="Z879" i="36" s="1"/>
  <c r="U879" i="36"/>
  <c r="Y879" i="36" s="1"/>
  <c r="T881" i="36" l="1"/>
  <c r="U880" i="36"/>
  <c r="Y880" i="36" s="1"/>
  <c r="V880" i="36"/>
  <c r="Z880" i="36" s="1"/>
  <c r="T882" i="36" l="1"/>
  <c r="U881" i="36"/>
  <c r="Y881" i="36" s="1"/>
  <c r="V881" i="36"/>
  <c r="Z881" i="36" s="1"/>
  <c r="T883" i="36" l="1"/>
  <c r="U882" i="36"/>
  <c r="Y882" i="36" s="1"/>
  <c r="V882" i="36"/>
  <c r="Z882" i="36" s="1"/>
  <c r="T884" i="36" l="1"/>
  <c r="V883" i="36"/>
  <c r="Z883" i="36" s="1"/>
  <c r="U883" i="36"/>
  <c r="Y883" i="36" s="1"/>
  <c r="T885" i="36" l="1"/>
  <c r="U884" i="36"/>
  <c r="Y884" i="36" s="1"/>
  <c r="V884" i="36"/>
  <c r="Z884" i="36" s="1"/>
  <c r="T886" i="36" l="1"/>
  <c r="V885" i="36"/>
  <c r="Z885" i="36" s="1"/>
  <c r="U885" i="36"/>
  <c r="Y885" i="36" s="1"/>
  <c r="T887" i="36" l="1"/>
  <c r="U886" i="36"/>
  <c r="Y886" i="36" s="1"/>
  <c r="V886" i="36"/>
  <c r="Z886" i="36" s="1"/>
  <c r="T888" i="36" l="1"/>
  <c r="V887" i="36"/>
  <c r="Z887" i="36" s="1"/>
  <c r="U887" i="36"/>
  <c r="Y887" i="36" s="1"/>
  <c r="T889" i="36" l="1"/>
  <c r="U888" i="36"/>
  <c r="Y888" i="36" s="1"/>
  <c r="V888" i="36"/>
  <c r="Z888" i="36" s="1"/>
  <c r="T890" i="36" l="1"/>
  <c r="U889" i="36"/>
  <c r="Y889" i="36" s="1"/>
  <c r="V889" i="36"/>
  <c r="Z889" i="36" s="1"/>
  <c r="T891" i="36" l="1"/>
  <c r="U890" i="36"/>
  <c r="Y890" i="36" s="1"/>
  <c r="V890" i="36"/>
  <c r="Z890" i="36" s="1"/>
  <c r="T892" i="36" l="1"/>
  <c r="V891" i="36"/>
  <c r="Z891" i="36" s="1"/>
  <c r="U891" i="36"/>
  <c r="Y891" i="36" s="1"/>
  <c r="T893" i="36" l="1"/>
  <c r="U892" i="36"/>
  <c r="Y892" i="36" s="1"/>
  <c r="V892" i="36"/>
  <c r="Z892" i="36" s="1"/>
  <c r="T894" i="36" l="1"/>
  <c r="V893" i="36"/>
  <c r="Z893" i="36" s="1"/>
  <c r="U893" i="36"/>
  <c r="Y893" i="36" s="1"/>
  <c r="T895" i="36" l="1"/>
  <c r="U894" i="36"/>
  <c r="Y894" i="36" s="1"/>
  <c r="V894" i="36"/>
  <c r="Z894" i="36" s="1"/>
  <c r="T896" i="36" l="1"/>
  <c r="V895" i="36"/>
  <c r="Z895" i="36" s="1"/>
  <c r="U895" i="36"/>
  <c r="Y895" i="36" s="1"/>
  <c r="T897" i="36" l="1"/>
  <c r="U896" i="36"/>
  <c r="Y896" i="36" s="1"/>
  <c r="V896" i="36"/>
  <c r="Z896" i="36" s="1"/>
  <c r="T898" i="36" l="1"/>
  <c r="U897" i="36"/>
  <c r="Y897" i="36" s="1"/>
  <c r="V897" i="36"/>
  <c r="Z897" i="36" s="1"/>
  <c r="T899" i="36" l="1"/>
  <c r="U898" i="36"/>
  <c r="Y898" i="36" s="1"/>
  <c r="V898" i="36"/>
  <c r="Z898" i="36" s="1"/>
  <c r="T900" i="36" l="1"/>
  <c r="V899" i="36"/>
  <c r="Z899" i="36" s="1"/>
  <c r="U899" i="36"/>
  <c r="Y899" i="36" s="1"/>
  <c r="T901" i="36" l="1"/>
  <c r="U900" i="36"/>
  <c r="Y900" i="36" s="1"/>
  <c r="V900" i="36"/>
  <c r="Z900" i="36" s="1"/>
  <c r="T902" i="36" l="1"/>
  <c r="V901" i="36"/>
  <c r="Z901" i="36" s="1"/>
  <c r="U901" i="36"/>
  <c r="Y901" i="36" s="1"/>
  <c r="T903" i="36" l="1"/>
  <c r="U902" i="36"/>
  <c r="Y902" i="36" s="1"/>
  <c r="V902" i="36"/>
  <c r="Z902" i="36" s="1"/>
  <c r="T904" i="36" l="1"/>
  <c r="V903" i="36"/>
  <c r="Z903" i="36" s="1"/>
  <c r="U903" i="36"/>
  <c r="Y903" i="36" s="1"/>
  <c r="T905" i="36" l="1"/>
  <c r="U904" i="36"/>
  <c r="Y904" i="36" s="1"/>
  <c r="V904" i="36"/>
  <c r="Z904" i="36" s="1"/>
  <c r="T906" i="36" l="1"/>
  <c r="U905" i="36"/>
  <c r="Y905" i="36" s="1"/>
  <c r="V905" i="36"/>
  <c r="Z905" i="36" s="1"/>
  <c r="T907" i="36" l="1"/>
  <c r="U906" i="36"/>
  <c r="Y906" i="36" s="1"/>
  <c r="V906" i="36"/>
  <c r="Z906" i="36" s="1"/>
  <c r="T908" i="36" l="1"/>
  <c r="V907" i="36"/>
  <c r="Z907" i="36" s="1"/>
  <c r="U907" i="36"/>
  <c r="Y907" i="36" s="1"/>
  <c r="T909" i="36" l="1"/>
  <c r="U908" i="36"/>
  <c r="Y908" i="36" s="1"/>
  <c r="V908" i="36"/>
  <c r="Z908" i="36" s="1"/>
  <c r="T910" i="36" l="1"/>
  <c r="V909" i="36"/>
  <c r="Z909" i="36" s="1"/>
  <c r="U909" i="36"/>
  <c r="Y909" i="36" s="1"/>
  <c r="T911" i="36" l="1"/>
  <c r="U910" i="36"/>
  <c r="Y910" i="36" s="1"/>
  <c r="V910" i="36"/>
  <c r="Z910" i="36" s="1"/>
  <c r="T912" i="36" l="1"/>
  <c r="V911" i="36"/>
  <c r="Z911" i="36" s="1"/>
  <c r="U911" i="36"/>
  <c r="Y911" i="36" s="1"/>
  <c r="T913" i="36" l="1"/>
  <c r="U912" i="36"/>
  <c r="Y912" i="36" s="1"/>
  <c r="V912" i="36"/>
  <c r="Z912" i="36" s="1"/>
  <c r="T914" i="36" l="1"/>
  <c r="V913" i="36"/>
  <c r="Z913" i="36" s="1"/>
  <c r="U913" i="36"/>
  <c r="Y913" i="36" s="1"/>
  <c r="T915" i="36" l="1"/>
  <c r="U914" i="36"/>
  <c r="Y914" i="36" s="1"/>
  <c r="V914" i="36"/>
  <c r="Z914" i="36" s="1"/>
  <c r="T916" i="36" l="1"/>
  <c r="V915" i="36"/>
  <c r="Z915" i="36" s="1"/>
  <c r="U915" i="36"/>
  <c r="Y915" i="36" s="1"/>
  <c r="T917" i="36" l="1"/>
  <c r="V916" i="36"/>
  <c r="Z916" i="36" s="1"/>
  <c r="U916" i="36"/>
  <c r="Y916" i="36" s="1"/>
  <c r="T918" i="36" l="1"/>
  <c r="V917" i="36"/>
  <c r="Z917" i="36" s="1"/>
  <c r="U917" i="36"/>
  <c r="Y917" i="36" s="1"/>
  <c r="T919" i="36" l="1"/>
  <c r="V918" i="36"/>
  <c r="Z918" i="36" s="1"/>
  <c r="U918" i="36"/>
  <c r="Y918" i="36" s="1"/>
  <c r="T920" i="36" l="1"/>
  <c r="V919" i="36"/>
  <c r="Z919" i="36" s="1"/>
  <c r="U919" i="36"/>
  <c r="Y919" i="36" s="1"/>
  <c r="T921" i="36" l="1"/>
  <c r="V920" i="36"/>
  <c r="Z920" i="36" s="1"/>
  <c r="U920" i="36"/>
  <c r="Y920" i="36" s="1"/>
  <c r="T922" i="36" l="1"/>
  <c r="V921" i="36"/>
  <c r="Z921" i="36" s="1"/>
  <c r="U921" i="36"/>
  <c r="Y921" i="36" s="1"/>
  <c r="T923" i="36" l="1"/>
  <c r="V922" i="36"/>
  <c r="Z922" i="36" s="1"/>
  <c r="U922" i="36"/>
  <c r="Y922" i="36" s="1"/>
  <c r="T924" i="36" l="1"/>
  <c r="V923" i="36"/>
  <c r="Z923" i="36" s="1"/>
  <c r="U923" i="36"/>
  <c r="Y923" i="36" s="1"/>
  <c r="T925" i="36" l="1"/>
  <c r="V924" i="36"/>
  <c r="Z924" i="36" s="1"/>
  <c r="U924" i="36"/>
  <c r="Y924" i="36" s="1"/>
  <c r="T926" i="36" l="1"/>
  <c r="V925" i="36"/>
  <c r="Z925" i="36" s="1"/>
  <c r="U925" i="36"/>
  <c r="Y925" i="36" s="1"/>
  <c r="T927" i="36" l="1"/>
  <c r="V926" i="36"/>
  <c r="Z926" i="36" s="1"/>
  <c r="U926" i="36"/>
  <c r="Y926" i="36" s="1"/>
  <c r="T928" i="36" l="1"/>
  <c r="V927" i="36"/>
  <c r="Z927" i="36" s="1"/>
  <c r="U927" i="36"/>
  <c r="Y927" i="36" s="1"/>
  <c r="T929" i="36" l="1"/>
  <c r="V928" i="36"/>
  <c r="Z928" i="36" s="1"/>
  <c r="U928" i="36"/>
  <c r="Y928" i="36" s="1"/>
  <c r="T930" i="36" l="1"/>
  <c r="V929" i="36"/>
  <c r="Z929" i="36" s="1"/>
  <c r="U929" i="36"/>
  <c r="Y929" i="36" s="1"/>
  <c r="T931" i="36" l="1"/>
  <c r="V930" i="36"/>
  <c r="Z930" i="36" s="1"/>
  <c r="U930" i="36"/>
  <c r="Y930" i="36" s="1"/>
  <c r="T932" i="36" l="1"/>
  <c r="V931" i="36"/>
  <c r="Z931" i="36" s="1"/>
  <c r="U931" i="36"/>
  <c r="Y931" i="36" s="1"/>
  <c r="T933" i="36" l="1"/>
  <c r="V932" i="36"/>
  <c r="Z932" i="36" s="1"/>
  <c r="U932" i="36"/>
  <c r="Y932" i="36" s="1"/>
  <c r="T934" i="36" l="1"/>
  <c r="V933" i="36"/>
  <c r="Z933" i="36" s="1"/>
  <c r="U933" i="36"/>
  <c r="Y933" i="36" s="1"/>
  <c r="T935" i="36" l="1"/>
  <c r="V934" i="36"/>
  <c r="Z934" i="36" s="1"/>
  <c r="U934" i="36"/>
  <c r="Y934" i="36" s="1"/>
  <c r="T936" i="36" l="1"/>
  <c r="V935" i="36"/>
  <c r="Z935" i="36" s="1"/>
  <c r="U935" i="36"/>
  <c r="Y935" i="36" s="1"/>
  <c r="T937" i="36" l="1"/>
  <c r="V936" i="36"/>
  <c r="Z936" i="36" s="1"/>
  <c r="U936" i="36"/>
  <c r="Y936" i="36" s="1"/>
  <c r="T938" i="36" l="1"/>
  <c r="V937" i="36"/>
  <c r="Z937" i="36" s="1"/>
  <c r="U937" i="36"/>
  <c r="Y937" i="36" s="1"/>
  <c r="T939" i="36" l="1"/>
  <c r="V938" i="36"/>
  <c r="Z938" i="36" s="1"/>
  <c r="U938" i="36"/>
  <c r="Y938" i="36" s="1"/>
  <c r="T940" i="36" l="1"/>
  <c r="V939" i="36"/>
  <c r="Z939" i="36" s="1"/>
  <c r="U939" i="36"/>
  <c r="Y939" i="36" s="1"/>
  <c r="T941" i="36" l="1"/>
  <c r="V940" i="36"/>
  <c r="Z940" i="36" s="1"/>
  <c r="U940" i="36"/>
  <c r="Y940" i="36" s="1"/>
  <c r="T942" i="36" l="1"/>
  <c r="V941" i="36"/>
  <c r="Z941" i="36" s="1"/>
  <c r="U941" i="36"/>
  <c r="Y941" i="36" s="1"/>
  <c r="T943" i="36" l="1"/>
  <c r="V942" i="36"/>
  <c r="Z942" i="36" s="1"/>
  <c r="U942" i="36"/>
  <c r="Y942" i="36" s="1"/>
  <c r="T944" i="36" l="1"/>
  <c r="V943" i="36"/>
  <c r="Z943" i="36" s="1"/>
  <c r="U943" i="36"/>
  <c r="Y943" i="36" s="1"/>
  <c r="T945" i="36" l="1"/>
  <c r="V944" i="36"/>
  <c r="Z944" i="36" s="1"/>
  <c r="U944" i="36"/>
  <c r="Y944" i="36" s="1"/>
  <c r="T946" i="36" l="1"/>
  <c r="V945" i="36"/>
  <c r="Z945" i="36" s="1"/>
  <c r="U945" i="36"/>
  <c r="Y945" i="36" s="1"/>
  <c r="T947" i="36" l="1"/>
  <c r="V946" i="36"/>
  <c r="Z946" i="36" s="1"/>
  <c r="U946" i="36"/>
  <c r="Y946" i="36" s="1"/>
  <c r="T948" i="36" l="1"/>
  <c r="V947" i="36"/>
  <c r="Z947" i="36" s="1"/>
  <c r="U947" i="36"/>
  <c r="Y947" i="36" s="1"/>
  <c r="T949" i="36" l="1"/>
  <c r="V948" i="36"/>
  <c r="Z948" i="36" s="1"/>
  <c r="U948" i="36"/>
  <c r="Y948" i="36" s="1"/>
  <c r="T950" i="36" l="1"/>
  <c r="V949" i="36"/>
  <c r="Z949" i="36" s="1"/>
  <c r="U949" i="36"/>
  <c r="Y949" i="36" s="1"/>
  <c r="T951" i="36" l="1"/>
  <c r="V950" i="36"/>
  <c r="Z950" i="36" s="1"/>
  <c r="U950" i="36"/>
  <c r="Y950" i="36" s="1"/>
  <c r="T952" i="36" l="1"/>
  <c r="V951" i="36"/>
  <c r="Z951" i="36" s="1"/>
  <c r="U951" i="36"/>
  <c r="Y951" i="36" s="1"/>
  <c r="T953" i="36" l="1"/>
  <c r="V952" i="36"/>
  <c r="Z952" i="36" s="1"/>
  <c r="U952" i="36"/>
  <c r="Y952" i="36" s="1"/>
  <c r="T954" i="36" l="1"/>
  <c r="V953" i="36"/>
  <c r="Z953" i="36" s="1"/>
  <c r="U953" i="36"/>
  <c r="Y953" i="36" s="1"/>
  <c r="T955" i="36" l="1"/>
  <c r="V954" i="36"/>
  <c r="Z954" i="36" s="1"/>
  <c r="U954" i="36"/>
  <c r="Y954" i="36" s="1"/>
  <c r="T956" i="36" l="1"/>
  <c r="V955" i="36"/>
  <c r="Z955" i="36" s="1"/>
  <c r="U955" i="36"/>
  <c r="Y955" i="36" s="1"/>
  <c r="T957" i="36" l="1"/>
  <c r="V956" i="36"/>
  <c r="Z956" i="36" s="1"/>
  <c r="U956" i="36"/>
  <c r="Y956" i="36" s="1"/>
  <c r="T958" i="36" l="1"/>
  <c r="V957" i="36"/>
  <c r="Z957" i="36" s="1"/>
  <c r="U957" i="36"/>
  <c r="Y957" i="36" s="1"/>
  <c r="T959" i="36" l="1"/>
  <c r="V958" i="36"/>
  <c r="Z958" i="36" s="1"/>
  <c r="U958" i="36"/>
  <c r="Y958" i="36" s="1"/>
  <c r="T960" i="36" l="1"/>
  <c r="V959" i="36"/>
  <c r="Z959" i="36" s="1"/>
  <c r="U959" i="36"/>
  <c r="Y959" i="36" s="1"/>
  <c r="T961" i="36" l="1"/>
  <c r="V960" i="36"/>
  <c r="Z960" i="36" s="1"/>
  <c r="U960" i="36"/>
  <c r="Y960" i="36" s="1"/>
  <c r="T962" i="36" l="1"/>
  <c r="V961" i="36"/>
  <c r="Z961" i="36" s="1"/>
  <c r="U961" i="36"/>
  <c r="Y961" i="36" s="1"/>
  <c r="T963" i="36" l="1"/>
  <c r="V962" i="36"/>
  <c r="Z962" i="36" s="1"/>
  <c r="U962" i="36"/>
  <c r="Y962" i="36" s="1"/>
  <c r="T964" i="36" l="1"/>
  <c r="V963" i="36"/>
  <c r="Z963" i="36" s="1"/>
  <c r="U963" i="36"/>
  <c r="Y963" i="36" s="1"/>
  <c r="T965" i="36" l="1"/>
  <c r="V964" i="36"/>
  <c r="Z964" i="36" s="1"/>
  <c r="U964" i="36"/>
  <c r="Y964" i="36" s="1"/>
  <c r="T966" i="36" l="1"/>
  <c r="V965" i="36"/>
  <c r="Z965" i="36" s="1"/>
  <c r="U965" i="36"/>
  <c r="Y965" i="36" s="1"/>
  <c r="T967" i="36" l="1"/>
  <c r="V966" i="36"/>
  <c r="Z966" i="36" s="1"/>
  <c r="U966" i="36"/>
  <c r="Y966" i="36" s="1"/>
  <c r="T968" i="36" l="1"/>
  <c r="V967" i="36"/>
  <c r="Z967" i="36" s="1"/>
  <c r="U967" i="36"/>
  <c r="Y967" i="36" s="1"/>
  <c r="T969" i="36" l="1"/>
  <c r="V968" i="36"/>
  <c r="Z968" i="36" s="1"/>
  <c r="U968" i="36"/>
  <c r="Y968" i="36" s="1"/>
  <c r="T970" i="36" l="1"/>
  <c r="V969" i="36"/>
  <c r="Z969" i="36" s="1"/>
  <c r="U969" i="36"/>
  <c r="Y969" i="36" s="1"/>
  <c r="T971" i="36" l="1"/>
  <c r="V970" i="36"/>
  <c r="Z970" i="36" s="1"/>
  <c r="U970" i="36"/>
  <c r="Y970" i="36" s="1"/>
  <c r="T972" i="36" l="1"/>
  <c r="V971" i="36"/>
  <c r="Z971" i="36" s="1"/>
  <c r="U971" i="36"/>
  <c r="Y971" i="36" s="1"/>
  <c r="T973" i="36" l="1"/>
  <c r="V972" i="36"/>
  <c r="Z972" i="36" s="1"/>
  <c r="U972" i="36"/>
  <c r="Y972" i="36" s="1"/>
  <c r="T974" i="36" l="1"/>
  <c r="V973" i="36"/>
  <c r="Z973" i="36" s="1"/>
  <c r="U973" i="36"/>
  <c r="Y973" i="36" s="1"/>
  <c r="T975" i="36" l="1"/>
  <c r="V974" i="36"/>
  <c r="Z974" i="36" s="1"/>
  <c r="U974" i="36"/>
  <c r="Y974" i="36" s="1"/>
  <c r="T976" i="36" l="1"/>
  <c r="V975" i="36"/>
  <c r="Z975" i="36" s="1"/>
  <c r="U975" i="36"/>
  <c r="Y975" i="36" s="1"/>
  <c r="T977" i="36" l="1"/>
  <c r="V976" i="36"/>
  <c r="Z976" i="36" s="1"/>
  <c r="U976" i="36"/>
  <c r="Y976" i="36" s="1"/>
  <c r="T978" i="36" l="1"/>
  <c r="V977" i="36"/>
  <c r="Z977" i="36" s="1"/>
  <c r="U977" i="36"/>
  <c r="Y977" i="36" s="1"/>
  <c r="T979" i="36" l="1"/>
  <c r="V978" i="36"/>
  <c r="Z978" i="36" s="1"/>
  <c r="U978" i="36"/>
  <c r="Y978" i="36" s="1"/>
  <c r="T980" i="36" l="1"/>
  <c r="V979" i="36"/>
  <c r="Z979" i="36" s="1"/>
  <c r="U979" i="36"/>
  <c r="Y979" i="36" s="1"/>
  <c r="T981" i="36" l="1"/>
  <c r="V980" i="36"/>
  <c r="Z980" i="36" s="1"/>
  <c r="U980" i="36"/>
  <c r="Y980" i="36" s="1"/>
  <c r="T982" i="36" l="1"/>
  <c r="V981" i="36"/>
  <c r="Z981" i="36" s="1"/>
  <c r="U981" i="36"/>
  <c r="Y981" i="36" s="1"/>
  <c r="T983" i="36" l="1"/>
  <c r="V982" i="36"/>
  <c r="Z982" i="36" s="1"/>
  <c r="U982" i="36"/>
  <c r="Y982" i="36" s="1"/>
  <c r="T984" i="36" l="1"/>
  <c r="V983" i="36"/>
  <c r="Z983" i="36" s="1"/>
  <c r="U983" i="36"/>
  <c r="Y983" i="36" s="1"/>
  <c r="T985" i="36" l="1"/>
  <c r="V984" i="36"/>
  <c r="Z984" i="36" s="1"/>
  <c r="U984" i="36"/>
  <c r="Y984" i="36" s="1"/>
  <c r="T986" i="36" l="1"/>
  <c r="V985" i="36"/>
  <c r="Z985" i="36" s="1"/>
  <c r="U985" i="36"/>
  <c r="Y985" i="36" s="1"/>
  <c r="T987" i="36" l="1"/>
  <c r="V986" i="36"/>
  <c r="Z986" i="36" s="1"/>
  <c r="U986" i="36"/>
  <c r="Y986" i="36" s="1"/>
  <c r="T988" i="36" l="1"/>
  <c r="V987" i="36"/>
  <c r="Z987" i="36" s="1"/>
  <c r="U987" i="36"/>
  <c r="Y987" i="36" s="1"/>
  <c r="T989" i="36" l="1"/>
  <c r="V988" i="36"/>
  <c r="Z988" i="36" s="1"/>
  <c r="U988" i="36"/>
  <c r="Y988" i="36" s="1"/>
  <c r="T990" i="36" l="1"/>
  <c r="V989" i="36"/>
  <c r="Z989" i="36" s="1"/>
  <c r="U989" i="36"/>
  <c r="Y989" i="36" s="1"/>
  <c r="T991" i="36" l="1"/>
  <c r="V990" i="36"/>
  <c r="Z990" i="36" s="1"/>
  <c r="U990" i="36"/>
  <c r="Y990" i="36" s="1"/>
  <c r="T992" i="36" l="1"/>
  <c r="V991" i="36"/>
  <c r="Z991" i="36" s="1"/>
  <c r="U991" i="36"/>
  <c r="Y991" i="36" s="1"/>
  <c r="T993" i="36" l="1"/>
  <c r="V992" i="36"/>
  <c r="Z992" i="36" s="1"/>
  <c r="U992" i="36"/>
  <c r="Y992" i="36" s="1"/>
  <c r="T994" i="36" l="1"/>
  <c r="V993" i="36"/>
  <c r="Z993" i="36" s="1"/>
  <c r="U993" i="36"/>
  <c r="Y993" i="36" s="1"/>
  <c r="T995" i="36" l="1"/>
  <c r="V994" i="36"/>
  <c r="Z994" i="36" s="1"/>
  <c r="U994" i="36"/>
  <c r="Y994" i="36" s="1"/>
  <c r="T996" i="36" l="1"/>
  <c r="V995" i="36"/>
  <c r="Z995" i="36" s="1"/>
  <c r="U995" i="36"/>
  <c r="Y995" i="36" s="1"/>
  <c r="T997" i="36" l="1"/>
  <c r="V996" i="36"/>
  <c r="Z996" i="36" s="1"/>
  <c r="U996" i="36"/>
  <c r="Y996" i="36" s="1"/>
  <c r="T998" i="36" l="1"/>
  <c r="V997" i="36"/>
  <c r="Z997" i="36" s="1"/>
  <c r="U997" i="36"/>
  <c r="Y997" i="36" s="1"/>
  <c r="T999" i="36" l="1"/>
  <c r="V998" i="36"/>
  <c r="Z998" i="36" s="1"/>
  <c r="U998" i="36"/>
  <c r="Y998" i="36" s="1"/>
  <c r="T1000" i="36" l="1"/>
  <c r="V999" i="36"/>
  <c r="Z999" i="36" s="1"/>
  <c r="U999" i="36"/>
  <c r="Y999" i="36" s="1"/>
  <c r="T1001" i="36" l="1"/>
  <c r="V1000" i="36"/>
  <c r="Z1000" i="36" s="1"/>
  <c r="U1000" i="36"/>
  <c r="Y1000" i="36" s="1"/>
  <c r="T1002" i="36" l="1"/>
  <c r="V1001" i="36"/>
  <c r="Z1001" i="36" s="1"/>
  <c r="U1001" i="36"/>
  <c r="Y1001" i="36" s="1"/>
  <c r="T1003" i="36" l="1"/>
  <c r="V1002" i="36"/>
  <c r="Z1002" i="36" s="1"/>
  <c r="U1002" i="36"/>
  <c r="Y1002" i="36" s="1"/>
  <c r="T1004" i="36" l="1"/>
  <c r="V1003" i="36"/>
  <c r="Z1003" i="36" s="1"/>
  <c r="U1003" i="36"/>
  <c r="Y1003" i="36" s="1"/>
  <c r="T1005" i="36" l="1"/>
  <c r="V1004" i="36"/>
  <c r="Z1004" i="36" s="1"/>
  <c r="U1004" i="36"/>
  <c r="Y1004" i="36" s="1"/>
  <c r="T1006" i="36" l="1"/>
  <c r="V1005" i="36"/>
  <c r="Z1005" i="36" s="1"/>
  <c r="U1005" i="36"/>
  <c r="Y1005" i="36" s="1"/>
  <c r="T1007" i="36" l="1"/>
  <c r="V1006" i="36"/>
  <c r="Z1006" i="36" s="1"/>
  <c r="U1006" i="36"/>
  <c r="Y1006" i="36" s="1"/>
  <c r="T1008" i="36" l="1"/>
  <c r="V1007" i="36"/>
  <c r="Z1007" i="36" s="1"/>
  <c r="U1007" i="36"/>
  <c r="Y1007" i="36" s="1"/>
  <c r="T1009" i="36" l="1"/>
  <c r="V1008" i="36"/>
  <c r="Z1008" i="36" s="1"/>
  <c r="U1008" i="36"/>
  <c r="Y1008" i="36" s="1"/>
  <c r="T1010" i="36" l="1"/>
  <c r="V1009" i="36"/>
  <c r="Z1009" i="36" s="1"/>
  <c r="U1009" i="36"/>
  <c r="Y1009" i="36" s="1"/>
  <c r="T1011" i="36" l="1"/>
  <c r="V1010" i="36"/>
  <c r="Z1010" i="36" s="1"/>
  <c r="U1010" i="36"/>
  <c r="Y1010" i="36" s="1"/>
  <c r="T1012" i="36" l="1"/>
  <c r="V1011" i="36"/>
  <c r="Z1011" i="36" s="1"/>
  <c r="U1011" i="36"/>
  <c r="Y1011" i="36" s="1"/>
  <c r="T1013" i="36" l="1"/>
  <c r="V1012" i="36"/>
  <c r="Z1012" i="36" s="1"/>
  <c r="U1012" i="36"/>
  <c r="Y1012" i="36" s="1"/>
  <c r="T1014" i="36" l="1"/>
  <c r="V1013" i="36"/>
  <c r="Z1013" i="36" s="1"/>
  <c r="U1013" i="36"/>
  <c r="Y1013" i="36" s="1"/>
  <c r="T1015" i="36" l="1"/>
  <c r="V1014" i="36"/>
  <c r="Z1014" i="36" s="1"/>
  <c r="U1014" i="36"/>
  <c r="Y1014" i="36" s="1"/>
  <c r="T1016" i="36" l="1"/>
  <c r="V1015" i="36"/>
  <c r="Z1015" i="36" s="1"/>
  <c r="U1015" i="36"/>
  <c r="Y1015" i="36" s="1"/>
  <c r="T1017" i="36" l="1"/>
  <c r="V1016" i="36"/>
  <c r="Z1016" i="36" s="1"/>
  <c r="U1016" i="36"/>
  <c r="Y1016" i="36" s="1"/>
  <c r="T1018" i="36" l="1"/>
  <c r="V1017" i="36"/>
  <c r="Z1017" i="36" s="1"/>
  <c r="U1017" i="36"/>
  <c r="Y1017" i="36" s="1"/>
  <c r="T1019" i="36" l="1"/>
  <c r="V1018" i="36"/>
  <c r="Z1018" i="36" s="1"/>
  <c r="U1018" i="36"/>
  <c r="Y1018" i="36" s="1"/>
  <c r="T1020" i="36" l="1"/>
  <c r="V1019" i="36"/>
  <c r="Z1019" i="36" s="1"/>
  <c r="U1019" i="36"/>
  <c r="Y1019" i="36" s="1"/>
  <c r="T1021" i="36" l="1"/>
  <c r="V1020" i="36"/>
  <c r="Z1020" i="36" s="1"/>
  <c r="U1020" i="36"/>
  <c r="Y1020" i="36" s="1"/>
  <c r="T1022" i="36" l="1"/>
  <c r="V1021" i="36"/>
  <c r="Z1021" i="36" s="1"/>
  <c r="U1021" i="36"/>
  <c r="Y1021" i="36" s="1"/>
  <c r="T1023" i="36" l="1"/>
  <c r="V1022" i="36"/>
  <c r="Z1022" i="36" s="1"/>
  <c r="U1022" i="36"/>
  <c r="Y1022" i="36" s="1"/>
  <c r="T1024" i="36" l="1"/>
  <c r="V1023" i="36"/>
  <c r="Z1023" i="36" s="1"/>
  <c r="U1023" i="36"/>
  <c r="Y1023" i="36" s="1"/>
  <c r="T1025" i="36" l="1"/>
  <c r="V1024" i="36"/>
  <c r="Z1024" i="36" s="1"/>
  <c r="U1024" i="36"/>
  <c r="Y1024" i="36" s="1"/>
  <c r="T1026" i="36" l="1"/>
  <c r="U1025" i="36"/>
  <c r="Y1025" i="36" s="1"/>
  <c r="V1025" i="36"/>
  <c r="Z1025" i="36" s="1"/>
  <c r="T1027" i="36" l="1"/>
  <c r="U1026" i="36"/>
  <c r="Y1026" i="36" s="1"/>
  <c r="V1026" i="36"/>
  <c r="Z1026" i="36" s="1"/>
  <c r="T1028" i="36" l="1"/>
  <c r="V1027" i="36"/>
  <c r="Z1027" i="36" s="1"/>
  <c r="U1027" i="36"/>
  <c r="Y1027" i="36" s="1"/>
  <c r="T1029" i="36" l="1"/>
  <c r="V1028" i="36"/>
  <c r="Z1028" i="36" s="1"/>
  <c r="U1028" i="36"/>
  <c r="Y1028" i="36" s="1"/>
  <c r="T1030" i="36" l="1"/>
  <c r="U1029" i="36"/>
  <c r="Y1029" i="36" s="1"/>
  <c r="V1029" i="36"/>
  <c r="Z1029" i="36" s="1"/>
  <c r="T1031" i="36" l="1"/>
  <c r="U1030" i="36"/>
  <c r="Y1030" i="36" s="1"/>
  <c r="V1030" i="36"/>
  <c r="Z1030" i="36" s="1"/>
  <c r="T1032" i="36" l="1"/>
  <c r="U1031" i="36"/>
  <c r="Y1031" i="36" s="1"/>
  <c r="V1031" i="36"/>
  <c r="Z1031" i="36" s="1"/>
  <c r="T1033" i="36" l="1"/>
  <c r="V1032" i="36"/>
  <c r="Z1032" i="36" s="1"/>
  <c r="U1032" i="36"/>
  <c r="Y1032" i="36" s="1"/>
  <c r="T1034" i="36" l="1"/>
  <c r="U1033" i="36"/>
  <c r="Y1033" i="36" s="1"/>
  <c r="V1033" i="36"/>
  <c r="Z1033" i="36" s="1"/>
  <c r="V1034" i="36" l="1"/>
  <c r="Z1034" i="36" s="1"/>
  <c r="U1034" i="36"/>
  <c r="Y1034" i="36" s="1"/>
  <c r="T1035" i="36"/>
  <c r="T1036" i="36" l="1"/>
  <c r="V1035" i="36"/>
  <c r="Z1035" i="36" s="1"/>
  <c r="U1035" i="36"/>
  <c r="Y1035" i="36" s="1"/>
  <c r="T1037" i="36" l="1"/>
  <c r="V1036" i="36"/>
  <c r="Z1036" i="36" s="1"/>
  <c r="U1036" i="36"/>
  <c r="Y1036" i="36" s="1"/>
  <c r="T1038" i="36" l="1"/>
  <c r="V1037" i="36"/>
  <c r="Z1037" i="36" s="1"/>
  <c r="U1037" i="36"/>
  <c r="Y1037" i="36" s="1"/>
  <c r="T1039" i="36" l="1"/>
  <c r="U1038" i="36"/>
  <c r="Y1038" i="36" s="1"/>
  <c r="V1038" i="36"/>
  <c r="Z1038" i="36" s="1"/>
  <c r="V1039" i="36" l="1"/>
  <c r="Z1039" i="36" s="1"/>
  <c r="U1039" i="36"/>
  <c r="Y1039" i="36" s="1"/>
  <c r="T1040" i="36"/>
  <c r="V1040" i="36" l="1"/>
  <c r="Z1040" i="36" s="1"/>
  <c r="U1040" i="36"/>
  <c r="Y1040" i="36" s="1"/>
  <c r="T1041" i="36"/>
  <c r="V1041" i="36" l="1"/>
  <c r="Z1041" i="36" s="1"/>
  <c r="U1041" i="36"/>
  <c r="Y1041" i="36" s="1"/>
  <c r="T1042" i="36"/>
  <c r="V1042" i="36" l="1"/>
  <c r="Z1042" i="36" s="1"/>
  <c r="U1042" i="36"/>
  <c r="Y1042" i="36" s="1"/>
  <c r="T1043" i="36"/>
  <c r="V1043" i="36" l="1"/>
  <c r="Z1043" i="36" s="1"/>
  <c r="T1044" i="36"/>
  <c r="U1043" i="36"/>
  <c r="Y1043" i="36" s="1"/>
  <c r="V1044" i="36" l="1"/>
  <c r="Z1044" i="36" s="1"/>
  <c r="U1044" i="36"/>
  <c r="Y1044" i="36" s="1"/>
  <c r="T1045" i="36"/>
  <c r="V1045" i="36" l="1"/>
  <c r="Z1045" i="36" s="1"/>
  <c r="U1045" i="36"/>
  <c r="Y1045" i="36" s="1"/>
  <c r="T1046" i="36"/>
  <c r="V1046" i="36" l="1"/>
  <c r="Z1046" i="36" s="1"/>
  <c r="U1046" i="36"/>
  <c r="Y1046" i="36" s="1"/>
  <c r="T1047" i="36"/>
  <c r="V1047" i="36" l="1"/>
  <c r="Z1047" i="36" s="1"/>
  <c r="U1047" i="36"/>
  <c r="Y1047" i="36" s="1"/>
  <c r="T1048" i="36"/>
  <c r="V1048" i="36" l="1"/>
  <c r="Z1048" i="36" s="1"/>
  <c r="U1048" i="36"/>
  <c r="Y1048" i="36" s="1"/>
  <c r="T1049" i="36"/>
  <c r="V1049" i="36" l="1"/>
  <c r="Z1049" i="36" s="1"/>
  <c r="U1049" i="36"/>
  <c r="Y1049" i="36" s="1"/>
  <c r="T1050" i="36"/>
  <c r="V1050" i="36" l="1"/>
  <c r="Z1050" i="36" s="1"/>
  <c r="U1050" i="36"/>
  <c r="Y1050" i="36" s="1"/>
  <c r="T1051" i="36"/>
  <c r="V1051" i="36" l="1"/>
  <c r="Z1051" i="36" s="1"/>
  <c r="U1051" i="36"/>
  <c r="Y1051" i="36" s="1"/>
  <c r="T1052" i="36"/>
  <c r="V1052" i="36" l="1"/>
  <c r="Z1052" i="36" s="1"/>
  <c r="U1052" i="36"/>
  <c r="Y1052" i="36" s="1"/>
  <c r="T1053" i="36"/>
  <c r="V1053" i="36" l="1"/>
  <c r="Z1053" i="36" s="1"/>
  <c r="U1053" i="36"/>
  <c r="Y1053" i="36" s="1"/>
  <c r="T1054" i="36"/>
  <c r="V1054" i="36" l="1"/>
  <c r="Z1054" i="36" s="1"/>
  <c r="U1054" i="36"/>
  <c r="Y1054" i="36" s="1"/>
  <c r="T1055" i="36"/>
  <c r="V1055" i="36" l="1"/>
  <c r="Z1055" i="36" s="1"/>
  <c r="U1055" i="36"/>
  <c r="Y1055" i="36" s="1"/>
  <c r="T1056" i="36"/>
  <c r="V1056" i="36" l="1"/>
  <c r="Z1056" i="36" s="1"/>
  <c r="U1056" i="36"/>
  <c r="Y1056" i="36" s="1"/>
  <c r="T1057" i="36"/>
  <c r="V1057" i="36" l="1"/>
  <c r="Z1057" i="36" s="1"/>
  <c r="U1057" i="36"/>
  <c r="Y1057" i="36" s="1"/>
  <c r="T1058" i="36"/>
  <c r="V1058" i="36" l="1"/>
  <c r="Z1058" i="36" s="1"/>
  <c r="U1058" i="36"/>
  <c r="Y1058" i="36" s="1"/>
  <c r="T1059" i="36"/>
  <c r="V1059" i="36" l="1"/>
  <c r="Z1059" i="36" s="1"/>
  <c r="U1059" i="36"/>
  <c r="Y1059" i="36" s="1"/>
  <c r="T1060" i="36"/>
  <c r="V1060" i="36" l="1"/>
  <c r="Z1060" i="36" s="1"/>
  <c r="U1060" i="36"/>
  <c r="Y1060" i="36" s="1"/>
  <c r="T1061" i="36"/>
  <c r="V1061" i="36" l="1"/>
  <c r="Z1061" i="36" s="1"/>
  <c r="U1061" i="36"/>
  <c r="Y1061" i="36" s="1"/>
  <c r="T1062" i="36"/>
  <c r="V1062" i="36" l="1"/>
  <c r="Z1062" i="36" s="1"/>
  <c r="U1062" i="36"/>
  <c r="Y1062" i="36" s="1"/>
  <c r="T1063" i="36"/>
  <c r="V1063" i="36" l="1"/>
  <c r="Z1063" i="36" s="1"/>
  <c r="U1063" i="36"/>
  <c r="Y1063" i="36" s="1"/>
  <c r="T1064" i="36"/>
  <c r="V1064" i="36" l="1"/>
  <c r="Z1064" i="36" s="1"/>
  <c r="U1064" i="36"/>
  <c r="Y1064" i="36" s="1"/>
  <c r="T1065" i="36"/>
  <c r="V1065" i="36" l="1"/>
  <c r="Z1065" i="36" s="1"/>
  <c r="U1065" i="36"/>
  <c r="Y1065" i="36" s="1"/>
  <c r="T1066" i="36"/>
  <c r="V1066" i="36" l="1"/>
  <c r="Z1066" i="36" s="1"/>
  <c r="U1066" i="36"/>
  <c r="Y1066" i="36" s="1"/>
  <c r="T1067" i="36"/>
  <c r="V1067" i="36" l="1"/>
  <c r="Z1067" i="36" s="1"/>
  <c r="U1067" i="36"/>
  <c r="Y1067" i="36" s="1"/>
  <c r="T1068" i="36"/>
  <c r="V1068" i="36" l="1"/>
  <c r="Z1068" i="36" s="1"/>
  <c r="U1068" i="36"/>
  <c r="Y1068" i="36" s="1"/>
  <c r="T1069" i="36"/>
  <c r="V1069" i="36" l="1"/>
  <c r="Z1069" i="36" s="1"/>
  <c r="U1069" i="36"/>
  <c r="Y1069" i="36" s="1"/>
  <c r="T1070" i="36"/>
  <c r="V1070" i="36" l="1"/>
  <c r="Z1070" i="36" s="1"/>
  <c r="U1070" i="36"/>
  <c r="Y1070" i="36" s="1"/>
  <c r="T1071" i="36"/>
  <c r="V1071" i="36" l="1"/>
  <c r="Z1071" i="36" s="1"/>
  <c r="U1071" i="36"/>
  <c r="Y1071" i="36" s="1"/>
  <c r="T1072" i="36"/>
  <c r="V1072" i="36" l="1"/>
  <c r="Z1072" i="36" s="1"/>
  <c r="U1072" i="36"/>
  <c r="Y1072" i="36" s="1"/>
  <c r="T1073" i="36"/>
  <c r="V1073" i="36" l="1"/>
  <c r="Z1073" i="36" s="1"/>
  <c r="U1073" i="36"/>
  <c r="Y1073" i="36" s="1"/>
  <c r="T1074" i="36"/>
  <c r="V1074" i="36" l="1"/>
  <c r="Z1074" i="36" s="1"/>
  <c r="U1074" i="36"/>
  <c r="Y1074" i="36" s="1"/>
  <c r="T1075" i="36"/>
  <c r="V1075" i="36" l="1"/>
  <c r="Z1075" i="36" s="1"/>
  <c r="U1075" i="36"/>
  <c r="Y1075" i="36" s="1"/>
  <c r="T1076" i="36"/>
  <c r="V1076" i="36" l="1"/>
  <c r="Z1076" i="36" s="1"/>
  <c r="U1076" i="36"/>
  <c r="Y1076" i="36" s="1"/>
  <c r="T1077" i="36"/>
  <c r="V1077" i="36" l="1"/>
  <c r="Z1077" i="36" s="1"/>
  <c r="U1077" i="36"/>
  <c r="Y1077" i="36" s="1"/>
  <c r="T1078" i="36"/>
  <c r="V1078" i="36" l="1"/>
  <c r="Z1078" i="36" s="1"/>
  <c r="U1078" i="36"/>
  <c r="Y1078" i="36" s="1"/>
  <c r="T1079" i="36"/>
  <c r="V1079" i="36" l="1"/>
  <c r="Z1079" i="36" s="1"/>
  <c r="U1079" i="36"/>
  <c r="Y1079" i="36" s="1"/>
  <c r="T1080" i="36"/>
  <c r="V1080" i="36" l="1"/>
  <c r="Z1080" i="36" s="1"/>
  <c r="U1080" i="36"/>
  <c r="Y1080" i="36" s="1"/>
  <c r="T1081" i="36"/>
  <c r="V1081" i="36" l="1"/>
  <c r="Z1081" i="36" s="1"/>
  <c r="U1081" i="36"/>
  <c r="Y1081" i="36" s="1"/>
  <c r="T1082" i="36"/>
  <c r="V1082" i="36" l="1"/>
  <c r="Z1082" i="36" s="1"/>
  <c r="U1082" i="36"/>
  <c r="Y1082" i="36" s="1"/>
  <c r="T1083" i="36"/>
  <c r="V1083" i="36" l="1"/>
  <c r="Z1083" i="36" s="1"/>
  <c r="U1083" i="36"/>
  <c r="Y1083" i="36" s="1"/>
  <c r="T1084" i="36"/>
  <c r="V1084" i="36" l="1"/>
  <c r="Z1084" i="36" s="1"/>
  <c r="U1084" i="36"/>
  <c r="Y1084" i="36" s="1"/>
  <c r="T1085" i="36"/>
  <c r="V1085" i="36" l="1"/>
  <c r="Z1085" i="36" s="1"/>
  <c r="U1085" i="36"/>
  <c r="Y1085" i="36" s="1"/>
  <c r="T1086" i="36"/>
  <c r="V1086" i="36" l="1"/>
  <c r="Z1086" i="36" s="1"/>
  <c r="U1086" i="36"/>
  <c r="Y1086" i="36" s="1"/>
  <c r="T1087" i="36"/>
  <c r="V1087" i="36" l="1"/>
  <c r="Z1087" i="36" s="1"/>
  <c r="U1087" i="36"/>
  <c r="Y1087" i="36" s="1"/>
  <c r="T1088" i="36"/>
  <c r="V1088" i="36" l="1"/>
  <c r="Z1088" i="36" s="1"/>
  <c r="U1088" i="36"/>
  <c r="Y1088" i="36" s="1"/>
  <c r="T1089" i="36"/>
  <c r="V1089" i="36" l="1"/>
  <c r="Z1089" i="36" s="1"/>
  <c r="U1089" i="36"/>
  <c r="Y1089" i="36" s="1"/>
  <c r="T1090" i="36"/>
  <c r="V1090" i="36" l="1"/>
  <c r="Z1090" i="36" s="1"/>
  <c r="U1090" i="36"/>
  <c r="Y1090" i="36" s="1"/>
  <c r="T1091" i="36"/>
  <c r="V1091" i="36" l="1"/>
  <c r="Z1091" i="36" s="1"/>
  <c r="U1091" i="36"/>
  <c r="Y1091" i="36" s="1"/>
  <c r="T1092" i="36"/>
  <c r="V1092" i="36" l="1"/>
  <c r="Z1092" i="36" s="1"/>
  <c r="U1092" i="36"/>
  <c r="Y1092" i="36" s="1"/>
  <c r="T1093" i="36"/>
  <c r="V1093" i="36" l="1"/>
  <c r="Z1093" i="36" s="1"/>
  <c r="U1093" i="36"/>
  <c r="Y1093" i="36" s="1"/>
  <c r="T1094" i="36"/>
  <c r="V1094" i="36" l="1"/>
  <c r="Z1094" i="36" s="1"/>
  <c r="U1094" i="36"/>
  <c r="Y1094" i="36" s="1"/>
  <c r="T1095" i="36"/>
  <c r="V1095" i="36" l="1"/>
  <c r="Z1095" i="36" s="1"/>
  <c r="U1095" i="36"/>
  <c r="Y1095" i="36" s="1"/>
  <c r="T1096" i="36"/>
  <c r="V1096" i="36" l="1"/>
  <c r="Z1096" i="36" s="1"/>
  <c r="U1096" i="36"/>
  <c r="Y1096" i="36" s="1"/>
  <c r="T1097" i="36"/>
  <c r="V1097" i="36" l="1"/>
  <c r="Z1097" i="36" s="1"/>
  <c r="U1097" i="36"/>
  <c r="Y1097" i="36" s="1"/>
  <c r="T1098" i="36"/>
  <c r="V1098" i="36" l="1"/>
  <c r="Z1098" i="36" s="1"/>
  <c r="U1098" i="36"/>
  <c r="Y1098" i="36" s="1"/>
  <c r="T1099" i="36"/>
  <c r="V1099" i="36" l="1"/>
  <c r="Z1099" i="36" s="1"/>
  <c r="U1099" i="36"/>
  <c r="Y1099" i="36" s="1"/>
  <c r="T1100" i="36"/>
  <c r="V1100" i="36" l="1"/>
  <c r="Z1100" i="36" s="1"/>
  <c r="U1100" i="36"/>
  <c r="Y1100" i="36" s="1"/>
  <c r="T1101" i="36"/>
  <c r="V1101" i="36" l="1"/>
  <c r="Z1101" i="36" s="1"/>
  <c r="U1101" i="36"/>
  <c r="Y1101" i="36" s="1"/>
  <c r="T1102" i="36"/>
  <c r="V1102" i="36" l="1"/>
  <c r="Z1102" i="36" s="1"/>
  <c r="U1102" i="36"/>
  <c r="Y1102" i="36" s="1"/>
  <c r="T1103" i="36"/>
  <c r="V1103" i="36" l="1"/>
  <c r="Z1103" i="36" s="1"/>
  <c r="U1103" i="36"/>
  <c r="Y1103" i="36" s="1"/>
  <c r="T1104" i="36"/>
  <c r="V1104" i="36" l="1"/>
  <c r="Z1104" i="36" s="1"/>
  <c r="U1104" i="36"/>
  <c r="Y1104" i="36" s="1"/>
  <c r="T1105" i="36"/>
  <c r="V1105" i="36" l="1"/>
  <c r="Z1105" i="36" s="1"/>
  <c r="U1105" i="36"/>
  <c r="Y1105" i="36" s="1"/>
  <c r="T1106" i="36"/>
  <c r="V1106" i="36" l="1"/>
  <c r="Z1106" i="36" s="1"/>
  <c r="U1106" i="36"/>
  <c r="Y1106" i="36" s="1"/>
  <c r="T1107" i="36"/>
  <c r="V1107" i="36" l="1"/>
  <c r="Z1107" i="36" s="1"/>
  <c r="U1107" i="36"/>
  <c r="Y1107" i="36" s="1"/>
  <c r="T1108" i="36"/>
  <c r="V1108" i="36" l="1"/>
  <c r="Z1108" i="36" s="1"/>
  <c r="U1108" i="36"/>
  <c r="Y1108" i="36" s="1"/>
  <c r="T1109" i="36"/>
  <c r="V1109" i="36" l="1"/>
  <c r="Z1109" i="36" s="1"/>
  <c r="U1109" i="36"/>
  <c r="Y1109" i="36" s="1"/>
  <c r="T1110" i="36"/>
  <c r="V1110" i="36" l="1"/>
  <c r="Z1110" i="36" s="1"/>
  <c r="U1110" i="36"/>
  <c r="Y1110" i="36" s="1"/>
  <c r="T1111" i="36"/>
  <c r="V1111" i="36" l="1"/>
  <c r="Z1111" i="36" s="1"/>
  <c r="U1111" i="36"/>
  <c r="Y1111" i="36" s="1"/>
  <c r="T1112" i="36"/>
  <c r="V1112" i="36" l="1"/>
  <c r="Z1112" i="36" s="1"/>
  <c r="U1112" i="36"/>
  <c r="Y1112" i="36" s="1"/>
  <c r="T1113" i="36"/>
  <c r="V1113" i="36" l="1"/>
  <c r="Z1113" i="36" s="1"/>
  <c r="T1114" i="36"/>
  <c r="U1113" i="36"/>
  <c r="Y1113" i="36" s="1"/>
  <c r="V1114" i="36" l="1"/>
  <c r="Z1114" i="36" s="1"/>
  <c r="U1114" i="36"/>
  <c r="Y1114" i="36" s="1"/>
  <c r="T1115" i="36"/>
  <c r="V1115" i="36" l="1"/>
  <c r="Z1115" i="36" s="1"/>
  <c r="U1115" i="36"/>
  <c r="Y1115" i="36" s="1"/>
  <c r="T1116" i="36"/>
  <c r="V1116" i="36" l="1"/>
  <c r="Z1116" i="36" s="1"/>
  <c r="U1116" i="36"/>
  <c r="Y1116" i="36" s="1"/>
  <c r="T1117" i="36"/>
  <c r="V1117" i="36" l="1"/>
  <c r="Z1117" i="36" s="1"/>
  <c r="U1117" i="36"/>
  <c r="Y1117" i="36" s="1"/>
  <c r="T1118" i="36"/>
  <c r="V1118" i="36" l="1"/>
  <c r="Z1118" i="36" s="1"/>
  <c r="U1118" i="36"/>
  <c r="Y1118" i="36" s="1"/>
  <c r="T1119" i="36"/>
  <c r="V1119" i="36" l="1"/>
  <c r="Z1119" i="36" s="1"/>
  <c r="U1119" i="36"/>
  <c r="Y1119" i="36" s="1"/>
  <c r="T1120" i="36"/>
  <c r="V1120" i="36" l="1"/>
  <c r="Z1120" i="36" s="1"/>
  <c r="U1120" i="36"/>
  <c r="Y1120" i="36" s="1"/>
  <c r="T1121" i="36"/>
  <c r="V1121" i="36" l="1"/>
  <c r="Z1121" i="36" s="1"/>
  <c r="U1121" i="36"/>
  <c r="Y1121" i="36" s="1"/>
  <c r="T1122" i="36"/>
  <c r="V1122" i="36" l="1"/>
  <c r="Z1122" i="36" s="1"/>
  <c r="U1122" i="36"/>
  <c r="Y1122" i="36" s="1"/>
  <c r="T1123" i="36"/>
  <c r="V1123" i="36" l="1"/>
  <c r="Z1123" i="36" s="1"/>
  <c r="U1123" i="36"/>
  <c r="Y1123" i="36" s="1"/>
  <c r="T1124" i="36"/>
  <c r="V1124" i="36" l="1"/>
  <c r="Z1124" i="36" s="1"/>
  <c r="U1124" i="36"/>
  <c r="Y1124" i="36" s="1"/>
  <c r="T1125" i="36"/>
  <c r="V1125" i="36" l="1"/>
  <c r="Z1125" i="36" s="1"/>
  <c r="U1125" i="36"/>
  <c r="Y1125" i="36" s="1"/>
  <c r="T1126" i="36"/>
  <c r="V1126" i="36" l="1"/>
  <c r="Z1126" i="36" s="1"/>
  <c r="U1126" i="36"/>
  <c r="Y1126" i="36" s="1"/>
  <c r="T1127" i="36"/>
  <c r="V1127" i="36" l="1"/>
  <c r="Z1127" i="36" s="1"/>
  <c r="U1127" i="36"/>
  <c r="Y1127" i="36" s="1"/>
  <c r="T1128" i="36"/>
  <c r="V1128" i="36" l="1"/>
  <c r="Z1128" i="36" s="1"/>
  <c r="U1128" i="36"/>
  <c r="Y1128" i="36" s="1"/>
  <c r="T1129" i="36"/>
  <c r="V1129" i="36" l="1"/>
  <c r="Z1129" i="36" s="1"/>
  <c r="U1129" i="36"/>
  <c r="Y1129" i="36" s="1"/>
  <c r="T1130" i="36"/>
  <c r="V1130" i="36" l="1"/>
  <c r="Z1130" i="36" s="1"/>
  <c r="U1130" i="36"/>
  <c r="Y1130" i="36" s="1"/>
  <c r="T1131" i="36"/>
  <c r="V1131" i="36" l="1"/>
  <c r="Z1131" i="36" s="1"/>
  <c r="U1131" i="36"/>
  <c r="Y1131" i="36" s="1"/>
  <c r="T1132" i="36"/>
  <c r="V1132" i="36" l="1"/>
  <c r="Z1132" i="36" s="1"/>
  <c r="U1132" i="36"/>
  <c r="Y1132" i="36" s="1"/>
  <c r="T1133" i="36"/>
  <c r="V1133" i="36" l="1"/>
  <c r="Z1133" i="36" s="1"/>
  <c r="U1133" i="36"/>
  <c r="Y1133" i="36" s="1"/>
  <c r="T1134" i="36"/>
  <c r="V1134" i="36" l="1"/>
  <c r="Z1134" i="36" s="1"/>
  <c r="U1134" i="36"/>
  <c r="Y1134" i="36" s="1"/>
  <c r="T1135" i="36"/>
  <c r="V1135" i="36" l="1"/>
  <c r="Z1135" i="36" s="1"/>
  <c r="U1135" i="36"/>
  <c r="Y1135" i="36" s="1"/>
  <c r="T1136" i="36"/>
  <c r="U1136" i="36" l="1"/>
  <c r="Y1136" i="36" s="1"/>
  <c r="AF22" i="36" s="1" a="1"/>
  <c r="V1136" i="36"/>
  <c r="Z1136" i="36" s="1"/>
  <c r="AG22" i="36" s="1" a="1"/>
  <c r="AG43" i="36" l="1"/>
  <c r="AG39" i="36"/>
  <c r="AG35" i="36"/>
  <c r="AG31" i="36"/>
  <c r="AG27" i="36"/>
  <c r="AG23" i="36"/>
  <c r="AG42" i="36"/>
  <c r="AG38" i="36"/>
  <c r="AG34" i="36"/>
  <c r="AG30" i="36"/>
  <c r="AG26" i="36"/>
  <c r="AG22" i="36"/>
  <c r="AG40" i="36"/>
  <c r="AG36" i="36"/>
  <c r="AG32" i="36"/>
  <c r="AG28" i="36"/>
  <c r="AG24" i="36"/>
  <c r="AG41" i="36"/>
  <c r="AG37" i="36"/>
  <c r="AG33" i="36"/>
  <c r="AG29" i="36"/>
  <c r="AG25" i="36"/>
  <c r="AF25" i="36"/>
  <c r="AF29" i="36"/>
  <c r="AF33" i="36"/>
  <c r="AF37" i="36"/>
  <c r="AF41" i="36"/>
  <c r="AF22" i="36"/>
  <c r="AF26" i="36"/>
  <c r="AF30" i="36"/>
  <c r="AF34" i="36"/>
  <c r="AF38" i="36"/>
  <c r="AF42" i="36"/>
  <c r="AF24" i="36"/>
  <c r="AF28" i="36"/>
  <c r="AF32" i="36"/>
  <c r="AF36" i="36"/>
  <c r="AF40" i="36"/>
  <c r="AF23" i="36"/>
  <c r="AF27" i="36"/>
  <c r="AF31" i="36"/>
  <c r="AF35" i="36"/>
  <c r="AF39" i="36"/>
  <c r="AF43" i="36"/>
  <c r="AC23" i="36"/>
  <c r="AC22" i="36"/>
</calcChain>
</file>

<file path=xl/comments1.xml><?xml version="1.0" encoding="utf-8"?>
<comments xmlns="http://schemas.openxmlformats.org/spreadsheetml/2006/main" xmlns:mc="http://schemas.openxmlformats.org/markup-compatibility/2006" xmlns:xr="http://schemas.microsoft.com/office/spreadsheetml/2014/revision" mc:Ignorable="xr">
  <authors>
    <author>Peter Steele-Mosey</author>
  </authors>
  <commentList>
    <comment ref="D23" authorId="0" shapeId="0" xr:uid="{32D7D5D0-5D43-43A5-8274-2CEF89DF6BCE}">
      <text>
        <r>
          <rPr>
            <b/>
            <sz val="9"/>
            <color indexed="81"/>
            <rFont val="Tahoma"/>
            <family val="2"/>
          </rPr>
          <t>Peter Steele-Mosey:</t>
        </r>
        <r>
          <rPr>
            <sz val="9"/>
            <color indexed="81"/>
            <rFont val="Tahoma"/>
            <family val="2"/>
          </rPr>
          <t xml:space="preserve">
These impacts after </t>
        </r>
        <r>
          <rPr>
            <i/>
            <sz val="9"/>
            <color indexed="81"/>
            <rFont val="Tahoma"/>
            <family val="2"/>
          </rPr>
          <t xml:space="preserve">excluding </t>
        </r>
        <r>
          <rPr>
            <sz val="9"/>
            <color indexed="81"/>
            <rFont val="Tahoma"/>
            <family val="2"/>
          </rPr>
          <t>event days</t>
        </r>
      </text>
    </comment>
    <comment ref="D43" authorId="0" shapeId="0" xr:uid="{936DD9A3-32A0-45A9-B185-042C28F72BE6}">
      <text>
        <r>
          <rPr>
            <b/>
            <sz val="9"/>
            <color indexed="81"/>
            <rFont val="Tahoma"/>
            <family val="2"/>
          </rPr>
          <t>Peter Steele-Mosey:</t>
        </r>
        <r>
          <rPr>
            <sz val="9"/>
            <color indexed="81"/>
            <rFont val="Tahoma"/>
            <family val="2"/>
          </rPr>
          <t xml:space="preserve">
Please  see note in workbook/tab 04.
Additional own-price elasticities (by TOU period)  may be found in tab 05</t>
        </r>
      </text>
    </comment>
  </commentList>
</comments>
</file>

<file path=xl/sharedStrings.xml><?xml version="1.0" encoding="utf-8"?>
<sst xmlns="http://schemas.openxmlformats.org/spreadsheetml/2006/main" count="4030" uniqueCount="436">
  <si>
    <t>Quick-Ramping CPP (Price Pilot)</t>
  </si>
  <si>
    <t>Category</t>
  </si>
  <si>
    <t>Peak, mid, and off-peak impacts</t>
  </si>
  <si>
    <t>Critical event peak period impact</t>
  </si>
  <si>
    <t>Own/daily price elasticity</t>
  </si>
  <si>
    <t>Inter-period substitution elasticity</t>
  </si>
  <si>
    <t>Metric</t>
  </si>
  <si>
    <t>DiD Approach; Program-Defined Times, By Season</t>
  </si>
  <si>
    <t>DiD Approach; Seasonal System-Coincident Peak</t>
  </si>
  <si>
    <t>Per Event, DiD Approach--System Impact</t>
  </si>
  <si>
    <t>Average, DiD Approach--System Impact</t>
  </si>
  <si>
    <t>DiD Approach, year-round</t>
  </si>
  <si>
    <t>DiD Approach, seasonal</t>
  </si>
  <si>
    <t xml:space="preserve"> Estimated Price Elasticity</t>
  </si>
  <si>
    <t>Estimated Price Elasticity</t>
  </si>
  <si>
    <t>Unit</t>
  </si>
  <si>
    <t>% and kW</t>
  </si>
  <si>
    <t>Numerical</t>
  </si>
  <si>
    <t>Definitions</t>
  </si>
  <si>
    <t>Peak hour defined as seasonal IESO system-peak, as reported by IESO</t>
  </si>
  <si>
    <t xml:space="preserve"> </t>
  </si>
  <si>
    <t>Description</t>
  </si>
  <si>
    <t>DiD model comparing before &amp; after period to before &amp; after period of a control group . Models should include weather controls (e.g. WTHI or HDD &amp; CDD) interacted with calendar controls.</t>
  </si>
  <si>
    <t>DiD model comparing event &amp; non-event consumption of treatment group to event &amp; non-event consumption of control group. Model includes the hottest (summmer) &amp; coldest (winter) similar days to QRCPP events. Each day modeled separately (and thus omit other QRCPP event days from analysis). Note that "non-QRCPP" days are still getting the peak price and thus receive some level of treatment, and thus measurement is estimating the incremental impact of QRCPP to peak.</t>
  </si>
  <si>
    <t>DiD model comparing event &amp; non-event consumption of treatment group to event &amp; non-event consumption of control group. Model includes the hottest (summmer) &amp; coldest (winter) similar days to QRCPP events.  Note that "non-QRCPP" days are still getting the peak price and thus receive some level of treatment, and thus measurement is estimating the incremental impact of QRCPP to peak.</t>
  </si>
  <si>
    <t>DiD model comparing before &amp; after period to before &amp; after period of a control group . Models should include weather controls (e.g. WTHI or HDD &amp; CDD) interacted with calendar controls. All periods modeled together for overall impact (i.e. peak, mid, and off-peak are not split-out)</t>
  </si>
  <si>
    <t>Elasticity associated with change in overall consumption due to change in average rates</t>
  </si>
  <si>
    <t>Elasticity associated with change in the ratio of usage (between two periods) due to change in the ratio of prices (between two periods)</t>
  </si>
  <si>
    <t>Metrics</t>
  </si>
  <si>
    <t>Elasticity</t>
  </si>
  <si>
    <t>Summer Peak Impact (%)</t>
  </si>
  <si>
    <t>…</t>
  </si>
  <si>
    <t>Summer Event Day Impact (%)</t>
  </si>
  <si>
    <t>Winter Peak Impact (%)</t>
  </si>
  <si>
    <t>QRCPP Day 1 Impact (%)</t>
  </si>
  <si>
    <t>Winter Event Day Impact (%)</t>
  </si>
  <si>
    <t>Winter Impact, Daily (%)</t>
  </si>
  <si>
    <t>QRCPP Day 2 Impact (%)</t>
  </si>
  <si>
    <t>Summer Mid-Peak Impact (%)</t>
  </si>
  <si>
    <t>Summer Off-Peak Impact (%)</t>
  </si>
  <si>
    <t>Winter Mid-Peak Impact (%)</t>
  </si>
  <si>
    <t>Winter Off-Peak Impact (%)</t>
  </si>
  <si>
    <t>Real-Time Information Provision (Non-Price Pilot)</t>
  </si>
  <si>
    <t>System Coincident Peak Impact</t>
  </si>
  <si>
    <t>Average conservation impact</t>
  </si>
  <si>
    <t>Impact (%)</t>
  </si>
  <si>
    <t>Summer Impact (%)</t>
  </si>
  <si>
    <t>Winter Impact (%)</t>
  </si>
  <si>
    <t>%</t>
  </si>
  <si>
    <t>kW</t>
  </si>
  <si>
    <t>Average Conservation Impact</t>
  </si>
  <si>
    <t>Year-round Impact</t>
  </si>
  <si>
    <t>Summer Impact</t>
  </si>
  <si>
    <t>Winter Impact</t>
  </si>
  <si>
    <t xml:space="preserve">Own/daily price elasticity </t>
  </si>
  <si>
    <t>Critical Peak Period Impacts</t>
  </si>
  <si>
    <t>Critical Peak Day 1</t>
  </si>
  <si>
    <t>Critical Peak Day 2</t>
  </si>
  <si>
    <t>Critical Peak Day 3</t>
  </si>
  <si>
    <t>Critical Peak Day 4</t>
  </si>
  <si>
    <t>Critical Peak Day 5</t>
  </si>
  <si>
    <t>Critical Peak Day 6</t>
  </si>
  <si>
    <t xml:space="preserve">Average Seasonal Event Day Impact </t>
  </si>
  <si>
    <t>Quick-Ramping CPP</t>
  </si>
  <si>
    <t>Real-Time Information Provision</t>
  </si>
  <si>
    <t>Summer</t>
  </si>
  <si>
    <t>Winter</t>
  </si>
  <si>
    <t xml:space="preserve">Peak Impact </t>
  </si>
  <si>
    <t xml:space="preserve">Mid-Peak Impact </t>
  </si>
  <si>
    <t xml:space="preserve">Off-Peak Impact </t>
  </si>
  <si>
    <t xml:space="preserve">System-Coincident Peak Impact </t>
  </si>
  <si>
    <t>Seasonal Impact</t>
  </si>
  <si>
    <t>Peak, Mid, and Off-Peak Impacts</t>
  </si>
  <si>
    <t>Notes:</t>
  </si>
  <si>
    <t>Weather-Normalization</t>
  </si>
  <si>
    <t>In the EM&amp;V procedures, weather can be controlled for using weather variables (such as WTHI or HDD &amp; CDD) as opposed to modifying actual load numbers.</t>
  </si>
  <si>
    <t>Weather and Calendar Controls</t>
  </si>
  <si>
    <t>Each company should include calendar and weather controls in the analysis, but the exact use of weather and calendar controls (e.g. using HDD &amp; CDD or WTHI) can be decided upon by the company conducting the analysis, based on data availability and reasonableness of results.</t>
  </si>
  <si>
    <t>Seasonal Definitions</t>
  </si>
  <si>
    <t xml:space="preserve">For EM&amp;V, seasons can be defined and measured consistent with specific program design. </t>
  </si>
  <si>
    <t>Control and Treatment</t>
  </si>
  <si>
    <t>For robust EM&amp;V, it is imperative to have separate control and treatment groups. Treatment and control groups must be large enough to calculate signifcant results and the control groups must not be subjected to any sort of treatment.</t>
  </si>
  <si>
    <t>Ex-ante impacts</t>
  </si>
  <si>
    <t>To the extent that the model specifications allow, it is advisable to interact the impact variables with weather variables to allow calculation of impacts at pre-determined weather conditions (i.e. calculating a CPP impact on a mild event day vs. on a very hot event day)</t>
  </si>
  <si>
    <t>Reporting metrics</t>
  </si>
  <si>
    <r>
      <t xml:space="preserve">Each company should report the </t>
    </r>
    <r>
      <rPr>
        <b/>
        <sz val="11"/>
        <color theme="1"/>
        <rFont val="Calibri"/>
        <family val="2"/>
        <scheme val="minor"/>
      </rPr>
      <t>average hourly impact (kW) in a given time period as opposed to the total impact (kWh) within a time period</t>
    </r>
    <r>
      <rPr>
        <sz val="11"/>
        <color theme="1"/>
        <rFont val="Calibri"/>
        <family val="2"/>
        <scheme val="minor"/>
      </rPr>
      <t>.  This will allow impacts across different LDC pilots to be compared more easily.</t>
    </r>
  </si>
  <si>
    <t>Price Pilots</t>
  </si>
  <si>
    <t>Time periods defined by the program and modeled indepedently. DiD model comparing before &amp; after period  of a treatment group to before &amp; after period of a control group. Models should include weather controls (e.g. WTHI or HDD &amp; CDD) interacted with calendar controls.</t>
  </si>
  <si>
    <t>Time periods defined by the system (e.g. system peak impact of programs, regardless of program definition) and modeled independently. DiD model comparing before &amp; after period of a treatment group to before &amp; after period of a control group. Models should include weather controls (e.g. WTHI or HDD &amp; CDD) interacted with calendar controls.</t>
  </si>
  <si>
    <t xml:space="preserve">Per Event, DiD Approach-System Impact </t>
  </si>
  <si>
    <t>Conducted separately for each event. DiD model comparing event &amp; non-event consumption of treatment group to event &amp; non-event consumption of control group. Models should include weather controls (e.g. WTHI or HDD &amp; CDD) interacted with calendar controls. This approach essentially compares event day to the most similar non-event days. Measured seasonally. Note that non-event days may still include a price treatment (e.g. peak or high peak) and thus the model will estimate the incremental impact of the critical event.</t>
  </si>
  <si>
    <r>
      <t>Averaged over all events.DiD model comparing event &amp; non-event consumption of treatment group to event &amp; non-event consumption of control group.</t>
    </r>
    <r>
      <rPr>
        <b/>
        <sz val="11"/>
        <color theme="1"/>
        <rFont val="Calibri"/>
        <family val="2"/>
        <scheme val="minor"/>
      </rPr>
      <t xml:space="preserve"> </t>
    </r>
    <r>
      <rPr>
        <sz val="11"/>
        <color theme="1"/>
        <rFont val="Calibri"/>
        <family val="2"/>
        <scheme val="minor"/>
      </rPr>
      <t>Models should include weather controls (e.g. WTHI or HDD &amp; CDD) interacted with calendar controls. This approach essentially compares event day to the most similar non-event days. Note that non-event days may still include a price treatment (e.g. peak or high peak) and thus the model will estimate the incremental impact of the critical event.</t>
    </r>
  </si>
  <si>
    <t>DiD model comparing before &amp; after period of a treatment group to before &amp; after period of a control group. Models should include weather controls (e.g. WTHI or HDD &amp; CDD) interacted with calendar controls. All periods modeled together for overall conservation impact (i.e. peak, mid, and off-peak are not split-out)</t>
  </si>
  <si>
    <t>DiD model comparing before &amp; after period of a treatment group  to before &amp; after period of a control group. Models should include weather controls (e.g. WTHI or HDD &amp; CDD) interacted with calendar controls. All months in the season modeled together for overall impact (i.e. peak, mid, and off-peak are not split-out)</t>
  </si>
  <si>
    <t>Estimated Price Elascticity</t>
  </si>
  <si>
    <t>Non-Price Pilots</t>
  </si>
  <si>
    <t>Time periods defined by the system (e.g. system peak impact of programs, regardless of program definition) and modeled independently. DiD model comparing before &amp; after period of a treatment group to before &amp; after period of a control group. Models should include weather controls (e.g. WTHI or HDD &amp; CDD) interacted with calendar controls. Measurement seasonal</t>
  </si>
  <si>
    <t>DiD model comparing before &amp; after period of a treatment group to before &amp; after period of a control group. Models should include weather controls (e.g. WTHI or HDD &amp; CDD) interacted with calendar controls. All periods modeled together for overall impact (i.e. peak, mid, and off-peak are not split-out)</t>
  </si>
  <si>
    <t>DiD model comparing before &amp; after period to before &amp; after period of a control group. Models should include weather controls (e.g. WTHI or HDD &amp; CDD) interacted with calendar controls. All periods modeled together for overall impact (i.e. peak, mid, and off-peak are not split-out)</t>
  </si>
  <si>
    <t>Acronyms</t>
  </si>
  <si>
    <t>CDD</t>
  </si>
  <si>
    <t>Cooling Degree Days</t>
  </si>
  <si>
    <t>CPP</t>
  </si>
  <si>
    <t>Critical Peak Pricing</t>
  </si>
  <si>
    <t>DiD</t>
  </si>
  <si>
    <t>Difference in Differences</t>
  </si>
  <si>
    <t>EM&amp;V</t>
  </si>
  <si>
    <t>Estimation, Measurement &amp; Verification</t>
  </si>
  <si>
    <t>HDD</t>
  </si>
  <si>
    <t>Heating Degree Days</t>
  </si>
  <si>
    <t>Kilowatt</t>
  </si>
  <si>
    <t>kWh</t>
  </si>
  <si>
    <t>Kilowatt hours</t>
  </si>
  <si>
    <t>RPP</t>
  </si>
  <si>
    <t>Regulated Price Plan</t>
  </si>
  <si>
    <t>TOU</t>
  </si>
  <si>
    <t>Time of Use</t>
  </si>
  <si>
    <t>WTHI</t>
  </si>
  <si>
    <t>Weighted Temperature Humidity Index</t>
  </si>
  <si>
    <t>Summer (May-Oct):
Peak: 11am-5pm weekdays
Mid-peak: 7am-11am, 5pm-7pm, weekdays
Off-peak: 7pm-7am &amp; all weekend &amp; holiday
Winter (Nov-Apr):
Peak: 7am-11am, 5pm-7pm, weekdays
Mid-peak: 11am-5pm
Off-peak: 7pm-7am &amp; all weekend &amp; holiday</t>
  </si>
  <si>
    <t>Summer (May-Oct):
QRCPP: top 6 days in July and Aug; top three days in June and Sept, highest demand hour between 4pm-8pm
Winter (Nov-Apr):
QRCPP: top 6 days in Jan and Feb; top three days in Dec and Mar, highest demand hour between 4pm-8pm</t>
  </si>
  <si>
    <t>Summer Peak Impact (kW)</t>
  </si>
  <si>
    <t>QRCPP Day 1 Impact (kW)</t>
  </si>
  <si>
    <t>Summer Event Day Impact (kW)</t>
  </si>
  <si>
    <t>Impact (kW)</t>
  </si>
  <si>
    <t>Summer Impact (kW)</t>
  </si>
  <si>
    <t>Summer Elasticity</t>
  </si>
  <si>
    <t>Summer Mid-Peak Impact (kW)</t>
  </si>
  <si>
    <t>Winter Peak Impact (kW)</t>
  </si>
  <si>
    <t>QRCPP Day 2 Impact (kW)</t>
  </si>
  <si>
    <t>Winter Event Day Impact (kW)</t>
  </si>
  <si>
    <t>Winter Impact (kW)</t>
  </si>
  <si>
    <t>Winter Elasticity</t>
  </si>
  <si>
    <t>Summer Off-Peak Impact (kW)</t>
  </si>
  <si>
    <t>Winter Mid-Peak Impact (kW)</t>
  </si>
  <si>
    <t>Winter Off-Peak Impact (kW)</t>
  </si>
  <si>
    <t xml:space="preserve">Quick-Ramping CPP (Price Pilot) +RT Information </t>
  </si>
  <si>
    <t>Winter Event Day Impact (KW)</t>
  </si>
  <si>
    <t>Quick-Ramping CPP + RT Information</t>
  </si>
  <si>
    <t>Critical Peak Day 7</t>
  </si>
  <si>
    <t>Critical Peak Day 8</t>
  </si>
  <si>
    <t>Critical Peak Day 9</t>
  </si>
  <si>
    <t>Critical Peak Day 11</t>
  </si>
  <si>
    <t>Critical Peak Day 12</t>
  </si>
  <si>
    <t>Critical Peak Day 13</t>
  </si>
  <si>
    <t>Critical Peak Day 14</t>
  </si>
  <si>
    <t>Critical Peak Day 15</t>
  </si>
  <si>
    <t>Critical Peak Day 16</t>
  </si>
  <si>
    <t>Critical Peak Day 17</t>
  </si>
  <si>
    <t>Critical Peak Day 18</t>
  </si>
  <si>
    <t>kwh_impact</t>
  </si>
  <si>
    <t>pval</t>
  </si>
  <si>
    <t>ci_delta</t>
  </si>
  <si>
    <t>mean_daily_kwh_cons</t>
  </si>
  <si>
    <t>num_days</t>
  </si>
  <si>
    <t>Hours in Period</t>
  </si>
  <si>
    <t>pcent impact</t>
  </si>
  <si>
    <t>N/S</t>
  </si>
  <si>
    <t>Relative Precision</t>
  </si>
  <si>
    <t>Total Seasonal Energy Impact</t>
  </si>
  <si>
    <t>Demand Impact (kW)</t>
  </si>
  <si>
    <t>Parts_CPP_CPP/RT_Conts_RCT</t>
  </si>
  <si>
    <t>On-Peak</t>
  </si>
  <si>
    <t>Mid-Peak</t>
  </si>
  <si>
    <t>Off-Peak</t>
  </si>
  <si>
    <t>Weekend Off-Peak</t>
  </si>
  <si>
    <t>Parts_RT_Conts_RCT</t>
  </si>
  <si>
    <t>NO_CPP_EVENTS_Parts_CPP_CPP/RT_Conts_RCT</t>
  </si>
  <si>
    <t>Parts_CPP_CPP/RT_Conts_RCT_On-Peak</t>
  </si>
  <si>
    <t>Parts_CPP_CPP/RT_Conts_RCT_Mid-Peak</t>
  </si>
  <si>
    <t>Parts_CPP_CPP/RT_Conts_RCT_Off-Peak</t>
  </si>
  <si>
    <t>Parts_CPP_CPP/RT_Conts_RCT_Weekend Off-Peak</t>
  </si>
  <si>
    <t>Parts_RT_Conts_RCT_On-Peak</t>
  </si>
  <si>
    <t>Parts_RT_Conts_RCT_Mid-Peak</t>
  </si>
  <si>
    <t>Parts_RT_Conts_RCT_Off-Peak</t>
  </si>
  <si>
    <t>Parts_RT_Conts_RCT_Weekend Off-Peak</t>
  </si>
  <si>
    <t>NO_CPP_EVENTS_Parts_CPP_CPP/RT_Conts_RCT_On-Peak</t>
  </si>
  <si>
    <t>NO_CPP_EVENTS_Parts_CPP_CPP/RT_Conts_RCT_Mid-Peak</t>
  </si>
  <si>
    <t>NO_CPP_EVENTS_Parts_CPP_CPP/RT_Conts_RCT_Off-Peak</t>
  </si>
  <si>
    <t>NO_CPP_EVENTS_Parts_CPP_CPP/RT_Conts_RCT_Weekend Off-Peak</t>
  </si>
  <si>
    <t xml:space="preserve">Source File: </t>
  </si>
  <si>
    <t>"LH RPP Appendix D Energy Impact Outputs 2019-02-25.xlsx"</t>
  </si>
  <si>
    <t>Tab:</t>
  </si>
  <si>
    <t>"01 Impacts"</t>
  </si>
  <si>
    <t>RT</t>
  </si>
  <si>
    <t>NA</t>
  </si>
  <si>
    <t>Group</t>
  </si>
  <si>
    <t>Match Index</t>
  </si>
  <si>
    <t>Aggregated Period</t>
  </si>
  <si>
    <t xml:space="preserve">On-Peak Impact </t>
  </si>
  <si>
    <t>kW Impact</t>
  </si>
  <si>
    <t>rpp_season</t>
  </si>
  <si>
    <t>model_j</t>
  </si>
  <si>
    <t>j_num</t>
  </si>
  <si>
    <t>mean_kw_impact</t>
  </si>
  <si>
    <t>mean_kw_cons</t>
  </si>
  <si>
    <t>delta_form</t>
  </si>
  <si>
    <t>off_peak_kw_se</t>
  </si>
  <si>
    <t>tstat</t>
  </si>
  <si>
    <t>crit_t_val</t>
  </si>
  <si>
    <t>x57*1* (1/12) *0.690217391304348+x59*1* (1/24) *0.309782608695652+x61*13.9836153006394* (1/12) *0.690217391304348+x63*63.2783826319284* (1/24) *0.309782608695652</t>
  </si>
  <si>
    <t>x57*1* (1/12) *0.690217391304348+x59*1* (1/24) *0.309782608695652+x61*14.0940389614858* (1/12) *0.690217391304348+x63*63.1841335465288* (1/24) *0.309782608695652</t>
  </si>
  <si>
    <t>x57*1* (1/12) *0.690217391304348+x59*1* (1/24) *0.309782608695652+x61*12.006076388739* (1/12) *0.690217391304348+x63*63.2783826319284* (1/24) *0.309782608695652</t>
  </si>
  <si>
    <t>Source Script:</t>
  </si>
  <si>
    <t>211a Energy Temp Interaction Reg.R</t>
  </si>
  <si>
    <t>Source file:</t>
  </si>
  <si>
    <t>Off-Peak kW Impact 2019-02-27.csv</t>
  </si>
  <si>
    <t>TOU Period</t>
  </si>
  <si>
    <t>Critical Peak</t>
  </si>
  <si>
    <t>Source</t>
  </si>
  <si>
    <t>Dx</t>
  </si>
  <si>
    <t>Fixed Charges</t>
  </si>
  <si>
    <t xml:space="preserve">Monthly </t>
  </si>
  <si>
    <t>IESO Smart Meter Entity</t>
  </si>
  <si>
    <t>Non-Commodity Variable Charges</t>
  </si>
  <si>
    <t>Network</t>
  </si>
  <si>
    <t>Connection</t>
  </si>
  <si>
    <t>Wholesale Market Service</t>
  </si>
  <si>
    <t>Capacity Based Recovery</t>
  </si>
  <si>
    <t>Rural Rate Protection</t>
  </si>
  <si>
    <t>Admin</t>
  </si>
  <si>
    <t>Per month</t>
  </si>
  <si>
    <t>Per kWh</t>
  </si>
  <si>
    <t>Percentage Charges</t>
  </si>
  <si>
    <t>HST</t>
  </si>
  <si>
    <t>Provincial Rebate</t>
  </si>
  <si>
    <t>https://www.londonhydro.com/site/#!/residential/content?page=electricity-water-rates</t>
  </si>
  <si>
    <t xml:space="preserve">Accessed </t>
  </si>
  <si>
    <t>sum_impact</t>
  </si>
  <si>
    <t>sum_kwh_actual_cons</t>
  </si>
  <si>
    <t>Number of Summer Hours</t>
  </si>
  <si>
    <t>Consumption Savings (kWh)</t>
  </si>
  <si>
    <t>Base Consumption (kWh)</t>
  </si>
  <si>
    <t>Demand Savings (kW)</t>
  </si>
  <si>
    <t>Base Demand (kW)</t>
  </si>
  <si>
    <t>% Change</t>
  </si>
  <si>
    <t>Statistically Non-Significant?</t>
  </si>
  <si>
    <t>Event Date</t>
  </si>
  <si>
    <t>DR Impact (kW)</t>
  </si>
  <si>
    <t>Relative Precision +/-% (90% Confidence)</t>
  </si>
  <si>
    <t>Average Across Events</t>
  </si>
  <si>
    <r>
      <t>Mean Temperature (</t>
    </r>
    <r>
      <rPr>
        <vertAlign val="superscript"/>
        <sz val="8"/>
        <color rgb="FFFFFFFF"/>
        <rFont val="Arial"/>
        <family val="2"/>
      </rPr>
      <t>o</t>
    </r>
    <r>
      <rPr>
        <sz val="8"/>
        <color rgb="FFFFFFFF"/>
        <rFont val="Arial"/>
        <family val="2"/>
      </rPr>
      <t>C)</t>
    </r>
  </si>
  <si>
    <t>LH RPP Appendix E Pilot Demand Impacts 2019-02-20.xlsx</t>
  </si>
  <si>
    <t>Source tab:</t>
  </si>
  <si>
    <t>01 Tabular Event Impacts</t>
  </si>
  <si>
    <t>Event #</t>
  </si>
  <si>
    <t>Name</t>
  </si>
  <si>
    <t>Pricing Inputs</t>
  </si>
  <si>
    <t>Model Run</t>
  </si>
  <si>
    <t>kW Actual Consumption</t>
  </si>
  <si>
    <t>CPP Event Day Inputs</t>
  </si>
  <si>
    <t>218a DR Report Outputs.R</t>
  </si>
  <si>
    <t>Source file</t>
  </si>
  <si>
    <t>CPP Event Day Hourly Impacts 2019-02-28 .csv</t>
  </si>
  <si>
    <t>date_ept</t>
  </si>
  <si>
    <t>he_ept</t>
  </si>
  <si>
    <t>tou_period</t>
  </si>
  <si>
    <t>cpp_event_hour</t>
  </si>
  <si>
    <t>mean_actual_kw_demand</t>
  </si>
  <si>
    <t>mean_counterfactual_kw_demand</t>
  </si>
  <si>
    <t>mean_total_impact_kw</t>
  </si>
  <si>
    <t>num_parts</t>
  </si>
  <si>
    <t>Consumption and Cost on CPP Event Days</t>
  </si>
  <si>
    <t>Study TOU Periods</t>
  </si>
  <si>
    <t>Metrics Output Periods</t>
  </si>
  <si>
    <t>Price Name Periods</t>
  </si>
  <si>
    <t>TOU Period - Actual</t>
  </si>
  <si>
    <t>TOU Period - Counterfactual</t>
  </si>
  <si>
    <t>RPP Pilot Rates</t>
  </si>
  <si>
    <t>https://www.oeb.ca/sites/default/files/approved-rpp-pilot-structures-prices-20180423.pdf</t>
  </si>
  <si>
    <t>Standard rates</t>
  </si>
  <si>
    <t>Pilot rates</t>
  </si>
  <si>
    <t>Standard Rates</t>
  </si>
  <si>
    <t>Actual</t>
  </si>
  <si>
    <t>Actual kWh</t>
  </si>
  <si>
    <t>Counterfactual kWh</t>
  </si>
  <si>
    <t>total energy</t>
  </si>
  <si>
    <t>check</t>
  </si>
  <si>
    <t>Number of CPP Days</t>
  </si>
  <si>
    <t>Cost</t>
  </si>
  <si>
    <t>Commodity Cost</t>
  </si>
  <si>
    <t>Non-Commodity Variable Cost</t>
  </si>
  <si>
    <t>% Costs</t>
  </si>
  <si>
    <t>Include Period?</t>
  </si>
  <si>
    <t>No</t>
  </si>
  <si>
    <t>Daily</t>
  </si>
  <si>
    <t>Seasonal Excluding CPP Days</t>
  </si>
  <si>
    <t>Consolidated TOU Period</t>
  </si>
  <si>
    <t>Consumption and Cost on Non-Event Days</t>
  </si>
  <si>
    <t>Consumption and Cost on Event Days</t>
  </si>
  <si>
    <t>TOU Period Consumption and Cost Calculation</t>
  </si>
  <si>
    <t>total commodity cost</t>
  </si>
  <si>
    <t>Non-Event Days</t>
  </si>
  <si>
    <t>CPP Event Days</t>
  </si>
  <si>
    <t>Total</t>
  </si>
  <si>
    <t>Total Non-Commodity Variable Rate</t>
  </si>
  <si>
    <t>Total Cost</t>
  </si>
  <si>
    <t>Total Monthly Cost</t>
  </si>
  <si>
    <t>Net % Impact</t>
  </si>
  <si>
    <t>CPP Event</t>
  </si>
  <si>
    <t>Energy</t>
  </si>
  <si>
    <t>Check</t>
  </si>
  <si>
    <t>Actual Cost</t>
  </si>
  <si>
    <t>Counterfactual Cost</t>
  </si>
  <si>
    <t>Cost Type</t>
  </si>
  <si>
    <t>With No Program, No Behaviour Change</t>
  </si>
  <si>
    <t>With Program, No Behaviour Change</t>
  </si>
  <si>
    <t>Consumption Type</t>
  </si>
  <si>
    <t>Event Days</t>
  </si>
  <si>
    <t>CPP Period</t>
  </si>
  <si>
    <t>% Change in Cost</t>
  </si>
  <si>
    <t>% Change in Consumption</t>
  </si>
  <si>
    <t>Point Estimate, Own-Price Elasticity of Demand</t>
  </si>
  <si>
    <t>Total Energy</t>
  </si>
  <si>
    <t>Interim Calculations for Energy</t>
  </si>
  <si>
    <t>Consistency with seasonal energy impact estimates.</t>
  </si>
  <si>
    <t>Seasonal Impact Inputs</t>
  </si>
  <si>
    <t>NB: The seasonal impacts of CPP events are based on the model that includes all summer days (including CPP event days)</t>
  </si>
  <si>
    <t>CPP Event Impact Inputs</t>
  </si>
  <si>
    <t>Seasonal savings from below, to support elasticity estimation</t>
  </si>
  <si>
    <t>Seasonal savings from regression parameters (event days included in regression)</t>
  </si>
  <si>
    <t xml:space="preserve">The inconsistency of these values is due to the method by which they were estimated. </t>
  </si>
  <si>
    <t>The first value was estimated using the parameter estimates for the energy regression when all days are included in the sample. This value is not statistically significant.</t>
  </si>
  <si>
    <t>This difference (less than 5 kWh) is not statistically or practically significant.</t>
  </si>
  <si>
    <t>The second value was estimated below, by combining the estimated energy impacts on non-event days, and the event-day specific impact estimates.</t>
  </si>
  <si>
    <t>Note 1</t>
  </si>
  <si>
    <t>Note 2</t>
  </si>
  <si>
    <t xml:space="preserve">Pilot rates are deliberately set to be revenue neutral for the average Ontario residential consumer, assuming no behaviour change. </t>
  </si>
  <si>
    <t>This means that, by construction, the only change in a participant's effective average daily rate will be a function of differences between that participants consumption profile and the average provincial consumption profile.</t>
  </si>
  <si>
    <r>
      <t xml:space="preserve">In the case of the CPP and CPP/RT groups, the participants would acutally realize a modest savings under the CPP rate schedule, </t>
    </r>
    <r>
      <rPr>
        <i/>
        <u/>
        <sz val="9"/>
        <color theme="1"/>
        <rFont val="Calibri"/>
        <family val="2"/>
        <scheme val="minor"/>
      </rPr>
      <t>even if they undertook no actions at all.</t>
    </r>
  </si>
  <si>
    <t xml:space="preserve"> This delivers a positive own-price of elasticity, which is clearly not a true reflection of customer preferences, but an artefact of generating an inappropriate metric for a rate that is designed to shape, not reduce, load. </t>
  </si>
  <si>
    <t>Navigant has generated some additional own-price elasticities, more reflective of the pilot and rate design - see tab 05.</t>
  </si>
  <si>
    <t xml:space="preserve">This results in a % change in average daily price (used for estimating the point estimate of elasticity) which is the same sign as the average % change in daily consumption. </t>
  </si>
  <si>
    <t>Consumption</t>
  </si>
  <si>
    <t>Non-Commodity Cost</t>
  </si>
  <si>
    <t>Calculations</t>
  </si>
  <si>
    <t>$/summer</t>
  </si>
  <si>
    <t>Check kWh</t>
  </si>
  <si>
    <t>Check cost</t>
  </si>
  <si>
    <t>Old Value</t>
  </si>
  <si>
    <t>New Value</t>
  </si>
  <si>
    <r>
      <t xml:space="preserve">Note that the % changes in consumption shown in the table above differ somewhat from those shown in the main output tab (in the first set of results and average demand shifted by TOU period). This due to the fact that those values shown on the main output page are estimated </t>
    </r>
    <r>
      <rPr>
        <i/>
        <u/>
        <sz val="11"/>
        <color theme="1"/>
        <rFont val="Calibri"/>
        <family val="2"/>
        <scheme val="minor"/>
      </rPr>
      <t>excluding</t>
    </r>
    <r>
      <rPr>
        <i/>
        <sz val="11"/>
        <color theme="1"/>
        <rFont val="Calibri"/>
        <family val="2"/>
        <scheme val="minor"/>
      </rPr>
      <t xml:space="preserve"> all CPP event days, whereas the values above </t>
    </r>
    <r>
      <rPr>
        <i/>
        <u/>
        <sz val="11"/>
        <color theme="1"/>
        <rFont val="Calibri"/>
        <family val="2"/>
        <scheme val="minor"/>
      </rPr>
      <t>include</t>
    </r>
    <r>
      <rPr>
        <i/>
        <sz val="11"/>
        <color theme="1"/>
        <rFont val="Calibri"/>
        <family val="2"/>
        <scheme val="minor"/>
      </rPr>
      <t xml:space="preserve"> event days).</t>
    </r>
  </si>
  <si>
    <t>"Elasticity of substitution indicates the percentage change in the ratio of peak to offpeak consumption due to one percent change in the ratio of peak to offpeak prices."</t>
  </si>
  <si>
    <t>Definition of Elasticity of Substitution:</t>
  </si>
  <si>
    <t xml:space="preserve">Source: </t>
  </si>
  <si>
    <t>Further direction for calculation:</t>
  </si>
  <si>
    <t>"Please calculate the elasticity of substitution for On and non-on-peak periods."</t>
  </si>
  <si>
    <t>Email to PSM from Anthony Ionno, OEB, 2019-01-24, 12:18</t>
  </si>
  <si>
    <t>Email to PSM from Anthony Ionno, OEB, 2019-01-24, 12:34</t>
  </si>
  <si>
    <t>Definitions and Guidelines for Development of Elasticity of Substitution</t>
  </si>
  <si>
    <t>Ratio</t>
  </si>
  <si>
    <t>Numerator Value</t>
  </si>
  <si>
    <t>Denominator Value</t>
  </si>
  <si>
    <t>Consumption and Cost by Period</t>
  </si>
  <si>
    <t>Effective Rate by Period</t>
  </si>
  <si>
    <t>$/kWh</t>
  </si>
  <si>
    <t>Do Not Use for Elasticity</t>
  </si>
  <si>
    <t>Old Rate</t>
  </si>
  <si>
    <t>New Rate</t>
  </si>
  <si>
    <t>Under Program</t>
  </si>
  <si>
    <t>Without Program</t>
  </si>
  <si>
    <t>Effective Cost Type</t>
  </si>
  <si>
    <t>USE INPUT: Exclude changes in Off-Peak period (statistically insignificant in energy analysis)</t>
  </si>
  <si>
    <t>NB: this affects all output values in tabs 04, 05, and 06</t>
  </si>
  <si>
    <t>% Change in Cost Ratio</t>
  </si>
  <si>
    <t>% Change in Consumption Ratio</t>
  </si>
  <si>
    <t>Elasticity of substitution has been calculated comparing Mid-Peak and Off-Peak periods as, under this pilot, there is no change to the On-Peak rate.</t>
  </si>
  <si>
    <t>Point Estimate, Elasticity of Substitution (Mid-Peak to Off-Peak)</t>
  </si>
  <si>
    <t>Energy Impact Inputs</t>
  </si>
  <si>
    <t>By the Four TOU Periods Used in Estimation</t>
  </si>
  <si>
    <t>For the Combined Off-Peak Period</t>
  </si>
  <si>
    <t>Consolidated Impacts</t>
  </si>
  <si>
    <t>mean_daily_cdh18</t>
  </si>
  <si>
    <t>mean_drybulb</t>
  </si>
  <si>
    <t>coinc_peak_kwh_se</t>
  </si>
  <si>
    <t>num_hours_per_day</t>
  </si>
  <si>
    <t>Coincident Peak Demand Inputs</t>
  </si>
  <si>
    <t>Prepared for:</t>
  </si>
  <si>
    <t>This spreadsheet has been prepared by:</t>
  </si>
  <si>
    <t>Peter Steele-Mosey</t>
  </si>
  <si>
    <t>Associate Director - Navigant</t>
  </si>
  <si>
    <t>ph: 416.956.5050</t>
  </si>
  <si>
    <t>email: peter.steele-mosey@navigant.com</t>
  </si>
  <si>
    <t>Regulated Price Plan Roadmap Pilot Program Interim Impact Evaluation: Summer 2018</t>
  </si>
  <si>
    <t>Appendix B: OEB Required Pilot Metrics</t>
  </si>
  <si>
    <t>London Hydro</t>
  </si>
  <si>
    <t>Tab Colour-Coding</t>
  </si>
  <si>
    <t>Spacer Tabs (No Data)</t>
  </si>
  <si>
    <t>OEB-Developed Informational Tabs</t>
  </si>
  <si>
    <t>Key Output Metric Tabs</t>
  </si>
  <si>
    <t>Navigant-Developed Data Input Tabs</t>
  </si>
  <si>
    <t>Important Note</t>
  </si>
  <si>
    <t>These values should be reviewed only following a review of the Evaluation Report.</t>
  </si>
  <si>
    <t>Column Reference</t>
  </si>
  <si>
    <t>A</t>
  </si>
  <si>
    <t>B</t>
  </si>
  <si>
    <t>C</t>
  </si>
  <si>
    <t>B/A</t>
  </si>
  <si>
    <t>C/A</t>
  </si>
  <si>
    <t>Participant Group</t>
  </si>
  <si>
    <t>Consumption Volumes in kWh</t>
  </si>
  <si>
    <t>Revenues (Pilot Price Plan)</t>
  </si>
  <si>
    <t>Revenues (Status-Quo TOU)</t>
  </si>
  <si>
    <t>Average Revenue (Pilot Price Plan)</t>
  </si>
  <si>
    <t>Average Revenue (Status-Quo TOU)</t>
  </si>
  <si>
    <t>CPP/RT</t>
  </si>
  <si>
    <t>N/A</t>
  </si>
  <si>
    <t>Control</t>
  </si>
  <si>
    <t xml:space="preserve">N/A - not applicable </t>
  </si>
  <si>
    <t>For column A please provide the total consumption by pilot participant group in the interim report period</t>
  </si>
  <si>
    <t>For column B and C please provide the total electricity line revenues generated by each participant group (if applicable) by pilot price plan rates and status-quo TOU rates</t>
  </si>
  <si>
    <t>Program Behaviour, Status Quo TOU Costs</t>
  </si>
  <si>
    <t xml:space="preserve">Consumption and Cost </t>
  </si>
  <si>
    <t>RT-Only Participants</t>
  </si>
  <si>
    <t>RCT Controls</t>
  </si>
  <si>
    <t>part_rpp_group</t>
  </si>
  <si>
    <t>RCT Control</t>
  </si>
  <si>
    <t>RT Only Participants</t>
  </si>
  <si>
    <t>RCT</t>
  </si>
  <si>
    <t>acct</t>
  </si>
  <si>
    <t>total_kwh</t>
  </si>
  <si>
    <t>rpp_cost</t>
  </si>
  <si>
    <t>cpp_cost</t>
  </si>
  <si>
    <t>rpp_group</t>
  </si>
  <si>
    <t>Source Script</t>
  </si>
  <si>
    <t>219a Revenue Sufficiency</t>
  </si>
  <si>
    <t>source directory</t>
  </si>
  <si>
    <t>Y:\London Hydro\RPP Pilot\04 Impact Analysis\R Data\219a Revenue Sufficiency</t>
  </si>
  <si>
    <t>Rev Sufficiency Indiv data 2019-05-10.csv</t>
  </si>
  <si>
    <t>Average RPP Cost</t>
  </si>
  <si>
    <t>RPP Cost</t>
  </si>
  <si>
    <t>Average Bill Impact</t>
  </si>
  <si>
    <t>More than 15</t>
  </si>
  <si>
    <t>NB: These values are no longer required inputs to downstream calculations or outputs (hence why this tab is hidden). They are included only here in case they may be of later interest.</t>
  </si>
  <si>
    <t>Input Data and Calculations</t>
  </si>
  <si>
    <t>Navigant-Developed Look Up Tables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</si>
</sst>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164" formatCode="0.0%"/>
    <numFmt numFmtId="165" formatCode="0.000"/>
    <numFmt numFmtId="166" formatCode="&quot;$&quot;#,##0.00"/>
    <numFmt numFmtId="167" formatCode="&quot;$&quot;#,##0"/>
    <numFmt numFmtId="168" formatCode="&quot;$&quot;#,##0.000"/>
  </numFmts>
  <fonts count="39" x14ac:knownFonts="1">
    <font>
      <sz val="11"/>
      <color theme="1"/>
      <name val="Calibri"/>
      <family val="2"/>
      <scheme val="minor"/>
    </font>
    <font>
      <b/>
      <sz val="11"/>
      <color theme="1"/>
      <name val="Calibri"/>
      <family val="2"/>
      <scheme val="minor"/>
    </font>
    <font>
      <sz val="11"/>
      <name val="Calibri"/>
      <family val="2"/>
      <scheme val="minor"/>
    </font>
    <font>
      <b/>
      <sz val="18"/>
      <name val="Calibri"/>
      <family val="2"/>
      <scheme val="minor"/>
    </font>
    <font>
      <b/>
      <sz val="14"/>
      <name val="Calibri"/>
      <family val="2"/>
      <scheme val="minor"/>
    </font>
    <font>
      <b/>
      <sz val="11"/>
      <name val="Calibri"/>
      <family val="2"/>
      <scheme val="minor"/>
    </font>
    <font>
      <sz val="11"/>
      <color theme="1"/>
      <name val="Calibri"/>
      <family val="2"/>
      <scheme val="minor"/>
    </font>
    <font>
      <b/>
      <sz val="14"/>
      <color theme="0"/>
      <name val="Calibri"/>
      <family val="2"/>
      <scheme val="minor"/>
    </font>
    <font>
      <b/>
      <sz val="14"/>
      <color theme="2"/>
      <name val="Calibri"/>
      <family val="2"/>
      <scheme val="minor"/>
    </font>
    <font>
      <sz val="14"/>
      <color theme="1"/>
      <name val="Calibri"/>
      <family val="2"/>
      <scheme val="minor"/>
    </font>
    <font>
      <b/>
      <sz val="12"/>
      <color theme="0"/>
      <name val="Calibri"/>
      <family val="2"/>
      <scheme val="minor"/>
    </font>
    <font>
      <b/>
      <sz val="14"/>
      <color theme="1"/>
      <name val="Calibri"/>
      <family val="2"/>
      <scheme val="minor"/>
    </font>
    <font>
      <b/>
      <sz val="14"/>
      <color theme="3"/>
      <name val="Calibri"/>
      <family val="2"/>
      <scheme val="minor"/>
    </font>
    <font>
      <u/>
      <sz val="11"/>
      <color theme="10"/>
      <name val="Calibri"/>
      <family val="2"/>
      <scheme val="minor"/>
    </font>
    <font>
      <sz val="11"/>
      <color theme="0"/>
      <name val="Calibri"/>
      <family val="2"/>
      <scheme val="minor"/>
    </font>
    <font>
      <sz val="8"/>
      <name val="Arial"/>
      <family val="2"/>
    </font>
    <font>
      <b/>
      <sz val="8"/>
      <name val="Arial"/>
      <family val="2"/>
    </font>
    <font>
      <sz val="8"/>
      <color rgb="FFFFFFFF"/>
      <name val="Arial"/>
      <family val="2"/>
    </font>
    <font>
      <vertAlign val="superscript"/>
      <sz val="8"/>
      <color rgb="FFFFFFFF"/>
      <name val="Arial"/>
      <family val="2"/>
    </font>
    <font>
      <i/>
      <sz val="11"/>
      <color theme="1"/>
      <name val="Calibri"/>
      <family val="2"/>
      <scheme val="minor"/>
    </font>
    <font>
      <b/>
      <i/>
      <sz val="11"/>
      <color theme="1"/>
      <name val="Calibri"/>
      <family val="2"/>
      <scheme val="minor"/>
    </font>
    <font>
      <b/>
      <sz val="16"/>
      <color theme="1"/>
      <name val="Calibri"/>
      <family val="2"/>
      <scheme val="minor"/>
    </font>
    <font>
      <b/>
      <sz val="18"/>
      <color theme="1"/>
      <name val="Calibri"/>
      <family val="2"/>
      <scheme val="minor"/>
    </font>
    <font>
      <b/>
      <i/>
      <sz val="11"/>
      <color theme="0"/>
      <name val="Calibri"/>
      <family val="2"/>
      <scheme val="minor"/>
    </font>
    <font>
      <i/>
      <sz val="9"/>
      <color theme="1"/>
      <name val="Calibri"/>
      <family val="2"/>
      <scheme val="minor"/>
    </font>
    <font>
      <i/>
      <u/>
      <sz val="9"/>
      <color theme="1"/>
      <name val="Calibri"/>
      <family val="2"/>
      <scheme val="minor"/>
    </font>
    <font>
      <sz val="9"/>
      <color indexed="81"/>
      <name val="Tahoma"/>
      <family val="2"/>
    </font>
    <font>
      <b/>
      <sz val="9"/>
      <color indexed="81"/>
      <name val="Tahoma"/>
      <family val="2"/>
    </font>
    <font>
      <i/>
      <u/>
      <sz val="11"/>
      <color theme="1"/>
      <name val="Calibri"/>
      <family val="2"/>
      <scheme val="minor"/>
    </font>
    <font>
      <i/>
      <sz val="9"/>
      <color indexed="81"/>
      <name val="Tahoma"/>
      <family val="2"/>
    </font>
    <font>
      <b/>
      <sz val="24"/>
      <color rgb="FF95D600"/>
      <name val="Arial"/>
      <family val="2"/>
    </font>
    <font>
      <b/>
      <sz val="14"/>
      <color rgb="FF5A5A5A"/>
      <name val="Arial"/>
      <family val="2"/>
    </font>
    <font>
      <sz val="11"/>
      <name val="Arial"/>
      <family val="2"/>
    </font>
    <font>
      <sz val="11"/>
      <color theme="0"/>
      <name val="Arial"/>
      <family val="2"/>
    </font>
    <font>
      <sz val="11"/>
      <color theme="1"/>
      <name val="Arial"/>
      <family val="2"/>
    </font>
    <font>
      <b/>
      <sz val="14"/>
      <color theme="1"/>
      <name val="Arial"/>
      <family val="2"/>
    </font>
    <font>
      <b/>
      <sz val="11"/>
      <color theme="1"/>
      <name val="Arial"/>
      <family val="2"/>
    </font>
    <font>
      <i/>
      <sz val="9"/>
      <color theme="1"/>
      <name val="Arial"/>
      <family val="2"/>
    </font>
    <font>
      <b/>
      <sz val="11"/>
      <color theme="0"/>
      <name val="Calibri"/>
      <family val="2"/>
      <scheme val="minor"/>
    </font>
  </fonts>
  <fills count="18">
    <fill>
      <patternFill patternType="none"/>
    </fill>
    <fill>
      <patternFill patternType="gray125"/>
    </fill>
    <fill>
      <patternFill patternType="solid">
        <fgColor theme="2"/>
        <bgColor indexed="64"/>
      </patternFill>
    </fill>
    <fill>
      <patternFill patternType="solid">
        <fgColor theme="5" tint="0.79998168889431442"/>
        <bgColor indexed="64"/>
      </patternFill>
    </fill>
    <fill>
      <patternFill patternType="solid">
        <fgColor rgb="FFFFFFCC"/>
        <bgColor indexed="64"/>
      </patternFill>
    </fill>
    <fill>
      <patternFill patternType="solid">
        <fgColor theme="0"/>
        <bgColor indexed="64"/>
      </patternFill>
    </fill>
    <fill>
      <patternFill patternType="solid">
        <fgColor theme="0" tint="-4.9989318521683403E-2"/>
        <bgColor indexed="64"/>
      </patternFill>
    </fill>
    <fill>
      <patternFill patternType="solid">
        <fgColor rgb="FF00467F"/>
        <bgColor indexed="64"/>
      </patternFill>
    </fill>
    <fill>
      <patternFill patternType="solid">
        <fgColor theme="1"/>
        <bgColor indexed="64"/>
      </patternFill>
    </fill>
    <fill>
      <patternFill patternType="solid">
        <fgColor rgb="FF555759"/>
        <bgColor rgb="FF000000"/>
      </patternFill>
    </fill>
    <fill>
      <patternFill patternType="solid">
        <fgColor rgb="FFFFFFFF"/>
        <bgColor rgb="FF000000"/>
      </patternFill>
    </fill>
    <fill>
      <patternFill patternType="solid">
        <fgColor rgb="FFF2F2F2"/>
        <bgColor rgb="FF000000"/>
      </patternFill>
    </fill>
    <fill>
      <patternFill patternType="solid">
        <fgColor rgb="FF92D050"/>
        <bgColor indexed="64"/>
      </patternFill>
    </fill>
    <fill>
      <patternFill patternType="solid">
        <fgColor theme="8" tint="0.79998168889431442"/>
        <bgColor indexed="64"/>
      </patternFill>
    </fill>
    <fill>
      <patternFill patternType="solid">
        <fgColor theme="2" tint="0.79998168889431442"/>
        <bgColor indexed="64"/>
      </patternFill>
    </fill>
    <fill>
      <patternFill patternType="solid">
        <fgColor theme="6"/>
        <bgColor indexed="64"/>
      </patternFill>
    </fill>
    <fill>
      <patternFill patternType="solid">
        <fgColor rgb="FFFFC000"/>
        <bgColor indexed="64"/>
      </patternFill>
    </fill>
    <fill>
      <patternFill patternType="solid">
        <fgColor rgb="FF7030A0"/>
        <bgColor indexed="64"/>
      </patternFill>
    </fill>
  </fills>
  <borders count="18">
    <border>
      <left/>
      <right/>
      <top/>
      <bottom/>
      <diagonal/>
    </border>
    <border>
      <left/>
      <right/>
      <top/>
      <bottom style="thin">
        <color indexed="64"/>
      </bottom>
      <diagonal/>
    </border>
    <border>
      <left/>
      <right/>
      <top/>
      <bottom style="double">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bottom/>
      <diagonal/>
    </border>
    <border>
      <left style="thin">
        <color indexed="64"/>
      </left>
      <right/>
      <top/>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style="medium">
        <color indexed="64"/>
      </left>
      <right style="medium">
        <color indexed="64"/>
      </right>
      <top style="medium">
        <color indexed="64"/>
      </top>
      <bottom style="medium">
        <color indexed="64"/>
      </bottom>
      <diagonal/>
    </border>
    <border>
      <left/>
      <right/>
      <top/>
      <bottom style="dotted">
        <color indexed="64"/>
      </bottom>
      <diagonal/>
    </border>
    <border>
      <left/>
      <right style="thin">
        <color indexed="64"/>
      </right>
      <top/>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3">
    <xf numFmtId="0" fontId="0" fillId="0" borderId="0"/>
    <xf numFmtId="9" fontId="6" fillId="0" borderId="0" applyFont="0" applyFill="0" applyBorder="0" applyAlignment="0" applyProtection="0"/>
    <xf numFmtId="0" fontId="13" fillId="0" borderId="0" applyNumberFormat="0" applyFill="0" applyBorder="0" applyAlignment="0" applyProtection="0"/>
  </cellStyleXfs>
  <cellXfs count="243">
    <xf numFmtId="0" fontId="0" fillId="0" borderId="0" xfId="0"/>
    <xf numFmtId="0" fontId="0" fillId="0" borderId="0" xfId="0" applyFill="1"/>
    <xf numFmtId="0" fontId="2" fillId="0" borderId="0" xfId="0" applyFont="1"/>
    <xf numFmtId="0" fontId="3" fillId="0" borderId="0" xfId="0" applyFont="1"/>
    <xf numFmtId="0" fontId="2" fillId="0" borderId="1" xfId="0" applyFont="1" applyBorder="1"/>
    <xf numFmtId="0" fontId="0" fillId="0" borderId="1" xfId="0" applyBorder="1"/>
    <xf numFmtId="0" fontId="4" fillId="0" borderId="0" xfId="0" applyFont="1" applyFill="1" applyAlignment="1">
      <alignment horizontal="left"/>
    </xf>
    <xf numFmtId="0" fontId="1" fillId="0" borderId="0" xfId="0" applyFont="1" applyFill="1" applyAlignment="1">
      <alignment horizontal="centerContinuous" vertical="top"/>
    </xf>
    <xf numFmtId="0" fontId="0" fillId="0" borderId="0" xfId="0" applyFill="1" applyAlignment="1">
      <alignment horizontal="centerContinuous" vertical="top"/>
    </xf>
    <xf numFmtId="0" fontId="1" fillId="0" borderId="0" xfId="0" applyFont="1" applyFill="1" applyAlignment="1">
      <alignment horizontal="center" vertical="top"/>
    </xf>
    <xf numFmtId="0" fontId="0" fillId="0" borderId="0" xfId="0" applyFill="1" applyAlignment="1">
      <alignment horizontal="left" vertical="top"/>
    </xf>
    <xf numFmtId="0" fontId="4" fillId="0" borderId="0" xfId="0" applyFont="1" applyFill="1" applyAlignment="1">
      <alignment horizontal="left" vertical="top"/>
    </xf>
    <xf numFmtId="0" fontId="0" fillId="0" borderId="0" xfId="0" applyFill="1" applyAlignment="1">
      <alignment horizontal="left" vertical="top" wrapText="1"/>
    </xf>
    <xf numFmtId="0" fontId="4" fillId="0" borderId="1" xfId="0" applyFont="1" applyFill="1" applyBorder="1" applyAlignment="1">
      <alignment horizontal="left" vertical="top"/>
    </xf>
    <xf numFmtId="0" fontId="0" fillId="0" borderId="1" xfId="0" applyFill="1" applyBorder="1" applyAlignment="1">
      <alignment horizontal="left" vertical="top" wrapText="1"/>
    </xf>
    <xf numFmtId="0" fontId="5" fillId="0" borderId="0" xfId="0" applyFont="1" applyFill="1"/>
    <xf numFmtId="0" fontId="0" fillId="0" borderId="0" xfId="0" applyFont="1" applyFill="1" applyAlignment="1">
      <alignment horizontal="left" vertical="top" wrapText="1"/>
    </xf>
    <xf numFmtId="0" fontId="2" fillId="0" borderId="0" xfId="0" applyFont="1" applyFill="1"/>
    <xf numFmtId="0" fontId="7" fillId="2" borderId="0" xfId="0" applyFont="1" applyFill="1" applyAlignment="1">
      <alignment horizontal="centerContinuous"/>
    </xf>
    <xf numFmtId="0" fontId="8" fillId="2" borderId="0" xfId="0" applyFont="1" applyFill="1" applyAlignment="1">
      <alignment horizontal="centerContinuous"/>
    </xf>
    <xf numFmtId="0" fontId="9" fillId="0" borderId="0" xfId="0" applyFont="1"/>
    <xf numFmtId="0" fontId="10" fillId="3" borderId="2" xfId="0" applyFont="1" applyFill="1" applyBorder="1" applyAlignment="1">
      <alignment horizontal="centerContinuous"/>
    </xf>
    <xf numFmtId="0" fontId="8" fillId="3" borderId="2" xfId="0" applyFont="1" applyFill="1" applyBorder="1" applyAlignment="1">
      <alignment horizontal="centerContinuous"/>
    </xf>
    <xf numFmtId="0" fontId="10" fillId="4" borderId="2" xfId="0" applyFont="1" applyFill="1" applyBorder="1" applyAlignment="1">
      <alignment horizontal="centerContinuous"/>
    </xf>
    <xf numFmtId="0" fontId="8" fillId="4" borderId="2" xfId="0" applyFont="1" applyFill="1" applyBorder="1" applyAlignment="1">
      <alignment horizontal="centerContinuous"/>
    </xf>
    <xf numFmtId="0" fontId="10" fillId="3" borderId="0" xfId="0" applyFont="1" applyFill="1" applyAlignment="1">
      <alignment horizontal="centerContinuous"/>
    </xf>
    <xf numFmtId="0" fontId="8" fillId="3" borderId="0" xfId="0" applyFont="1" applyFill="1" applyAlignment="1">
      <alignment horizontal="centerContinuous"/>
    </xf>
    <xf numFmtId="0" fontId="10" fillId="4" borderId="0" xfId="0" applyFont="1" applyFill="1" applyAlignment="1">
      <alignment horizontal="centerContinuous"/>
    </xf>
    <xf numFmtId="0" fontId="8" fillId="4" borderId="0" xfId="0" applyFont="1" applyFill="1" applyAlignment="1">
      <alignment horizontal="centerContinuous"/>
    </xf>
    <xf numFmtId="0" fontId="0" fillId="3" borderId="0" xfId="0" applyFill="1" applyAlignment="1">
      <alignment horizontal="centerContinuous"/>
    </xf>
    <xf numFmtId="0" fontId="0" fillId="4" borderId="0" xfId="0" applyFill="1" applyAlignment="1">
      <alignment horizontal="centerContinuous"/>
    </xf>
    <xf numFmtId="9" fontId="0" fillId="4" borderId="0" xfId="1" applyFont="1" applyFill="1" applyAlignment="1">
      <alignment horizontal="centerContinuous"/>
    </xf>
    <xf numFmtId="0" fontId="0" fillId="3" borderId="1" xfId="0" applyFill="1" applyBorder="1"/>
    <xf numFmtId="0" fontId="0" fillId="3" borderId="1" xfId="0" applyFill="1" applyBorder="1" applyAlignment="1">
      <alignment horizontal="center" vertical="center"/>
    </xf>
    <xf numFmtId="9" fontId="0" fillId="3" borderId="1" xfId="1" applyFont="1" applyFill="1" applyBorder="1" applyAlignment="1">
      <alignment horizontal="center" vertical="center"/>
    </xf>
    <xf numFmtId="0" fontId="0" fillId="4" borderId="1" xfId="0" applyFill="1" applyBorder="1"/>
    <xf numFmtId="0" fontId="0" fillId="4" borderId="1" xfId="0" applyFill="1" applyBorder="1" applyAlignment="1">
      <alignment horizontal="center" vertical="center"/>
    </xf>
    <xf numFmtId="9" fontId="0" fillId="4" borderId="1" xfId="1" applyFont="1" applyFill="1" applyBorder="1" applyAlignment="1">
      <alignment horizontal="center" vertical="center"/>
    </xf>
    <xf numFmtId="0" fontId="0" fillId="3" borderId="0" xfId="0" applyFill="1"/>
    <xf numFmtId="0" fontId="0" fillId="3" borderId="0" xfId="0" applyFill="1" applyAlignment="1">
      <alignment horizontal="center" vertical="center"/>
    </xf>
    <xf numFmtId="9" fontId="0" fillId="3" borderId="0" xfId="1" applyFont="1" applyFill="1" applyAlignment="1">
      <alignment horizontal="center" vertical="center"/>
    </xf>
    <xf numFmtId="0" fontId="0" fillId="4" borderId="0" xfId="0" applyFill="1"/>
    <xf numFmtId="0" fontId="0" fillId="4" borderId="0" xfId="0" applyFill="1" applyAlignment="1">
      <alignment horizontal="center" vertical="center"/>
    </xf>
    <xf numFmtId="9" fontId="0" fillId="4" borderId="0" xfId="1" applyFont="1" applyFill="1" applyAlignment="1">
      <alignment horizontal="center" vertical="center"/>
    </xf>
    <xf numFmtId="0" fontId="0" fillId="3" borderId="0" xfId="0" applyFill="1" applyAlignment="1">
      <alignment vertical="center"/>
    </xf>
    <xf numFmtId="9" fontId="0" fillId="3" borderId="0" xfId="1" applyFont="1" applyFill="1"/>
    <xf numFmtId="0" fontId="0" fillId="4" borderId="0" xfId="0" applyFill="1" applyAlignment="1">
      <alignment vertical="center" wrapText="1"/>
    </xf>
    <xf numFmtId="0" fontId="0" fillId="4" borderId="0" xfId="0" applyFill="1" applyAlignment="1">
      <alignment vertical="center"/>
    </xf>
    <xf numFmtId="9" fontId="0" fillId="4" borderId="0" xfId="1" applyFont="1" applyFill="1"/>
    <xf numFmtId="0" fontId="0" fillId="3" borderId="2" xfId="0" applyFill="1" applyBorder="1"/>
    <xf numFmtId="0" fontId="0" fillId="3" borderId="2" xfId="0" applyFill="1" applyBorder="1" applyAlignment="1">
      <alignment vertical="center"/>
    </xf>
    <xf numFmtId="9" fontId="0" fillId="3" borderId="2" xfId="1" applyFont="1" applyFill="1" applyBorder="1"/>
    <xf numFmtId="0" fontId="0" fillId="4" borderId="2" xfId="0" applyFill="1" applyBorder="1" applyAlignment="1">
      <alignment vertical="center"/>
    </xf>
    <xf numFmtId="0" fontId="0" fillId="4" borderId="2" xfId="0" applyFill="1" applyBorder="1"/>
    <xf numFmtId="9" fontId="0" fillId="4" borderId="2" xfId="1" applyFont="1" applyFill="1" applyBorder="1"/>
    <xf numFmtId="9" fontId="0" fillId="3" borderId="0" xfId="1" applyFont="1" applyFill="1" applyAlignment="1">
      <alignment horizontal="centerContinuous"/>
    </xf>
    <xf numFmtId="0" fontId="0" fillId="3" borderId="1" xfId="0" applyFill="1" applyBorder="1" applyAlignment="1">
      <alignment horizontal="center"/>
    </xf>
    <xf numFmtId="9" fontId="0" fillId="3" borderId="1" xfId="1" applyFont="1" applyFill="1" applyBorder="1"/>
    <xf numFmtId="9" fontId="0" fillId="0" borderId="0" xfId="1" applyFont="1"/>
    <xf numFmtId="9" fontId="0" fillId="3" borderId="0" xfId="1" applyFont="1" applyFill="1" applyBorder="1" applyAlignment="1">
      <alignment horizontal="center" vertical="center"/>
    </xf>
    <xf numFmtId="0" fontId="0" fillId="3" borderId="0" xfId="0" applyFill="1" applyBorder="1"/>
    <xf numFmtId="0" fontId="0" fillId="3" borderId="1" xfId="0" applyFill="1" applyBorder="1" applyAlignment="1">
      <alignment horizontal="centerContinuous"/>
    </xf>
    <xf numFmtId="0" fontId="0" fillId="3" borderId="0" xfId="0" applyFill="1" applyBorder="1" applyAlignment="1">
      <alignment horizontal="center" vertical="center"/>
    </xf>
    <xf numFmtId="0" fontId="11" fillId="5" borderId="0" xfId="0" applyFont="1" applyFill="1"/>
    <xf numFmtId="0" fontId="0" fillId="5" borderId="0" xfId="0" applyFill="1"/>
    <xf numFmtId="0" fontId="11" fillId="0" borderId="0" xfId="0" applyFont="1"/>
    <xf numFmtId="0" fontId="1" fillId="6" borderId="0" xfId="0" applyFont="1" applyFill="1" applyAlignment="1">
      <alignment vertical="top"/>
    </xf>
    <xf numFmtId="0" fontId="0" fillId="6" borderId="0" xfId="0" applyFill="1" applyAlignment="1">
      <alignment vertical="top" wrapText="1"/>
    </xf>
    <xf numFmtId="0" fontId="1" fillId="5" borderId="0" xfId="0" applyFont="1" applyFill="1" applyAlignment="1">
      <alignment vertical="top"/>
    </xf>
    <xf numFmtId="0" fontId="0" fillId="5" borderId="0" xfId="0" applyFill="1" applyAlignment="1">
      <alignment vertical="top" wrapText="1"/>
    </xf>
    <xf numFmtId="0" fontId="12" fillId="7" borderId="0" xfId="0" applyFont="1" applyFill="1" applyAlignment="1">
      <alignment horizontal="left"/>
    </xf>
    <xf numFmtId="0" fontId="0" fillId="0" borderId="0" xfId="0" applyAlignment="1">
      <alignment horizontal="left"/>
    </xf>
    <xf numFmtId="0" fontId="1" fillId="5" borderId="0" xfId="0" applyFont="1" applyFill="1" applyAlignment="1">
      <alignment horizontal="left" vertical="top"/>
    </xf>
    <xf numFmtId="0" fontId="0" fillId="5" borderId="0" xfId="0" applyFill="1" applyAlignment="1">
      <alignment horizontal="left" vertical="top"/>
    </xf>
    <xf numFmtId="0" fontId="0" fillId="5" borderId="0" xfId="0" applyFill="1" applyAlignment="1">
      <alignment horizontal="left" vertical="top" wrapText="1"/>
    </xf>
    <xf numFmtId="0" fontId="0" fillId="6" borderId="0" xfId="0" applyFill="1" applyAlignment="1">
      <alignment horizontal="left" vertical="top"/>
    </xf>
    <xf numFmtId="0" fontId="0" fillId="6" borderId="0" xfId="0" applyFill="1" applyAlignment="1">
      <alignment horizontal="left" vertical="top" wrapText="1"/>
    </xf>
    <xf numFmtId="0" fontId="1" fillId="6" borderId="0" xfId="0" applyFont="1" applyFill="1" applyAlignment="1">
      <alignment horizontal="left" vertical="top"/>
    </xf>
    <xf numFmtId="0" fontId="0" fillId="5" borderId="0" xfId="0" applyFont="1" applyFill="1" applyAlignment="1">
      <alignment horizontal="left" vertical="top" wrapText="1"/>
    </xf>
    <xf numFmtId="0" fontId="0" fillId="6" borderId="0" xfId="0" applyFont="1" applyFill="1" applyAlignment="1">
      <alignment horizontal="left" vertical="top" wrapText="1"/>
    </xf>
    <xf numFmtId="0" fontId="1" fillId="0" borderId="0" xfId="0" applyFont="1" applyFill="1" applyAlignment="1">
      <alignment horizontal="left" vertical="top"/>
    </xf>
    <xf numFmtId="0" fontId="0" fillId="4" borderId="1" xfId="0" applyFill="1" applyBorder="1" applyAlignment="1">
      <alignment horizontal="centerContinuous"/>
    </xf>
    <xf numFmtId="9" fontId="0" fillId="4" borderId="1" xfId="1" applyFont="1" applyFill="1" applyBorder="1" applyAlignment="1">
      <alignment horizontal="centerContinuous"/>
    </xf>
    <xf numFmtId="165" fontId="0" fillId="3" borderId="0" xfId="0" applyNumberFormat="1" applyFill="1" applyAlignment="1">
      <alignment horizontal="center" vertical="center" wrapText="1"/>
    </xf>
    <xf numFmtId="164" fontId="0" fillId="3" borderId="0" xfId="1" applyNumberFormat="1" applyFont="1" applyFill="1" applyAlignment="1">
      <alignment horizontal="center" vertical="center" wrapText="1"/>
    </xf>
    <xf numFmtId="0" fontId="0" fillId="3" borderId="0" xfId="0" applyFill="1" applyAlignment="1">
      <alignment horizontal="center" vertical="center" wrapText="1"/>
    </xf>
    <xf numFmtId="9" fontId="0" fillId="3" borderId="0" xfId="1" applyFont="1" applyFill="1" applyAlignment="1">
      <alignment horizontal="center" vertical="center" wrapText="1"/>
    </xf>
    <xf numFmtId="0" fontId="0" fillId="4" borderId="0" xfId="0" applyFill="1" applyAlignment="1">
      <alignment horizontal="center" vertical="center" wrapText="1"/>
    </xf>
    <xf numFmtId="9" fontId="0" fillId="4" borderId="0" xfId="1" applyFont="1" applyFill="1" applyAlignment="1">
      <alignment horizontal="center" vertical="center" wrapText="1"/>
    </xf>
    <xf numFmtId="0" fontId="17" fillId="9" borderId="6" xfId="0" applyFont="1" applyFill="1" applyBorder="1" applyAlignment="1">
      <alignment horizontal="center" vertical="center" wrapText="1"/>
    </xf>
    <xf numFmtId="0" fontId="17" fillId="9" borderId="1" xfId="0" applyFont="1" applyFill="1" applyBorder="1" applyAlignment="1">
      <alignment horizontal="center" vertical="center" wrapText="1"/>
    </xf>
    <xf numFmtId="14" fontId="15" fillId="10" borderId="8" xfId="0" applyNumberFormat="1" applyFont="1" applyFill="1" applyBorder="1" applyAlignment="1">
      <alignment horizontal="center" vertical="center"/>
    </xf>
    <xf numFmtId="2" fontId="15" fillId="10" borderId="8" xfId="0" applyNumberFormat="1" applyFont="1" applyFill="1" applyBorder="1" applyAlignment="1">
      <alignment horizontal="center" vertical="center"/>
    </xf>
    <xf numFmtId="9" fontId="15" fillId="10" borderId="9" xfId="1" applyFont="1" applyFill="1" applyBorder="1" applyAlignment="1">
      <alignment horizontal="center" vertical="center"/>
    </xf>
    <xf numFmtId="9" fontId="15" fillId="10" borderId="10" xfId="1" applyFont="1" applyFill="1" applyBorder="1" applyAlignment="1">
      <alignment horizontal="center" vertical="center"/>
    </xf>
    <xf numFmtId="3" fontId="15" fillId="10" borderId="10" xfId="1" applyNumberFormat="1" applyFont="1" applyFill="1" applyBorder="1" applyAlignment="1">
      <alignment horizontal="center" vertical="center"/>
    </xf>
    <xf numFmtId="14" fontId="15" fillId="11" borderId="8" xfId="0" applyNumberFormat="1" applyFont="1" applyFill="1" applyBorder="1" applyAlignment="1">
      <alignment horizontal="center" vertical="center"/>
    </xf>
    <xf numFmtId="2" fontId="15" fillId="11" borderId="8" xfId="0" applyNumberFormat="1" applyFont="1" applyFill="1" applyBorder="1" applyAlignment="1">
      <alignment horizontal="center" vertical="center"/>
    </xf>
    <xf numFmtId="9" fontId="15" fillId="11" borderId="9" xfId="1" applyFont="1" applyFill="1" applyBorder="1" applyAlignment="1">
      <alignment horizontal="center" vertical="center"/>
    </xf>
    <xf numFmtId="9" fontId="15" fillId="11" borderId="8" xfId="1" applyFont="1" applyFill="1" applyBorder="1" applyAlignment="1">
      <alignment horizontal="center" vertical="center"/>
    </xf>
    <xf numFmtId="3" fontId="15" fillId="11" borderId="8" xfId="1" applyNumberFormat="1" applyFont="1" applyFill="1" applyBorder="1" applyAlignment="1">
      <alignment horizontal="center" vertical="center"/>
    </xf>
    <xf numFmtId="9" fontId="15" fillId="10" borderId="8" xfId="1" applyFont="1" applyFill="1" applyBorder="1" applyAlignment="1">
      <alignment horizontal="center" vertical="center"/>
    </xf>
    <xf numFmtId="3" fontId="15" fillId="10" borderId="8" xfId="1" applyNumberFormat="1" applyFont="1" applyFill="1" applyBorder="1" applyAlignment="1">
      <alignment horizontal="center" vertical="center"/>
    </xf>
    <xf numFmtId="9" fontId="15" fillId="11" borderId="11" xfId="1" applyFont="1" applyFill="1" applyBorder="1" applyAlignment="1">
      <alignment horizontal="center" vertical="center"/>
    </xf>
    <xf numFmtId="3" fontId="15" fillId="11" borderId="11" xfId="1" applyNumberFormat="1" applyFont="1" applyFill="1" applyBorder="1" applyAlignment="1">
      <alignment horizontal="center" vertical="center"/>
    </xf>
    <xf numFmtId="0" fontId="16" fillId="10" borderId="12" xfId="0" applyFont="1" applyFill="1" applyBorder="1" applyAlignment="1">
      <alignment horizontal="center" vertical="center" wrapText="1"/>
    </xf>
    <xf numFmtId="2" fontId="16" fillId="10" borderId="12" xfId="0" applyNumberFormat="1" applyFont="1" applyFill="1" applyBorder="1" applyAlignment="1">
      <alignment horizontal="center" vertical="center"/>
    </xf>
    <xf numFmtId="9" fontId="16" fillId="10" borderId="12" xfId="1" applyFont="1" applyFill="1" applyBorder="1" applyAlignment="1">
      <alignment horizontal="center" vertical="center"/>
    </xf>
    <xf numFmtId="9" fontId="16" fillId="10" borderId="11" xfId="1" applyFont="1" applyFill="1" applyBorder="1" applyAlignment="1">
      <alignment horizontal="center" vertical="center"/>
    </xf>
    <xf numFmtId="3" fontId="16" fillId="10" borderId="7" xfId="1" applyNumberFormat="1" applyFont="1" applyFill="1" applyBorder="1" applyAlignment="1">
      <alignment horizontal="center" vertical="center"/>
    </xf>
    <xf numFmtId="2" fontId="0" fillId="3" borderId="0" xfId="0" applyNumberFormat="1" applyFill="1"/>
    <xf numFmtId="3" fontId="0" fillId="5" borderId="0" xfId="0" applyNumberFormat="1" applyFill="1"/>
    <xf numFmtId="167" fontId="0" fillId="5" borderId="0" xfId="0" applyNumberFormat="1" applyFill="1"/>
    <xf numFmtId="0" fontId="1" fillId="5" borderId="0" xfId="0" applyFont="1" applyFill="1"/>
    <xf numFmtId="0" fontId="22" fillId="5" borderId="1" xfId="0" applyFont="1" applyFill="1" applyBorder="1"/>
    <xf numFmtId="0" fontId="0" fillId="5" borderId="1" xfId="0" applyFill="1" applyBorder="1"/>
    <xf numFmtId="0" fontId="20" fillId="5" borderId="0" xfId="0" applyFont="1" applyFill="1"/>
    <xf numFmtId="0" fontId="19" fillId="5" borderId="0" xfId="0" applyFont="1" applyFill="1"/>
    <xf numFmtId="0" fontId="0" fillId="5" borderId="0" xfId="0" applyFill="1" applyAlignment="1">
      <alignment wrapText="1"/>
    </xf>
    <xf numFmtId="0" fontId="13" fillId="5" borderId="0" xfId="2" applyFill="1"/>
    <xf numFmtId="14" fontId="0" fillId="5" borderId="0" xfId="0" applyNumberFormat="1" applyFill="1"/>
    <xf numFmtId="9" fontId="0" fillId="5" borderId="0" xfId="0" applyNumberFormat="1" applyFill="1"/>
    <xf numFmtId="0" fontId="0" fillId="12" borderId="13" xfId="0" applyFill="1" applyBorder="1"/>
    <xf numFmtId="0" fontId="0" fillId="5" borderId="12" xfId="0" applyFill="1" applyBorder="1" applyAlignment="1">
      <alignment vertical="center" wrapText="1"/>
    </xf>
    <xf numFmtId="3" fontId="0" fillId="5" borderId="12" xfId="0" applyNumberFormat="1" applyFill="1" applyBorder="1"/>
    <xf numFmtId="167" fontId="0" fillId="5" borderId="12" xfId="0" applyNumberFormat="1" applyFill="1" applyBorder="1"/>
    <xf numFmtId="0" fontId="0" fillId="5" borderId="12" xfId="0" applyFill="1" applyBorder="1"/>
    <xf numFmtId="0" fontId="1" fillId="5" borderId="12" xfId="0" applyFont="1" applyFill="1" applyBorder="1"/>
    <xf numFmtId="0" fontId="1" fillId="5" borderId="12" xfId="0" applyFont="1" applyFill="1" applyBorder="1" applyAlignment="1">
      <alignment wrapText="1"/>
    </xf>
    <xf numFmtId="166" fontId="0" fillId="5" borderId="12" xfId="0" applyNumberFormat="1" applyFill="1" applyBorder="1"/>
    <xf numFmtId="168" fontId="0" fillId="5" borderId="12" xfId="0" applyNumberFormat="1" applyFill="1" applyBorder="1"/>
    <xf numFmtId="168" fontId="1" fillId="5" borderId="12" xfId="0" applyNumberFormat="1" applyFont="1" applyFill="1" applyBorder="1" applyAlignment="1">
      <alignment wrapText="1"/>
    </xf>
    <xf numFmtId="0" fontId="0" fillId="5" borderId="12" xfId="0" applyFill="1" applyBorder="1" applyAlignment="1">
      <alignment wrapText="1"/>
    </xf>
    <xf numFmtId="166" fontId="1" fillId="5" borderId="12" xfId="0" applyNumberFormat="1" applyFont="1" applyFill="1" applyBorder="1"/>
    <xf numFmtId="0" fontId="14" fillId="2" borderId="12" xfId="0" applyFont="1" applyFill="1" applyBorder="1"/>
    <xf numFmtId="0" fontId="0" fillId="5" borderId="11" xfId="0" applyFill="1" applyBorder="1" applyAlignment="1">
      <alignment vertical="center" wrapText="1"/>
    </xf>
    <xf numFmtId="3" fontId="0" fillId="5" borderId="11" xfId="0" applyNumberFormat="1" applyFill="1" applyBorder="1"/>
    <xf numFmtId="0" fontId="14" fillId="2" borderId="12" xfId="0" applyFont="1" applyFill="1" applyBorder="1" applyAlignment="1">
      <alignment wrapText="1"/>
    </xf>
    <xf numFmtId="0" fontId="14" fillId="2" borderId="12" xfId="0" applyFont="1" applyFill="1" applyBorder="1" applyAlignment="1">
      <alignment horizontal="center" vertical="center" wrapText="1"/>
    </xf>
    <xf numFmtId="0" fontId="0" fillId="8" borderId="11" xfId="0" applyFill="1" applyBorder="1" applyAlignment="1">
      <alignment vertical="center" wrapText="1"/>
    </xf>
    <xf numFmtId="3" fontId="0" fillId="8" borderId="11" xfId="0" applyNumberFormat="1" applyFill="1" applyBorder="1"/>
    <xf numFmtId="3" fontId="0" fillId="5" borderId="11" xfId="0" applyNumberFormat="1" applyFill="1" applyBorder="1" applyAlignment="1">
      <alignment vertical="center" wrapText="1"/>
    </xf>
    <xf numFmtId="0" fontId="20" fillId="5" borderId="14" xfId="0" applyFont="1" applyFill="1" applyBorder="1"/>
    <xf numFmtId="0" fontId="0" fillId="5" borderId="14" xfId="0" applyFill="1" applyBorder="1"/>
    <xf numFmtId="0" fontId="20" fillId="5" borderId="0" xfId="0" applyFont="1" applyFill="1" applyBorder="1"/>
    <xf numFmtId="0" fontId="0" fillId="5" borderId="0" xfId="0" applyFill="1" applyBorder="1"/>
    <xf numFmtId="0" fontId="0" fillId="5" borderId="11" xfId="0" applyFill="1" applyBorder="1"/>
    <xf numFmtId="3" fontId="14" fillId="2" borderId="12" xfId="0" applyNumberFormat="1" applyFont="1" applyFill="1" applyBorder="1"/>
    <xf numFmtId="0" fontId="0" fillId="5" borderId="0" xfId="0" applyFill="1" applyAlignment="1">
      <alignment horizontal="centerContinuous"/>
    </xf>
    <xf numFmtId="167" fontId="0" fillId="5" borderId="11" xfId="0" applyNumberFormat="1" applyFill="1" applyBorder="1"/>
    <xf numFmtId="9" fontId="0" fillId="5" borderId="0" xfId="1" applyFont="1" applyFill="1"/>
    <xf numFmtId="164" fontId="0" fillId="5" borderId="0" xfId="1" applyNumberFormat="1" applyFont="1" applyFill="1"/>
    <xf numFmtId="164" fontId="0" fillId="5" borderId="12" xfId="1" applyNumberFormat="1" applyFont="1" applyFill="1" applyBorder="1"/>
    <xf numFmtId="2" fontId="0" fillId="5" borderId="12" xfId="1" applyNumberFormat="1" applyFont="1" applyFill="1" applyBorder="1"/>
    <xf numFmtId="3" fontId="0" fillId="5" borderId="14" xfId="0" applyNumberFormat="1" applyFill="1" applyBorder="1"/>
    <xf numFmtId="0" fontId="1" fillId="13" borderId="12" xfId="0" applyFont="1" applyFill="1" applyBorder="1"/>
    <xf numFmtId="0" fontId="1" fillId="13" borderId="12" xfId="0" applyFont="1" applyFill="1" applyBorder="1" applyAlignment="1">
      <alignment wrapText="1"/>
    </xf>
    <xf numFmtId="10" fontId="6" fillId="5" borderId="0" xfId="1" applyNumberFormat="1" applyFill="1"/>
    <xf numFmtId="165" fontId="0" fillId="5" borderId="0" xfId="0" applyNumberFormat="1" applyFill="1"/>
    <xf numFmtId="165" fontId="0" fillId="5" borderId="0" xfId="0" applyNumberFormat="1" applyFill="1" applyAlignment="1">
      <alignment horizontal="center" vertical="center"/>
    </xf>
    <xf numFmtId="2" fontId="0" fillId="5" borderId="0" xfId="0" applyNumberFormat="1" applyFill="1" applyAlignment="1">
      <alignment horizontal="center" vertical="center"/>
    </xf>
    <xf numFmtId="164" fontId="6" fillId="5" borderId="0" xfId="1" applyNumberFormat="1" applyFill="1"/>
    <xf numFmtId="2" fontId="6" fillId="5" borderId="0" xfId="1" applyNumberFormat="1" applyFill="1"/>
    <xf numFmtId="164" fontId="6" fillId="5" borderId="0" xfId="1" applyNumberFormat="1" applyFill="1" applyAlignment="1">
      <alignment horizontal="center" vertical="center"/>
    </xf>
    <xf numFmtId="9" fontId="6" fillId="5" borderId="0" xfId="1" applyFill="1"/>
    <xf numFmtId="3" fontId="0" fillId="5" borderId="12" xfId="0" applyNumberFormat="1" applyFill="1" applyBorder="1" applyAlignment="1">
      <alignment horizontal="center" vertical="center"/>
    </xf>
    <xf numFmtId="0" fontId="0" fillId="5" borderId="12" xfId="0" applyFill="1" applyBorder="1" applyAlignment="1">
      <alignment horizontal="center" vertical="center"/>
    </xf>
    <xf numFmtId="1" fontId="0" fillId="5" borderId="12" xfId="0" applyNumberFormat="1" applyFill="1" applyBorder="1" applyAlignment="1">
      <alignment horizontal="center" vertical="center"/>
    </xf>
    <xf numFmtId="0" fontId="21" fillId="5" borderId="3" xfId="0" applyFont="1" applyFill="1" applyBorder="1"/>
    <xf numFmtId="0" fontId="0" fillId="5" borderId="4" xfId="0" applyFill="1" applyBorder="1"/>
    <xf numFmtId="0" fontId="0" fillId="5" borderId="5" xfId="0" applyFill="1" applyBorder="1"/>
    <xf numFmtId="0" fontId="1" fillId="14" borderId="12" xfId="0" applyFont="1" applyFill="1" applyBorder="1" applyAlignment="1">
      <alignment horizontal="centerContinuous" vertical="center" wrapText="1"/>
    </xf>
    <xf numFmtId="3" fontId="1" fillId="14" borderId="16" xfId="0" applyNumberFormat="1" applyFont="1" applyFill="1" applyBorder="1" applyAlignment="1">
      <alignment horizontal="centerContinuous" vertical="center" wrapText="1"/>
    </xf>
    <xf numFmtId="3" fontId="1" fillId="14" borderId="17" xfId="0" applyNumberFormat="1" applyFont="1" applyFill="1" applyBorder="1" applyAlignment="1">
      <alignment horizontal="centerContinuous" vertical="center" wrapText="1"/>
    </xf>
    <xf numFmtId="0" fontId="1" fillId="5" borderId="11" xfId="0" applyFont="1" applyFill="1" applyBorder="1" applyAlignment="1">
      <alignment vertical="center" wrapText="1"/>
    </xf>
    <xf numFmtId="0" fontId="1" fillId="5" borderId="11" xfId="0" applyFont="1" applyFill="1" applyBorder="1"/>
    <xf numFmtId="0" fontId="14" fillId="2" borderId="0" xfId="0" applyFont="1" applyFill="1"/>
    <xf numFmtId="0" fontId="1" fillId="14" borderId="16" xfId="0" applyFont="1" applyFill="1" applyBorder="1" applyAlignment="1">
      <alignment horizontal="centerContinuous" vertical="center" wrapText="1"/>
    </xf>
    <xf numFmtId="165" fontId="0" fillId="5" borderId="12" xfId="0" applyNumberFormat="1" applyFill="1" applyBorder="1"/>
    <xf numFmtId="1" fontId="0" fillId="5" borderId="12" xfId="0" applyNumberFormat="1" applyFill="1" applyBorder="1"/>
    <xf numFmtId="164" fontId="0" fillId="5" borderId="12" xfId="1" applyNumberFormat="1" applyFont="1" applyFill="1" applyBorder="1" applyAlignment="1">
      <alignment horizontal="center" vertical="center"/>
    </xf>
    <xf numFmtId="2" fontId="0" fillId="5" borderId="12" xfId="1" applyNumberFormat="1" applyFont="1" applyFill="1" applyBorder="1" applyAlignment="1">
      <alignment horizontal="center" vertical="center"/>
    </xf>
    <xf numFmtId="0" fontId="21" fillId="5" borderId="0" xfId="0" applyFont="1" applyFill="1" applyBorder="1"/>
    <xf numFmtId="0" fontId="1" fillId="5" borderId="0" xfId="0" applyFont="1" applyFill="1" applyBorder="1"/>
    <xf numFmtId="1" fontId="0" fillId="5" borderId="0" xfId="0" applyNumberFormat="1" applyFill="1" applyBorder="1"/>
    <xf numFmtId="0" fontId="22" fillId="5" borderId="0" xfId="0" applyFont="1" applyFill="1" applyBorder="1"/>
    <xf numFmtId="2" fontId="0" fillId="5" borderId="12" xfId="0" applyNumberFormat="1" applyFill="1" applyBorder="1" applyAlignment="1">
      <alignment horizontal="center" vertical="center"/>
    </xf>
    <xf numFmtId="0" fontId="21" fillId="5" borderId="9" xfId="0" applyFont="1" applyFill="1" applyBorder="1"/>
    <xf numFmtId="0" fontId="0" fillId="5" borderId="15" xfId="0" applyFill="1" applyBorder="1"/>
    <xf numFmtId="0" fontId="28" fillId="5" borderId="0" xfId="0" applyFont="1" applyFill="1"/>
    <xf numFmtId="0" fontId="0" fillId="5" borderId="0" xfId="0" applyFill="1" applyAlignment="1">
      <alignment horizontal="center" vertical="center"/>
    </xf>
    <xf numFmtId="165" fontId="0" fillId="3" borderId="0" xfId="0" applyNumberFormat="1" applyFill="1"/>
    <xf numFmtId="165" fontId="0" fillId="3" borderId="0" xfId="0" applyNumberFormat="1" applyFill="1" applyAlignment="1">
      <alignment horizontal="center" vertical="center"/>
    </xf>
    <xf numFmtId="9" fontId="0" fillId="5" borderId="12" xfId="1" applyFont="1" applyFill="1" applyBorder="1"/>
    <xf numFmtId="0" fontId="30" fillId="5" borderId="0" xfId="0" applyFont="1" applyFill="1" applyAlignment="1">
      <alignment vertical="center" wrapText="1"/>
    </xf>
    <xf numFmtId="0" fontId="31" fillId="5" borderId="0" xfId="0" applyFont="1" applyFill="1" applyAlignment="1">
      <alignment vertical="center"/>
    </xf>
    <xf numFmtId="0" fontId="31" fillId="0" borderId="0" xfId="0" applyFont="1" applyAlignment="1">
      <alignment vertical="center"/>
    </xf>
    <xf numFmtId="0" fontId="32" fillId="3" borderId="0" xfId="0" applyFont="1" applyFill="1"/>
    <xf numFmtId="0" fontId="32" fillId="16" borderId="0" xfId="0" applyFont="1" applyFill="1" applyAlignment="1">
      <alignment wrapText="1"/>
    </xf>
    <xf numFmtId="0" fontId="33" fillId="8" borderId="0" xfId="0" applyFont="1" applyFill="1"/>
    <xf numFmtId="0" fontId="33" fillId="15" borderId="0" xfId="0" applyFont="1" applyFill="1"/>
    <xf numFmtId="0" fontId="34" fillId="5" borderId="0" xfId="0" applyFont="1" applyFill="1"/>
    <xf numFmtId="0" fontId="35" fillId="5" borderId="0" xfId="0" applyFont="1" applyFill="1"/>
    <xf numFmtId="0" fontId="36" fillId="5" borderId="0" xfId="0" applyFont="1" applyFill="1"/>
    <xf numFmtId="0" fontId="37" fillId="5" borderId="0" xfId="0" applyFont="1" applyFill="1"/>
    <xf numFmtId="166" fontId="0" fillId="5" borderId="0" xfId="0" applyNumberFormat="1" applyFill="1"/>
    <xf numFmtId="0" fontId="38" fillId="2" borderId="12" xfId="0" applyFont="1" applyFill="1" applyBorder="1"/>
    <xf numFmtId="3" fontId="0" fillId="5" borderId="0" xfId="0" applyNumberFormat="1" applyFill="1" applyBorder="1"/>
    <xf numFmtId="0" fontId="14" fillId="2" borderId="0" xfId="0" applyFont="1" applyFill="1" applyAlignment="1">
      <alignment horizontal="center" vertical="center" wrapText="1"/>
    </xf>
    <xf numFmtId="3" fontId="0" fillId="5" borderId="12" xfId="0" applyNumberFormat="1" applyFill="1" applyBorder="1" applyAlignment="1">
      <alignment horizontal="center"/>
    </xf>
    <xf numFmtId="167" fontId="0" fillId="5" borderId="12" xfId="0" applyNumberFormat="1" applyFill="1" applyBorder="1" applyAlignment="1">
      <alignment horizontal="center"/>
    </xf>
    <xf numFmtId="166" fontId="0" fillId="5" borderId="12" xfId="0" applyNumberFormat="1" applyFill="1" applyBorder="1" applyAlignment="1">
      <alignment horizontal="center"/>
    </xf>
    <xf numFmtId="0" fontId="0" fillId="5" borderId="12" xfId="0" applyFill="1" applyBorder="1" applyAlignment="1">
      <alignment horizontal="center"/>
    </xf>
    <xf numFmtId="0" fontId="17" fillId="9" borderId="3" xfId="0" applyFont="1" applyFill="1" applyBorder="1" applyAlignment="1">
      <alignment horizontal="center" vertical="center" wrapText="1"/>
    </xf>
    <xf numFmtId="0" fontId="17" fillId="9" borderId="6" xfId="0" applyFont="1" applyFill="1" applyBorder="1" applyAlignment="1">
      <alignment horizontal="center" vertical="center" wrapText="1"/>
    </xf>
    <xf numFmtId="0" fontId="17" fillId="9" borderId="3" xfId="0" applyFont="1" applyFill="1" applyBorder="1" applyAlignment="1">
      <alignment horizontal="center"/>
    </xf>
    <xf numFmtId="0" fontId="17" fillId="9" borderId="4" xfId="0" applyFont="1" applyFill="1" applyBorder="1" applyAlignment="1">
      <alignment horizontal="center"/>
    </xf>
    <xf numFmtId="0" fontId="17" fillId="9" borderId="5" xfId="0" applyFont="1" applyFill="1" applyBorder="1" applyAlignment="1">
      <alignment horizontal="center" vertical="center" wrapText="1"/>
    </xf>
    <xf numFmtId="0" fontId="17" fillId="9" borderId="7" xfId="0" applyFont="1" applyFill="1" applyBorder="1" applyAlignment="1">
      <alignment horizontal="center" vertical="center" wrapText="1"/>
    </xf>
    <xf numFmtId="0" fontId="24" fillId="5" borderId="3" xfId="0" applyFont="1" applyFill="1" applyBorder="1" applyAlignment="1">
      <alignment horizontal="left" wrapText="1"/>
    </xf>
    <xf numFmtId="0" fontId="24" fillId="5" borderId="4" xfId="0" applyFont="1" applyFill="1" applyBorder="1" applyAlignment="1">
      <alignment horizontal="left" wrapText="1"/>
    </xf>
    <xf numFmtId="0" fontId="24" fillId="5" borderId="5" xfId="0" applyFont="1" applyFill="1" applyBorder="1" applyAlignment="1">
      <alignment horizontal="left" wrapText="1"/>
    </xf>
    <xf numFmtId="0" fontId="24" fillId="5" borderId="9" xfId="0" applyFont="1" applyFill="1" applyBorder="1" applyAlignment="1">
      <alignment horizontal="left" vertical="center" wrapText="1"/>
    </xf>
    <xf numFmtId="0" fontId="24" fillId="5" borderId="0" xfId="0" applyFont="1" applyFill="1" applyBorder="1" applyAlignment="1">
      <alignment horizontal="left" vertical="center" wrapText="1"/>
    </xf>
    <xf numFmtId="0" fontId="24" fillId="5" borderId="15" xfId="0" applyFont="1" applyFill="1" applyBorder="1" applyAlignment="1">
      <alignment horizontal="left" vertical="center" wrapText="1"/>
    </xf>
    <xf numFmtId="0" fontId="23" fillId="2" borderId="6" xfId="0" applyFont="1" applyFill="1" applyBorder="1" applyAlignment="1">
      <alignment horizontal="center"/>
    </xf>
    <xf numFmtId="0" fontId="23" fillId="2" borderId="1" xfId="0" applyFont="1" applyFill="1" applyBorder="1" applyAlignment="1">
      <alignment horizontal="center"/>
    </xf>
    <xf numFmtId="0" fontId="23" fillId="2" borderId="7" xfId="0" applyFont="1" applyFill="1" applyBorder="1" applyAlignment="1">
      <alignment horizontal="center"/>
    </xf>
    <xf numFmtId="0" fontId="24" fillId="5" borderId="9" xfId="0" applyFont="1" applyFill="1" applyBorder="1" applyAlignment="1">
      <alignment horizontal="left" wrapText="1"/>
    </xf>
    <xf numFmtId="0" fontId="24" fillId="5" borderId="0" xfId="0" applyFont="1" applyFill="1" applyBorder="1" applyAlignment="1">
      <alignment horizontal="left" wrapText="1"/>
    </xf>
    <xf numFmtId="0" fontId="24" fillId="5" borderId="15" xfId="0" applyFont="1" applyFill="1" applyBorder="1" applyAlignment="1">
      <alignment horizontal="left" wrapText="1"/>
    </xf>
    <xf numFmtId="0" fontId="24" fillId="5" borderId="6" xfId="0" applyFont="1" applyFill="1" applyBorder="1" applyAlignment="1">
      <alignment horizontal="left" vertical="center" wrapText="1"/>
    </xf>
    <xf numFmtId="0" fontId="24" fillId="5" borderId="1" xfId="0" applyFont="1" applyFill="1" applyBorder="1" applyAlignment="1">
      <alignment horizontal="left" vertical="center" wrapText="1"/>
    </xf>
    <xf numFmtId="0" fontId="24" fillId="5" borderId="7" xfId="0" applyFont="1" applyFill="1" applyBorder="1" applyAlignment="1">
      <alignment horizontal="left" vertical="center" wrapText="1"/>
    </xf>
    <xf numFmtId="0" fontId="24" fillId="5" borderId="6" xfId="0" applyFont="1" applyFill="1" applyBorder="1" applyAlignment="1">
      <alignment horizontal="left" vertical="top" wrapText="1"/>
    </xf>
    <xf numFmtId="0" fontId="24" fillId="5" borderId="1" xfId="0" applyFont="1" applyFill="1" applyBorder="1" applyAlignment="1">
      <alignment horizontal="left" vertical="top" wrapText="1"/>
    </xf>
    <xf numFmtId="0" fontId="24" fillId="5" borderId="7" xfId="0" applyFont="1" applyFill="1" applyBorder="1" applyAlignment="1">
      <alignment horizontal="left" vertical="top" wrapText="1"/>
    </xf>
    <xf numFmtId="0" fontId="19" fillId="5" borderId="6" xfId="0" applyFont="1" applyFill="1" applyBorder="1" applyAlignment="1">
      <alignment horizontal="left" wrapText="1"/>
    </xf>
    <xf numFmtId="0" fontId="19" fillId="5" borderId="1" xfId="0" applyFont="1" applyFill="1" applyBorder="1" applyAlignment="1">
      <alignment horizontal="left" wrapText="1"/>
    </xf>
    <xf numFmtId="0" fontId="19" fillId="5" borderId="7" xfId="0" applyFont="1" applyFill="1" applyBorder="1" applyAlignment="1">
      <alignment horizontal="left" wrapText="1"/>
    </xf>
    <xf numFmtId="0" fontId="19" fillId="5" borderId="0" xfId="0" applyFont="1" applyFill="1" applyAlignment="1">
      <alignment horizontal="left" wrapText="1"/>
    </xf>
    <xf numFmtId="0" fontId="19" fillId="5" borderId="12" xfId="0" applyFont="1" applyFill="1" applyBorder="1" applyAlignment="1">
      <alignment horizontal="left" wrapText="1"/>
    </xf>
    <xf numFmtId="0" fontId="33" fillId="17" borderId="0" xfId="0" applyFont="1" applyFill="1"/>
  </cellXfs>
  <cellStyles count="3">
    <cellStyle name="Hyperlink" xfId="2" builtinId="8"/>
    <cellStyle name="Normal" xfId="0" builtinId="0"/>
    <cellStyle name="Percent" xfId="1" builtinId="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styles" Target="styles.xml"/><Relationship Id="rId3" Type="http://schemas.openxmlformats.org/officeDocument/2006/relationships/worksheet" Target="worksheets/sheet3.xml"/><Relationship Id="rId21" Type="http://schemas.openxmlformats.org/officeDocument/2006/relationships/worksheet" Target="worksheets/sheet2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theme" Target="theme/theme1.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calcChain" Target="calcChain.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sharedStrings" Target="sharedStrings.xml"/></Relationships>
</file>

<file path=xl/charts/_rels/chart1.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_rels/chart2.xml.rels><?xml version="1.0" encoding="UTF-8" standalone="yes"?>
<Relationships xmlns="http://schemas.openxmlformats.org/package/2006/relationships"><Relationship Id="rId2" Type="http://schemas.microsoft.com/office/2011/relationships/chartColorStyle" Target="colors2.xml"/><Relationship Id="rId1" Type="http://schemas.microsoft.com/office/2011/relationships/chartStyle" Target="style2.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barChart>
        <c:barDir val="col"/>
        <c:grouping val="clustered"/>
        <c:varyColors val="0"/>
        <c:ser>
          <c:idx val="0"/>
          <c:order val="0"/>
          <c:spPr>
            <a:solidFill>
              <a:schemeClr val="accent1"/>
            </a:solidFill>
            <a:ln>
              <a:noFill/>
            </a:ln>
            <a:effectLst/>
          </c:spPr>
          <c:invertIfNegative val="0"/>
          <c:cat>
            <c:strRef>
              <c:f>'08 Revenue Adequacy Inputs'!$AD$22:$AD$43</c:f>
              <c:strCache>
                <c:ptCount val="22"/>
                <c:pt idx="0">
                  <c:v>Less than -35</c:v>
                </c:pt>
                <c:pt idx="1">
                  <c:v>Between -35 and -32.5</c:v>
                </c:pt>
                <c:pt idx="2">
                  <c:v>Between -32.5 and -30</c:v>
                </c:pt>
                <c:pt idx="3">
                  <c:v>Between -30 and -27.5</c:v>
                </c:pt>
                <c:pt idx="4">
                  <c:v>Between -27.5 and -25</c:v>
                </c:pt>
                <c:pt idx="5">
                  <c:v>Between -25 and -22.5</c:v>
                </c:pt>
                <c:pt idx="6">
                  <c:v>Between -22.5 and -20</c:v>
                </c:pt>
                <c:pt idx="7">
                  <c:v>Between -20 and -17.5</c:v>
                </c:pt>
                <c:pt idx="8">
                  <c:v>Between -17.5 and -15</c:v>
                </c:pt>
                <c:pt idx="9">
                  <c:v>Between -15 and -12.5</c:v>
                </c:pt>
                <c:pt idx="10">
                  <c:v>Between -12.5 and -10</c:v>
                </c:pt>
                <c:pt idx="11">
                  <c:v>Between -10 and -7.5</c:v>
                </c:pt>
                <c:pt idx="12">
                  <c:v>Between -7.5 and -5</c:v>
                </c:pt>
                <c:pt idx="13">
                  <c:v>Between -5 and -2.5</c:v>
                </c:pt>
                <c:pt idx="14">
                  <c:v>Between -2.5 and 0</c:v>
                </c:pt>
                <c:pt idx="15">
                  <c:v>Between 0 and 2.5</c:v>
                </c:pt>
                <c:pt idx="16">
                  <c:v>Between 2.5 and 5</c:v>
                </c:pt>
                <c:pt idx="17">
                  <c:v>Between 5 and 7.5</c:v>
                </c:pt>
                <c:pt idx="18">
                  <c:v>Between 7.5 and 10</c:v>
                </c:pt>
                <c:pt idx="19">
                  <c:v>Between 10 and 12.5</c:v>
                </c:pt>
                <c:pt idx="20">
                  <c:v>Between 12.5 and 15</c:v>
                </c:pt>
                <c:pt idx="21">
                  <c:v>More than 15</c:v>
                </c:pt>
              </c:strCache>
            </c:strRef>
          </c:cat>
          <c:val>
            <c:numRef>
              <c:f>'08 Revenue Adequacy Inputs'!$AF$22:$AF$43</c:f>
              <c:numCache>
                <c:formatCode>General</c:formatCode>
                <c:ptCount val="22"/>
                <c:pt idx="0">
                  <c:v>0</c:v>
                </c:pt>
                <c:pt idx="1">
                  <c:v>0</c:v>
                </c:pt>
                <c:pt idx="2">
                  <c:v>1</c:v>
                </c:pt>
                <c:pt idx="3">
                  <c:v>0</c:v>
                </c:pt>
                <c:pt idx="4">
                  <c:v>0</c:v>
                </c:pt>
                <c:pt idx="5">
                  <c:v>1</c:v>
                </c:pt>
                <c:pt idx="6">
                  <c:v>1</c:v>
                </c:pt>
                <c:pt idx="7">
                  <c:v>3</c:v>
                </c:pt>
                <c:pt idx="8">
                  <c:v>4</c:v>
                </c:pt>
                <c:pt idx="9">
                  <c:v>4</c:v>
                </c:pt>
                <c:pt idx="10">
                  <c:v>11</c:v>
                </c:pt>
                <c:pt idx="11">
                  <c:v>21</c:v>
                </c:pt>
                <c:pt idx="12">
                  <c:v>46</c:v>
                </c:pt>
                <c:pt idx="13">
                  <c:v>52</c:v>
                </c:pt>
                <c:pt idx="14">
                  <c:v>75</c:v>
                </c:pt>
                <c:pt idx="15">
                  <c:v>40</c:v>
                </c:pt>
                <c:pt idx="16">
                  <c:v>22</c:v>
                </c:pt>
                <c:pt idx="17">
                  <c:v>10</c:v>
                </c:pt>
                <c:pt idx="18">
                  <c:v>3</c:v>
                </c:pt>
                <c:pt idx="19">
                  <c:v>0</c:v>
                </c:pt>
                <c:pt idx="20">
                  <c:v>1</c:v>
                </c:pt>
                <c:pt idx="21">
                  <c:v>0</c:v>
                </c:pt>
              </c:numCache>
            </c:numRef>
          </c:val>
          <c:extLst>
            <c:ext xmlns:c16="http://schemas.microsoft.com/office/drawing/2014/chart" uri="{C3380CC4-5D6E-409C-BE32-E72D297353CC}">
              <c16:uniqueId val="{00000000-8A66-4B58-8349-0C1DDEDAD812}"/>
            </c:ext>
          </c:extLst>
        </c:ser>
        <c:dLbls>
          <c:showLegendKey val="0"/>
          <c:showVal val="0"/>
          <c:showCatName val="0"/>
          <c:showSerName val="0"/>
          <c:showPercent val="0"/>
          <c:showBubbleSize val="0"/>
        </c:dLbls>
        <c:gapWidth val="50"/>
        <c:overlap val="-27"/>
        <c:axId val="508347952"/>
        <c:axId val="508352544"/>
      </c:barChart>
      <c:catAx>
        <c:axId val="508347952"/>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en-US"/>
          </a:p>
        </c:txPr>
        <c:crossAx val="508352544"/>
        <c:crosses val="autoZero"/>
        <c:auto val="1"/>
        <c:lblAlgn val="ctr"/>
        <c:lblOffset val="100"/>
        <c:noMultiLvlLbl val="0"/>
      </c:catAx>
      <c:valAx>
        <c:axId val="508352544"/>
        <c:scaling>
          <c:orientation val="minMax"/>
        </c:scaling>
        <c:delete val="0"/>
        <c:axPos val="l"/>
        <c:majorGridlines>
          <c:spPr>
            <a:ln w="9525" cap="flat" cmpd="sng" algn="ctr">
              <a:solidFill>
                <a:schemeClr val="tx1">
                  <a:lumMod val="15000"/>
                  <a:lumOff val="85000"/>
                </a:schemeClr>
              </a:solidFill>
              <a:round/>
            </a:ln>
            <a:effectLst/>
          </c:spPr>
        </c:majorGridlines>
        <c:title>
          <c:tx>
            <c:rich>
              <a:bodyPr rot="-5400000" spcFirstLastPara="1" vertOverflow="ellipsis" vert="horz" wrap="square" anchor="ctr" anchorCtr="1"/>
              <a:lstStyle/>
              <a:p>
                <a:pPr>
                  <a:defRPr sz="1000" b="0" i="0" u="none" strike="noStrike" kern="1200" baseline="0">
                    <a:solidFill>
                      <a:sysClr val="windowText" lastClr="000000"/>
                    </a:solidFill>
                    <a:latin typeface="Arial" panose="020B0604020202020204" pitchFamily="34" charset="0"/>
                    <a:ea typeface="+mn-ea"/>
                    <a:cs typeface="Arial" panose="020B0604020202020204" pitchFamily="34" charset="0"/>
                  </a:defRPr>
                </a:pPr>
                <a:r>
                  <a:rPr lang="en-US"/>
                  <a:t>Number of Participants</a:t>
                </a:r>
              </a:p>
            </c:rich>
          </c:tx>
          <c:overlay val="0"/>
          <c:spPr>
            <a:noFill/>
            <a:ln>
              <a:noFill/>
            </a:ln>
            <a:effectLst/>
          </c:spPr>
          <c:txPr>
            <a:bodyPr rot="-5400000" spcFirstLastPara="1" vertOverflow="ellipsis" vert="horz" wrap="square" anchor="ctr" anchorCtr="1"/>
            <a:lstStyle/>
            <a:p>
              <a:pPr>
                <a:defRPr sz="1000" b="0"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en-US"/>
            </a:p>
          </c:txPr>
        </c:title>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en-US"/>
          </a:p>
        </c:txPr>
        <c:crossAx val="508347952"/>
        <c:crosses val="autoZero"/>
        <c:crossBetween val="between"/>
      </c:valAx>
      <c:spPr>
        <a:noFill/>
        <a:ln>
          <a:noFill/>
        </a:ln>
        <a:effectLst/>
      </c:spPr>
    </c:plotArea>
    <c:plotVisOnly val="0"/>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solidFill>
            <a:sysClr val="windowText" lastClr="000000"/>
          </a:solidFill>
          <a:latin typeface="Arial" panose="020B0604020202020204" pitchFamily="34" charset="0"/>
          <a:cs typeface="Arial" panose="020B0604020202020204" pitchFamily="34" charset="0"/>
        </a:defRPr>
      </a:pPr>
      <a:endParaRPr lang="en-US"/>
    </a:p>
  </c:txPr>
  <c:printSettings>
    <c:headerFooter/>
    <c:pageMargins b="0.75" l="0.7" r="0.7" t="0.75" header="0.3" footer="0.3"/>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barChart>
        <c:barDir val="col"/>
        <c:grouping val="clustered"/>
        <c:varyColors val="0"/>
        <c:ser>
          <c:idx val="0"/>
          <c:order val="0"/>
          <c:tx>
            <c:strRef>
              <c:f>'08 Revenue Adequacy Inputs'!$AG$22:$AG$43</c:f>
              <c:strCache>
                <c:ptCount val="22"/>
                <c:pt idx="0">
                  <c:v>0</c:v>
                </c:pt>
                <c:pt idx="1">
                  <c:v>1</c:v>
                </c:pt>
                <c:pt idx="2">
                  <c:v>1</c:v>
                </c:pt>
                <c:pt idx="3">
                  <c:v>0</c:v>
                </c:pt>
                <c:pt idx="4">
                  <c:v>1</c:v>
                </c:pt>
                <c:pt idx="5">
                  <c:v>2</c:v>
                </c:pt>
                <c:pt idx="6">
                  <c:v>2</c:v>
                </c:pt>
                <c:pt idx="7">
                  <c:v>2</c:v>
                </c:pt>
                <c:pt idx="8">
                  <c:v>3</c:v>
                </c:pt>
                <c:pt idx="9">
                  <c:v>8</c:v>
                </c:pt>
                <c:pt idx="10">
                  <c:v>18</c:v>
                </c:pt>
                <c:pt idx="11">
                  <c:v>34</c:v>
                </c:pt>
                <c:pt idx="12">
                  <c:v>31</c:v>
                </c:pt>
                <c:pt idx="13">
                  <c:v>65</c:v>
                </c:pt>
                <c:pt idx="14">
                  <c:v>66</c:v>
                </c:pt>
                <c:pt idx="15">
                  <c:v>42</c:v>
                </c:pt>
                <c:pt idx="16">
                  <c:v>25</c:v>
                </c:pt>
                <c:pt idx="17">
                  <c:v>12</c:v>
                </c:pt>
                <c:pt idx="18">
                  <c:v>3</c:v>
                </c:pt>
                <c:pt idx="19">
                  <c:v>0</c:v>
                </c:pt>
                <c:pt idx="20">
                  <c:v>0</c:v>
                </c:pt>
                <c:pt idx="21">
                  <c:v>0</c:v>
                </c:pt>
              </c:strCache>
            </c:strRef>
          </c:tx>
          <c:spPr>
            <a:solidFill>
              <a:schemeClr val="accent1"/>
            </a:solidFill>
            <a:ln>
              <a:noFill/>
            </a:ln>
            <a:effectLst/>
          </c:spPr>
          <c:invertIfNegative val="0"/>
          <c:cat>
            <c:strRef>
              <c:f>'08 Revenue Adequacy Inputs'!$AD$22:$AD$43</c:f>
              <c:strCache>
                <c:ptCount val="22"/>
                <c:pt idx="0">
                  <c:v>Less than -35</c:v>
                </c:pt>
                <c:pt idx="1">
                  <c:v>Between -35 and -32.5</c:v>
                </c:pt>
                <c:pt idx="2">
                  <c:v>Between -32.5 and -30</c:v>
                </c:pt>
                <c:pt idx="3">
                  <c:v>Between -30 and -27.5</c:v>
                </c:pt>
                <c:pt idx="4">
                  <c:v>Between -27.5 and -25</c:v>
                </c:pt>
                <c:pt idx="5">
                  <c:v>Between -25 and -22.5</c:v>
                </c:pt>
                <c:pt idx="6">
                  <c:v>Between -22.5 and -20</c:v>
                </c:pt>
                <c:pt idx="7">
                  <c:v>Between -20 and -17.5</c:v>
                </c:pt>
                <c:pt idx="8">
                  <c:v>Between -17.5 and -15</c:v>
                </c:pt>
                <c:pt idx="9">
                  <c:v>Between -15 and -12.5</c:v>
                </c:pt>
                <c:pt idx="10">
                  <c:v>Between -12.5 and -10</c:v>
                </c:pt>
                <c:pt idx="11">
                  <c:v>Between -10 and -7.5</c:v>
                </c:pt>
                <c:pt idx="12">
                  <c:v>Between -7.5 and -5</c:v>
                </c:pt>
                <c:pt idx="13">
                  <c:v>Between -5 and -2.5</c:v>
                </c:pt>
                <c:pt idx="14">
                  <c:v>Between -2.5 and 0</c:v>
                </c:pt>
                <c:pt idx="15">
                  <c:v>Between 0 and 2.5</c:v>
                </c:pt>
                <c:pt idx="16">
                  <c:v>Between 2.5 and 5</c:v>
                </c:pt>
                <c:pt idx="17">
                  <c:v>Between 5 and 7.5</c:v>
                </c:pt>
                <c:pt idx="18">
                  <c:v>Between 7.5 and 10</c:v>
                </c:pt>
                <c:pt idx="19">
                  <c:v>Between 10 and 12.5</c:v>
                </c:pt>
                <c:pt idx="20">
                  <c:v>Between 12.5 and 15</c:v>
                </c:pt>
                <c:pt idx="21">
                  <c:v>More than 15</c:v>
                </c:pt>
              </c:strCache>
            </c:strRef>
          </c:cat>
          <c:val>
            <c:numRef>
              <c:f>'08 Revenue Adequacy Inputs'!$AF$22:$AF$43</c:f>
              <c:numCache>
                <c:formatCode>General</c:formatCode>
                <c:ptCount val="22"/>
                <c:pt idx="0">
                  <c:v>0</c:v>
                </c:pt>
                <c:pt idx="1">
                  <c:v>0</c:v>
                </c:pt>
                <c:pt idx="2">
                  <c:v>1</c:v>
                </c:pt>
                <c:pt idx="3">
                  <c:v>0</c:v>
                </c:pt>
                <c:pt idx="4">
                  <c:v>0</c:v>
                </c:pt>
                <c:pt idx="5">
                  <c:v>1</c:v>
                </c:pt>
                <c:pt idx="6">
                  <c:v>1</c:v>
                </c:pt>
                <c:pt idx="7">
                  <c:v>3</c:v>
                </c:pt>
                <c:pt idx="8">
                  <c:v>4</c:v>
                </c:pt>
                <c:pt idx="9">
                  <c:v>4</c:v>
                </c:pt>
                <c:pt idx="10">
                  <c:v>11</c:v>
                </c:pt>
                <c:pt idx="11">
                  <c:v>21</c:v>
                </c:pt>
                <c:pt idx="12">
                  <c:v>46</c:v>
                </c:pt>
                <c:pt idx="13">
                  <c:v>52</c:v>
                </c:pt>
                <c:pt idx="14">
                  <c:v>75</c:v>
                </c:pt>
                <c:pt idx="15">
                  <c:v>40</c:v>
                </c:pt>
                <c:pt idx="16">
                  <c:v>22</c:v>
                </c:pt>
                <c:pt idx="17">
                  <c:v>10</c:v>
                </c:pt>
                <c:pt idx="18">
                  <c:v>3</c:v>
                </c:pt>
                <c:pt idx="19">
                  <c:v>0</c:v>
                </c:pt>
                <c:pt idx="20">
                  <c:v>1</c:v>
                </c:pt>
                <c:pt idx="21">
                  <c:v>0</c:v>
                </c:pt>
              </c:numCache>
            </c:numRef>
          </c:val>
          <c:extLst>
            <c:ext xmlns:c16="http://schemas.microsoft.com/office/drawing/2014/chart" uri="{C3380CC4-5D6E-409C-BE32-E72D297353CC}">
              <c16:uniqueId val="{00000000-A8EB-4DC1-90E9-5E5CD7132347}"/>
            </c:ext>
          </c:extLst>
        </c:ser>
        <c:dLbls>
          <c:showLegendKey val="0"/>
          <c:showVal val="0"/>
          <c:showCatName val="0"/>
          <c:showSerName val="0"/>
          <c:showPercent val="0"/>
          <c:showBubbleSize val="0"/>
        </c:dLbls>
        <c:gapWidth val="50"/>
        <c:overlap val="-27"/>
        <c:axId val="508347952"/>
        <c:axId val="508352544"/>
      </c:barChart>
      <c:catAx>
        <c:axId val="508347952"/>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en-US"/>
          </a:p>
        </c:txPr>
        <c:crossAx val="508352544"/>
        <c:crosses val="autoZero"/>
        <c:auto val="1"/>
        <c:lblAlgn val="ctr"/>
        <c:lblOffset val="100"/>
        <c:noMultiLvlLbl val="0"/>
      </c:catAx>
      <c:valAx>
        <c:axId val="508352544"/>
        <c:scaling>
          <c:orientation val="minMax"/>
        </c:scaling>
        <c:delete val="0"/>
        <c:axPos val="l"/>
        <c:majorGridlines>
          <c:spPr>
            <a:ln w="9525" cap="flat" cmpd="sng" algn="ctr">
              <a:solidFill>
                <a:schemeClr val="tx1">
                  <a:lumMod val="15000"/>
                  <a:lumOff val="85000"/>
                </a:schemeClr>
              </a:solidFill>
              <a:round/>
            </a:ln>
            <a:effectLst/>
          </c:spPr>
        </c:majorGridlines>
        <c:title>
          <c:tx>
            <c:rich>
              <a:bodyPr rot="-5400000" spcFirstLastPara="1" vertOverflow="ellipsis" vert="horz" wrap="square" anchor="ctr" anchorCtr="1"/>
              <a:lstStyle/>
              <a:p>
                <a:pPr>
                  <a:defRPr sz="1000" b="0" i="0" u="none" strike="noStrike" kern="1200" baseline="0">
                    <a:solidFill>
                      <a:sysClr val="windowText" lastClr="000000"/>
                    </a:solidFill>
                    <a:latin typeface="Arial" panose="020B0604020202020204" pitchFamily="34" charset="0"/>
                    <a:ea typeface="+mn-ea"/>
                    <a:cs typeface="Arial" panose="020B0604020202020204" pitchFamily="34" charset="0"/>
                  </a:defRPr>
                </a:pPr>
                <a:r>
                  <a:rPr lang="en-US"/>
                  <a:t>Number of Participants</a:t>
                </a:r>
              </a:p>
            </c:rich>
          </c:tx>
          <c:overlay val="0"/>
          <c:spPr>
            <a:noFill/>
            <a:ln>
              <a:noFill/>
            </a:ln>
            <a:effectLst/>
          </c:spPr>
          <c:txPr>
            <a:bodyPr rot="-5400000" spcFirstLastPara="1" vertOverflow="ellipsis" vert="horz" wrap="square" anchor="ctr" anchorCtr="1"/>
            <a:lstStyle/>
            <a:p>
              <a:pPr>
                <a:defRPr sz="1000" b="0"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en-US"/>
            </a:p>
          </c:txPr>
        </c:title>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en-US"/>
          </a:p>
        </c:txPr>
        <c:crossAx val="508347952"/>
        <c:crosses val="autoZero"/>
        <c:crossBetween val="between"/>
      </c:valAx>
      <c:spPr>
        <a:noFill/>
        <a:ln>
          <a:noFill/>
        </a:ln>
        <a:effectLst/>
      </c:spPr>
    </c:plotArea>
    <c:plotVisOnly val="0"/>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solidFill>
            <a:sysClr val="windowText" lastClr="000000"/>
          </a:solidFill>
          <a:latin typeface="Arial" panose="020B0604020202020204" pitchFamily="34" charset="0"/>
          <a:cs typeface="Arial" panose="020B0604020202020204" pitchFamily="34" charset="0"/>
        </a:defRPr>
      </a:pPr>
      <a:endParaRPr lang="en-US"/>
    </a:p>
  </c:txPr>
  <c:printSettings>
    <c:headerFooter/>
    <c:pageMargins b="0.75" l="0.7" r="0.7" t="0.75" header="0.3" footer="0.3"/>
    <c:pageSetup/>
  </c:printSettings>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drawings/_rels/drawing1.xml.rels><?xml version="1.0" encoding="UTF-8" standalone="yes"?>
<Relationships xmlns="http://schemas.openxmlformats.org/package/2006/relationships"><Relationship Id="rId2" Type="http://schemas.openxmlformats.org/officeDocument/2006/relationships/image" Target="../media/image2.jpg"/><Relationship Id="rId1" Type="http://schemas.openxmlformats.org/officeDocument/2006/relationships/image" Target="../media/image1.emf"/></Relationships>
</file>

<file path=xl/drawings/_rels/drawing4.xml.rels><?xml version="1.0" encoding="UTF-8" standalone="yes"?>
<Relationships xmlns="http://schemas.openxmlformats.org/package/2006/relationships"><Relationship Id="rId2" Type="http://schemas.openxmlformats.org/officeDocument/2006/relationships/chart" Target="../charts/chart2.xml"/><Relationship Id="rId1" Type="http://schemas.openxmlformats.org/officeDocument/2006/relationships/chart" Target="../charts/chart1.xml"/></Relationships>
</file>

<file path=xl/drawings/drawing1.xml><?xml version="1.0" encoding="utf-8"?>
<xdr:wsDr xmlns:xdr="http://schemas.openxmlformats.org/drawingml/2006/spreadsheetDrawing" xmlns:a="http://schemas.openxmlformats.org/drawingml/2006/main">
  <xdr:twoCellAnchor editAs="oneCell">
    <xdr:from>
      <xdr:col>0</xdr:col>
      <xdr:colOff>88900</xdr:colOff>
      <xdr:row>0</xdr:row>
      <xdr:rowOff>50800</xdr:rowOff>
    </xdr:from>
    <xdr:to>
      <xdr:col>0</xdr:col>
      <xdr:colOff>1630045</xdr:colOff>
      <xdr:row>1</xdr:row>
      <xdr:rowOff>116205</xdr:rowOff>
    </xdr:to>
    <xdr:pic>
      <xdr:nvPicPr>
        <xdr:cNvPr id="3" name="Picture 2">
          <a:extLst>
            <a:ext uri="{FF2B5EF4-FFF2-40B4-BE49-F238E27FC236}">
              <a16:creationId xmlns:a16="http://schemas.microsoft.com/office/drawing/2014/main" id="{8CE9E60D-F097-4F6B-A392-927BE21F4DFA}"/>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bwMode="auto">
        <a:xfrm>
          <a:off x="85725" y="47625"/>
          <a:ext cx="1493520" cy="249555"/>
        </a:xfrm>
        <a:prstGeom prst="rect">
          <a:avLst/>
        </a:prstGeom>
        <a:noFill/>
      </xdr:spPr>
    </xdr:pic>
    <xdr:clientData/>
  </xdr:twoCellAnchor>
  <xdr:twoCellAnchor editAs="oneCell">
    <xdr:from>
      <xdr:col>0</xdr:col>
      <xdr:colOff>434975</xdr:colOff>
      <xdr:row>11</xdr:row>
      <xdr:rowOff>38100</xdr:rowOff>
    </xdr:from>
    <xdr:to>
      <xdr:col>0</xdr:col>
      <xdr:colOff>2122170</xdr:colOff>
      <xdr:row>22</xdr:row>
      <xdr:rowOff>66040</xdr:rowOff>
    </xdr:to>
    <xdr:pic>
      <xdr:nvPicPr>
        <xdr:cNvPr id="4" name="image09.jpg" descr="London-Hydro-Logo.jpg">
          <a:extLst>
            <a:ext uri="{FF2B5EF4-FFF2-40B4-BE49-F238E27FC236}">
              <a16:creationId xmlns:a16="http://schemas.microsoft.com/office/drawing/2014/main" id="{B2B6646E-C47C-40C4-BFE1-59DAC5EDB54B}"/>
            </a:ext>
          </a:extLst>
        </xdr:cNvPr>
        <xdr:cNvPicPr/>
      </xdr:nvPicPr>
      <xdr:blipFill>
        <a:blip xmlns:r="http://schemas.openxmlformats.org/officeDocument/2006/relationships" r:embed="rId2"/>
        <a:srcRect/>
        <a:stretch>
          <a:fillRect/>
        </a:stretch>
      </xdr:blipFill>
      <xdr:spPr>
        <a:xfrm>
          <a:off x="434975" y="3086100"/>
          <a:ext cx="1690370" cy="2021840"/>
        </a:xfrm>
        <a:prstGeom prst="rect">
          <a:avLst/>
        </a:prstGeom>
        <a:ln/>
      </xdr:spPr>
    </xdr:pic>
    <xdr:clientData/>
  </xdr:twoCellAnchor>
</xdr:wsDr>
</file>

<file path=xl/drawings/drawing2.xml><?xml version="1.0" encoding="utf-8"?>
<xdr:wsDr xmlns:xdr="http://schemas.openxmlformats.org/drawingml/2006/spreadsheetDrawing" xmlns:a="http://schemas.openxmlformats.org/drawingml/2006/main">
  <xdr:oneCellAnchor>
    <xdr:from>
      <xdr:col>0</xdr:col>
      <xdr:colOff>276225</xdr:colOff>
      <xdr:row>3</xdr:row>
      <xdr:rowOff>114300</xdr:rowOff>
    </xdr:from>
    <xdr:ext cx="7629864" cy="2860142"/>
    <xdr:sp macro="" textlink="">
      <xdr:nvSpPr>
        <xdr:cNvPr id="2" name="TextBox 1">
          <a:extLst>
            <a:ext uri="{FF2B5EF4-FFF2-40B4-BE49-F238E27FC236}">
              <a16:creationId xmlns:a16="http://schemas.microsoft.com/office/drawing/2014/main" id="{00000000-0008-0000-0000-000002000000}"/>
            </a:ext>
          </a:extLst>
        </xdr:cNvPr>
        <xdr:cNvSpPr txBox="1"/>
      </xdr:nvSpPr>
      <xdr:spPr>
        <a:xfrm>
          <a:off x="276225" y="666750"/>
          <a:ext cx="7629864" cy="2860142"/>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r>
            <a:rPr lang="en-US" sz="1100" b="1">
              <a:solidFill>
                <a:schemeClr val="tx1"/>
              </a:solidFill>
              <a:effectLst/>
              <a:latin typeface="Arial" panose="020B0604020202020204" pitchFamily="34" charset="0"/>
              <a:ea typeface="+mn-ea"/>
              <a:cs typeface="Arial" panose="020B0604020202020204" pitchFamily="34" charset="0"/>
            </a:rPr>
            <a:t>Main Page Information</a:t>
          </a:r>
          <a:r>
            <a:rPr lang="en-US" sz="1100">
              <a:solidFill>
                <a:schemeClr val="tx1"/>
              </a:solidFill>
              <a:effectLst/>
              <a:latin typeface="Arial" panose="020B0604020202020204" pitchFamily="34" charset="0"/>
              <a:ea typeface="+mn-ea"/>
              <a:cs typeface="Arial" panose="020B0604020202020204" pitchFamily="34" charset="0"/>
            </a:rPr>
            <a:t>:</a:t>
          </a:r>
        </a:p>
        <a:p>
          <a:endParaRPr lang="en-US" sz="1100">
            <a:solidFill>
              <a:schemeClr val="tx1"/>
            </a:solidFill>
            <a:effectLst/>
            <a:latin typeface="Arial" panose="020B0604020202020204" pitchFamily="34" charset="0"/>
            <a:ea typeface="+mn-ea"/>
            <a:cs typeface="Arial" panose="020B0604020202020204" pitchFamily="34" charset="0"/>
          </a:endParaRPr>
        </a:p>
        <a:p>
          <a:r>
            <a:rPr lang="en-US" sz="1100">
              <a:solidFill>
                <a:schemeClr val="tx1"/>
              </a:solidFill>
              <a:effectLst/>
              <a:latin typeface="Arial" panose="020B0604020202020204" pitchFamily="34" charset="0"/>
              <a:ea typeface="+mn-ea"/>
              <a:cs typeface="Arial" panose="020B0604020202020204" pitchFamily="34" charset="0"/>
            </a:rPr>
            <a:t>The purpose of this metrics summary document is to ensure the consistent delivery of interim and final results as part of Distributor X’s RPP pilot. There should be X tabs within this metrics summary document. If this is not the case or if you have any questions about this document, contact either Shona Adamson or Anthony Ionno. </a:t>
          </a:r>
        </a:p>
        <a:p>
          <a:endParaRPr lang="en-CA" sz="1100">
            <a:solidFill>
              <a:schemeClr val="tx1"/>
            </a:solidFill>
            <a:effectLst/>
            <a:latin typeface="Arial" panose="020B0604020202020204" pitchFamily="34" charset="0"/>
            <a:ea typeface="+mn-ea"/>
            <a:cs typeface="Arial" panose="020B0604020202020204" pitchFamily="34" charset="0"/>
          </a:endParaRPr>
        </a:p>
        <a:p>
          <a:r>
            <a:rPr lang="en-US" sz="1100">
              <a:solidFill>
                <a:schemeClr val="tx1"/>
              </a:solidFill>
              <a:effectLst/>
              <a:latin typeface="Arial" panose="020B0604020202020204" pitchFamily="34" charset="0"/>
              <a:ea typeface="+mn-ea"/>
              <a:cs typeface="Arial" panose="020B0604020202020204" pitchFamily="34" charset="0"/>
            </a:rPr>
            <a:t>The </a:t>
          </a:r>
          <a:r>
            <a:rPr lang="en-US" sz="1100" b="1">
              <a:solidFill>
                <a:schemeClr val="tx1"/>
              </a:solidFill>
              <a:effectLst/>
              <a:latin typeface="Arial" panose="020B0604020202020204" pitchFamily="34" charset="0"/>
              <a:ea typeface="+mn-ea"/>
              <a:cs typeface="Arial" panose="020B0604020202020204" pitchFamily="34" charset="0"/>
            </a:rPr>
            <a:t>Notes </a:t>
          </a:r>
          <a:r>
            <a:rPr lang="en-US" sz="1100">
              <a:solidFill>
                <a:schemeClr val="tx1"/>
              </a:solidFill>
              <a:effectLst/>
              <a:latin typeface="Arial" panose="020B0604020202020204" pitchFamily="34" charset="0"/>
              <a:ea typeface="+mn-ea"/>
              <a:cs typeface="Arial" panose="020B0604020202020204" pitchFamily="34" charset="0"/>
            </a:rPr>
            <a:t>tab outlines the OEB’s expectations for the use of Weather-Normalization, Weather and Calendar Controls, Seasonal Definitions, Control and Treatment groups, and Ex-ante Impacts.</a:t>
          </a:r>
          <a:endParaRPr lang="en-CA" sz="1100">
            <a:solidFill>
              <a:schemeClr val="tx1"/>
            </a:solidFill>
            <a:effectLst/>
            <a:latin typeface="Arial" panose="020B0604020202020204" pitchFamily="34" charset="0"/>
            <a:ea typeface="+mn-ea"/>
            <a:cs typeface="Arial" panose="020B0604020202020204" pitchFamily="34" charset="0"/>
          </a:endParaRPr>
        </a:p>
        <a:p>
          <a:endParaRPr lang="en-US" sz="1100">
            <a:solidFill>
              <a:schemeClr val="tx1"/>
            </a:solidFill>
            <a:effectLst/>
            <a:latin typeface="Arial" panose="020B0604020202020204" pitchFamily="34" charset="0"/>
            <a:ea typeface="+mn-ea"/>
            <a:cs typeface="Arial" panose="020B0604020202020204" pitchFamily="34" charset="0"/>
          </a:endParaRPr>
        </a:p>
        <a:p>
          <a:r>
            <a:rPr lang="en-US" sz="1100">
              <a:solidFill>
                <a:schemeClr val="tx1"/>
              </a:solidFill>
              <a:effectLst/>
              <a:latin typeface="Arial" panose="020B0604020202020204" pitchFamily="34" charset="0"/>
              <a:ea typeface="+mn-ea"/>
              <a:cs typeface="Arial" panose="020B0604020202020204" pitchFamily="34" charset="0"/>
            </a:rPr>
            <a:t>The </a:t>
          </a:r>
          <a:r>
            <a:rPr lang="en-US" sz="1100" b="1">
              <a:solidFill>
                <a:schemeClr val="tx1"/>
              </a:solidFill>
              <a:effectLst/>
              <a:latin typeface="Arial" panose="020B0604020202020204" pitchFamily="34" charset="0"/>
              <a:ea typeface="+mn-ea"/>
              <a:cs typeface="Arial" panose="020B0604020202020204" pitchFamily="34" charset="0"/>
            </a:rPr>
            <a:t>EM&amp;V_Overview</a:t>
          </a:r>
          <a:r>
            <a:rPr lang="en-US" sz="1100">
              <a:solidFill>
                <a:schemeClr val="tx1"/>
              </a:solidFill>
              <a:effectLst/>
              <a:latin typeface="Arial" panose="020B0604020202020204" pitchFamily="34" charset="0"/>
              <a:ea typeface="+mn-ea"/>
              <a:cs typeface="Arial" panose="020B0604020202020204" pitchFamily="34" charset="0"/>
            </a:rPr>
            <a:t> tab describes each price and non-price metric by category and unit and also provides a detailed description as to how each metric should be calculated. </a:t>
          </a:r>
          <a:endParaRPr lang="en-CA" sz="1100">
            <a:solidFill>
              <a:schemeClr val="tx1"/>
            </a:solidFill>
            <a:effectLst/>
            <a:latin typeface="Arial" panose="020B0604020202020204" pitchFamily="34" charset="0"/>
            <a:ea typeface="+mn-ea"/>
            <a:cs typeface="Arial" panose="020B0604020202020204" pitchFamily="34" charset="0"/>
          </a:endParaRPr>
        </a:p>
        <a:p>
          <a:endParaRPr lang="en-US" sz="1100">
            <a:solidFill>
              <a:schemeClr val="tx1"/>
            </a:solidFill>
            <a:effectLst/>
            <a:latin typeface="Arial" panose="020B0604020202020204" pitchFamily="34" charset="0"/>
            <a:ea typeface="+mn-ea"/>
            <a:cs typeface="Arial" panose="020B0604020202020204" pitchFamily="34" charset="0"/>
          </a:endParaRPr>
        </a:p>
        <a:p>
          <a:r>
            <a:rPr lang="en-US" sz="1100">
              <a:solidFill>
                <a:schemeClr val="tx1"/>
              </a:solidFill>
              <a:effectLst/>
              <a:latin typeface="Arial" panose="020B0604020202020204" pitchFamily="34" charset="0"/>
              <a:ea typeface="+mn-ea"/>
              <a:cs typeface="Arial" panose="020B0604020202020204" pitchFamily="34" charset="0"/>
            </a:rPr>
            <a:t>The following </a:t>
          </a:r>
          <a:r>
            <a:rPr lang="en-US" sz="1100" b="0">
              <a:solidFill>
                <a:schemeClr val="tx1"/>
              </a:solidFill>
              <a:effectLst/>
              <a:latin typeface="Arial" panose="020B0604020202020204" pitchFamily="34" charset="0"/>
              <a:ea typeface="+mn-ea"/>
              <a:cs typeface="Arial" panose="020B0604020202020204" pitchFamily="34" charset="0"/>
            </a:rPr>
            <a:t>three</a:t>
          </a:r>
          <a:r>
            <a:rPr lang="en-US" sz="1100">
              <a:solidFill>
                <a:schemeClr val="tx1"/>
              </a:solidFill>
              <a:effectLst/>
              <a:latin typeface="Arial" panose="020B0604020202020204" pitchFamily="34" charset="0"/>
              <a:ea typeface="+mn-ea"/>
              <a:cs typeface="Arial" panose="020B0604020202020204" pitchFamily="34" charset="0"/>
            </a:rPr>
            <a:t> tabs outline the specific metrics that the OEB believes Distributor X should be capturing and reporting in each of its price and non-price scenarios. </a:t>
          </a:r>
          <a:endParaRPr lang="en-CA" sz="1100">
            <a:solidFill>
              <a:schemeClr val="tx1"/>
            </a:solidFill>
            <a:effectLst/>
            <a:latin typeface="Arial" panose="020B0604020202020204" pitchFamily="34" charset="0"/>
            <a:ea typeface="+mn-ea"/>
            <a:cs typeface="Arial" panose="020B0604020202020204" pitchFamily="34" charset="0"/>
          </a:endParaRPr>
        </a:p>
        <a:p>
          <a:endParaRPr lang="en-US" sz="1100">
            <a:solidFill>
              <a:schemeClr val="tx1"/>
            </a:solidFill>
            <a:effectLst/>
            <a:latin typeface="Arial" panose="020B0604020202020204" pitchFamily="34" charset="0"/>
            <a:ea typeface="+mn-ea"/>
            <a:cs typeface="Arial" panose="020B0604020202020204" pitchFamily="34" charset="0"/>
          </a:endParaRPr>
        </a:p>
        <a:p>
          <a:r>
            <a:rPr lang="en-US" sz="1100">
              <a:solidFill>
                <a:schemeClr val="tx1"/>
              </a:solidFill>
              <a:effectLst/>
              <a:latin typeface="Arial" panose="020B0604020202020204" pitchFamily="34" charset="0"/>
              <a:ea typeface="+mn-ea"/>
              <a:cs typeface="Arial" panose="020B0604020202020204" pitchFamily="34" charset="0"/>
            </a:rPr>
            <a:t>Each of these metrics should be reported in the applicable </a:t>
          </a:r>
          <a:r>
            <a:rPr lang="en-US" sz="1100" b="1">
              <a:solidFill>
                <a:schemeClr val="tx1"/>
              </a:solidFill>
              <a:effectLst/>
              <a:latin typeface="Arial" panose="020B0604020202020204" pitchFamily="34" charset="0"/>
              <a:ea typeface="+mn-ea"/>
              <a:cs typeface="Arial" panose="020B0604020202020204" pitchFamily="34" charset="0"/>
            </a:rPr>
            <a:t>Interim</a:t>
          </a:r>
          <a:r>
            <a:rPr lang="en-US" sz="1100">
              <a:solidFill>
                <a:schemeClr val="tx1"/>
              </a:solidFill>
              <a:effectLst/>
              <a:latin typeface="Arial" panose="020B0604020202020204" pitchFamily="34" charset="0"/>
              <a:ea typeface="+mn-ea"/>
              <a:cs typeface="Arial" panose="020B0604020202020204" pitchFamily="34" charset="0"/>
            </a:rPr>
            <a:t> or </a:t>
          </a:r>
          <a:r>
            <a:rPr lang="en-US" sz="1100" b="1">
              <a:solidFill>
                <a:schemeClr val="tx1"/>
              </a:solidFill>
              <a:effectLst/>
              <a:latin typeface="Arial" panose="020B0604020202020204" pitchFamily="34" charset="0"/>
              <a:ea typeface="+mn-ea"/>
              <a:cs typeface="Arial" panose="020B0604020202020204" pitchFamily="34" charset="0"/>
            </a:rPr>
            <a:t>Final Results</a:t>
          </a:r>
          <a:r>
            <a:rPr lang="en-US" sz="1100">
              <a:solidFill>
                <a:schemeClr val="tx1"/>
              </a:solidFill>
              <a:effectLst/>
              <a:latin typeface="Arial" panose="020B0604020202020204" pitchFamily="34" charset="0"/>
              <a:ea typeface="+mn-ea"/>
              <a:cs typeface="Arial" panose="020B0604020202020204" pitchFamily="34" charset="0"/>
            </a:rPr>
            <a:t> tab.</a:t>
          </a:r>
          <a:endParaRPr lang="en-CA" sz="1100">
            <a:solidFill>
              <a:schemeClr val="tx1"/>
            </a:solidFill>
            <a:effectLst/>
            <a:latin typeface="Arial" panose="020B0604020202020204" pitchFamily="34" charset="0"/>
            <a:ea typeface="+mn-ea"/>
            <a:cs typeface="Arial" panose="020B0604020202020204" pitchFamily="34" charset="0"/>
          </a:endParaRPr>
        </a:p>
        <a:p>
          <a:endParaRPr lang="en-CA" sz="1100"/>
        </a:p>
      </xdr:txBody>
    </xdr:sp>
    <xdr:clientData/>
  </xdr:oneCellAnchor>
</xdr:wsDr>
</file>

<file path=xl/drawings/drawing3.xml><?xml version="1.0" encoding="utf-8"?>
<xdr:wsDr xmlns:xdr="http://schemas.openxmlformats.org/drawingml/2006/spreadsheetDrawing" xmlns:a="http://schemas.openxmlformats.org/drawingml/2006/main">
  <xdr:twoCellAnchor>
    <xdr:from>
      <xdr:col>0</xdr:col>
      <xdr:colOff>48779</xdr:colOff>
      <xdr:row>0</xdr:row>
      <xdr:rowOff>1</xdr:rowOff>
    </xdr:from>
    <xdr:to>
      <xdr:col>16</xdr:col>
      <xdr:colOff>48781</xdr:colOff>
      <xdr:row>7</xdr:row>
      <xdr:rowOff>86592</xdr:rowOff>
    </xdr:to>
    <xdr:sp macro="" textlink="">
      <xdr:nvSpPr>
        <xdr:cNvPr id="2" name="TextBox 1">
          <a:extLst>
            <a:ext uri="{FF2B5EF4-FFF2-40B4-BE49-F238E27FC236}">
              <a16:creationId xmlns:a16="http://schemas.microsoft.com/office/drawing/2014/main" id="{C2126184-DB9A-4A5E-8648-8FF6FCBAC6EC}"/>
            </a:ext>
          </a:extLst>
        </xdr:cNvPr>
        <xdr:cNvSpPr txBox="1"/>
      </xdr:nvSpPr>
      <xdr:spPr>
        <a:xfrm>
          <a:off x="48779" y="1"/>
          <a:ext cx="11828320" cy="1298864"/>
        </a:xfrm>
        <a:prstGeom prst="rect">
          <a:avLst/>
        </a:prstGeom>
        <a:solidFill>
          <a:schemeClr val="accent4">
            <a:lumMod val="40000"/>
            <a:lumOff val="60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800" b="1" i="1"/>
            <a:t>Note</a:t>
          </a:r>
          <a:r>
            <a:rPr lang="en-US" sz="1800" b="1" i="1" baseline="0"/>
            <a:t> Regarding Positive/Negative Sign Conventions</a:t>
          </a:r>
          <a:endParaRPr lang="en-US" sz="1800" b="1" i="1"/>
        </a:p>
        <a:p>
          <a:r>
            <a:rPr lang="en-US" sz="1800" b="0" i="1"/>
            <a:t>Navigant</a:t>
          </a:r>
          <a:r>
            <a:rPr lang="en-US" sz="1800" b="0" i="1" baseline="0"/>
            <a:t> has employed the convention of </a:t>
          </a:r>
          <a:r>
            <a:rPr lang="en-US" sz="1800" b="0" i="1" u="sng" baseline="0"/>
            <a:t>reporting savings or reductions as impacts</a:t>
          </a:r>
          <a:r>
            <a:rPr lang="en-US" sz="1800" b="0" i="1" baseline="0"/>
            <a:t>.</a:t>
          </a:r>
          <a:br>
            <a:rPr lang="en-US" sz="1800" b="0" i="1" baseline="0"/>
          </a:br>
          <a:r>
            <a:rPr lang="en-US" sz="1800" b="0" i="1" baseline="0"/>
            <a:t>This means that a positive sign in front of an estimated impact indicates a positive savings - demand has been </a:t>
          </a:r>
          <a:r>
            <a:rPr lang="en-US" sz="1800" b="0" i="1" u="sng" baseline="0"/>
            <a:t>reduced</a:t>
          </a:r>
          <a:r>
            <a:rPr lang="en-US" sz="1800" b="0" i="1" baseline="0"/>
            <a:t>.</a:t>
          </a:r>
        </a:p>
        <a:p>
          <a:r>
            <a:rPr lang="en-US" sz="1800" b="0" i="1" baseline="0"/>
            <a:t>A negative value indicates that demand has increased - savings are negative and demand has </a:t>
          </a:r>
          <a:r>
            <a:rPr lang="en-US" sz="1800" b="0" i="1" u="sng" baseline="0"/>
            <a:t>increased</a:t>
          </a:r>
          <a:r>
            <a:rPr lang="en-US" sz="1800" b="0" i="1" baseline="0"/>
            <a:t>.</a:t>
          </a:r>
        </a:p>
        <a:p>
          <a:endParaRPr lang="en-US" sz="1800" b="0" i="1"/>
        </a:p>
      </xdr:txBody>
    </xdr:sp>
    <xdr:clientData/>
  </xdr:twoCellAnchor>
  <xdr:twoCellAnchor>
    <xdr:from>
      <xdr:col>24</xdr:col>
      <xdr:colOff>121228</xdr:colOff>
      <xdr:row>20</xdr:row>
      <xdr:rowOff>107084</xdr:rowOff>
    </xdr:from>
    <xdr:to>
      <xdr:col>33</xdr:col>
      <xdr:colOff>34637</xdr:colOff>
      <xdr:row>27</xdr:row>
      <xdr:rowOff>86591</xdr:rowOff>
    </xdr:to>
    <xdr:sp macro="" textlink="">
      <xdr:nvSpPr>
        <xdr:cNvPr id="3" name="TextBox 2">
          <a:extLst>
            <a:ext uri="{FF2B5EF4-FFF2-40B4-BE49-F238E27FC236}">
              <a16:creationId xmlns:a16="http://schemas.microsoft.com/office/drawing/2014/main" id="{23EEEEAB-5EF3-453D-8CC2-7BBBB8D2143A}"/>
            </a:ext>
          </a:extLst>
        </xdr:cNvPr>
        <xdr:cNvSpPr txBox="1"/>
      </xdr:nvSpPr>
      <xdr:spPr>
        <a:xfrm>
          <a:off x="17283546" y="3085811"/>
          <a:ext cx="5368636" cy="1711325"/>
        </a:xfrm>
        <a:prstGeom prst="rect">
          <a:avLst/>
        </a:prstGeom>
        <a:solidFill>
          <a:schemeClr val="accent4">
            <a:lumMod val="40000"/>
            <a:lumOff val="60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800" b="1" i="1"/>
            <a:t>Note Regarding RT-Only On-Peak Impacts:</a:t>
          </a:r>
        </a:p>
        <a:p>
          <a:r>
            <a:rPr lang="en-US" sz="1800" b="1" i="1"/>
            <a:t>Please refer to report. Although not statistically significant, this results is sufficiently close to statisical significance</a:t>
          </a:r>
          <a:r>
            <a:rPr lang="en-US" sz="1800" b="1" i="1" baseline="0"/>
            <a:t> (p-value of 0.104) that Navigant is reporting it as a true impact of the program.</a:t>
          </a:r>
          <a:endParaRPr lang="en-US" sz="1800" b="1" i="1"/>
        </a:p>
      </xdr:txBody>
    </xdr:sp>
    <xdr:clientData/>
  </xdr:twoCellAnchor>
  <xdr:twoCellAnchor>
    <xdr:from>
      <xdr:col>24</xdr:col>
      <xdr:colOff>121228</xdr:colOff>
      <xdr:row>20</xdr:row>
      <xdr:rowOff>107084</xdr:rowOff>
    </xdr:from>
    <xdr:to>
      <xdr:col>33</xdr:col>
      <xdr:colOff>28287</xdr:colOff>
      <xdr:row>27</xdr:row>
      <xdr:rowOff>86591</xdr:rowOff>
    </xdr:to>
    <xdr:sp macro="" textlink="">
      <xdr:nvSpPr>
        <xdr:cNvPr id="4" name="TextBox 3">
          <a:extLst>
            <a:ext uri="{FF2B5EF4-FFF2-40B4-BE49-F238E27FC236}">
              <a16:creationId xmlns:a16="http://schemas.microsoft.com/office/drawing/2014/main" id="{6B2D2E69-CAAE-43D5-B4F0-103EB3516628}"/>
            </a:ext>
          </a:extLst>
        </xdr:cNvPr>
        <xdr:cNvSpPr txBox="1"/>
      </xdr:nvSpPr>
      <xdr:spPr>
        <a:xfrm>
          <a:off x="17283546" y="3085811"/>
          <a:ext cx="5362286" cy="1711325"/>
        </a:xfrm>
        <a:prstGeom prst="rect">
          <a:avLst/>
        </a:prstGeom>
        <a:solidFill>
          <a:schemeClr val="accent4">
            <a:lumMod val="40000"/>
            <a:lumOff val="60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800" b="1" i="1"/>
            <a:t>Note Regarding RT-Only On-Peak Impacts:</a:t>
          </a:r>
        </a:p>
        <a:p>
          <a:r>
            <a:rPr lang="en-US" sz="1800" b="0" i="1"/>
            <a:t>Please refer to report. Although not statistically significant, this results is sufficiently close to statisical significance</a:t>
          </a:r>
          <a:r>
            <a:rPr lang="en-US" sz="1800" b="0" i="1" baseline="0"/>
            <a:t> (p-value of 0.104) that Navigant is reporting it as a true impact of the program</a:t>
          </a:r>
          <a:r>
            <a:rPr lang="en-US" sz="1800" b="1" i="1" baseline="0"/>
            <a:t>.</a:t>
          </a:r>
          <a:endParaRPr lang="en-US" sz="1800" b="1" i="1"/>
        </a:p>
      </xdr:txBody>
    </xdr:sp>
    <xdr:clientData/>
  </xdr:twoCellAnchor>
  <xdr:twoCellAnchor>
    <xdr:from>
      <xdr:col>16</xdr:col>
      <xdr:colOff>141721</xdr:colOff>
      <xdr:row>38</xdr:row>
      <xdr:rowOff>107084</xdr:rowOff>
    </xdr:from>
    <xdr:to>
      <xdr:col>28</xdr:col>
      <xdr:colOff>103909</xdr:colOff>
      <xdr:row>45</xdr:row>
      <xdr:rowOff>170007</xdr:rowOff>
    </xdr:to>
    <xdr:sp macro="" textlink="">
      <xdr:nvSpPr>
        <xdr:cNvPr id="5" name="TextBox 4">
          <a:extLst>
            <a:ext uri="{FF2B5EF4-FFF2-40B4-BE49-F238E27FC236}">
              <a16:creationId xmlns:a16="http://schemas.microsoft.com/office/drawing/2014/main" id="{FA061042-DCAF-43B6-A36F-96792E5FDF28}"/>
            </a:ext>
          </a:extLst>
        </xdr:cNvPr>
        <xdr:cNvSpPr txBox="1"/>
      </xdr:nvSpPr>
      <xdr:spPr>
        <a:xfrm>
          <a:off x="11970039" y="7138266"/>
          <a:ext cx="7720734" cy="1413741"/>
        </a:xfrm>
        <a:prstGeom prst="rect">
          <a:avLst/>
        </a:prstGeom>
        <a:solidFill>
          <a:schemeClr val="accent4">
            <a:lumMod val="40000"/>
            <a:lumOff val="60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800" b="1" i="1"/>
            <a:t>Note Regarding Elasticity Calculations:</a:t>
          </a:r>
        </a:p>
        <a:p>
          <a:r>
            <a:rPr lang="en-US" sz="1800" b="0" i="1"/>
            <a:t>By</a:t>
          </a:r>
          <a:r>
            <a:rPr lang="en-US" sz="1800" b="0" i="1" baseline="0"/>
            <a:t> default, elasticity calculations include all impacts, statistically significant or not. Non-significant impacts can be excluded from the calculation via user input in the worksheet from which the elasticity results are drawn.</a:t>
          </a:r>
          <a:endParaRPr lang="en-US" sz="1800" b="0" i="1"/>
        </a:p>
      </xdr:txBody>
    </xdr:sp>
    <xdr:clientData/>
  </xdr:twoCellAnchor>
  <xdr:twoCellAnchor>
    <xdr:from>
      <xdr:col>0</xdr:col>
      <xdr:colOff>17318</xdr:colOff>
      <xdr:row>7</xdr:row>
      <xdr:rowOff>159038</xdr:rowOff>
    </xdr:from>
    <xdr:to>
      <xdr:col>16</xdr:col>
      <xdr:colOff>17320</xdr:colOff>
      <xdr:row>11</xdr:row>
      <xdr:rowOff>0</xdr:rowOff>
    </xdr:to>
    <xdr:sp macro="" textlink="">
      <xdr:nvSpPr>
        <xdr:cNvPr id="6" name="TextBox 5">
          <a:extLst>
            <a:ext uri="{FF2B5EF4-FFF2-40B4-BE49-F238E27FC236}">
              <a16:creationId xmlns:a16="http://schemas.microsoft.com/office/drawing/2014/main" id="{882EE9B3-74B9-4F64-81AC-E0AB0D6D626C}"/>
            </a:ext>
          </a:extLst>
        </xdr:cNvPr>
        <xdr:cNvSpPr txBox="1"/>
      </xdr:nvSpPr>
      <xdr:spPr>
        <a:xfrm>
          <a:off x="17318" y="1371311"/>
          <a:ext cx="11828320" cy="533689"/>
        </a:xfrm>
        <a:prstGeom prst="rect">
          <a:avLst/>
        </a:prstGeom>
        <a:solidFill>
          <a:schemeClr val="accent4">
            <a:lumMod val="40000"/>
            <a:lumOff val="60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800" b="1" i="1"/>
            <a:t>Additional notes &amp; details may be found in the tabs to the right that feed into the</a:t>
          </a:r>
          <a:r>
            <a:rPr lang="en-US" sz="1800" b="1" i="1" baseline="0"/>
            <a:t> values below. </a:t>
          </a:r>
          <a:endParaRPr lang="en-US" sz="1800" b="0" i="1" baseline="0"/>
        </a:p>
        <a:p>
          <a:endParaRPr lang="en-US" sz="1800" b="0" i="1"/>
        </a:p>
      </xdr:txBody>
    </xdr:sp>
    <xdr:clientData/>
  </xdr:twoCellAnchor>
</xdr:wsDr>
</file>

<file path=xl/drawings/drawing4.xml><?xml version="1.0" encoding="utf-8"?>
<xdr:wsDr xmlns:xdr="http://schemas.openxmlformats.org/drawingml/2006/spreadsheetDrawing" xmlns:a="http://schemas.openxmlformats.org/drawingml/2006/main">
  <xdr:twoCellAnchor>
    <xdr:from>
      <xdr:col>7</xdr:col>
      <xdr:colOff>190500</xdr:colOff>
      <xdr:row>1</xdr:row>
      <xdr:rowOff>150811</xdr:rowOff>
    </xdr:from>
    <xdr:to>
      <xdr:col>14</xdr:col>
      <xdr:colOff>495300</xdr:colOff>
      <xdr:row>12</xdr:row>
      <xdr:rowOff>160336</xdr:rowOff>
    </xdr:to>
    <xdr:graphicFrame macro="">
      <xdr:nvGraphicFramePr>
        <xdr:cNvPr id="2" name="Chart 1">
          <a:extLst>
            <a:ext uri="{FF2B5EF4-FFF2-40B4-BE49-F238E27FC236}">
              <a16:creationId xmlns:a16="http://schemas.microsoft.com/office/drawing/2014/main" id="{0424A23B-1CAF-4C40-A789-C01B27F6BD2B}"/>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15</xdr:col>
      <xdr:colOff>177800</xdr:colOff>
      <xdr:row>1</xdr:row>
      <xdr:rowOff>139700</xdr:rowOff>
    </xdr:from>
    <xdr:to>
      <xdr:col>22</xdr:col>
      <xdr:colOff>482600</xdr:colOff>
      <xdr:row>12</xdr:row>
      <xdr:rowOff>152400</xdr:rowOff>
    </xdr:to>
    <xdr:graphicFrame macro="">
      <xdr:nvGraphicFramePr>
        <xdr:cNvPr id="3" name="Chart 2">
          <a:extLst>
            <a:ext uri="{FF2B5EF4-FFF2-40B4-BE49-F238E27FC236}">
              <a16:creationId xmlns:a16="http://schemas.microsoft.com/office/drawing/2014/main" id="{28063E86-26AB-4361-9D5A-9D6A4A5F4D1B}"/>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wsDr>
</file>

<file path=xl/theme/theme1.xml><?xml version="1.0" encoding="utf-8"?>
<a:theme xmlns:a="http://schemas.openxmlformats.org/drawingml/2006/main" name="Brattle 2015">
  <a:themeElements>
    <a:clrScheme name="Brattle 2015">
      <a:dk1>
        <a:srgbClr val="000000"/>
      </a:dk1>
      <a:lt1>
        <a:srgbClr val="FFFFFF"/>
      </a:lt1>
      <a:dk2>
        <a:srgbClr val="FFFFFF"/>
      </a:dk2>
      <a:lt2>
        <a:srgbClr val="00467F"/>
      </a:lt2>
      <a:accent1>
        <a:srgbClr val="002B54"/>
      </a:accent1>
      <a:accent2>
        <a:srgbClr val="7FB9C2"/>
      </a:accent2>
      <a:accent3>
        <a:srgbClr val="6A7277"/>
      </a:accent3>
      <a:accent4>
        <a:srgbClr val="EF4623"/>
      </a:accent4>
      <a:accent5>
        <a:srgbClr val="00467F"/>
      </a:accent5>
      <a:accent6>
        <a:srgbClr val="CCCDC3"/>
      </a:accent6>
      <a:hlink>
        <a:srgbClr val="7FB9C2"/>
      </a:hlink>
      <a:folHlink>
        <a:srgbClr val="00467F"/>
      </a:folHlink>
    </a:clrScheme>
    <a:fontScheme name="Brattle 2015">
      <a:majorFont>
        <a:latin typeface="Calibri"/>
        <a:ea typeface=""/>
        <a:cs typeface=""/>
      </a:majorFont>
      <a:minorFont>
        <a:latin typeface="Calibri"/>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_rels/sheet12.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3.xml"/><Relationship Id="rId1" Type="http://schemas.openxmlformats.org/officeDocument/2006/relationships/printerSettings" Target="../printerSettings/printerSettings10.bin"/><Relationship Id="rId4" Type="http://schemas.openxmlformats.org/officeDocument/2006/relationships/comments" Target="../comments1.xml"/></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9.xml.rels><?xml version="1.0" encoding="UTF-8" standalone="yes"?>
<Relationships xmlns="http://schemas.openxmlformats.org/package/2006/relationships"><Relationship Id="rId3" Type="http://schemas.openxmlformats.org/officeDocument/2006/relationships/printerSettings" Target="../printerSettings/printerSettings13.bin"/><Relationship Id="rId2" Type="http://schemas.openxmlformats.org/officeDocument/2006/relationships/hyperlink" Target="https://www.oeb.ca/sites/default/files/approved-rpp-pilot-structures-prices-20180423.pdf" TargetMode="External"/><Relationship Id="rId1" Type="http://schemas.openxmlformats.org/officeDocument/2006/relationships/hyperlink" Target="https://www.londonhydro.com/site/" TargetMode="External"/></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22.xml.rels><?xml version="1.0" encoding="UTF-8" standalone="yes"?>
<Relationships xmlns="http://schemas.openxmlformats.org/package/2006/relationships"><Relationship Id="rId3" Type="http://schemas.openxmlformats.org/officeDocument/2006/relationships/printerSettings" Target="../printerSettings/printerSettings16.bin"/><Relationship Id="rId2" Type="http://schemas.openxmlformats.org/officeDocument/2006/relationships/hyperlink" Target="https://www.oeb.ca/sites/default/files/approved-rpp-pilot-structures-prices-20180423.pdf" TargetMode="External"/><Relationship Id="rId1" Type="http://schemas.openxmlformats.org/officeDocument/2006/relationships/hyperlink" Target="https://www.londonhydro.com/site/" TargetMode="External"/></Relationships>
</file>

<file path=xl/worksheets/_rels/sheet23.xml.rels><?xml version="1.0" encoding="UTF-8" standalone="yes"?>
<Relationships xmlns="http://schemas.openxmlformats.org/package/2006/relationships"><Relationship Id="rId1" Type="http://schemas.openxmlformats.org/officeDocument/2006/relationships/drawing" Target="../drawings/drawing4.xml"/></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A4C76E3-4304-4F17-BFFB-BB90E4C966A3}">
  <sheetPr>
    <tabColor theme="2"/>
  </sheetPr>
  <dimension ref="A4:A39"/>
  <sheetViews>
    <sheetView tabSelected="1" workbookViewId="0">
      <selection activeCell="A30" sqref="A30"/>
    </sheetView>
  </sheetViews>
  <sheetFormatPr defaultColWidth="9.453125" defaultRowHeight="14" x14ac:dyDescent="0.3"/>
  <cols>
    <col min="1" max="1" width="84" style="201" customWidth="1"/>
    <col min="2" max="16384" width="9.453125" style="201"/>
  </cols>
  <sheetData>
    <row r="4" spans="1:1" ht="90" x14ac:dyDescent="0.3">
      <c r="A4" s="194" t="s">
        <v>383</v>
      </c>
    </row>
    <row r="5" spans="1:1" ht="18" x14ac:dyDescent="0.3">
      <c r="A5" s="195" t="s">
        <v>384</v>
      </c>
    </row>
    <row r="11" spans="1:1" ht="18" x14ac:dyDescent="0.3">
      <c r="A11" s="196" t="s">
        <v>377</v>
      </c>
    </row>
    <row r="24" spans="1:1" ht="18" x14ac:dyDescent="0.4">
      <c r="A24" s="202" t="s">
        <v>385</v>
      </c>
    </row>
    <row r="25" spans="1:1" x14ac:dyDescent="0.3">
      <c r="A25" s="203" t="s">
        <v>386</v>
      </c>
    </row>
    <row r="26" spans="1:1" x14ac:dyDescent="0.3">
      <c r="A26" s="199" t="s">
        <v>387</v>
      </c>
    </row>
    <row r="27" spans="1:1" x14ac:dyDescent="0.3">
      <c r="A27" s="200" t="s">
        <v>388</v>
      </c>
    </row>
    <row r="28" spans="1:1" x14ac:dyDescent="0.3">
      <c r="A28" s="197" t="s">
        <v>389</v>
      </c>
    </row>
    <row r="29" spans="1:1" x14ac:dyDescent="0.3">
      <c r="A29" s="198" t="s">
        <v>390</v>
      </c>
    </row>
    <row r="30" spans="1:1" x14ac:dyDescent="0.3">
      <c r="A30" s="242" t="s">
        <v>435</v>
      </c>
    </row>
    <row r="32" spans="1:1" x14ac:dyDescent="0.3">
      <c r="A32" s="201" t="s">
        <v>378</v>
      </c>
    </row>
    <row r="33" spans="1:1" x14ac:dyDescent="0.3">
      <c r="A33" s="204" t="s">
        <v>379</v>
      </c>
    </row>
    <row r="34" spans="1:1" x14ac:dyDescent="0.3">
      <c r="A34" s="204" t="s">
        <v>380</v>
      </c>
    </row>
    <row r="35" spans="1:1" x14ac:dyDescent="0.3">
      <c r="A35" s="204" t="s">
        <v>381</v>
      </c>
    </row>
    <row r="36" spans="1:1" x14ac:dyDescent="0.3">
      <c r="A36" s="204" t="s">
        <v>382</v>
      </c>
    </row>
    <row r="38" spans="1:1" ht="18" x14ac:dyDescent="0.4">
      <c r="A38" s="202" t="s">
        <v>391</v>
      </c>
    </row>
    <row r="39" spans="1:1" x14ac:dyDescent="0.3">
      <c r="A39" s="201" t="s">
        <v>392</v>
      </c>
    </row>
  </sheetData>
  <pageMargins left="0.7" right="0.7" top="0.75" bottom="0.75" header="0.3" footer="0.3"/>
  <pageSetup orientation="portrait" r:id="rId1"/>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0FF4E8B-F0AD-400A-B026-83864C92181D}">
  <sheetPr>
    <tabColor theme="1"/>
  </sheetPr>
  <dimension ref="A1"/>
  <sheetViews>
    <sheetView workbookViewId="0"/>
  </sheetViews>
  <sheetFormatPr defaultRowHeight="14.5" x14ac:dyDescent="0.35"/>
  <sheetData/>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tabColor theme="5" tint="0.79998168889431442"/>
  </sheetPr>
  <dimension ref="B3:X59"/>
  <sheetViews>
    <sheetView zoomScale="60" zoomScaleNormal="60" workbookViewId="0">
      <selection activeCell="E26" sqref="E26"/>
    </sheetView>
  </sheetViews>
  <sheetFormatPr defaultRowHeight="14.5" customHeight="1" x14ac:dyDescent="0.35"/>
  <cols>
    <col min="2" max="2" width="34.54296875" customWidth="1"/>
    <col min="3" max="3" width="1.54296875" customWidth="1"/>
    <col min="4" max="4" width="10.1796875" customWidth="1"/>
    <col min="5" max="5" width="9.81640625" customWidth="1"/>
    <col min="6" max="6" width="1.54296875" customWidth="1"/>
    <col min="7" max="8" width="9.81640625" customWidth="1"/>
    <col min="10" max="10" width="31.81640625" customWidth="1"/>
    <col min="11" max="11" width="1.54296875" customWidth="1"/>
    <col min="12" max="12" width="10.1796875" customWidth="1"/>
    <col min="13" max="13" width="9.81640625" customWidth="1"/>
    <col min="14" max="14" width="1.54296875" customWidth="1"/>
    <col min="15" max="16" width="9.81640625" customWidth="1"/>
    <col min="18" max="18" width="29.81640625" customWidth="1"/>
    <col min="19" max="19" width="1.54296875" customWidth="1"/>
    <col min="22" max="22" width="1.6328125" customWidth="1"/>
  </cols>
  <sheetData>
    <row r="3" spans="2:24" s="20" customFormat="1" ht="18.5" x14ac:dyDescent="0.45">
      <c r="B3" s="18" t="s">
        <v>63</v>
      </c>
      <c r="C3" s="19"/>
      <c r="D3" s="19"/>
      <c r="E3" s="19"/>
      <c r="F3" s="19"/>
      <c r="G3" s="19"/>
      <c r="H3" s="19"/>
      <c r="J3" s="18" t="s">
        <v>138</v>
      </c>
      <c r="K3" s="19"/>
      <c r="L3" s="19"/>
      <c r="M3" s="19"/>
      <c r="N3" s="19"/>
      <c r="O3" s="19"/>
      <c r="P3" s="19"/>
      <c r="R3" s="18" t="s">
        <v>64</v>
      </c>
      <c r="S3" s="19"/>
      <c r="T3" s="19"/>
      <c r="U3" s="19"/>
      <c r="V3" s="19"/>
      <c r="W3" s="19"/>
      <c r="X3" s="19"/>
    </row>
    <row r="4" spans="2:24" ht="14.5" customHeight="1" thickBot="1" x14ac:dyDescent="0.5">
      <c r="B4" s="21"/>
      <c r="C4" s="22"/>
      <c r="D4" s="22"/>
      <c r="E4" s="22"/>
      <c r="F4" s="22"/>
      <c r="G4" s="22"/>
      <c r="H4" s="22"/>
      <c r="J4" s="21"/>
      <c r="K4" s="22"/>
      <c r="L4" s="22"/>
      <c r="M4" s="22"/>
      <c r="N4" s="22"/>
      <c r="O4" s="22"/>
      <c r="P4" s="22"/>
      <c r="R4" s="23"/>
      <c r="S4" s="24"/>
      <c r="T4" s="24"/>
      <c r="U4" s="24"/>
      <c r="V4" s="24"/>
      <c r="W4" s="24"/>
      <c r="X4" s="24"/>
    </row>
    <row r="5" spans="2:24" ht="14.5" customHeight="1" thickTop="1" x14ac:dyDescent="0.45">
      <c r="B5" s="25"/>
      <c r="C5" s="26"/>
      <c r="D5" s="26"/>
      <c r="E5" s="26"/>
      <c r="F5" s="26"/>
      <c r="G5" s="26"/>
      <c r="H5" s="26"/>
      <c r="J5" s="25"/>
      <c r="K5" s="26"/>
      <c r="L5" s="26"/>
      <c r="M5" s="26"/>
      <c r="N5" s="26"/>
      <c r="O5" s="26"/>
      <c r="P5" s="26"/>
      <c r="R5" s="27"/>
      <c r="S5" s="28"/>
      <c r="T5" s="28"/>
      <c r="U5" s="28"/>
      <c r="V5" s="28"/>
      <c r="W5" s="28"/>
      <c r="X5" s="28"/>
    </row>
    <row r="6" spans="2:24" ht="18.5" x14ac:dyDescent="0.45">
      <c r="B6" s="26" t="s">
        <v>72</v>
      </c>
      <c r="C6" s="29"/>
      <c r="D6" s="29"/>
      <c r="E6" s="29"/>
      <c r="F6" s="29"/>
      <c r="G6" s="29"/>
      <c r="H6" s="29"/>
      <c r="J6" s="26" t="s">
        <v>72</v>
      </c>
      <c r="K6" s="29"/>
      <c r="L6" s="29"/>
      <c r="M6" s="29"/>
      <c r="N6" s="29"/>
      <c r="O6" s="29"/>
      <c r="P6" s="29"/>
      <c r="R6" s="28" t="s">
        <v>72</v>
      </c>
      <c r="S6" s="30"/>
      <c r="T6" s="30"/>
      <c r="U6" s="31"/>
      <c r="V6" s="31"/>
      <c r="W6" s="31"/>
      <c r="X6" s="31"/>
    </row>
    <row r="7" spans="2:24" ht="18.5" x14ac:dyDescent="0.45">
      <c r="B7" s="26"/>
      <c r="C7" s="29"/>
      <c r="D7" s="61" t="s">
        <v>65</v>
      </c>
      <c r="E7" s="61"/>
      <c r="F7" s="29"/>
      <c r="G7" s="61" t="s">
        <v>66</v>
      </c>
      <c r="H7" s="61"/>
      <c r="J7" s="26"/>
      <c r="K7" s="29"/>
      <c r="L7" s="61" t="s">
        <v>65</v>
      </c>
      <c r="M7" s="61"/>
      <c r="N7" s="29"/>
      <c r="O7" s="61" t="s">
        <v>66</v>
      </c>
      <c r="P7" s="61"/>
      <c r="R7" s="28"/>
      <c r="S7" s="30"/>
      <c r="T7" s="81" t="s">
        <v>65</v>
      </c>
      <c r="U7" s="82"/>
      <c r="V7" s="31"/>
      <c r="W7" s="82" t="s">
        <v>66</v>
      </c>
      <c r="X7" s="82"/>
    </row>
    <row r="8" spans="2:24" ht="14.5" customHeight="1" x14ac:dyDescent="0.35">
      <c r="B8" s="32"/>
      <c r="C8" s="32"/>
      <c r="D8" s="33" t="s">
        <v>49</v>
      </c>
      <c r="E8" s="34" t="s">
        <v>48</v>
      </c>
      <c r="F8" s="34"/>
      <c r="G8" s="33" t="s">
        <v>49</v>
      </c>
      <c r="H8" s="34" t="s">
        <v>48</v>
      </c>
      <c r="J8" s="32"/>
      <c r="K8" s="32"/>
      <c r="L8" s="33" t="s">
        <v>49</v>
      </c>
      <c r="M8" s="34" t="s">
        <v>48</v>
      </c>
      <c r="N8" s="34"/>
      <c r="O8" s="33" t="s">
        <v>49</v>
      </c>
      <c r="P8" s="34" t="s">
        <v>48</v>
      </c>
      <c r="R8" s="35"/>
      <c r="S8" s="35"/>
      <c r="T8" s="36" t="s">
        <v>49</v>
      </c>
      <c r="U8" s="37" t="s">
        <v>48</v>
      </c>
      <c r="V8" s="37"/>
      <c r="W8" s="37" t="s">
        <v>49</v>
      </c>
      <c r="X8" s="37" t="s">
        <v>48</v>
      </c>
    </row>
    <row r="9" spans="2:24" ht="14.5" customHeight="1" x14ac:dyDescent="0.35">
      <c r="B9" s="38"/>
      <c r="C9" s="38"/>
      <c r="D9" s="39"/>
      <c r="E9" s="40"/>
      <c r="F9" s="40"/>
      <c r="G9" s="40"/>
      <c r="H9" s="40"/>
      <c r="J9" s="38"/>
      <c r="K9" s="38"/>
      <c r="L9" s="39"/>
      <c r="M9" s="40"/>
      <c r="N9" s="40"/>
      <c r="O9" s="40"/>
      <c r="P9" s="40"/>
      <c r="R9" s="41"/>
      <c r="S9" s="41"/>
      <c r="T9" s="42"/>
      <c r="U9" s="43"/>
      <c r="V9" s="43"/>
      <c r="W9" s="43"/>
      <c r="X9" s="43"/>
    </row>
    <row r="10" spans="2:24" ht="14.5" customHeight="1" x14ac:dyDescent="0.35">
      <c r="B10" s="44" t="s">
        <v>67</v>
      </c>
      <c r="C10" s="44"/>
      <c r="D10" s="38"/>
      <c r="E10" s="45"/>
      <c r="F10" s="45"/>
      <c r="G10" s="45"/>
      <c r="H10" s="45"/>
      <c r="J10" s="44" t="s">
        <v>67</v>
      </c>
      <c r="K10" s="44"/>
      <c r="L10" s="38"/>
      <c r="M10" s="45"/>
      <c r="N10" s="45"/>
      <c r="O10" s="45"/>
      <c r="P10" s="45"/>
      <c r="R10" s="46" t="s">
        <v>67</v>
      </c>
      <c r="S10" s="47"/>
      <c r="T10" s="41"/>
      <c r="U10" s="48"/>
      <c r="V10" s="48"/>
      <c r="W10" s="48"/>
      <c r="X10" s="48"/>
    </row>
    <row r="11" spans="2:24" ht="14.5" customHeight="1" x14ac:dyDescent="0.35">
      <c r="B11" s="44" t="s">
        <v>68</v>
      </c>
      <c r="C11" s="44"/>
      <c r="D11" s="38"/>
      <c r="E11" s="45"/>
      <c r="F11" s="45"/>
      <c r="G11" s="45"/>
      <c r="H11" s="45"/>
      <c r="J11" s="44" t="s">
        <v>68</v>
      </c>
      <c r="K11" s="44"/>
      <c r="L11" s="38"/>
      <c r="M11" s="45"/>
      <c r="N11" s="45"/>
      <c r="O11" s="45"/>
      <c r="P11" s="45"/>
      <c r="R11" s="46" t="s">
        <v>68</v>
      </c>
      <c r="S11" s="47"/>
      <c r="T11" s="41"/>
      <c r="U11" s="48"/>
      <c r="V11" s="48"/>
      <c r="W11" s="48"/>
      <c r="X11" s="48"/>
    </row>
    <row r="12" spans="2:24" ht="14.5" customHeight="1" x14ac:dyDescent="0.35">
      <c r="B12" s="44" t="s">
        <v>69</v>
      </c>
      <c r="C12" s="44"/>
      <c r="D12" s="38"/>
      <c r="E12" s="45"/>
      <c r="F12" s="45"/>
      <c r="G12" s="45"/>
      <c r="H12" s="45"/>
      <c r="J12" s="44" t="s">
        <v>69</v>
      </c>
      <c r="K12" s="44"/>
      <c r="L12" s="38"/>
      <c r="M12" s="45"/>
      <c r="N12" s="45"/>
      <c r="O12" s="45"/>
      <c r="P12" s="45"/>
      <c r="R12" s="47" t="s">
        <v>69</v>
      </c>
      <c r="S12" s="47"/>
      <c r="T12" s="41"/>
      <c r="U12" s="48"/>
      <c r="V12" s="48"/>
      <c r="W12" s="48"/>
      <c r="X12" s="48"/>
    </row>
    <row r="13" spans="2:24" ht="14.5" customHeight="1" x14ac:dyDescent="0.35">
      <c r="B13" s="44"/>
      <c r="C13" s="44"/>
      <c r="D13" s="38"/>
      <c r="E13" s="45"/>
      <c r="F13" s="45"/>
      <c r="G13" s="45"/>
      <c r="H13" s="45"/>
      <c r="J13" s="44"/>
      <c r="K13" s="44"/>
      <c r="L13" s="38"/>
      <c r="M13" s="45"/>
      <c r="N13" s="45"/>
      <c r="O13" s="45"/>
      <c r="P13" s="45"/>
      <c r="R13" s="47"/>
      <c r="S13" s="47"/>
      <c r="T13" s="41"/>
      <c r="U13" s="48"/>
      <c r="V13" s="48"/>
      <c r="W13" s="48"/>
      <c r="X13" s="48"/>
    </row>
    <row r="14" spans="2:24" ht="14.5" customHeight="1" x14ac:dyDescent="0.35">
      <c r="B14" s="44" t="s">
        <v>70</v>
      </c>
      <c r="C14" s="44"/>
      <c r="D14" s="38"/>
      <c r="E14" s="45"/>
      <c r="F14" s="45"/>
      <c r="G14" s="45"/>
      <c r="H14" s="45"/>
      <c r="J14" s="44" t="s">
        <v>70</v>
      </c>
      <c r="K14" s="44"/>
      <c r="L14" s="38"/>
      <c r="M14" s="45"/>
      <c r="N14" s="45"/>
      <c r="O14" s="45"/>
      <c r="P14" s="45"/>
      <c r="R14" s="47" t="s">
        <v>70</v>
      </c>
      <c r="S14" s="47"/>
      <c r="T14" s="41"/>
      <c r="U14" s="48"/>
      <c r="V14" s="48"/>
      <c r="W14" s="48"/>
      <c r="X14" s="48"/>
    </row>
    <row r="15" spans="2:24" ht="14.5" customHeight="1" thickBot="1" x14ac:dyDescent="0.4">
      <c r="B15" s="50"/>
      <c r="C15" s="50"/>
      <c r="D15" s="49"/>
      <c r="E15" s="51"/>
      <c r="F15" s="51"/>
      <c r="G15" s="51"/>
      <c r="H15" s="51"/>
      <c r="J15" s="50"/>
      <c r="K15" s="50"/>
      <c r="L15" s="49"/>
      <c r="M15" s="51"/>
      <c r="N15" s="51"/>
      <c r="O15" s="51"/>
      <c r="P15" s="51"/>
      <c r="R15" s="52"/>
      <c r="S15" s="52"/>
      <c r="T15" s="53"/>
      <c r="U15" s="54"/>
      <c r="V15" s="54"/>
      <c r="W15" s="54"/>
      <c r="X15" s="54"/>
    </row>
    <row r="16" spans="2:24" ht="14.5" customHeight="1" thickTop="1" x14ac:dyDescent="0.35">
      <c r="B16" s="44"/>
      <c r="C16" s="44"/>
      <c r="D16" s="38"/>
      <c r="E16" s="45"/>
      <c r="F16" s="45"/>
      <c r="G16" s="45"/>
      <c r="H16" s="45"/>
      <c r="J16" s="44"/>
      <c r="K16" s="44"/>
      <c r="L16" s="38"/>
      <c r="M16" s="45"/>
      <c r="N16" s="45"/>
      <c r="O16" s="45"/>
      <c r="P16" s="45"/>
      <c r="R16" s="47"/>
      <c r="S16" s="47"/>
      <c r="T16" s="41"/>
      <c r="U16" s="48"/>
      <c r="V16" s="48"/>
      <c r="W16" s="48"/>
      <c r="X16" s="48"/>
    </row>
    <row r="17" spans="2:24" ht="18.5" x14ac:dyDescent="0.45">
      <c r="B17" s="26" t="s">
        <v>50</v>
      </c>
      <c r="C17" s="29"/>
      <c r="D17" s="29"/>
      <c r="E17" s="55"/>
      <c r="F17" s="55"/>
      <c r="G17" s="55"/>
      <c r="H17" s="55"/>
      <c r="J17" s="26" t="s">
        <v>50</v>
      </c>
      <c r="K17" s="29"/>
      <c r="L17" s="29"/>
      <c r="M17" s="55"/>
      <c r="N17" s="55"/>
      <c r="O17" s="55"/>
      <c r="P17" s="55"/>
      <c r="R17" s="28" t="s">
        <v>50</v>
      </c>
      <c r="S17" s="30"/>
      <c r="T17" s="30"/>
      <c r="U17" s="31"/>
      <c r="V17" s="31"/>
      <c r="W17" s="31"/>
      <c r="X17" s="31"/>
    </row>
    <row r="18" spans="2:24" ht="18.5" x14ac:dyDescent="0.45">
      <c r="B18" s="26"/>
      <c r="C18" s="29"/>
      <c r="D18" s="61" t="s">
        <v>65</v>
      </c>
      <c r="E18" s="61"/>
      <c r="F18" s="29"/>
      <c r="G18" s="61" t="s">
        <v>66</v>
      </c>
      <c r="H18" s="61"/>
      <c r="J18" s="26"/>
      <c r="K18" s="29"/>
      <c r="L18" s="61" t="s">
        <v>65</v>
      </c>
      <c r="M18" s="61"/>
      <c r="N18" s="29"/>
      <c r="O18" s="61" t="s">
        <v>66</v>
      </c>
      <c r="P18" s="61"/>
      <c r="R18" s="28"/>
      <c r="S18" s="30"/>
      <c r="T18" s="81" t="s">
        <v>65</v>
      </c>
      <c r="U18" s="82"/>
      <c r="V18" s="31"/>
      <c r="W18" s="82" t="s">
        <v>66</v>
      </c>
      <c r="X18" s="82"/>
    </row>
    <row r="19" spans="2:24" ht="14.5" customHeight="1" x14ac:dyDescent="0.35">
      <c r="B19" s="32"/>
      <c r="C19" s="32"/>
      <c r="D19" s="33" t="s">
        <v>49</v>
      </c>
      <c r="E19" s="34" t="s">
        <v>48</v>
      </c>
      <c r="F19" s="34"/>
      <c r="G19" s="33" t="s">
        <v>49</v>
      </c>
      <c r="H19" s="34" t="s">
        <v>48</v>
      </c>
      <c r="J19" s="32"/>
      <c r="K19" s="32"/>
      <c r="L19" s="33" t="s">
        <v>49</v>
      </c>
      <c r="M19" s="34" t="s">
        <v>48</v>
      </c>
      <c r="N19" s="34"/>
      <c r="O19" s="33" t="s">
        <v>49</v>
      </c>
      <c r="P19" s="34" t="s">
        <v>48</v>
      </c>
      <c r="R19" s="35"/>
      <c r="S19" s="35"/>
      <c r="T19" s="36" t="s">
        <v>49</v>
      </c>
      <c r="U19" s="37" t="s">
        <v>48</v>
      </c>
      <c r="V19" s="37"/>
      <c r="W19" s="37" t="s">
        <v>49</v>
      </c>
      <c r="X19" s="37" t="s">
        <v>48</v>
      </c>
    </row>
    <row r="20" spans="2:24" ht="14.5" customHeight="1" x14ac:dyDescent="0.35">
      <c r="B20" s="38" t="s">
        <v>71</v>
      </c>
      <c r="C20" s="38"/>
      <c r="D20" s="38"/>
      <c r="E20" s="45"/>
      <c r="F20" s="45"/>
      <c r="G20" s="45"/>
      <c r="H20" s="45"/>
      <c r="J20" s="38" t="s">
        <v>71</v>
      </c>
      <c r="K20" s="38"/>
      <c r="L20" s="38"/>
      <c r="M20" s="45"/>
      <c r="N20" s="45"/>
      <c r="O20" s="45"/>
      <c r="P20" s="45"/>
      <c r="R20" s="41" t="s">
        <v>52</v>
      </c>
      <c r="S20" s="41"/>
      <c r="T20" s="41"/>
      <c r="U20" s="48"/>
      <c r="V20" s="48"/>
      <c r="W20" s="48"/>
      <c r="X20" s="48"/>
    </row>
    <row r="21" spans="2:24" ht="14.5" customHeight="1" x14ac:dyDescent="0.35">
      <c r="B21" s="38"/>
      <c r="C21" s="38"/>
      <c r="D21" s="38"/>
      <c r="E21" s="45"/>
      <c r="F21" s="45"/>
      <c r="G21" s="45"/>
      <c r="H21" s="45"/>
      <c r="J21" s="38"/>
      <c r="K21" s="38"/>
      <c r="L21" s="38"/>
      <c r="M21" s="45"/>
      <c r="N21" s="45"/>
      <c r="O21" s="45"/>
      <c r="P21" s="45"/>
      <c r="R21" s="41" t="s">
        <v>53</v>
      </c>
      <c r="S21" s="41"/>
      <c r="T21" s="41"/>
      <c r="U21" s="48"/>
      <c r="V21" s="48"/>
      <c r="W21" s="48"/>
      <c r="X21" s="48"/>
    </row>
    <row r="22" spans="2:24" ht="14.5" customHeight="1" x14ac:dyDescent="0.35">
      <c r="B22" s="32"/>
      <c r="C22" s="32"/>
      <c r="D22" s="33" t="s">
        <v>49</v>
      </c>
      <c r="E22" s="34" t="s">
        <v>48</v>
      </c>
      <c r="F22" s="57"/>
      <c r="G22" s="57"/>
      <c r="H22" s="57"/>
      <c r="J22" s="32"/>
      <c r="K22" s="32"/>
      <c r="L22" s="33" t="s">
        <v>49</v>
      </c>
      <c r="M22" s="34" t="s">
        <v>48</v>
      </c>
      <c r="N22" s="57"/>
      <c r="O22" s="57"/>
      <c r="P22" s="57"/>
      <c r="R22" s="41"/>
      <c r="S22" s="41"/>
      <c r="T22" s="41"/>
      <c r="U22" s="48"/>
      <c r="V22" s="48"/>
      <c r="W22" s="48"/>
      <c r="X22" s="48"/>
    </row>
    <row r="23" spans="2:24" ht="14.5" customHeight="1" x14ac:dyDescent="0.35">
      <c r="B23" s="38" t="s">
        <v>51</v>
      </c>
      <c r="C23" s="38"/>
      <c r="D23" s="38"/>
      <c r="E23" s="45"/>
      <c r="F23" s="45"/>
      <c r="G23" s="45"/>
      <c r="H23" s="45"/>
      <c r="J23" s="38" t="s">
        <v>51</v>
      </c>
      <c r="K23" s="38"/>
      <c r="L23" s="38"/>
      <c r="M23" s="45"/>
      <c r="N23" s="45"/>
      <c r="O23" s="45"/>
      <c r="P23" s="45"/>
      <c r="R23" s="41" t="s">
        <v>51</v>
      </c>
      <c r="S23" s="41"/>
      <c r="T23" s="41"/>
      <c r="U23" s="48"/>
      <c r="V23" s="48"/>
      <c r="W23" s="48"/>
      <c r="X23" s="48"/>
    </row>
    <row r="24" spans="2:24" ht="14.5" customHeight="1" thickBot="1" x14ac:dyDescent="0.4">
      <c r="B24" s="49"/>
      <c r="C24" s="49"/>
      <c r="D24" s="49"/>
      <c r="E24" s="51"/>
      <c r="F24" s="51"/>
      <c r="G24" s="51"/>
      <c r="H24" s="51"/>
      <c r="J24" s="49"/>
      <c r="K24" s="49"/>
      <c r="L24" s="49"/>
      <c r="M24" s="51"/>
      <c r="N24" s="51"/>
      <c r="O24" s="51"/>
      <c r="P24" s="51"/>
      <c r="R24" s="53"/>
      <c r="S24" s="53"/>
      <c r="T24" s="53"/>
      <c r="U24" s="54"/>
      <c r="V24" s="54"/>
      <c r="W24" s="54"/>
      <c r="X24" s="54"/>
    </row>
    <row r="25" spans="2:24" ht="14.5" customHeight="1" thickTop="1" x14ac:dyDescent="0.35">
      <c r="B25" s="38"/>
      <c r="C25" s="38"/>
      <c r="D25" s="38"/>
      <c r="E25" s="45"/>
      <c r="F25" s="45"/>
      <c r="G25" s="45"/>
      <c r="H25" s="45"/>
      <c r="J25" s="38"/>
      <c r="K25" s="38"/>
      <c r="L25" s="38"/>
      <c r="M25" s="45"/>
      <c r="N25" s="45"/>
      <c r="O25" s="45"/>
      <c r="P25" s="45"/>
      <c r="R25" s="41"/>
      <c r="S25" s="41"/>
      <c r="T25" s="41"/>
      <c r="U25" s="48"/>
      <c r="V25" s="48"/>
      <c r="W25" s="48"/>
      <c r="X25" s="48"/>
    </row>
    <row r="26" spans="2:24" ht="18.5" x14ac:dyDescent="0.45">
      <c r="B26" s="26" t="s">
        <v>13</v>
      </c>
      <c r="C26" s="29"/>
      <c r="D26" s="29"/>
      <c r="E26" s="55"/>
      <c r="F26" s="55"/>
      <c r="G26" s="55"/>
      <c r="H26" s="55"/>
      <c r="J26" s="26" t="s">
        <v>13</v>
      </c>
      <c r="K26" s="29"/>
      <c r="L26" s="29"/>
      <c r="M26" s="55"/>
      <c r="N26" s="55"/>
      <c r="O26" s="55"/>
      <c r="P26" s="55"/>
      <c r="U26" s="58"/>
      <c r="V26" s="58"/>
      <c r="W26" s="58"/>
      <c r="X26" s="58"/>
    </row>
    <row r="27" spans="2:24" ht="18.5" x14ac:dyDescent="0.45">
      <c r="B27" s="26"/>
      <c r="C27" s="29"/>
      <c r="D27" s="61" t="s">
        <v>65</v>
      </c>
      <c r="E27" s="61"/>
      <c r="F27" s="29"/>
      <c r="G27" s="61" t="s">
        <v>66</v>
      </c>
      <c r="H27" s="61"/>
      <c r="J27" s="26"/>
      <c r="K27" s="29"/>
      <c r="L27" s="61" t="s">
        <v>65</v>
      </c>
      <c r="M27" s="61"/>
      <c r="N27" s="29"/>
      <c r="O27" s="61" t="s">
        <v>66</v>
      </c>
      <c r="P27" s="61"/>
      <c r="U27" s="58"/>
      <c r="V27" s="58"/>
      <c r="W27" s="58"/>
      <c r="X27" s="58"/>
    </row>
    <row r="28" spans="2:24" ht="14.5" customHeight="1" x14ac:dyDescent="0.35">
      <c r="B28" s="32"/>
      <c r="C28" s="32"/>
      <c r="D28" s="56" t="s">
        <v>29</v>
      </c>
      <c r="E28" s="34"/>
      <c r="F28" s="34"/>
      <c r="G28" s="56" t="s">
        <v>29</v>
      </c>
      <c r="H28" s="34"/>
      <c r="J28" s="32"/>
      <c r="K28" s="32"/>
      <c r="L28" s="56" t="s">
        <v>29</v>
      </c>
      <c r="M28" s="34"/>
      <c r="N28" s="34"/>
      <c r="O28" s="56" t="s">
        <v>29</v>
      </c>
      <c r="P28" s="34"/>
    </row>
    <row r="29" spans="2:24" ht="14.5" customHeight="1" x14ac:dyDescent="0.35">
      <c r="B29" s="38"/>
      <c r="C29" s="38"/>
      <c r="D29" s="38"/>
      <c r="E29" s="45"/>
      <c r="F29" s="45"/>
      <c r="G29" s="45"/>
      <c r="H29" s="45"/>
      <c r="J29" s="38"/>
      <c r="K29" s="38"/>
      <c r="L29" s="38"/>
      <c r="M29" s="45"/>
      <c r="N29" s="45"/>
      <c r="O29" s="45"/>
      <c r="P29" s="45"/>
    </row>
    <row r="30" spans="2:24" ht="14.5" customHeight="1" x14ac:dyDescent="0.35">
      <c r="B30" s="38" t="s">
        <v>54</v>
      </c>
      <c r="C30" s="38"/>
      <c r="D30" s="38"/>
      <c r="E30" s="45"/>
      <c r="F30" s="45"/>
      <c r="G30" s="45"/>
      <c r="H30" s="45"/>
      <c r="J30" s="38" t="s">
        <v>54</v>
      </c>
      <c r="K30" s="38"/>
      <c r="L30" s="38"/>
      <c r="M30" s="45"/>
      <c r="N30" s="45"/>
      <c r="O30" s="45"/>
      <c r="P30" s="45"/>
    </row>
    <row r="31" spans="2:24" ht="14.5" customHeight="1" x14ac:dyDescent="0.35">
      <c r="B31" s="38" t="s">
        <v>5</v>
      </c>
      <c r="C31" s="38"/>
      <c r="D31" s="38"/>
      <c r="E31" s="45"/>
      <c r="F31" s="45"/>
      <c r="G31" s="45"/>
      <c r="H31" s="45"/>
      <c r="J31" s="38" t="s">
        <v>5</v>
      </c>
      <c r="K31" s="38"/>
      <c r="L31" s="38"/>
      <c r="M31" s="45"/>
      <c r="N31" s="45"/>
      <c r="O31" s="45"/>
      <c r="P31" s="45"/>
    </row>
    <row r="32" spans="2:24" ht="14.5" customHeight="1" thickBot="1" x14ac:dyDescent="0.4">
      <c r="B32" s="49"/>
      <c r="C32" s="49"/>
      <c r="D32" s="49"/>
      <c r="E32" s="51"/>
      <c r="F32" s="51"/>
      <c r="G32" s="51"/>
      <c r="H32" s="51"/>
      <c r="J32" s="49"/>
      <c r="K32" s="49"/>
      <c r="L32" s="49"/>
      <c r="M32" s="51"/>
      <c r="N32" s="51"/>
      <c r="O32" s="51"/>
      <c r="P32" s="51"/>
    </row>
    <row r="33" spans="2:16" ht="14.5" customHeight="1" thickTop="1" x14ac:dyDescent="0.35">
      <c r="B33" s="38"/>
      <c r="C33" s="38"/>
      <c r="D33" s="38"/>
      <c r="E33" s="45"/>
      <c r="F33" s="45"/>
      <c r="G33" s="45"/>
      <c r="H33" s="45"/>
      <c r="J33" s="38"/>
      <c r="K33" s="38"/>
      <c r="L33" s="38"/>
      <c r="M33" s="45"/>
      <c r="N33" s="45"/>
      <c r="O33" s="45"/>
      <c r="P33" s="45"/>
    </row>
    <row r="34" spans="2:16" ht="18.5" x14ac:dyDescent="0.45">
      <c r="B34" s="26" t="s">
        <v>55</v>
      </c>
      <c r="C34" s="29"/>
      <c r="D34" s="29"/>
      <c r="E34" s="55"/>
      <c r="F34" s="55"/>
      <c r="G34" s="55"/>
      <c r="H34" s="55"/>
      <c r="J34" s="26" t="s">
        <v>55</v>
      </c>
      <c r="K34" s="29"/>
      <c r="L34" s="29"/>
      <c r="M34" s="55"/>
      <c r="N34" s="55"/>
      <c r="O34" s="55"/>
      <c r="P34" s="55"/>
    </row>
    <row r="35" spans="2:16" ht="18.5" x14ac:dyDescent="0.45">
      <c r="B35" s="26"/>
      <c r="C35" s="29"/>
      <c r="D35" s="61" t="s">
        <v>65</v>
      </c>
      <c r="E35" s="61"/>
      <c r="F35" s="29"/>
      <c r="G35" s="61" t="s">
        <v>66</v>
      </c>
      <c r="H35" s="61"/>
      <c r="J35" s="26"/>
      <c r="K35" s="29"/>
      <c r="L35" s="61" t="s">
        <v>65</v>
      </c>
      <c r="M35" s="61"/>
      <c r="N35" s="29"/>
      <c r="O35" s="61" t="s">
        <v>66</v>
      </c>
      <c r="P35" s="61"/>
    </row>
    <row r="36" spans="2:16" ht="14.5" customHeight="1" x14ac:dyDescent="0.35">
      <c r="B36" s="32"/>
      <c r="C36" s="32"/>
      <c r="D36" s="33" t="s">
        <v>49</v>
      </c>
      <c r="E36" s="34" t="s">
        <v>48</v>
      </c>
      <c r="F36" s="34"/>
      <c r="G36" s="33" t="s">
        <v>49</v>
      </c>
      <c r="H36" s="34" t="s">
        <v>48</v>
      </c>
      <c r="J36" s="32"/>
      <c r="K36" s="32"/>
      <c r="L36" s="33" t="s">
        <v>49</v>
      </c>
      <c r="M36" s="34" t="s">
        <v>48</v>
      </c>
      <c r="N36" s="34"/>
      <c r="O36" s="33" t="s">
        <v>49</v>
      </c>
      <c r="P36" s="34" t="s">
        <v>48</v>
      </c>
    </row>
    <row r="37" spans="2:16" ht="14.5" customHeight="1" x14ac:dyDescent="0.35">
      <c r="B37" s="60"/>
      <c r="C37" s="60"/>
      <c r="D37" s="62"/>
      <c r="E37" s="59"/>
      <c r="F37" s="59"/>
      <c r="G37" s="62"/>
      <c r="H37" s="59"/>
      <c r="J37" s="60"/>
      <c r="K37" s="60"/>
      <c r="L37" s="62"/>
      <c r="M37" s="59"/>
      <c r="N37" s="59"/>
      <c r="O37" s="62"/>
      <c r="P37" s="59"/>
    </row>
    <row r="38" spans="2:16" ht="14.5" customHeight="1" x14ac:dyDescent="0.35">
      <c r="B38" s="38" t="s">
        <v>56</v>
      </c>
      <c r="C38" s="38"/>
      <c r="D38" s="38"/>
      <c r="E38" s="45"/>
      <c r="F38" s="45"/>
      <c r="G38" s="45"/>
      <c r="H38" s="45"/>
      <c r="J38" s="38" t="s">
        <v>56</v>
      </c>
      <c r="K38" s="38"/>
      <c r="L38" s="38"/>
      <c r="M38" s="45"/>
      <c r="N38" s="45"/>
      <c r="O38" s="45"/>
      <c r="P38" s="45"/>
    </row>
    <row r="39" spans="2:16" ht="14.5" customHeight="1" x14ac:dyDescent="0.35">
      <c r="B39" s="38" t="s">
        <v>57</v>
      </c>
      <c r="C39" s="38"/>
      <c r="D39" s="38"/>
      <c r="E39" s="45"/>
      <c r="F39" s="45"/>
      <c r="G39" s="45"/>
      <c r="H39" s="45"/>
      <c r="J39" s="38" t="s">
        <v>57</v>
      </c>
      <c r="K39" s="38"/>
      <c r="L39" s="38"/>
      <c r="M39" s="45"/>
      <c r="N39" s="45"/>
      <c r="O39" s="45"/>
      <c r="P39" s="45"/>
    </row>
    <row r="40" spans="2:16" ht="14.5" customHeight="1" x14ac:dyDescent="0.35">
      <c r="B40" s="38" t="s">
        <v>58</v>
      </c>
      <c r="C40" s="38"/>
      <c r="D40" s="38"/>
      <c r="E40" s="45"/>
      <c r="F40" s="45"/>
      <c r="G40" s="45"/>
      <c r="H40" s="45"/>
      <c r="J40" s="38" t="s">
        <v>58</v>
      </c>
      <c r="K40" s="38"/>
      <c r="L40" s="38"/>
      <c r="M40" s="45"/>
      <c r="N40" s="45"/>
      <c r="O40" s="45"/>
      <c r="P40" s="45"/>
    </row>
    <row r="41" spans="2:16" ht="14.5" customHeight="1" x14ac:dyDescent="0.35">
      <c r="B41" s="38" t="s">
        <v>59</v>
      </c>
      <c r="C41" s="38"/>
      <c r="D41" s="38"/>
      <c r="E41" s="45"/>
      <c r="F41" s="45"/>
      <c r="G41" s="45"/>
      <c r="H41" s="45"/>
      <c r="J41" s="38" t="s">
        <v>59</v>
      </c>
      <c r="K41" s="38"/>
      <c r="L41" s="38"/>
      <c r="M41" s="45"/>
      <c r="N41" s="45"/>
      <c r="O41" s="45"/>
      <c r="P41" s="45"/>
    </row>
    <row r="42" spans="2:16" ht="14.5" customHeight="1" x14ac:dyDescent="0.35">
      <c r="B42" s="38" t="s">
        <v>60</v>
      </c>
      <c r="C42" s="38"/>
      <c r="D42" s="38"/>
      <c r="E42" s="45"/>
      <c r="F42" s="45"/>
      <c r="G42" s="45"/>
      <c r="H42" s="45"/>
      <c r="J42" s="38" t="s">
        <v>60</v>
      </c>
      <c r="K42" s="38"/>
      <c r="L42" s="38"/>
      <c r="M42" s="45"/>
      <c r="N42" s="45"/>
      <c r="O42" s="45"/>
      <c r="P42" s="45"/>
    </row>
    <row r="43" spans="2:16" ht="14.5" customHeight="1" x14ac:dyDescent="0.35">
      <c r="B43" s="38" t="s">
        <v>61</v>
      </c>
      <c r="C43" s="38"/>
      <c r="D43" s="38"/>
      <c r="E43" s="45"/>
      <c r="F43" s="45"/>
      <c r="G43" s="45"/>
      <c r="H43" s="45"/>
      <c r="J43" s="38" t="s">
        <v>61</v>
      </c>
      <c r="K43" s="38"/>
      <c r="L43" s="38"/>
      <c r="M43" s="45"/>
      <c r="N43" s="45"/>
      <c r="O43" s="45"/>
      <c r="P43" s="45"/>
    </row>
    <row r="44" spans="2:16" ht="14.5" customHeight="1" x14ac:dyDescent="0.35">
      <c r="B44" s="38" t="s">
        <v>139</v>
      </c>
      <c r="C44" s="38"/>
      <c r="D44" s="38"/>
      <c r="E44" s="45"/>
      <c r="F44" s="45"/>
      <c r="G44" s="45"/>
      <c r="H44" s="45"/>
      <c r="J44" s="38" t="s">
        <v>139</v>
      </c>
      <c r="K44" s="38"/>
      <c r="L44" s="38"/>
      <c r="M44" s="45"/>
      <c r="N44" s="45"/>
      <c r="O44" s="45"/>
      <c r="P44" s="45"/>
    </row>
    <row r="45" spans="2:16" ht="14.5" customHeight="1" x14ac:dyDescent="0.35">
      <c r="B45" s="38" t="s">
        <v>140</v>
      </c>
      <c r="C45" s="38"/>
      <c r="D45" s="38"/>
      <c r="E45" s="45"/>
      <c r="F45" s="45"/>
      <c r="G45" s="45"/>
      <c r="H45" s="45"/>
      <c r="J45" s="38" t="s">
        <v>140</v>
      </c>
      <c r="K45" s="38"/>
      <c r="L45" s="38"/>
      <c r="M45" s="45"/>
      <c r="N45" s="45"/>
      <c r="O45" s="45"/>
      <c r="P45" s="45"/>
    </row>
    <row r="46" spans="2:16" ht="14.5" customHeight="1" x14ac:dyDescent="0.35">
      <c r="B46" s="38" t="s">
        <v>141</v>
      </c>
      <c r="C46" s="38"/>
      <c r="D46" s="38"/>
      <c r="E46" s="45"/>
      <c r="F46" s="45"/>
      <c r="G46" s="45"/>
      <c r="H46" s="45"/>
      <c r="J46" s="38" t="s">
        <v>141</v>
      </c>
      <c r="K46" s="38"/>
      <c r="L46" s="38"/>
      <c r="M46" s="45"/>
      <c r="N46" s="45"/>
      <c r="O46" s="45"/>
      <c r="P46" s="45"/>
    </row>
    <row r="47" spans="2:16" ht="14.5" customHeight="1" x14ac:dyDescent="0.35">
      <c r="B47" s="38" t="s">
        <v>56</v>
      </c>
      <c r="C47" s="38"/>
      <c r="D47" s="38"/>
      <c r="E47" s="45"/>
      <c r="F47" s="45"/>
      <c r="G47" s="45"/>
      <c r="H47" s="45"/>
      <c r="J47" s="38" t="s">
        <v>56</v>
      </c>
      <c r="K47" s="38"/>
      <c r="L47" s="38"/>
      <c r="M47" s="45"/>
      <c r="N47" s="45"/>
      <c r="O47" s="45"/>
      <c r="P47" s="45"/>
    </row>
    <row r="48" spans="2:16" ht="14.5" customHeight="1" x14ac:dyDescent="0.35">
      <c r="B48" s="38" t="s">
        <v>142</v>
      </c>
      <c r="C48" s="38"/>
      <c r="D48" s="38"/>
      <c r="E48" s="45"/>
      <c r="F48" s="45"/>
      <c r="G48" s="45"/>
      <c r="H48" s="45"/>
      <c r="J48" s="38" t="s">
        <v>142</v>
      </c>
      <c r="K48" s="38"/>
      <c r="L48" s="38"/>
      <c r="M48" s="45"/>
      <c r="N48" s="45"/>
      <c r="O48" s="45"/>
      <c r="P48" s="45"/>
    </row>
    <row r="49" spans="2:16" ht="14.5" customHeight="1" x14ac:dyDescent="0.35">
      <c r="B49" s="38" t="s">
        <v>143</v>
      </c>
      <c r="C49" s="38"/>
      <c r="D49" s="38"/>
      <c r="E49" s="45"/>
      <c r="F49" s="45"/>
      <c r="G49" s="45"/>
      <c r="H49" s="45"/>
      <c r="J49" s="38" t="s">
        <v>143</v>
      </c>
      <c r="K49" s="38"/>
      <c r="L49" s="38"/>
      <c r="M49" s="45"/>
      <c r="N49" s="45"/>
      <c r="O49" s="45"/>
      <c r="P49" s="45"/>
    </row>
    <row r="50" spans="2:16" ht="14.5" customHeight="1" x14ac:dyDescent="0.35">
      <c r="B50" s="38" t="s">
        <v>144</v>
      </c>
      <c r="C50" s="38"/>
      <c r="D50" s="38"/>
      <c r="E50" s="45"/>
      <c r="F50" s="45"/>
      <c r="G50" s="45"/>
      <c r="H50" s="45"/>
      <c r="J50" s="38" t="s">
        <v>144</v>
      </c>
      <c r="K50" s="38"/>
      <c r="L50" s="38"/>
      <c r="M50" s="45"/>
      <c r="N50" s="45"/>
      <c r="O50" s="45"/>
      <c r="P50" s="45"/>
    </row>
    <row r="51" spans="2:16" ht="14.5" customHeight="1" x14ac:dyDescent="0.35">
      <c r="B51" s="38" t="s">
        <v>145</v>
      </c>
      <c r="C51" s="38"/>
      <c r="D51" s="38"/>
      <c r="E51" s="45"/>
      <c r="F51" s="45"/>
      <c r="G51" s="45"/>
      <c r="H51" s="45"/>
      <c r="J51" s="38" t="s">
        <v>145</v>
      </c>
      <c r="K51" s="38"/>
      <c r="L51" s="38"/>
      <c r="M51" s="45"/>
      <c r="N51" s="45"/>
      <c r="O51" s="45"/>
      <c r="P51" s="45"/>
    </row>
    <row r="52" spans="2:16" ht="14.5" customHeight="1" x14ac:dyDescent="0.35">
      <c r="B52" s="38" t="s">
        <v>146</v>
      </c>
      <c r="C52" s="38"/>
      <c r="D52" s="38"/>
      <c r="E52" s="45"/>
      <c r="F52" s="45"/>
      <c r="G52" s="45"/>
      <c r="H52" s="45"/>
      <c r="J52" s="38" t="s">
        <v>146</v>
      </c>
      <c r="K52" s="38"/>
      <c r="L52" s="38"/>
      <c r="M52" s="45"/>
      <c r="N52" s="45"/>
      <c r="O52" s="45"/>
      <c r="P52" s="45"/>
    </row>
    <row r="53" spans="2:16" ht="14.5" customHeight="1" x14ac:dyDescent="0.35">
      <c r="B53" s="38" t="s">
        <v>147</v>
      </c>
      <c r="C53" s="38"/>
      <c r="D53" s="38"/>
      <c r="E53" s="45"/>
      <c r="F53" s="45"/>
      <c r="G53" s="45"/>
      <c r="H53" s="45"/>
      <c r="J53" s="38" t="s">
        <v>147</v>
      </c>
      <c r="K53" s="38"/>
      <c r="L53" s="38"/>
      <c r="M53" s="45"/>
      <c r="N53" s="45"/>
      <c r="O53" s="45"/>
      <c r="P53" s="45"/>
    </row>
    <row r="54" spans="2:16" ht="14.5" customHeight="1" x14ac:dyDescent="0.35">
      <c r="B54" s="38" t="s">
        <v>148</v>
      </c>
      <c r="C54" s="38"/>
      <c r="D54" s="38"/>
      <c r="E54" s="45"/>
      <c r="F54" s="45"/>
      <c r="G54" s="45"/>
      <c r="H54" s="45"/>
      <c r="J54" s="38" t="s">
        <v>148</v>
      </c>
      <c r="K54" s="38"/>
      <c r="L54" s="38"/>
      <c r="M54" s="45"/>
      <c r="N54" s="45"/>
      <c r="O54" s="45"/>
      <c r="P54" s="45"/>
    </row>
    <row r="55" spans="2:16" ht="14.5" customHeight="1" x14ac:dyDescent="0.35">
      <c r="B55" s="38" t="s">
        <v>149</v>
      </c>
      <c r="C55" s="38"/>
      <c r="D55" s="38"/>
      <c r="E55" s="45"/>
      <c r="F55" s="45"/>
      <c r="G55" s="45"/>
      <c r="H55" s="45"/>
      <c r="J55" s="38" t="s">
        <v>149</v>
      </c>
      <c r="K55" s="38"/>
      <c r="L55" s="38"/>
      <c r="M55" s="45"/>
      <c r="N55" s="45"/>
      <c r="O55" s="45"/>
      <c r="P55" s="45"/>
    </row>
    <row r="56" spans="2:16" ht="14.5" customHeight="1" x14ac:dyDescent="0.35">
      <c r="B56" s="38"/>
      <c r="C56" s="38"/>
      <c r="D56" s="38"/>
      <c r="E56" s="45"/>
      <c r="F56" s="45"/>
      <c r="G56" s="45"/>
      <c r="H56" s="45"/>
      <c r="J56" s="38"/>
      <c r="K56" s="38"/>
      <c r="L56" s="38"/>
      <c r="M56" s="45"/>
      <c r="N56" s="45"/>
      <c r="O56" s="45"/>
      <c r="P56" s="45"/>
    </row>
    <row r="57" spans="2:16" ht="14.5" customHeight="1" x14ac:dyDescent="0.35">
      <c r="B57" s="38" t="s">
        <v>62</v>
      </c>
      <c r="C57" s="38"/>
      <c r="D57" s="38"/>
      <c r="E57" s="45"/>
      <c r="F57" s="45"/>
      <c r="G57" s="45"/>
      <c r="H57" s="45"/>
      <c r="J57" s="38" t="s">
        <v>62</v>
      </c>
      <c r="K57" s="38"/>
      <c r="L57" s="38"/>
      <c r="M57" s="45"/>
      <c r="N57" s="45"/>
      <c r="O57" s="45"/>
      <c r="P57" s="45"/>
    </row>
    <row r="58" spans="2:16" ht="14.5" customHeight="1" thickBot="1" x14ac:dyDescent="0.4">
      <c r="B58" s="49"/>
      <c r="C58" s="49"/>
      <c r="D58" s="49"/>
      <c r="E58" s="49"/>
      <c r="F58" s="49"/>
      <c r="G58" s="49"/>
      <c r="H58" s="49"/>
      <c r="J58" s="49"/>
      <c r="K58" s="49"/>
      <c r="L58" s="49"/>
      <c r="M58" s="49"/>
      <c r="N58" s="49"/>
      <c r="O58" s="49"/>
      <c r="P58" s="49"/>
    </row>
    <row r="59" spans="2:16" ht="14.5" customHeight="1" thickTop="1" x14ac:dyDescent="0.35">
      <c r="B59" s="38"/>
      <c r="C59" s="38"/>
      <c r="D59" s="38"/>
      <c r="E59" s="38"/>
      <c r="F59" s="38"/>
      <c r="G59" s="38"/>
      <c r="H59" s="38"/>
      <c r="J59" s="38"/>
      <c r="K59" s="38"/>
      <c r="L59" s="38"/>
      <c r="M59" s="38"/>
      <c r="N59" s="38"/>
      <c r="O59" s="38"/>
      <c r="P59" s="38"/>
    </row>
  </sheetData>
  <pageMargins left="0.7" right="0.7" top="0.75" bottom="0.75" header="0.3" footer="0.3"/>
  <pageSetup orientation="portrait" r:id="rId1"/>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tabColor theme="5" tint="0.79998168889431442"/>
  </sheetPr>
  <dimension ref="B14:X72"/>
  <sheetViews>
    <sheetView topLeftCell="A16" zoomScale="55" zoomScaleNormal="55" workbookViewId="0">
      <selection activeCell="E27" sqref="E27"/>
    </sheetView>
  </sheetViews>
  <sheetFormatPr defaultRowHeight="14.5" customHeight="1" outlineLevelRow="1" x14ac:dyDescent="0.35"/>
  <cols>
    <col min="2" max="2" width="34.54296875" customWidth="1"/>
    <col min="3" max="3" width="1.54296875" customWidth="1"/>
    <col min="4" max="4" width="10.1796875" customWidth="1"/>
    <col min="5" max="5" width="9.81640625" customWidth="1"/>
    <col min="6" max="6" width="1.54296875" customWidth="1"/>
    <col min="7" max="8" width="9.81640625" customWidth="1"/>
    <col min="10" max="10" width="31.81640625" customWidth="1"/>
    <col min="11" max="11" width="1.54296875" customWidth="1"/>
    <col min="12" max="12" width="10.1796875" customWidth="1"/>
    <col min="13" max="13" width="9.81640625" customWidth="1"/>
    <col min="14" max="14" width="1.54296875" customWidth="1"/>
    <col min="15" max="16" width="9.81640625" customWidth="1"/>
    <col min="18" max="18" width="29.81640625" customWidth="1"/>
    <col min="19" max="19" width="1.54296875" customWidth="1"/>
    <col min="22" max="22" width="1.6328125" customWidth="1"/>
  </cols>
  <sheetData>
    <row r="14" spans="2:24" ht="14.5" customHeight="1" outlineLevel="1" x14ac:dyDescent="0.35">
      <c r="D14" t="s">
        <v>102</v>
      </c>
      <c r="E14" t="s">
        <v>102</v>
      </c>
      <c r="G14" t="s">
        <v>102</v>
      </c>
      <c r="H14" t="s">
        <v>102</v>
      </c>
      <c r="L14" t="s">
        <v>102</v>
      </c>
      <c r="M14" t="s">
        <v>102</v>
      </c>
      <c r="O14" t="s">
        <v>102</v>
      </c>
      <c r="P14" t="s">
        <v>102</v>
      </c>
      <c r="T14" t="s">
        <v>184</v>
      </c>
      <c r="U14" t="s">
        <v>184</v>
      </c>
      <c r="W14" t="s">
        <v>184</v>
      </c>
      <c r="X14" t="s">
        <v>184</v>
      </c>
    </row>
    <row r="15" spans="2:24" ht="14.5" customHeight="1" outlineLevel="1" x14ac:dyDescent="0.35"/>
    <row r="16" spans="2:24" s="20" customFormat="1" ht="18.5" x14ac:dyDescent="0.45">
      <c r="B16" s="18" t="s">
        <v>63</v>
      </c>
      <c r="C16" s="19"/>
      <c r="D16" s="19"/>
      <c r="E16" s="19"/>
      <c r="F16" s="19"/>
      <c r="G16" s="19"/>
      <c r="H16" s="19"/>
      <c r="J16" s="18" t="s">
        <v>138</v>
      </c>
      <c r="K16" s="19"/>
      <c r="L16" s="19"/>
      <c r="M16" s="19"/>
      <c r="N16" s="19"/>
      <c r="O16" s="19"/>
      <c r="P16" s="19"/>
      <c r="R16" s="18" t="s">
        <v>64</v>
      </c>
      <c r="S16" s="19"/>
      <c r="T16" s="19"/>
      <c r="U16" s="19"/>
      <c r="V16" s="19"/>
      <c r="W16" s="19"/>
      <c r="X16" s="19"/>
    </row>
    <row r="17" spans="2:24" ht="14.5" customHeight="1" thickBot="1" x14ac:dyDescent="0.5">
      <c r="B17" s="21"/>
      <c r="C17" s="22"/>
      <c r="D17" s="22"/>
      <c r="E17" s="22"/>
      <c r="F17" s="22"/>
      <c r="G17" s="22"/>
      <c r="H17" s="22"/>
      <c r="J17" s="21"/>
      <c r="K17" s="22"/>
      <c r="L17" s="22"/>
      <c r="M17" s="22"/>
      <c r="N17" s="22"/>
      <c r="O17" s="22"/>
      <c r="P17" s="22"/>
      <c r="R17" s="23"/>
      <c r="S17" s="24"/>
      <c r="T17" s="24"/>
      <c r="U17" s="24"/>
      <c r="V17" s="24"/>
      <c r="W17" s="24"/>
      <c r="X17" s="24"/>
    </row>
    <row r="18" spans="2:24" ht="14.5" customHeight="1" thickTop="1" x14ac:dyDescent="0.45">
      <c r="B18" s="25"/>
      <c r="C18" s="26"/>
      <c r="D18" s="26"/>
      <c r="E18" s="26"/>
      <c r="F18" s="26"/>
      <c r="G18" s="26"/>
      <c r="H18" s="26"/>
      <c r="J18" s="25"/>
      <c r="K18" s="26"/>
      <c r="L18" s="26"/>
      <c r="M18" s="26"/>
      <c r="N18" s="26"/>
      <c r="O18" s="26"/>
      <c r="P18" s="26"/>
      <c r="R18" s="27"/>
      <c r="S18" s="28"/>
      <c r="T18" s="28"/>
      <c r="U18" s="28"/>
      <c r="V18" s="28"/>
      <c r="W18" s="28"/>
      <c r="X18" s="28"/>
    </row>
    <row r="19" spans="2:24" ht="18.5" x14ac:dyDescent="0.45">
      <c r="B19" s="26" t="s">
        <v>72</v>
      </c>
      <c r="C19" s="29"/>
      <c r="D19" s="29"/>
      <c r="E19" s="29"/>
      <c r="F19" s="29"/>
      <c r="G19" s="29"/>
      <c r="H19" s="29"/>
      <c r="J19" s="26" t="s">
        <v>72</v>
      </c>
      <c r="K19" s="29"/>
      <c r="L19" s="29"/>
      <c r="M19" s="29"/>
      <c r="N19" s="29"/>
      <c r="O19" s="29"/>
      <c r="P19" s="29"/>
      <c r="R19" s="28" t="s">
        <v>43</v>
      </c>
      <c r="S19" s="30"/>
      <c r="T19" s="30"/>
      <c r="U19" s="31"/>
      <c r="V19" s="31"/>
      <c r="W19" s="31"/>
      <c r="X19" s="31"/>
    </row>
    <row r="20" spans="2:24" ht="18.5" x14ac:dyDescent="0.45">
      <c r="B20" s="26"/>
      <c r="C20" s="29"/>
      <c r="D20" s="61" t="s">
        <v>65</v>
      </c>
      <c r="E20" s="61"/>
      <c r="F20" s="29"/>
      <c r="G20" s="61" t="s">
        <v>66</v>
      </c>
      <c r="H20" s="61"/>
      <c r="J20" s="26"/>
      <c r="K20" s="29"/>
      <c r="L20" s="61" t="s">
        <v>65</v>
      </c>
      <c r="M20" s="61"/>
      <c r="N20" s="29"/>
      <c r="O20" s="61" t="s">
        <v>66</v>
      </c>
      <c r="P20" s="61"/>
      <c r="R20" s="28"/>
      <c r="S20" s="30"/>
      <c r="T20" s="81" t="s">
        <v>65</v>
      </c>
      <c r="U20" s="82"/>
      <c r="V20" s="31"/>
      <c r="W20" s="82" t="s">
        <v>66</v>
      </c>
      <c r="X20" s="82"/>
    </row>
    <row r="21" spans="2:24" ht="14.5" customHeight="1" x14ac:dyDescent="0.35">
      <c r="B21" s="32"/>
      <c r="C21" s="32"/>
      <c r="D21" s="33" t="s">
        <v>49</v>
      </c>
      <c r="E21" s="34" t="s">
        <v>48</v>
      </c>
      <c r="F21" s="34"/>
      <c r="G21" s="33" t="s">
        <v>49</v>
      </c>
      <c r="H21" s="34" t="s">
        <v>48</v>
      </c>
      <c r="J21" s="32"/>
      <c r="K21" s="32"/>
      <c r="L21" s="33" t="s">
        <v>49</v>
      </c>
      <c r="M21" s="34" t="s">
        <v>48</v>
      </c>
      <c r="N21" s="34"/>
      <c r="O21" s="33" t="s">
        <v>49</v>
      </c>
      <c r="P21" s="34" t="s">
        <v>48</v>
      </c>
      <c r="R21" s="35"/>
      <c r="S21" s="35"/>
      <c r="T21" s="36" t="s">
        <v>49</v>
      </c>
      <c r="U21" s="37" t="s">
        <v>48</v>
      </c>
      <c r="V21" s="37"/>
      <c r="W21" s="37" t="s">
        <v>49</v>
      </c>
      <c r="X21" s="37" t="s">
        <v>48</v>
      </c>
    </row>
    <row r="22" spans="2:24" ht="14.5" customHeight="1" x14ac:dyDescent="0.35">
      <c r="B22" s="38"/>
      <c r="C22" s="38"/>
      <c r="D22" s="39"/>
      <c r="E22" s="40"/>
      <c r="F22" s="40"/>
      <c r="G22" s="40"/>
      <c r="H22" s="40"/>
      <c r="J22" s="38"/>
      <c r="K22" s="38"/>
      <c r="L22" s="39"/>
      <c r="M22" s="40"/>
      <c r="N22" s="40"/>
      <c r="O22" s="40"/>
      <c r="P22" s="40"/>
      <c r="R22" s="41"/>
      <c r="S22" s="41"/>
      <c r="T22" s="42"/>
      <c r="U22" s="43"/>
      <c r="V22" s="43"/>
      <c r="W22" s="43"/>
      <c r="X22" s="43"/>
    </row>
    <row r="23" spans="2:24" ht="28" customHeight="1" x14ac:dyDescent="0.35">
      <c r="B23" s="44" t="s">
        <v>189</v>
      </c>
      <c r="C23" s="39"/>
      <c r="D23" s="83">
        <f>INDEX('01 TOU Period Demand Impacts'!$E$4:$F$9,MATCH('LondonHydro_Interim Results '!D$14&amp;"_"&amp;'LondonHydro_Interim Results '!$B23,'01 TOU Period Demand Impacts'!$H$4:$H$9,0),MATCH('LondonHydro_Interim Results '!D$21,'01 TOU Period Demand Impacts'!$E$3:$F$3,0))</f>
        <v>4.9421687351715336E-2</v>
      </c>
      <c r="E23" s="84">
        <f>INDEX('01 TOU Period Demand Impacts'!$E$4:$F$9,MATCH('LondonHydro_Interim Results '!E$14&amp;"_"&amp;'LondonHydro_Interim Results '!$B23,'01 TOU Period Demand Impacts'!$H$4:$H$9,0),MATCH('LondonHydro_Interim Results '!E$21,'01 TOU Period Demand Impacts'!$E$3:$F$3,0))</f>
        <v>4.9691553335276729E-2</v>
      </c>
      <c r="F23" s="45"/>
      <c r="G23" s="45"/>
      <c r="H23" s="45"/>
      <c r="J23" s="44" t="s">
        <v>189</v>
      </c>
      <c r="K23" s="39"/>
      <c r="L23" s="83">
        <f>INDEX('01 TOU Period Demand Impacts'!$E$4:$F$9,MATCH('LondonHydro_Interim Results '!L$14&amp;"_"&amp;'LondonHydro_Interim Results '!$B23,'01 TOU Period Demand Impacts'!$H$4:$H$9,0),MATCH('LondonHydro_Interim Results '!L$21,'01 TOU Period Demand Impacts'!$E$3:$F$3,0))</f>
        <v>4.9421687351715336E-2</v>
      </c>
      <c r="M23" s="84">
        <f>INDEX('01 TOU Period Demand Impacts'!$E$4:$F$9,MATCH('LondonHydro_Interim Results '!M$14&amp;"_"&amp;'LondonHydro_Interim Results '!$B23,'01 TOU Period Demand Impacts'!$H$4:$H$9,0),MATCH('LondonHydro_Interim Results '!M$21,'01 TOU Period Demand Impacts'!$E$3:$F$3,0))</f>
        <v>4.9691553335276729E-2</v>
      </c>
      <c r="N23" s="45"/>
      <c r="O23" s="45"/>
      <c r="P23" s="45"/>
      <c r="R23" s="46" t="s">
        <v>189</v>
      </c>
      <c r="S23" s="47"/>
      <c r="T23" s="87" t="str">
        <f>INDEX('01 TOU Period Demand Impacts'!$E$4:$F$9,MATCH('LondonHydro_Interim Results '!T$14&amp;"_"&amp;'LondonHydro_Interim Results '!$B23,'01 TOU Period Demand Impacts'!$H$4:$H$9,0),MATCH('LondonHydro_Interim Results '!T$21,'01 TOU Period Demand Impacts'!$E$3:$F$3,0))</f>
        <v>0.026 (N/S</v>
      </c>
      <c r="U23" s="88" t="str">
        <f>INDEX('01 TOU Period Demand Impacts'!$E$4:$F$9,MATCH('LondonHydro_Interim Results '!U$14&amp;"_"&amp;'LondonHydro_Interim Results '!$B23,'01 TOU Period Demand Impacts'!$H$4:$H$9,0),MATCH('LondonHydro_Interim Results '!U$21,'01 TOU Period Demand Impacts'!$E$3:$F$3,0))</f>
        <v>2.4% (N/S)</v>
      </c>
      <c r="V23" s="48"/>
      <c r="W23" s="48"/>
      <c r="X23" s="48"/>
    </row>
    <row r="24" spans="2:24" ht="28" customHeight="1" x14ac:dyDescent="0.35">
      <c r="B24" s="44" t="s">
        <v>68</v>
      </c>
      <c r="C24" s="39"/>
      <c r="D24" s="83">
        <f>INDEX('01 TOU Period Demand Impacts'!$E$4:$F$9,MATCH('LondonHydro_Interim Results '!D$14&amp;"_"&amp;'LondonHydro_Interim Results '!$B24,'01 TOU Period Demand Impacts'!$H$4:$H$9,0),MATCH('LondonHydro_Interim Results '!D$21,'01 TOU Period Demand Impacts'!$E$3:$F$3,0))</f>
        <v>2.9054935189540498E-2</v>
      </c>
      <c r="E24" s="84">
        <f>INDEX('01 TOU Period Demand Impacts'!$E$4:$F$9,MATCH('LondonHydro_Interim Results '!E$14&amp;"_"&amp;'LondonHydro_Interim Results '!$B24,'01 TOU Period Demand Impacts'!$H$4:$H$9,0),MATCH('LondonHydro_Interim Results '!E$21,'01 TOU Period Demand Impacts'!$E$3:$F$3,0))</f>
        <v>2.9166761336457618E-2</v>
      </c>
      <c r="F24" s="45"/>
      <c r="G24" s="45"/>
      <c r="H24" s="45"/>
      <c r="J24" s="44" t="s">
        <v>68</v>
      </c>
      <c r="K24" s="39"/>
      <c r="L24" s="83">
        <f>INDEX('01 TOU Period Demand Impacts'!$E$4:$F$9,MATCH('LondonHydro_Interim Results '!L$14&amp;"_"&amp;'LondonHydro_Interim Results '!$B24,'01 TOU Period Demand Impacts'!$H$4:$H$9,0),MATCH('LondonHydro_Interim Results '!L$21,'01 TOU Period Demand Impacts'!$E$3:$F$3,0))</f>
        <v>2.9054935189540498E-2</v>
      </c>
      <c r="M24" s="84">
        <f>INDEX('01 TOU Period Demand Impacts'!$E$4:$F$9,MATCH('LondonHydro_Interim Results '!M$14&amp;"_"&amp;'LondonHydro_Interim Results '!$B24,'01 TOU Period Demand Impacts'!$H$4:$H$9,0),MATCH('LondonHydro_Interim Results '!M$21,'01 TOU Period Demand Impacts'!$E$3:$F$3,0))</f>
        <v>2.9166761336457618E-2</v>
      </c>
      <c r="N24" s="45"/>
      <c r="O24" s="45"/>
      <c r="P24" s="45"/>
      <c r="R24" s="46" t="s">
        <v>68</v>
      </c>
      <c r="S24" s="47"/>
      <c r="T24" s="87" t="str">
        <f>INDEX('01 TOU Period Demand Impacts'!$E$4:$F$9,MATCH('LondonHydro_Interim Results '!T$14&amp;"_"&amp;'LondonHydro_Interim Results '!$B24,'01 TOU Period Demand Impacts'!$H$4:$H$9,0),MATCH('LondonHydro_Interim Results '!T$21,'01 TOU Period Demand Impacts'!$E$3:$F$3,0))</f>
        <v>0.004 (N/S</v>
      </c>
      <c r="U24" s="88" t="str">
        <f>INDEX('01 TOU Period Demand Impacts'!$E$4:$F$9,MATCH('LondonHydro_Interim Results '!U$14&amp;"_"&amp;'LondonHydro_Interim Results '!$B24,'01 TOU Period Demand Impacts'!$H$4:$H$9,0),MATCH('LondonHydro_Interim Results '!U$21,'01 TOU Period Demand Impacts'!$E$3:$F$3,0))</f>
        <v>0.4% (N/S)</v>
      </c>
      <c r="V24" s="48"/>
      <c r="W24" s="48"/>
      <c r="X24" s="48"/>
    </row>
    <row r="25" spans="2:24" ht="28" customHeight="1" x14ac:dyDescent="0.35">
      <c r="B25" s="44" t="s">
        <v>69</v>
      </c>
      <c r="C25" s="39"/>
      <c r="D25" s="85" t="str">
        <f>INDEX('01 TOU Period Demand Impacts'!$E$4:$F$9,MATCH('LondonHydro_Interim Results '!D$14&amp;"_"&amp;'LondonHydro_Interim Results '!$B25,'01 TOU Period Demand Impacts'!$H$4:$H$9,0),MATCH('LondonHydro_Interim Results '!D$21,'01 TOU Period Demand Impacts'!$E$3:$F$3,0))</f>
        <v>-0.012 (N/S</v>
      </c>
      <c r="E25" s="86" t="str">
        <f>INDEX('01 TOU Period Demand Impacts'!$E$4:$F$9,MATCH('LondonHydro_Interim Results '!E$14&amp;"_"&amp;'LondonHydro_Interim Results '!$B25,'01 TOU Period Demand Impacts'!$H$4:$H$9,0),MATCH('LondonHydro_Interim Results '!E$21,'01 TOU Period Demand Impacts'!$E$3:$F$3,0))</f>
        <v>-1.1% (N/S)</v>
      </c>
      <c r="F25" s="45"/>
      <c r="G25" s="45"/>
      <c r="H25" s="45"/>
      <c r="J25" s="44" t="s">
        <v>69</v>
      </c>
      <c r="K25" s="39"/>
      <c r="L25" s="85" t="str">
        <f>INDEX('01 TOU Period Demand Impacts'!$E$4:$F$9,MATCH('LondonHydro_Interim Results '!L$14&amp;"_"&amp;'LondonHydro_Interim Results '!$B25,'01 TOU Period Demand Impacts'!$H$4:$H$9,0),MATCH('LondonHydro_Interim Results '!L$21,'01 TOU Period Demand Impacts'!$E$3:$F$3,0))</f>
        <v>-0.012 (N/S</v>
      </c>
      <c r="M25" s="86" t="str">
        <f>INDEX('01 TOU Period Demand Impacts'!$E$4:$F$9,MATCH('LondonHydro_Interim Results '!M$14&amp;"_"&amp;'LondonHydro_Interim Results '!$B25,'01 TOU Period Demand Impacts'!$H$4:$H$9,0),MATCH('LondonHydro_Interim Results '!M$21,'01 TOU Period Demand Impacts'!$E$3:$F$3,0))</f>
        <v>-1.1% (N/S)</v>
      </c>
      <c r="N25" s="45"/>
      <c r="O25" s="45"/>
      <c r="P25" s="45"/>
      <c r="R25" s="47" t="s">
        <v>69</v>
      </c>
      <c r="S25" s="47"/>
      <c r="T25" s="87" t="str">
        <f>INDEX('01 TOU Period Demand Impacts'!$E$4:$F$9,MATCH('LondonHydro_Interim Results '!T$14&amp;"_"&amp;'LondonHydro_Interim Results '!$B25,'01 TOU Period Demand Impacts'!$H$4:$H$9,0),MATCH('LondonHydro_Interim Results '!T$21,'01 TOU Period Demand Impacts'!$E$3:$F$3,0))</f>
        <v>-0.013 (N/S</v>
      </c>
      <c r="U25" s="88" t="str">
        <f>INDEX('01 TOU Period Demand Impacts'!$E$4:$F$9,MATCH('LondonHydro_Interim Results '!U$14&amp;"_"&amp;'LondonHydro_Interim Results '!$B25,'01 TOU Period Demand Impacts'!$H$4:$H$9,0),MATCH('LondonHydro_Interim Results '!U$21,'01 TOU Period Demand Impacts'!$E$3:$F$3,0))</f>
        <v>-1.2% (N/S)</v>
      </c>
      <c r="V25" s="48"/>
      <c r="W25" s="48"/>
      <c r="X25" s="48"/>
    </row>
    <row r="26" spans="2:24" ht="14.5" customHeight="1" x14ac:dyDescent="0.35">
      <c r="B26" s="44"/>
      <c r="C26" s="44"/>
      <c r="D26" s="38"/>
      <c r="E26" s="45"/>
      <c r="F26" s="45"/>
      <c r="G26" s="45"/>
      <c r="H26" s="45"/>
      <c r="J26" s="44"/>
      <c r="K26" s="44"/>
      <c r="L26" s="38"/>
      <c r="M26" s="45"/>
      <c r="N26" s="45"/>
      <c r="O26" s="45"/>
      <c r="P26" s="45"/>
      <c r="R26" s="47"/>
      <c r="S26" s="47"/>
      <c r="T26" s="41"/>
      <c r="U26" s="48"/>
      <c r="V26" s="48"/>
      <c r="W26" s="48"/>
      <c r="X26" s="48"/>
    </row>
    <row r="27" spans="2:24" ht="35" customHeight="1" x14ac:dyDescent="0.35">
      <c r="B27" s="44" t="s">
        <v>70</v>
      </c>
      <c r="C27" s="44"/>
      <c r="D27" s="192">
        <f>INDEX('02 Coin Peak Demad Impacts'!$C$6:$D$7,MATCH('LondonHydro_Interim Results '!D$14,'02 Coin Peak Demad Impacts'!$B$6:$B$7,0),MATCH('LondonHydro_Interim Results '!D$21,'02 Coin Peak Demad Impacts'!$C$5:$D$5,0))</f>
        <v>7.6628472391398667E-2</v>
      </c>
      <c r="E27" s="40">
        <f>INDEX('02 Coin Peak Demad Impacts'!$C$6:$D$7,MATCH('LondonHydro_Interim Results '!E$14,'02 Coin Peak Demad Impacts'!$B$6:$B$7,0),MATCH('LondonHydro_Interim Results '!E$21,'02 Coin Peak Demad Impacts'!$C$5:$D$5,0))</f>
        <v>5.7642359346115349E-2</v>
      </c>
      <c r="F27" s="40"/>
      <c r="G27" s="40"/>
      <c r="H27" s="45"/>
      <c r="J27" s="44" t="s">
        <v>70</v>
      </c>
      <c r="K27" s="44"/>
      <c r="L27" s="191">
        <f>INDEX('02 Coin Peak Demad Impacts'!$C$6:$D$7,MATCH('LondonHydro_Interim Results '!L$14,'02 Coin Peak Demad Impacts'!$B$6:$B$7,0),MATCH('LondonHydro_Interim Results '!L$21,'02 Coin Peak Demad Impacts'!$C$5:$D$5,0))</f>
        <v>7.6628472391398667E-2</v>
      </c>
      <c r="M27" s="191">
        <f>INDEX('02 Coin Peak Demad Impacts'!$C$6:$D$7,MATCH('LondonHydro_Interim Results '!M$14,'02 Coin Peak Demad Impacts'!$B$6:$B$7,0),MATCH('LondonHydro_Interim Results '!M$21,'02 Coin Peak Demad Impacts'!$C$5:$D$5,0))</f>
        <v>5.7642359346115349E-2</v>
      </c>
      <c r="N27" s="45"/>
      <c r="O27" s="45"/>
      <c r="P27" s="45"/>
      <c r="R27" s="47" t="s">
        <v>70</v>
      </c>
      <c r="S27" s="47"/>
      <c r="T27" s="87" t="str">
        <f>INDEX('02 Coin Peak Demad Impacts'!$C$6:$D$7,MATCH('LondonHydro_Interim Results '!T$14,'02 Coin Peak Demad Impacts'!$B$6:$B$7,0),MATCH('LondonHydro_Interim Results '!T$21,'02 Coin Peak Demad Impacts'!$C$5:$D$5,0))</f>
        <v>0.036 (N/S)</v>
      </c>
      <c r="U27" s="88" t="str">
        <f>INDEX('02 Coin Peak Demad Impacts'!$C$6:$D$7,MATCH('LondonHydro_Interim Results '!U$14,'02 Coin Peak Demad Impacts'!$B$6:$B$7,0),MATCH('LondonHydro_Interim Results '!U$21,'02 Coin Peak Demad Impacts'!$C$5:$D$5,0))</f>
        <v>2.4% (N/S)</v>
      </c>
      <c r="V27" s="48"/>
      <c r="W27" s="48"/>
      <c r="X27" s="48"/>
    </row>
    <row r="28" spans="2:24" ht="14.5" customHeight="1" thickBot="1" x14ac:dyDescent="0.4">
      <c r="B28" s="50"/>
      <c r="C28" s="50"/>
      <c r="D28" s="49"/>
      <c r="E28" s="51"/>
      <c r="F28" s="51"/>
      <c r="G28" s="51"/>
      <c r="H28" s="51"/>
      <c r="J28" s="50"/>
      <c r="K28" s="50"/>
      <c r="L28" s="49"/>
      <c r="M28" s="51"/>
      <c r="N28" s="51"/>
      <c r="O28" s="51"/>
      <c r="P28" s="51"/>
      <c r="R28" s="52"/>
      <c r="S28" s="52"/>
      <c r="T28" s="53"/>
      <c r="U28" s="54"/>
      <c r="V28" s="54"/>
      <c r="W28" s="54"/>
      <c r="X28" s="54"/>
    </row>
    <row r="29" spans="2:24" ht="14.5" customHeight="1" thickTop="1" x14ac:dyDescent="0.35">
      <c r="B29" s="44"/>
      <c r="C29" s="44"/>
      <c r="D29" s="38"/>
      <c r="E29" s="45"/>
      <c r="F29" s="45"/>
      <c r="G29" s="45"/>
      <c r="H29" s="45"/>
      <c r="J29" s="44"/>
      <c r="K29" s="44"/>
      <c r="L29" s="38"/>
      <c r="M29" s="45"/>
      <c r="N29" s="45"/>
      <c r="O29" s="45"/>
      <c r="P29" s="45"/>
      <c r="R29" s="47"/>
      <c r="S29" s="47"/>
      <c r="T29" s="41"/>
      <c r="U29" s="48"/>
      <c r="V29" s="48"/>
      <c r="W29" s="48"/>
      <c r="X29" s="48"/>
    </row>
    <row r="30" spans="2:24" ht="18.5" x14ac:dyDescent="0.45">
      <c r="B30" s="26" t="s">
        <v>50</v>
      </c>
      <c r="C30" s="29"/>
      <c r="D30" s="29"/>
      <c r="E30" s="55"/>
      <c r="F30" s="55"/>
      <c r="G30" s="55"/>
      <c r="H30" s="55"/>
      <c r="J30" s="26" t="s">
        <v>50</v>
      </c>
      <c r="K30" s="29"/>
      <c r="L30" s="29"/>
      <c r="M30" s="55"/>
      <c r="N30" s="55"/>
      <c r="O30" s="55"/>
      <c r="P30" s="55"/>
      <c r="R30" s="28" t="s">
        <v>50</v>
      </c>
      <c r="S30" s="30"/>
      <c r="T30" s="30"/>
      <c r="U30" s="31"/>
      <c r="V30" s="31"/>
      <c r="W30" s="31"/>
      <c r="X30" s="31"/>
    </row>
    <row r="31" spans="2:24" ht="18.5" x14ac:dyDescent="0.45">
      <c r="B31" s="26"/>
      <c r="C31" s="29"/>
      <c r="D31" s="61" t="s">
        <v>65</v>
      </c>
      <c r="E31" s="61"/>
      <c r="F31" s="29"/>
      <c r="G31" s="61" t="s">
        <v>66</v>
      </c>
      <c r="H31" s="61"/>
      <c r="J31" s="26"/>
      <c r="K31" s="29"/>
      <c r="L31" s="61" t="s">
        <v>65</v>
      </c>
      <c r="M31" s="61"/>
      <c r="N31" s="29"/>
      <c r="O31" s="61" t="s">
        <v>66</v>
      </c>
      <c r="P31" s="61"/>
      <c r="R31" s="28"/>
      <c r="S31" s="30"/>
      <c r="T31" s="81" t="s">
        <v>65</v>
      </c>
      <c r="U31" s="82"/>
      <c r="V31" s="31"/>
      <c r="W31" s="82" t="s">
        <v>66</v>
      </c>
      <c r="X31" s="82"/>
    </row>
    <row r="32" spans="2:24" ht="14.5" customHeight="1" x14ac:dyDescent="0.35">
      <c r="B32" s="32"/>
      <c r="C32" s="32"/>
      <c r="D32" s="33" t="s">
        <v>49</v>
      </c>
      <c r="E32" s="34" t="s">
        <v>48</v>
      </c>
      <c r="F32" s="34"/>
      <c r="G32" s="33" t="s">
        <v>49</v>
      </c>
      <c r="H32" s="34" t="s">
        <v>48</v>
      </c>
      <c r="J32" s="32"/>
      <c r="K32" s="32"/>
      <c r="L32" s="33" t="s">
        <v>49</v>
      </c>
      <c r="M32" s="34" t="s">
        <v>48</v>
      </c>
      <c r="N32" s="34"/>
      <c r="O32" s="33" t="s">
        <v>49</v>
      </c>
      <c r="P32" s="34" t="s">
        <v>48</v>
      </c>
      <c r="R32" s="35"/>
      <c r="S32" s="35"/>
      <c r="T32" s="36" t="s">
        <v>49</v>
      </c>
      <c r="U32" s="37" t="s">
        <v>48</v>
      </c>
      <c r="V32" s="37"/>
      <c r="W32" s="37" t="s">
        <v>49</v>
      </c>
      <c r="X32" s="37" t="s">
        <v>48</v>
      </c>
    </row>
    <row r="33" spans="2:24" ht="35" customHeight="1" x14ac:dyDescent="0.35">
      <c r="B33" s="38" t="s">
        <v>71</v>
      </c>
      <c r="C33" s="38"/>
      <c r="D33" s="85" t="str">
        <f>INDEX('03 Seasonal Demand Impacts'!$I$3:$J$4,MATCH('LondonHydro_Interim Results '!D$14,'03 Seasonal Demand Impacts'!$D$3:$D$4,0),MATCH('LondonHydro_Interim Results '!D$32,'03 Seasonal Demand Impacts'!$I$2:$J$2,0))</f>
        <v>0.0118 (N/S)</v>
      </c>
      <c r="E33" s="86" t="str">
        <f>INDEX('03 Seasonal Demand Impacts'!$I$3:$J$4,MATCH('LondonHydro_Interim Results '!E$14,'03 Seasonal Demand Impacts'!$D$3:$D$4,0),MATCH('LondonHydro_Interim Results '!E$32,'03 Seasonal Demand Impacts'!$I$2:$J$2,0))</f>
        <v>1.1% (N/S)</v>
      </c>
      <c r="F33" s="45"/>
      <c r="G33" s="45"/>
      <c r="H33" s="45"/>
      <c r="J33" s="38" t="s">
        <v>71</v>
      </c>
      <c r="K33" s="38"/>
      <c r="L33" s="85" t="str">
        <f>INDEX('03 Seasonal Demand Impacts'!$I$3:$J$4,MATCH('LondonHydro_Interim Results '!L$14,'03 Seasonal Demand Impacts'!$D$3:$D$4,0),MATCH('LondonHydro_Interim Results '!L$32,'03 Seasonal Demand Impacts'!$I$2:$J$2,0))</f>
        <v>0.0118 (N/S)</v>
      </c>
      <c r="M33" s="86" t="str">
        <f>INDEX('03 Seasonal Demand Impacts'!$I$3:$J$4,MATCH('LondonHydro_Interim Results '!M$14,'03 Seasonal Demand Impacts'!$D$3:$D$4,0),MATCH('LondonHydro_Interim Results '!M$32,'03 Seasonal Demand Impacts'!$I$2:$J$2,0))</f>
        <v>1.1% (N/S)</v>
      </c>
      <c r="N33" s="45"/>
      <c r="O33" s="45"/>
      <c r="P33" s="45"/>
      <c r="R33" s="41" t="s">
        <v>52</v>
      </c>
      <c r="S33" s="41"/>
      <c r="T33" s="87" t="str">
        <f>INDEX('03 Seasonal Demand Impacts'!$I$3:$J$4,MATCH('LondonHydro_Interim Results '!T$14,'03 Seasonal Demand Impacts'!$D$3:$D$4,0),MATCH('LondonHydro_Interim Results '!T$32,'03 Seasonal Demand Impacts'!$I$2:$J$2,0))</f>
        <v>-0.0023 (N/S)</v>
      </c>
      <c r="U33" s="88" t="str">
        <f>INDEX('03 Seasonal Demand Impacts'!$I$3:$J$4,MATCH('LondonHydro_Interim Results '!U$14,'03 Seasonal Demand Impacts'!$D$3:$D$4,0),MATCH('LondonHydro_Interim Results '!U$32,'03 Seasonal Demand Impacts'!$I$2:$J$2,0))</f>
        <v>-0.21% (N/S)</v>
      </c>
      <c r="V33" s="48"/>
      <c r="W33" s="48"/>
      <c r="X33" s="48"/>
    </row>
    <row r="34" spans="2:24" ht="14.5" customHeight="1" x14ac:dyDescent="0.35">
      <c r="B34" s="38"/>
      <c r="C34" s="38"/>
      <c r="D34" s="38"/>
      <c r="E34" s="45"/>
      <c r="F34" s="45"/>
      <c r="G34" s="45"/>
      <c r="H34" s="45"/>
      <c r="J34" s="38"/>
      <c r="K34" s="38"/>
      <c r="L34" s="38"/>
      <c r="M34" s="45"/>
      <c r="N34" s="45"/>
      <c r="O34" s="45"/>
      <c r="P34" s="45"/>
      <c r="R34" s="41" t="s">
        <v>53</v>
      </c>
      <c r="S34" s="41"/>
      <c r="T34" s="41"/>
      <c r="U34" s="48"/>
      <c r="V34" s="48"/>
      <c r="W34" s="48"/>
      <c r="X34" s="48"/>
    </row>
    <row r="35" spans="2:24" ht="14.5" customHeight="1" x14ac:dyDescent="0.35">
      <c r="B35" s="32"/>
      <c r="C35" s="32"/>
      <c r="D35" s="33" t="s">
        <v>49</v>
      </c>
      <c r="E35" s="34" t="s">
        <v>48</v>
      </c>
      <c r="F35" s="57"/>
      <c r="G35" s="57"/>
      <c r="H35" s="57"/>
      <c r="J35" s="32"/>
      <c r="K35" s="32"/>
      <c r="L35" s="33" t="s">
        <v>49</v>
      </c>
      <c r="M35" s="34" t="s">
        <v>48</v>
      </c>
      <c r="N35" s="57"/>
      <c r="O35" s="57"/>
      <c r="P35" s="57"/>
      <c r="R35" s="41"/>
      <c r="S35" s="41"/>
      <c r="T35" s="41"/>
      <c r="U35" s="48"/>
      <c r="V35" s="48"/>
      <c r="W35" s="48"/>
      <c r="X35" s="48"/>
    </row>
    <row r="36" spans="2:24" ht="14.5" customHeight="1" x14ac:dyDescent="0.35">
      <c r="B36" s="38" t="s">
        <v>51</v>
      </c>
      <c r="C36" s="38"/>
      <c r="D36" s="38"/>
      <c r="E36" s="45"/>
      <c r="F36" s="45"/>
      <c r="G36" s="45"/>
      <c r="H36" s="45"/>
      <c r="J36" s="38" t="s">
        <v>51</v>
      </c>
      <c r="K36" s="38"/>
      <c r="L36" s="38"/>
      <c r="M36" s="45"/>
      <c r="N36" s="45"/>
      <c r="O36" s="45"/>
      <c r="P36" s="45"/>
      <c r="R36" s="41" t="s">
        <v>51</v>
      </c>
      <c r="S36" s="41"/>
      <c r="T36" s="41"/>
      <c r="U36" s="48"/>
      <c r="V36" s="48"/>
      <c r="W36" s="48"/>
      <c r="X36" s="48"/>
    </row>
    <row r="37" spans="2:24" ht="14.5" customHeight="1" thickBot="1" x14ac:dyDescent="0.4">
      <c r="B37" s="49"/>
      <c r="C37" s="49"/>
      <c r="D37" s="49"/>
      <c r="E37" s="51"/>
      <c r="F37" s="51"/>
      <c r="G37" s="51"/>
      <c r="H37" s="51"/>
      <c r="J37" s="49"/>
      <c r="K37" s="49"/>
      <c r="L37" s="49"/>
      <c r="M37" s="51"/>
      <c r="N37" s="51"/>
      <c r="O37" s="51"/>
      <c r="P37" s="51"/>
      <c r="R37" s="53"/>
      <c r="S37" s="53"/>
      <c r="T37" s="53"/>
      <c r="U37" s="54"/>
      <c r="V37" s="54"/>
      <c r="W37" s="54"/>
      <c r="X37" s="54"/>
    </row>
    <row r="38" spans="2:24" ht="14.5" customHeight="1" thickTop="1" x14ac:dyDescent="0.35">
      <c r="B38" s="38"/>
      <c r="C38" s="38"/>
      <c r="D38" s="38"/>
      <c r="E38" s="45"/>
      <c r="F38" s="45"/>
      <c r="G38" s="45"/>
      <c r="H38" s="45"/>
      <c r="J38" s="38"/>
      <c r="K38" s="38"/>
      <c r="L38" s="38"/>
      <c r="M38" s="45"/>
      <c r="N38" s="45"/>
      <c r="O38" s="45"/>
      <c r="P38" s="45"/>
      <c r="R38" s="41"/>
      <c r="S38" s="41"/>
      <c r="T38" s="41"/>
      <c r="U38" s="48"/>
      <c r="V38" s="48"/>
      <c r="W38" s="48"/>
      <c r="X38" s="48"/>
    </row>
    <row r="39" spans="2:24" ht="18.5" x14ac:dyDescent="0.45">
      <c r="B39" s="26" t="s">
        <v>13</v>
      </c>
      <c r="C39" s="29"/>
      <c r="D39" s="29"/>
      <c r="E39" s="55"/>
      <c r="F39" s="55"/>
      <c r="G39" s="55"/>
      <c r="H39" s="55"/>
      <c r="J39" s="26" t="s">
        <v>13</v>
      </c>
      <c r="K39" s="29"/>
      <c r="L39" s="29"/>
      <c r="M39" s="55"/>
      <c r="N39" s="55"/>
      <c r="O39" s="55"/>
      <c r="P39" s="55"/>
      <c r="U39" s="58"/>
      <c r="V39" s="58"/>
      <c r="W39" s="58"/>
      <c r="X39" s="58"/>
    </row>
    <row r="40" spans="2:24" ht="18.5" x14ac:dyDescent="0.45">
      <c r="B40" s="26"/>
      <c r="C40" s="29"/>
      <c r="D40" s="61" t="s">
        <v>65</v>
      </c>
      <c r="E40" s="61"/>
      <c r="F40" s="29"/>
      <c r="G40" s="61" t="s">
        <v>66</v>
      </c>
      <c r="H40" s="61"/>
      <c r="J40" s="26"/>
      <c r="K40" s="29"/>
      <c r="L40" s="61" t="s">
        <v>65</v>
      </c>
      <c r="M40" s="61"/>
      <c r="N40" s="29"/>
      <c r="O40" s="61" t="s">
        <v>66</v>
      </c>
      <c r="P40" s="61"/>
      <c r="U40" s="58"/>
      <c r="V40" s="58"/>
      <c r="W40" s="58"/>
      <c r="X40" s="58"/>
    </row>
    <row r="41" spans="2:24" ht="14.5" customHeight="1" x14ac:dyDescent="0.35">
      <c r="B41" s="32"/>
      <c r="C41" s="32"/>
      <c r="D41" s="56" t="s">
        <v>29</v>
      </c>
      <c r="E41" s="34"/>
      <c r="F41" s="34"/>
      <c r="G41" s="56" t="s">
        <v>29</v>
      </c>
      <c r="H41" s="34"/>
      <c r="J41" s="32"/>
      <c r="K41" s="32"/>
      <c r="L41" s="56" t="s">
        <v>29</v>
      </c>
      <c r="M41" s="34"/>
      <c r="N41" s="34"/>
      <c r="O41" s="56" t="s">
        <v>29</v>
      </c>
      <c r="P41" s="34"/>
    </row>
    <row r="42" spans="2:24" ht="14.5" customHeight="1" x14ac:dyDescent="0.35">
      <c r="B42" s="38"/>
      <c r="C42" s="38"/>
      <c r="D42" s="38"/>
      <c r="E42" s="45"/>
      <c r="F42" s="45"/>
      <c r="G42" s="45"/>
      <c r="H42" s="45"/>
      <c r="J42" s="38"/>
      <c r="K42" s="38"/>
      <c r="L42" s="38"/>
      <c r="M42" s="45"/>
      <c r="N42" s="45"/>
      <c r="O42" s="45"/>
      <c r="P42" s="45"/>
    </row>
    <row r="43" spans="2:24" ht="14.5" customHeight="1" x14ac:dyDescent="0.35">
      <c r="B43" s="38" t="s">
        <v>54</v>
      </c>
      <c r="C43" s="38"/>
      <c r="D43" s="110">
        <f ca="1">'05 Own Price Elasticity Daily'!C8</f>
        <v>-3.9705473683994374</v>
      </c>
      <c r="E43" s="45"/>
      <c r="F43" s="45"/>
      <c r="G43" s="45"/>
      <c r="H43" s="45"/>
      <c r="J43" s="38" t="s">
        <v>54</v>
      </c>
      <c r="K43" s="38"/>
      <c r="L43" s="38"/>
      <c r="M43" s="45"/>
      <c r="N43" s="45"/>
      <c r="O43" s="45"/>
      <c r="P43" s="45"/>
    </row>
    <row r="44" spans="2:24" ht="14.5" customHeight="1" x14ac:dyDescent="0.35">
      <c r="B44" s="38" t="s">
        <v>5</v>
      </c>
      <c r="C44" s="38"/>
      <c r="D44" s="110">
        <f ca="1">'07 Elasticity of Substitution'!$C$5</f>
        <v>-0.26377917653602306</v>
      </c>
      <c r="E44" s="45"/>
      <c r="F44" s="45"/>
      <c r="G44" s="45"/>
      <c r="H44" s="45"/>
      <c r="J44" s="38" t="s">
        <v>5</v>
      </c>
      <c r="K44" s="38"/>
      <c r="L44" s="38"/>
      <c r="M44" s="45"/>
      <c r="N44" s="45"/>
      <c r="O44" s="45"/>
      <c r="P44" s="45"/>
    </row>
    <row r="45" spans="2:24" ht="14.5" customHeight="1" thickBot="1" x14ac:dyDescent="0.4">
      <c r="B45" s="49"/>
      <c r="C45" s="49"/>
      <c r="D45" s="49"/>
      <c r="E45" s="51"/>
      <c r="F45" s="51"/>
      <c r="G45" s="51"/>
      <c r="H45" s="51"/>
      <c r="J45" s="49"/>
      <c r="K45" s="49"/>
      <c r="L45" s="49"/>
      <c r="M45" s="51"/>
      <c r="N45" s="51"/>
      <c r="O45" s="51"/>
      <c r="P45" s="51"/>
    </row>
    <row r="46" spans="2:24" ht="14.5" customHeight="1" thickTop="1" x14ac:dyDescent="0.35">
      <c r="B46" s="38"/>
      <c r="C46" s="38"/>
      <c r="D46" s="38"/>
      <c r="E46" s="45"/>
      <c r="F46" s="45"/>
      <c r="G46" s="45"/>
      <c r="H46" s="45"/>
      <c r="J46" s="38"/>
      <c r="K46" s="38"/>
      <c r="L46" s="38"/>
      <c r="M46" s="45"/>
      <c r="N46" s="45"/>
      <c r="O46" s="45"/>
      <c r="P46" s="45"/>
    </row>
    <row r="47" spans="2:24" ht="18.5" x14ac:dyDescent="0.45">
      <c r="B47" s="26" t="s">
        <v>55</v>
      </c>
      <c r="C47" s="29"/>
      <c r="D47" s="29"/>
      <c r="E47" s="55"/>
      <c r="F47" s="55"/>
      <c r="G47" s="55"/>
      <c r="H47" s="55"/>
      <c r="J47" s="26" t="s">
        <v>55</v>
      </c>
      <c r="K47" s="29"/>
      <c r="L47" s="29"/>
      <c r="M47" s="55"/>
      <c r="N47" s="55"/>
      <c r="O47" s="55"/>
      <c r="P47" s="55"/>
    </row>
    <row r="48" spans="2:24" ht="18.5" x14ac:dyDescent="0.45">
      <c r="B48" s="26"/>
      <c r="C48" s="29"/>
      <c r="D48" s="61" t="s">
        <v>65</v>
      </c>
      <c r="E48" s="61"/>
      <c r="F48" s="29"/>
      <c r="G48" s="61" t="s">
        <v>66</v>
      </c>
      <c r="H48" s="61"/>
      <c r="J48" s="26"/>
      <c r="K48" s="29"/>
      <c r="L48" s="61" t="s">
        <v>65</v>
      </c>
      <c r="M48" s="61"/>
      <c r="N48" s="29"/>
      <c r="O48" s="61" t="s">
        <v>66</v>
      </c>
      <c r="P48" s="61"/>
    </row>
    <row r="49" spans="2:16" ht="14.5" customHeight="1" x14ac:dyDescent="0.35">
      <c r="B49" s="32"/>
      <c r="C49" s="32"/>
      <c r="D49" s="33" t="s">
        <v>49</v>
      </c>
      <c r="E49" s="34" t="s">
        <v>48</v>
      </c>
      <c r="F49" s="34"/>
      <c r="G49" s="33" t="s">
        <v>49</v>
      </c>
      <c r="H49" s="34" t="s">
        <v>48</v>
      </c>
      <c r="J49" s="32"/>
      <c r="K49" s="32"/>
      <c r="L49" s="33" t="s">
        <v>49</v>
      </c>
      <c r="M49" s="34" t="s">
        <v>48</v>
      </c>
      <c r="N49" s="34"/>
      <c r="O49" s="33" t="s">
        <v>49</v>
      </c>
      <c r="P49" s="34" t="s">
        <v>48</v>
      </c>
    </row>
    <row r="50" spans="2:16" ht="14.5" customHeight="1" x14ac:dyDescent="0.35">
      <c r="B50" s="60"/>
      <c r="C50" s="60"/>
      <c r="D50" s="62"/>
      <c r="E50" s="59"/>
      <c r="F50" s="59"/>
      <c r="G50" s="62"/>
      <c r="H50" s="59"/>
      <c r="J50" s="60"/>
      <c r="K50" s="60"/>
      <c r="L50" s="62"/>
      <c r="M50" s="59"/>
      <c r="N50" s="59"/>
      <c r="O50" s="62"/>
      <c r="P50" s="59"/>
    </row>
    <row r="51" spans="2:16" ht="14.5" customHeight="1" x14ac:dyDescent="0.35">
      <c r="B51" s="38" t="s">
        <v>56</v>
      </c>
      <c r="C51" s="38"/>
      <c r="D51" s="110">
        <f>INDEX('04 CPP Event Demand Impacts'!$D$11:$E$29,MATCH('LondonHydro_Interim Results '!$B51,'04 CPP Event Demand Impacts'!$B$11:$B$29,0),MATCH('LondonHydro_Interim Results '!D$49,'04 CPP Event Demand Impacts'!$D$10:$E$10,0))</f>
        <v>0.604406360416471</v>
      </c>
      <c r="E51" s="45">
        <f>INDEX('04 CPP Event Demand Impacts'!$D$11:$E$29,MATCH('LondonHydro_Interim Results '!$B51,'04 CPP Event Demand Impacts'!$B$11:$B$29,0),MATCH('LondonHydro_Interim Results '!E$49,'04 CPP Event Demand Impacts'!$D$10:$E$10,0))</f>
        <v>0.31469226196086786</v>
      </c>
      <c r="F51" s="45"/>
      <c r="G51" s="45"/>
      <c r="H51" s="45"/>
      <c r="J51" s="38" t="s">
        <v>56</v>
      </c>
      <c r="K51" s="38"/>
      <c r="L51" s="38"/>
      <c r="M51" s="45"/>
      <c r="N51" s="45"/>
      <c r="O51" s="45"/>
      <c r="P51" s="45"/>
    </row>
    <row r="52" spans="2:16" ht="14.5" customHeight="1" x14ac:dyDescent="0.35">
      <c r="B52" s="38" t="s">
        <v>57</v>
      </c>
      <c r="C52" s="38"/>
      <c r="D52" s="110">
        <f>INDEX('04 CPP Event Demand Impacts'!$D$11:$E$29,MATCH('LondonHydro_Interim Results '!$B52,'04 CPP Event Demand Impacts'!$B$11:$B$29,0),MATCH('LondonHydro_Interim Results '!D$49,'04 CPP Event Demand Impacts'!$D$10:$E$10,0))</f>
        <v>0.64559838868261099</v>
      </c>
      <c r="E52" s="45">
        <f>INDEX('04 CPP Event Demand Impacts'!$D$11:$E$29,MATCH('LondonHydro_Interim Results '!$B52,'04 CPP Event Demand Impacts'!$B$11:$B$29,0),MATCH('LondonHydro_Interim Results '!E$49,'04 CPP Event Demand Impacts'!$D$10:$E$10,0))</f>
        <v>0.32750836233290936</v>
      </c>
      <c r="F52" s="45"/>
      <c r="G52" s="45"/>
      <c r="H52" s="45"/>
      <c r="J52" s="38" t="s">
        <v>57</v>
      </c>
      <c r="K52" s="38"/>
      <c r="L52" s="38"/>
      <c r="M52" s="45"/>
      <c r="N52" s="45"/>
      <c r="O52" s="45"/>
      <c r="P52" s="45"/>
    </row>
    <row r="53" spans="2:16" ht="14.5" customHeight="1" x14ac:dyDescent="0.35">
      <c r="B53" s="38" t="s">
        <v>58</v>
      </c>
      <c r="C53" s="38"/>
      <c r="D53" s="110">
        <f>INDEX('04 CPP Event Demand Impacts'!$D$11:$E$29,MATCH('LondonHydro_Interim Results '!$B53,'04 CPP Event Demand Impacts'!$B$11:$B$29,0),MATCH('LondonHydro_Interim Results '!D$49,'04 CPP Event Demand Impacts'!$D$10:$E$10,0))</f>
        <v>0.82905064757228097</v>
      </c>
      <c r="E53" s="45">
        <f>INDEX('04 CPP Event Demand Impacts'!$D$11:$E$29,MATCH('LondonHydro_Interim Results '!$B53,'04 CPP Event Demand Impacts'!$B$11:$B$29,0),MATCH('LondonHydro_Interim Results '!E$49,'04 CPP Event Demand Impacts'!$D$10:$E$10,0))</f>
        <v>0.36473582864691123</v>
      </c>
      <c r="F53" s="45"/>
      <c r="G53" s="45"/>
      <c r="H53" s="45"/>
      <c r="J53" s="38" t="s">
        <v>58</v>
      </c>
      <c r="K53" s="38"/>
      <c r="L53" s="38"/>
      <c r="M53" s="45"/>
      <c r="N53" s="45"/>
      <c r="O53" s="45"/>
      <c r="P53" s="45"/>
    </row>
    <row r="54" spans="2:16" ht="14.5" customHeight="1" x14ac:dyDescent="0.35">
      <c r="B54" s="38" t="s">
        <v>59</v>
      </c>
      <c r="C54" s="38"/>
      <c r="D54" s="110">
        <f>INDEX('04 CPP Event Demand Impacts'!$D$11:$E$29,MATCH('LondonHydro_Interim Results '!$B54,'04 CPP Event Demand Impacts'!$B$11:$B$29,0),MATCH('LondonHydro_Interim Results '!D$49,'04 CPP Event Demand Impacts'!$D$10:$E$10,0))</f>
        <v>0.90317109609486002</v>
      </c>
      <c r="E54" s="45">
        <f>INDEX('04 CPP Event Demand Impacts'!$D$11:$E$29,MATCH('LondonHydro_Interim Results '!$B54,'04 CPP Event Demand Impacts'!$B$11:$B$29,0),MATCH('LondonHydro_Interim Results '!E$49,'04 CPP Event Demand Impacts'!$D$10:$E$10,0))</f>
        <v>0.39872965567203439</v>
      </c>
      <c r="F54" s="45"/>
      <c r="G54" s="45"/>
      <c r="H54" s="45"/>
      <c r="J54" s="38" t="s">
        <v>59</v>
      </c>
      <c r="K54" s="38"/>
      <c r="L54" s="38"/>
      <c r="M54" s="45"/>
      <c r="N54" s="45"/>
      <c r="O54" s="45"/>
      <c r="P54" s="45"/>
    </row>
    <row r="55" spans="2:16" ht="14.5" customHeight="1" x14ac:dyDescent="0.35">
      <c r="B55" s="38" t="s">
        <v>60</v>
      </c>
      <c r="C55" s="38"/>
      <c r="D55" s="110">
        <f>INDEX('04 CPP Event Demand Impacts'!$D$11:$E$29,MATCH('LondonHydro_Interim Results '!$B55,'04 CPP Event Demand Impacts'!$B$11:$B$29,0),MATCH('LondonHydro_Interim Results '!D$49,'04 CPP Event Demand Impacts'!$D$10:$E$10,0))</f>
        <v>1.0010403327614299</v>
      </c>
      <c r="E55" s="45">
        <f>INDEX('04 CPP Event Demand Impacts'!$D$11:$E$29,MATCH('LondonHydro_Interim Results '!$B55,'04 CPP Event Demand Impacts'!$B$11:$B$29,0),MATCH('LondonHydro_Interim Results '!E$49,'04 CPP Event Demand Impacts'!$D$10:$E$10,0))</f>
        <v>0.40809858972842966</v>
      </c>
      <c r="F55" s="45"/>
      <c r="G55" s="45"/>
      <c r="H55" s="45"/>
      <c r="J55" s="38" t="s">
        <v>60</v>
      </c>
      <c r="K55" s="38"/>
      <c r="L55" s="38"/>
      <c r="M55" s="45"/>
      <c r="N55" s="45"/>
      <c r="O55" s="45"/>
      <c r="P55" s="45"/>
    </row>
    <row r="56" spans="2:16" ht="14.5" customHeight="1" x14ac:dyDescent="0.35">
      <c r="B56" s="38" t="s">
        <v>61</v>
      </c>
      <c r="C56" s="38"/>
      <c r="D56" s="110">
        <f>INDEX('04 CPP Event Demand Impacts'!$D$11:$E$29,MATCH('LondonHydro_Interim Results '!$B56,'04 CPP Event Demand Impacts'!$B$11:$B$29,0),MATCH('LondonHydro_Interim Results '!D$49,'04 CPP Event Demand Impacts'!$D$10:$E$10,0))</f>
        <v>0.68061324514493504</v>
      </c>
      <c r="E56" s="45">
        <f>INDEX('04 CPP Event Demand Impacts'!$D$11:$E$29,MATCH('LondonHydro_Interim Results '!$B56,'04 CPP Event Demand Impacts'!$B$11:$B$29,0),MATCH('LondonHydro_Interim Results '!E$49,'04 CPP Event Demand Impacts'!$D$10:$E$10,0))</f>
        <v>0.34559910824016771</v>
      </c>
      <c r="F56" s="45"/>
      <c r="G56" s="45"/>
      <c r="H56" s="45"/>
      <c r="J56" s="38" t="s">
        <v>61</v>
      </c>
      <c r="K56" s="38"/>
      <c r="L56" s="38"/>
      <c r="M56" s="45"/>
      <c r="N56" s="45"/>
      <c r="O56" s="45"/>
      <c r="P56" s="45"/>
    </row>
    <row r="57" spans="2:16" ht="14.5" customHeight="1" x14ac:dyDescent="0.35">
      <c r="B57" s="38" t="s">
        <v>139</v>
      </c>
      <c r="C57" s="38"/>
      <c r="D57" s="110">
        <f>INDEX('04 CPP Event Demand Impacts'!$D$11:$E$29,MATCH('LondonHydro_Interim Results '!$B57,'04 CPP Event Demand Impacts'!$B$11:$B$29,0),MATCH('LondonHydro_Interim Results '!D$49,'04 CPP Event Demand Impacts'!$D$10:$E$10,0))</f>
        <v>0.64247729145704802</v>
      </c>
      <c r="E57" s="45">
        <f>INDEX('04 CPP Event Demand Impacts'!$D$11:$E$29,MATCH('LondonHydro_Interim Results '!$B57,'04 CPP Event Demand Impacts'!$B$11:$B$29,0),MATCH('LondonHydro_Interim Results '!E$49,'04 CPP Event Demand Impacts'!$D$10:$E$10,0))</f>
        <v>0.3257883632916353</v>
      </c>
      <c r="F57" s="45"/>
      <c r="G57" s="45"/>
      <c r="H57" s="45"/>
      <c r="J57" s="38" t="s">
        <v>139</v>
      </c>
      <c r="K57" s="38"/>
      <c r="L57" s="38"/>
      <c r="M57" s="45"/>
      <c r="N57" s="45"/>
      <c r="O57" s="45"/>
      <c r="P57" s="45"/>
    </row>
    <row r="58" spans="2:16" ht="14.5" customHeight="1" x14ac:dyDescent="0.35">
      <c r="B58" s="38" t="s">
        <v>140</v>
      </c>
      <c r="C58" s="38"/>
      <c r="D58" s="110">
        <f>INDEX('04 CPP Event Demand Impacts'!$D$11:$E$29,MATCH('LondonHydro_Interim Results '!$B58,'04 CPP Event Demand Impacts'!$B$11:$B$29,0),MATCH('LondonHydro_Interim Results '!D$49,'04 CPP Event Demand Impacts'!$D$10:$E$10,0))</f>
        <v>0.46886565564920801</v>
      </c>
      <c r="E58" s="45">
        <f>INDEX('04 CPP Event Demand Impacts'!$D$11:$E$29,MATCH('LondonHydro_Interim Results '!$B58,'04 CPP Event Demand Impacts'!$B$11:$B$29,0),MATCH('LondonHydro_Interim Results '!E$49,'04 CPP Event Demand Impacts'!$D$10:$E$10,0))</f>
        <v>0.30849010346019695</v>
      </c>
      <c r="F58" s="45"/>
      <c r="G58" s="45"/>
      <c r="H58" s="45"/>
      <c r="J58" s="38" t="s">
        <v>140</v>
      </c>
      <c r="K58" s="38"/>
      <c r="L58" s="38"/>
      <c r="M58" s="45"/>
      <c r="N58" s="45"/>
      <c r="O58" s="45"/>
      <c r="P58" s="45"/>
    </row>
    <row r="59" spans="2:16" ht="14.5" customHeight="1" x14ac:dyDescent="0.35">
      <c r="B59" s="38" t="s">
        <v>141</v>
      </c>
      <c r="C59" s="38"/>
      <c r="D59" s="110">
        <f>INDEX('04 CPP Event Demand Impacts'!$D$11:$E$29,MATCH('LondonHydro_Interim Results '!$B59,'04 CPP Event Demand Impacts'!$B$11:$B$29,0),MATCH('LondonHydro_Interim Results '!D$49,'04 CPP Event Demand Impacts'!$D$10:$E$10,0))</f>
        <v>0.63390573848846099</v>
      </c>
      <c r="E59" s="45">
        <f>INDEX('04 CPP Event Demand Impacts'!$D$11:$E$29,MATCH('LondonHydro_Interim Results '!$B59,'04 CPP Event Demand Impacts'!$B$11:$B$29,0),MATCH('LondonHydro_Interim Results '!E$49,'04 CPP Event Demand Impacts'!$D$10:$E$10,0))</f>
        <v>0.35442905875671743</v>
      </c>
      <c r="F59" s="45"/>
      <c r="G59" s="45"/>
      <c r="H59" s="45"/>
      <c r="J59" s="38" t="s">
        <v>141</v>
      </c>
      <c r="K59" s="38"/>
      <c r="L59" s="38"/>
      <c r="M59" s="45"/>
      <c r="N59" s="45"/>
      <c r="O59" s="45"/>
      <c r="P59" s="45"/>
    </row>
    <row r="60" spans="2:16" ht="14.5" customHeight="1" x14ac:dyDescent="0.35">
      <c r="B60" s="38" t="s">
        <v>56</v>
      </c>
      <c r="C60" s="38"/>
      <c r="D60" s="110">
        <f>INDEX('04 CPP Event Demand Impacts'!$D$11:$E$29,MATCH('LondonHydro_Interim Results '!$B60,'04 CPP Event Demand Impacts'!$B$11:$B$29,0),MATCH('LondonHydro_Interim Results '!D$49,'04 CPP Event Demand Impacts'!$D$10:$E$10,0))</f>
        <v>0.604406360416471</v>
      </c>
      <c r="E60" s="45">
        <f>INDEX('04 CPP Event Demand Impacts'!$D$11:$E$29,MATCH('LondonHydro_Interim Results '!$B60,'04 CPP Event Demand Impacts'!$B$11:$B$29,0),MATCH('LondonHydro_Interim Results '!E$49,'04 CPP Event Demand Impacts'!$D$10:$E$10,0))</f>
        <v>0.31469226196086786</v>
      </c>
      <c r="F60" s="45"/>
      <c r="G60" s="45"/>
      <c r="H60" s="45"/>
      <c r="J60" s="38" t="s">
        <v>56</v>
      </c>
      <c r="K60" s="38"/>
      <c r="L60" s="38"/>
      <c r="M60" s="45"/>
      <c r="N60" s="45"/>
      <c r="O60" s="45"/>
      <c r="P60" s="45"/>
    </row>
    <row r="61" spans="2:16" ht="14.5" customHeight="1" x14ac:dyDescent="0.35">
      <c r="B61" s="38" t="s">
        <v>142</v>
      </c>
      <c r="C61" s="38"/>
      <c r="D61" s="110">
        <f>INDEX('04 CPP Event Demand Impacts'!$D$11:$E$29,MATCH('LondonHydro_Interim Results '!$B61,'04 CPP Event Demand Impacts'!$B$11:$B$29,0),MATCH('LondonHydro_Interim Results '!D$49,'04 CPP Event Demand Impacts'!$D$10:$E$10,0))</f>
        <v>0.75978161892715501</v>
      </c>
      <c r="E61" s="45">
        <f>INDEX('04 CPP Event Demand Impacts'!$D$11:$E$29,MATCH('LondonHydro_Interim Results '!$B61,'04 CPP Event Demand Impacts'!$B$11:$B$29,0),MATCH('LondonHydro_Interim Results '!E$49,'04 CPP Event Demand Impacts'!$D$10:$E$10,0))</f>
        <v>0.36528995211009124</v>
      </c>
      <c r="F61" s="45"/>
      <c r="G61" s="45"/>
      <c r="H61" s="45"/>
      <c r="J61" s="38" t="s">
        <v>142</v>
      </c>
      <c r="K61" s="38"/>
      <c r="L61" s="38"/>
      <c r="M61" s="45"/>
      <c r="N61" s="45"/>
      <c r="O61" s="45"/>
      <c r="P61" s="45"/>
    </row>
    <row r="62" spans="2:16" ht="14.5" customHeight="1" x14ac:dyDescent="0.35">
      <c r="B62" s="38" t="s">
        <v>143</v>
      </c>
      <c r="C62" s="38"/>
      <c r="D62" s="110">
        <f>INDEX('04 CPP Event Demand Impacts'!$D$11:$E$29,MATCH('LondonHydro_Interim Results '!$B62,'04 CPP Event Demand Impacts'!$B$11:$B$29,0),MATCH('LondonHydro_Interim Results '!D$49,'04 CPP Event Demand Impacts'!$D$10:$E$10,0))</f>
        <v>0.531105107447573</v>
      </c>
      <c r="E62" s="45">
        <f>INDEX('04 CPP Event Demand Impacts'!$D$11:$E$29,MATCH('LondonHydro_Interim Results '!$B62,'04 CPP Event Demand Impacts'!$B$11:$B$29,0),MATCH('LondonHydro_Interim Results '!E$49,'04 CPP Event Demand Impacts'!$D$10:$E$10,0))</f>
        <v>0.32242191690702948</v>
      </c>
      <c r="F62" s="45"/>
      <c r="G62" s="45"/>
      <c r="H62" s="45"/>
      <c r="J62" s="38" t="s">
        <v>143</v>
      </c>
      <c r="K62" s="38"/>
      <c r="L62" s="38"/>
      <c r="M62" s="45"/>
      <c r="N62" s="45"/>
      <c r="O62" s="45"/>
      <c r="P62" s="45"/>
    </row>
    <row r="63" spans="2:16" ht="14.5" customHeight="1" x14ac:dyDescent="0.35">
      <c r="B63" s="38" t="s">
        <v>144</v>
      </c>
      <c r="C63" s="38"/>
      <c r="D63" s="110">
        <f>INDEX('04 CPP Event Demand Impacts'!$D$11:$E$29,MATCH('LondonHydro_Interim Results '!$B63,'04 CPP Event Demand Impacts'!$B$11:$B$29,0),MATCH('LondonHydro_Interim Results '!D$49,'04 CPP Event Demand Impacts'!$D$10:$E$10,0))</f>
        <v>0.56055009032331704</v>
      </c>
      <c r="E63" s="45">
        <f>INDEX('04 CPP Event Demand Impacts'!$D$11:$E$29,MATCH('LondonHydro_Interim Results '!$B63,'04 CPP Event Demand Impacts'!$B$11:$B$29,0),MATCH('LondonHydro_Interim Results '!E$49,'04 CPP Event Demand Impacts'!$D$10:$E$10,0))</f>
        <v>0.32542142569848248</v>
      </c>
      <c r="F63" s="45"/>
      <c r="G63" s="45"/>
      <c r="H63" s="45"/>
      <c r="J63" s="38" t="s">
        <v>144</v>
      </c>
      <c r="K63" s="38"/>
      <c r="L63" s="38"/>
      <c r="M63" s="45"/>
      <c r="N63" s="45"/>
      <c r="O63" s="45"/>
      <c r="P63" s="45"/>
    </row>
    <row r="64" spans="2:16" ht="14.5" customHeight="1" x14ac:dyDescent="0.35">
      <c r="B64" s="38" t="s">
        <v>145</v>
      </c>
      <c r="C64" s="38"/>
      <c r="D64" s="110">
        <f>INDEX('04 CPP Event Demand Impacts'!$D$11:$E$29,MATCH('LondonHydro_Interim Results '!$B64,'04 CPP Event Demand Impacts'!$B$11:$B$29,0),MATCH('LondonHydro_Interim Results '!D$49,'04 CPP Event Demand Impacts'!$D$10:$E$10,0))</f>
        <v>0.60837218144670402</v>
      </c>
      <c r="E64" s="45">
        <f>INDEX('04 CPP Event Demand Impacts'!$D$11:$E$29,MATCH('LondonHydro_Interim Results '!$B64,'04 CPP Event Demand Impacts'!$B$11:$B$29,0),MATCH('LondonHydro_Interim Results '!E$49,'04 CPP Event Demand Impacts'!$D$10:$E$10,0))</f>
        <v>0.35028143149222341</v>
      </c>
      <c r="F64" s="45"/>
      <c r="G64" s="45"/>
      <c r="H64" s="45"/>
      <c r="J64" s="38" t="s">
        <v>145</v>
      </c>
      <c r="K64" s="38"/>
      <c r="L64" s="38"/>
      <c r="M64" s="45"/>
      <c r="N64" s="45"/>
      <c r="O64" s="45"/>
      <c r="P64" s="45"/>
    </row>
    <row r="65" spans="2:16" ht="14.5" customHeight="1" x14ac:dyDescent="0.35">
      <c r="B65" s="38" t="s">
        <v>146</v>
      </c>
      <c r="C65" s="38"/>
      <c r="D65" s="110">
        <f>INDEX('04 CPP Event Demand Impacts'!$D$11:$E$29,MATCH('LondonHydro_Interim Results '!$B65,'04 CPP Event Demand Impacts'!$B$11:$B$29,0),MATCH('LondonHydro_Interim Results '!D$49,'04 CPP Event Demand Impacts'!$D$10:$E$10,0))</f>
        <v>0.81164957784237302</v>
      </c>
      <c r="E65" s="45">
        <f>INDEX('04 CPP Event Demand Impacts'!$D$11:$E$29,MATCH('LondonHydro_Interim Results '!$B65,'04 CPP Event Demand Impacts'!$B$11:$B$29,0),MATCH('LondonHydro_Interim Results '!E$49,'04 CPP Event Demand Impacts'!$D$10:$E$10,0))</f>
        <v>0.37507392678510287</v>
      </c>
      <c r="F65" s="45"/>
      <c r="G65" s="45"/>
      <c r="H65" s="45"/>
      <c r="J65" s="38" t="s">
        <v>146</v>
      </c>
      <c r="K65" s="38"/>
      <c r="L65" s="38"/>
      <c r="M65" s="45"/>
      <c r="N65" s="45"/>
      <c r="O65" s="45"/>
      <c r="P65" s="45"/>
    </row>
    <row r="66" spans="2:16" ht="14.5" customHeight="1" x14ac:dyDescent="0.35">
      <c r="B66" s="38" t="s">
        <v>147</v>
      </c>
      <c r="C66" s="38"/>
      <c r="D66" s="110">
        <f>INDEX('04 CPP Event Demand Impacts'!$D$11:$E$29,MATCH('LondonHydro_Interim Results '!$B66,'04 CPP Event Demand Impacts'!$B$11:$B$29,0),MATCH('LondonHydro_Interim Results '!D$49,'04 CPP Event Demand Impacts'!$D$10:$E$10,0))</f>
        <v>0.82701290908347402</v>
      </c>
      <c r="E66" s="45">
        <f>INDEX('04 CPP Event Demand Impacts'!$D$11:$E$29,MATCH('LondonHydro_Interim Results '!$B66,'04 CPP Event Demand Impacts'!$B$11:$B$29,0),MATCH('LondonHydro_Interim Results '!E$49,'04 CPP Event Demand Impacts'!$D$10:$E$10,0))</f>
        <v>0.3507320675521125</v>
      </c>
      <c r="F66" s="45"/>
      <c r="G66" s="45"/>
      <c r="H66" s="45"/>
      <c r="J66" s="38" t="s">
        <v>147</v>
      </c>
      <c r="K66" s="38"/>
      <c r="L66" s="38"/>
      <c r="M66" s="45"/>
      <c r="N66" s="45"/>
      <c r="O66" s="45"/>
      <c r="P66" s="45"/>
    </row>
    <row r="67" spans="2:16" ht="14.5" customHeight="1" x14ac:dyDescent="0.35">
      <c r="B67" s="38" t="s">
        <v>148</v>
      </c>
      <c r="C67" s="38"/>
      <c r="D67" s="110">
        <f>INDEX('04 CPP Event Demand Impacts'!$D$11:$E$29,MATCH('LondonHydro_Interim Results '!$B67,'04 CPP Event Demand Impacts'!$B$11:$B$29,0),MATCH('LondonHydro_Interim Results '!D$49,'04 CPP Event Demand Impacts'!$D$10:$E$10,0))</f>
        <v>0.395146984335986</v>
      </c>
      <c r="E67" s="45">
        <f>INDEX('04 CPP Event Demand Impacts'!$D$11:$E$29,MATCH('LondonHydro_Interim Results '!$B67,'04 CPP Event Demand Impacts'!$B$11:$B$29,0),MATCH('LondonHydro_Interim Results '!E$49,'04 CPP Event Demand Impacts'!$D$10:$E$10,0))</f>
        <v>0.26080945968845015</v>
      </c>
      <c r="F67" s="45"/>
      <c r="G67" s="45"/>
      <c r="H67" s="45"/>
      <c r="J67" s="38" t="s">
        <v>148</v>
      </c>
      <c r="K67" s="38"/>
      <c r="L67" s="38"/>
      <c r="M67" s="45"/>
      <c r="N67" s="45"/>
      <c r="O67" s="45"/>
      <c r="P67" s="45"/>
    </row>
    <row r="68" spans="2:16" ht="14.5" customHeight="1" x14ac:dyDescent="0.35">
      <c r="B68" s="38" t="s">
        <v>149</v>
      </c>
      <c r="C68" s="38"/>
      <c r="D68" s="110">
        <f>INDEX('04 CPP Event Demand Impacts'!$D$11:$E$29,MATCH('LondonHydro_Interim Results '!$B68,'04 CPP Event Demand Impacts'!$B$11:$B$29,0),MATCH('LondonHydro_Interim Results '!D$49,'04 CPP Event Demand Impacts'!$D$10:$E$10,0))</f>
        <v>0.53734674004552496</v>
      </c>
      <c r="E68" s="45">
        <f>INDEX('04 CPP Event Demand Impacts'!$D$11:$E$29,MATCH('LondonHydro_Interim Results '!$B68,'04 CPP Event Demand Impacts'!$B$11:$B$29,0),MATCH('LondonHydro_Interim Results '!E$49,'04 CPP Event Demand Impacts'!$D$10:$E$10,0))</f>
        <v>0.29838700695617737</v>
      </c>
      <c r="F68" s="45"/>
      <c r="G68" s="45"/>
      <c r="H68" s="45"/>
      <c r="J68" s="38" t="s">
        <v>149</v>
      </c>
      <c r="K68" s="38"/>
      <c r="L68" s="38"/>
      <c r="M68" s="45"/>
      <c r="N68" s="45"/>
      <c r="O68" s="45"/>
      <c r="P68" s="45"/>
    </row>
    <row r="69" spans="2:16" ht="14.5" customHeight="1" x14ac:dyDescent="0.35">
      <c r="B69" s="38"/>
      <c r="C69" s="38"/>
      <c r="D69" s="38"/>
      <c r="E69" s="45"/>
      <c r="F69" s="45"/>
      <c r="G69" s="45"/>
      <c r="H69" s="45"/>
      <c r="J69" s="38"/>
      <c r="K69" s="38"/>
      <c r="L69" s="38"/>
      <c r="M69" s="45"/>
      <c r="N69" s="45"/>
      <c r="O69" s="45"/>
      <c r="P69" s="45"/>
    </row>
    <row r="70" spans="2:16" ht="14.5" customHeight="1" x14ac:dyDescent="0.35">
      <c r="B70" s="38" t="s">
        <v>62</v>
      </c>
      <c r="C70" s="38"/>
      <c r="D70" s="110">
        <f>INDEX('04 CPP Event Demand Impacts'!$D$11:$E$29,MATCH('LondonHydro_Interim Results '!$B70,'04 CPP Event Demand Impacts'!$B$11:$B$29,0),MATCH('LondonHydro_Interim Results '!D$49,'04 CPP Event Demand Impacts'!$D$10:$E$10,0))</f>
        <v>0.67065202064398599</v>
      </c>
      <c r="E70" s="45">
        <f>INDEX('04 CPP Event Demand Impacts'!$D$11:$E$29,MATCH('LondonHydro_Interim Results '!$B70,'04 CPP Event Demand Impacts'!$B$11:$B$29,0),MATCH('LondonHydro_Interim Results '!E$49,'04 CPP Event Demand Impacts'!$D$10:$E$10,0))</f>
        <v>0.34406616596156187</v>
      </c>
      <c r="F70" s="45"/>
      <c r="G70" s="45"/>
      <c r="H70" s="45"/>
      <c r="J70" s="38" t="s">
        <v>62</v>
      </c>
      <c r="K70" s="38"/>
      <c r="L70" s="38"/>
      <c r="M70" s="45"/>
      <c r="N70" s="45"/>
      <c r="O70" s="45"/>
      <c r="P70" s="45"/>
    </row>
    <row r="71" spans="2:16" ht="14.5" customHeight="1" thickBot="1" x14ac:dyDescent="0.4">
      <c r="B71" s="49"/>
      <c r="C71" s="49"/>
      <c r="D71" s="49"/>
      <c r="E71" s="49"/>
      <c r="F71" s="49"/>
      <c r="G71" s="49"/>
      <c r="H71" s="49"/>
      <c r="J71" s="49"/>
      <c r="K71" s="49"/>
      <c r="L71" s="49"/>
      <c r="M71" s="49"/>
      <c r="N71" s="49"/>
      <c r="O71" s="49"/>
      <c r="P71" s="49"/>
    </row>
    <row r="72" spans="2:16" ht="14.5" customHeight="1" thickTop="1" x14ac:dyDescent="0.35">
      <c r="B72" s="38"/>
      <c r="C72" s="38"/>
      <c r="D72" s="38"/>
      <c r="E72" s="38"/>
      <c r="F72" s="38"/>
      <c r="G72" s="38"/>
      <c r="H72" s="38"/>
      <c r="J72" s="38"/>
      <c r="K72" s="38"/>
      <c r="L72" s="38"/>
      <c r="M72" s="38"/>
      <c r="N72" s="38"/>
      <c r="O72" s="38"/>
      <c r="P72" s="38"/>
    </row>
  </sheetData>
  <pageMargins left="0.7" right="0.7" top="0.75" bottom="0.75" header="0.3" footer="0.3"/>
  <pageSetup orientation="portrait" r:id="rId1"/>
  <drawing r:id="rId2"/>
  <legacyDrawing r:id="rId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8843ADA-3EE9-40B4-9658-031AD0134EE2}">
  <dimension ref="A1:I10"/>
  <sheetViews>
    <sheetView workbookViewId="0">
      <selection activeCell="B3" sqref="B3"/>
    </sheetView>
  </sheetViews>
  <sheetFormatPr defaultRowHeight="14.5" x14ac:dyDescent="0.35"/>
  <cols>
    <col min="1" max="1" width="13.1796875" style="64" customWidth="1"/>
    <col min="2" max="6" width="15" style="64" customWidth="1"/>
    <col min="7" max="16384" width="8.7265625" style="64"/>
  </cols>
  <sheetData>
    <row r="1" spans="1:9" x14ac:dyDescent="0.35">
      <c r="A1" s="64" t="s">
        <v>393</v>
      </c>
      <c r="B1" s="64" t="s">
        <v>394</v>
      </c>
      <c r="C1" s="64" t="s">
        <v>395</v>
      </c>
      <c r="D1" s="64" t="s">
        <v>396</v>
      </c>
      <c r="E1" s="64" t="s">
        <v>397</v>
      </c>
      <c r="F1" s="64" t="s">
        <v>398</v>
      </c>
    </row>
    <row r="2" spans="1:9" ht="43.5" x14ac:dyDescent="0.35">
      <c r="A2" s="208" t="s">
        <v>399</v>
      </c>
      <c r="B2" s="208" t="s">
        <v>400</v>
      </c>
      <c r="C2" s="208" t="s">
        <v>401</v>
      </c>
      <c r="D2" s="208" t="s">
        <v>402</v>
      </c>
      <c r="E2" s="208" t="s">
        <v>403</v>
      </c>
      <c r="F2" s="208" t="s">
        <v>404</v>
      </c>
    </row>
    <row r="3" spans="1:9" x14ac:dyDescent="0.35">
      <c r="A3" s="126" t="s">
        <v>102</v>
      </c>
      <c r="B3" s="209">
        <f>'08 Revenue Adequacy Inputs'!B4</f>
        <v>1296977.7499999986</v>
      </c>
      <c r="C3" s="210">
        <f>'08 Revenue Adequacy Inputs'!C4</f>
        <v>103830.43000000002</v>
      </c>
      <c r="D3" s="210">
        <f>'08 Revenue Adequacy Inputs'!D4</f>
        <v>104729.27000000006</v>
      </c>
      <c r="E3" s="211">
        <f>'08 Revenue Adequacy Inputs'!E4</f>
        <v>8.0055675588883574E-2</v>
      </c>
      <c r="F3" s="211">
        <f>'08 Revenue Adequacy Inputs'!F4</f>
        <v>8.0748702126925601E-2</v>
      </c>
      <c r="I3" s="151">
        <f>(C3-D3)/C3</f>
        <v>-8.6568070651353371E-3</v>
      </c>
    </row>
    <row r="4" spans="1:9" x14ac:dyDescent="0.35">
      <c r="A4" s="126" t="s">
        <v>405</v>
      </c>
      <c r="B4" s="209">
        <f>'08 Revenue Adequacy Inputs'!B5</f>
        <v>1384226.6000000008</v>
      </c>
      <c r="C4" s="210">
        <f>'08 Revenue Adequacy Inputs'!C5</f>
        <v>110514.69000000002</v>
      </c>
      <c r="D4" s="210">
        <f>'08 Revenue Adequacy Inputs'!D5</f>
        <v>111653.07999999997</v>
      </c>
      <c r="E4" s="211">
        <f>'08 Revenue Adequacy Inputs'!E5</f>
        <v>7.9838582786951176E-2</v>
      </c>
      <c r="F4" s="211">
        <f>'08 Revenue Adequacy Inputs'!F5</f>
        <v>8.0660984263703578E-2</v>
      </c>
      <c r="I4" s="151">
        <f>(C4-D4)/C4</f>
        <v>-1.0300802544892046E-2</v>
      </c>
    </row>
    <row r="5" spans="1:9" x14ac:dyDescent="0.35">
      <c r="A5" s="126" t="s">
        <v>184</v>
      </c>
      <c r="B5" s="209">
        <f>'08 Revenue Adequacy Inputs'!B6</f>
        <v>5326843.0360000022</v>
      </c>
      <c r="C5" s="210" t="str">
        <f>'08 Revenue Adequacy Inputs'!C6</f>
        <v>N/A</v>
      </c>
      <c r="D5" s="210">
        <f>'08 Revenue Adequacy Inputs'!D6</f>
        <v>432958.72000000061</v>
      </c>
      <c r="E5" s="211" t="str">
        <f>'08 Revenue Adequacy Inputs'!E6</f>
        <v>N/A</v>
      </c>
      <c r="F5" s="211">
        <f>'08 Revenue Adequacy Inputs'!F6</f>
        <v>8.1278670513467044E-2</v>
      </c>
    </row>
    <row r="6" spans="1:9" x14ac:dyDescent="0.35">
      <c r="A6" s="126" t="s">
        <v>407</v>
      </c>
      <c r="B6" s="209">
        <f>'08 Revenue Adequacy Inputs'!B7</f>
        <v>2148459.2200000007</v>
      </c>
      <c r="C6" s="210" t="str">
        <f>'08 Revenue Adequacy Inputs'!C7</f>
        <v>N/A</v>
      </c>
      <c r="D6" s="210">
        <f>'08 Revenue Adequacy Inputs'!D7</f>
        <v>175665.76000000027</v>
      </c>
      <c r="E6" s="211" t="str">
        <f>'08 Revenue Adequacy Inputs'!E7</f>
        <v>N/A</v>
      </c>
      <c r="F6" s="211">
        <f>'08 Revenue Adequacy Inputs'!F7</f>
        <v>8.1763599869491693E-2</v>
      </c>
    </row>
    <row r="8" spans="1:9" x14ac:dyDescent="0.35">
      <c r="A8" s="64" t="s">
        <v>408</v>
      </c>
    </row>
    <row r="9" spans="1:9" x14ac:dyDescent="0.35">
      <c r="A9" s="64" t="s">
        <v>409</v>
      </c>
    </row>
    <row r="10" spans="1:9" x14ac:dyDescent="0.35">
      <c r="A10" s="64" t="s">
        <v>410</v>
      </c>
    </row>
  </sheetData>
  <pageMargins left="0.7" right="0.7" top="0.75" bottom="0.75" header="0.3" footer="0.3"/>
  <pageSetup orientation="portrait" horizontalDpi="300" verticalDpi="300"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C5942F7-E9B6-4E77-991A-34F7B6B165B4}">
  <sheetPr>
    <tabColor theme="1"/>
  </sheetPr>
  <dimension ref="A1"/>
  <sheetViews>
    <sheetView workbookViewId="0"/>
  </sheetViews>
  <sheetFormatPr defaultRowHeight="14.5" x14ac:dyDescent="0.35"/>
  <sheetData/>
  <pageMargins left="0.7" right="0.7" top="0.75" bottom="0.75" header="0.3" footer="0.3"/>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E4395E7-16A4-4C1A-BD32-DD48AE3D1290}">
  <sheetPr>
    <tabColor rgb="FFFFC000"/>
  </sheetPr>
  <dimension ref="A3:X59"/>
  <sheetViews>
    <sheetView workbookViewId="0">
      <selection activeCell="G39" sqref="G39"/>
    </sheetView>
  </sheetViews>
  <sheetFormatPr defaultRowHeight="14.5" outlineLevelRow="1" x14ac:dyDescent="0.35"/>
  <cols>
    <col min="1" max="7" width="8.7265625" style="64"/>
    <col min="8" max="8" width="11.6328125" style="64" customWidth="1"/>
    <col min="9" max="9" width="15.453125" style="64" customWidth="1"/>
    <col min="10" max="16384" width="8.7265625" style="64"/>
  </cols>
  <sheetData>
    <row r="3" spans="1:10" x14ac:dyDescent="0.35">
      <c r="C3" s="134"/>
      <c r="D3" s="134"/>
      <c r="E3" s="134" t="s">
        <v>49</v>
      </c>
      <c r="F3" s="134" t="s">
        <v>48</v>
      </c>
      <c r="G3" s="134"/>
      <c r="H3" s="134" t="s">
        <v>187</v>
      </c>
      <c r="I3" s="134"/>
    </row>
    <row r="4" spans="1:10" x14ac:dyDescent="0.35">
      <c r="C4" s="126" t="s">
        <v>102</v>
      </c>
      <c r="D4" s="126" t="s">
        <v>189</v>
      </c>
      <c r="E4" s="178">
        <f t="shared" ref="E4:F9" si="0">INDEX($I$20:$J$26,MATCH($C4&amp;"_"&amp;$D4,$B$20:$B$26,0),MATCH(E$3,$I$19:$J$19,0))</f>
        <v>4.9421687351715336E-2</v>
      </c>
      <c r="F4" s="178">
        <f t="shared" si="0"/>
        <v>4.9691553335276729E-2</v>
      </c>
      <c r="G4" s="126"/>
      <c r="H4" s="126" t="str">
        <f>C4&amp;"_"&amp;D4</f>
        <v xml:space="preserve">CPP_On-Peak Impact </v>
      </c>
      <c r="I4" s="126"/>
    </row>
    <row r="5" spans="1:10" x14ac:dyDescent="0.35">
      <c r="C5" s="126" t="s">
        <v>102</v>
      </c>
      <c r="D5" s="126" t="s">
        <v>68</v>
      </c>
      <c r="E5" s="178">
        <f t="shared" si="0"/>
        <v>2.9054935189540498E-2</v>
      </c>
      <c r="F5" s="178">
        <f t="shared" si="0"/>
        <v>2.9166761336457618E-2</v>
      </c>
      <c r="G5" s="126"/>
      <c r="H5" s="126" t="str">
        <f t="shared" ref="H5:H9" si="1">C5&amp;"_"&amp;D5</f>
        <v xml:space="preserve">CPP_Mid-Peak Impact </v>
      </c>
      <c r="I5" s="126"/>
    </row>
    <row r="6" spans="1:10" x14ac:dyDescent="0.35">
      <c r="C6" s="126" t="s">
        <v>102</v>
      </c>
      <c r="D6" s="126" t="s">
        <v>69</v>
      </c>
      <c r="E6" s="126" t="str">
        <f t="shared" si="0"/>
        <v>-0.012 (N/S</v>
      </c>
      <c r="F6" s="126" t="str">
        <f t="shared" si="0"/>
        <v>-1.1% (N/S)</v>
      </c>
      <c r="G6" s="126"/>
      <c r="H6" s="126" t="str">
        <f t="shared" si="1"/>
        <v xml:space="preserve">CPP_Off-Peak Impact </v>
      </c>
      <c r="I6" s="126"/>
    </row>
    <row r="7" spans="1:10" x14ac:dyDescent="0.35">
      <c r="C7" s="126" t="s">
        <v>184</v>
      </c>
      <c r="D7" s="126" t="s">
        <v>189</v>
      </c>
      <c r="E7" s="126" t="str">
        <f t="shared" si="0"/>
        <v>0.026 (N/S</v>
      </c>
      <c r="F7" s="126" t="str">
        <f t="shared" si="0"/>
        <v>2.4% (N/S)</v>
      </c>
      <c r="G7" s="126"/>
      <c r="H7" s="126" t="str">
        <f t="shared" si="1"/>
        <v xml:space="preserve">RT_On-Peak Impact </v>
      </c>
      <c r="I7" s="126"/>
    </row>
    <row r="8" spans="1:10" x14ac:dyDescent="0.35">
      <c r="C8" s="126" t="s">
        <v>184</v>
      </c>
      <c r="D8" s="126" t="s">
        <v>68</v>
      </c>
      <c r="E8" s="126" t="str">
        <f t="shared" si="0"/>
        <v>0.004 (N/S</v>
      </c>
      <c r="F8" s="126" t="str">
        <f t="shared" si="0"/>
        <v>0.4% (N/S)</v>
      </c>
      <c r="G8" s="126"/>
      <c r="H8" s="126" t="str">
        <f t="shared" si="1"/>
        <v xml:space="preserve">RT_Mid-Peak Impact </v>
      </c>
      <c r="I8" s="126"/>
    </row>
    <row r="9" spans="1:10" x14ac:dyDescent="0.35">
      <c r="C9" s="126" t="s">
        <v>184</v>
      </c>
      <c r="D9" s="126" t="s">
        <v>69</v>
      </c>
      <c r="E9" s="126" t="str">
        <f t="shared" si="0"/>
        <v>-0.013 (N/S</v>
      </c>
      <c r="F9" s="126" t="str">
        <f t="shared" si="0"/>
        <v>-1.2% (N/S)</v>
      </c>
      <c r="G9" s="126"/>
      <c r="H9" s="126" t="str">
        <f t="shared" si="1"/>
        <v xml:space="preserve">RT_Off-Peak Impact </v>
      </c>
      <c r="I9" s="126"/>
    </row>
    <row r="12" spans="1:10" x14ac:dyDescent="0.35">
      <c r="I12" s="160"/>
      <c r="J12" s="151"/>
    </row>
    <row r="14" spans="1:10" s="115" customFormat="1" ht="23.5" x14ac:dyDescent="0.55000000000000004">
      <c r="A14" s="114" t="s">
        <v>368</v>
      </c>
    </row>
    <row r="17" spans="1:10" s="143" customFormat="1" x14ac:dyDescent="0.35">
      <c r="A17" s="142" t="s">
        <v>371</v>
      </c>
    </row>
    <row r="19" spans="1:10" hidden="1" outlineLevel="1" x14ac:dyDescent="0.35">
      <c r="E19" s="64" t="s">
        <v>190</v>
      </c>
      <c r="F19" s="64" t="s">
        <v>156</v>
      </c>
      <c r="G19" s="64" t="s">
        <v>157</v>
      </c>
      <c r="I19" s="64" t="s">
        <v>49</v>
      </c>
      <c r="J19" s="64" t="s">
        <v>48</v>
      </c>
    </row>
    <row r="20" spans="1:10" hidden="1" outlineLevel="1" x14ac:dyDescent="0.35">
      <c r="B20" s="64" t="str">
        <f>C20&amp;"_"&amp;D20</f>
        <v xml:space="preserve">CPP_On-Peak Impact </v>
      </c>
      <c r="C20" s="64" t="s">
        <v>102</v>
      </c>
      <c r="D20" s="64" t="s">
        <v>189</v>
      </c>
      <c r="E20" s="64">
        <f t="shared" ref="E20:G23" si="2">INDEX($K$35:$N$46,MATCH($D20&amp;"_"&amp;$C20,$X$35:$X$46,0),MATCH(E$19,$K$34:$N$34,0))</f>
        <v>4.9421687351715336E-2</v>
      </c>
      <c r="F20" s="64">
        <f t="shared" si="2"/>
        <v>4.9691553335276729E-2</v>
      </c>
      <c r="G20" s="64">
        <f t="shared" si="2"/>
        <v>0</v>
      </c>
      <c r="I20" s="159">
        <f>IF($G20=1,ROUND(E20,3)&amp;" (N/S",E20)</f>
        <v>4.9421687351715336E-2</v>
      </c>
      <c r="J20" s="151">
        <f>IF($G20=1,ROUND(F20,3)*100&amp;"% (N/S)",F20)</f>
        <v>4.9691553335276729E-2</v>
      </c>
    </row>
    <row r="21" spans="1:10" hidden="1" outlineLevel="1" x14ac:dyDescent="0.35">
      <c r="B21" s="64" t="str">
        <f t="shared" ref="B21:B23" si="3">C21&amp;"_"&amp;D21</f>
        <v xml:space="preserve">CPP_Mid-Peak Impact </v>
      </c>
      <c r="C21" s="64" t="s">
        <v>102</v>
      </c>
      <c r="D21" s="64" t="s">
        <v>68</v>
      </c>
      <c r="E21" s="64">
        <f t="shared" si="2"/>
        <v>2.9054935189540498E-2</v>
      </c>
      <c r="F21" s="64">
        <f t="shared" si="2"/>
        <v>2.9166761336457618E-2</v>
      </c>
      <c r="G21" s="64">
        <f t="shared" si="2"/>
        <v>0</v>
      </c>
      <c r="I21" s="159">
        <f>IF($G21=1,ROUND(E21,3)&amp;" (N/S",E21)</f>
        <v>2.9054935189540498E-2</v>
      </c>
      <c r="J21" s="151">
        <f>IF($G21=1,ROUND(F21,3)*100&amp;"% (N/S)",F21)</f>
        <v>2.9166761336457618E-2</v>
      </c>
    </row>
    <row r="22" spans="1:10" hidden="1" outlineLevel="1" x14ac:dyDescent="0.35">
      <c r="B22" s="64" t="str">
        <f t="shared" si="3"/>
        <v xml:space="preserve">RT_On-Peak Impact </v>
      </c>
      <c r="C22" s="64" t="s">
        <v>184</v>
      </c>
      <c r="D22" s="64" t="s">
        <v>189</v>
      </c>
      <c r="E22" s="64">
        <f t="shared" si="2"/>
        <v>2.5974461278370668E-2</v>
      </c>
      <c r="F22" s="64">
        <f t="shared" si="2"/>
        <v>2.3628195045376905E-2</v>
      </c>
      <c r="G22" s="64">
        <f t="shared" si="2"/>
        <v>1</v>
      </c>
      <c r="I22" s="160" t="str">
        <f>IF($G22=1,ROUND(E22,3)&amp;" (N/S",E22)</f>
        <v>0.026 (N/S</v>
      </c>
      <c r="J22" s="151" t="str">
        <f>IF($G22=1,ROUND(F22,3)*100&amp;"% (N/S)",F22)</f>
        <v>2.4% (N/S)</v>
      </c>
    </row>
    <row r="23" spans="1:10" hidden="1" outlineLevel="1" x14ac:dyDescent="0.35">
      <c r="B23" s="64" t="str">
        <f t="shared" si="3"/>
        <v xml:space="preserve">RT_Mid-Peak Impact </v>
      </c>
      <c r="C23" s="64" t="s">
        <v>184</v>
      </c>
      <c r="D23" s="64" t="s">
        <v>68</v>
      </c>
      <c r="E23" s="64">
        <f t="shared" si="2"/>
        <v>4.4869175885473662E-3</v>
      </c>
      <c r="F23" s="64">
        <f t="shared" si="2"/>
        <v>4.2075659702469331E-3</v>
      </c>
      <c r="G23" s="64">
        <f t="shared" si="2"/>
        <v>1</v>
      </c>
      <c r="I23" s="160" t="str">
        <f>IF($G23=1,ROUND(E23,3)&amp;" (N/S",E23)</f>
        <v>0.004 (N/S</v>
      </c>
      <c r="J23" s="151" t="str">
        <f>IF($G23=1,ROUND(F23,3)*100&amp;"% (N/S)",F23)</f>
        <v>0.4% (N/S)</v>
      </c>
    </row>
    <row r="24" spans="1:10" hidden="1" outlineLevel="1" x14ac:dyDescent="0.35"/>
    <row r="25" spans="1:10" hidden="1" outlineLevel="1" x14ac:dyDescent="0.35">
      <c r="B25" s="64" t="str">
        <f t="shared" ref="B25:B26" si="4">C25&amp;"_"&amp;D25</f>
        <v xml:space="preserve">CPP_Off-Peak Impact </v>
      </c>
      <c r="C25" s="64" t="s">
        <v>102</v>
      </c>
      <c r="D25" s="64" t="s">
        <v>69</v>
      </c>
      <c r="E25" s="64">
        <f t="shared" ref="E25:G26" si="5">INDEX($O$55:$Q$57,MATCH($C25,$R$55:$R$57,0),MATCH(E$19,$O$54:$Q$54,0))</f>
        <v>-1.1818467361711099E-2</v>
      </c>
      <c r="F25" s="64">
        <f t="shared" si="5"/>
        <v>-1.1450148959210295E-2</v>
      </c>
      <c r="G25" s="64">
        <f t="shared" si="5"/>
        <v>1</v>
      </c>
      <c r="I25" s="160" t="str">
        <f>IF($G25=1,ROUND(E25,3)&amp;" (N/S",E25)</f>
        <v>-0.012 (N/S</v>
      </c>
      <c r="J25" s="151" t="str">
        <f>IF($G25=1,ROUND(F25,3)*100&amp;"% (N/S)",F25)</f>
        <v>-1.1% (N/S)</v>
      </c>
    </row>
    <row r="26" spans="1:10" hidden="1" outlineLevel="1" x14ac:dyDescent="0.35">
      <c r="B26" s="64" t="str">
        <f t="shared" si="4"/>
        <v xml:space="preserve">RT_Off-Peak Impact </v>
      </c>
      <c r="C26" s="64" t="s">
        <v>184</v>
      </c>
      <c r="D26" s="64" t="s">
        <v>69</v>
      </c>
      <c r="E26" s="64">
        <f t="shared" si="5"/>
        <v>-1.3216496527650799E-2</v>
      </c>
      <c r="F26" s="64">
        <f t="shared" si="5"/>
        <v>-1.2334035734235005E-2</v>
      </c>
      <c r="G26" s="64">
        <f t="shared" si="5"/>
        <v>1</v>
      </c>
      <c r="I26" s="160" t="str">
        <f>IF($G26=1,ROUND(E26,3)&amp;" (N/S",E26)</f>
        <v>-0.013 (N/S</v>
      </c>
      <c r="J26" s="151" t="str">
        <f>IF($G26=1,ROUND(F26,3)*100&amp;"% (N/S)",F26)</f>
        <v>-1.2% (N/S)</v>
      </c>
    </row>
    <row r="27" spans="1:10" collapsed="1" x14ac:dyDescent="0.35"/>
    <row r="28" spans="1:10" s="143" customFormat="1" x14ac:dyDescent="0.35">
      <c r="A28" s="142" t="s">
        <v>369</v>
      </c>
    </row>
    <row r="30" spans="1:10" hidden="1" outlineLevel="1" x14ac:dyDescent="0.35">
      <c r="A30" s="64" t="s">
        <v>180</v>
      </c>
      <c r="B30" s="64" t="s">
        <v>181</v>
      </c>
    </row>
    <row r="31" spans="1:10" hidden="1" outlineLevel="1" x14ac:dyDescent="0.35">
      <c r="A31" s="64" t="s">
        <v>182</v>
      </c>
      <c r="B31" s="64" t="s">
        <v>183</v>
      </c>
    </row>
    <row r="32" spans="1:10" hidden="1" outlineLevel="1" x14ac:dyDescent="0.35"/>
    <row r="33" spans="1:24" hidden="1" outlineLevel="1" x14ac:dyDescent="0.35">
      <c r="L33" s="150"/>
      <c r="Q33" s="64" t="s">
        <v>48</v>
      </c>
      <c r="T33" s="64" t="s">
        <v>49</v>
      </c>
    </row>
    <row r="34" spans="1:24" hidden="1" outlineLevel="1" x14ac:dyDescent="0.35">
      <c r="D34" s="64" t="s">
        <v>150</v>
      </c>
      <c r="E34" s="64" t="s">
        <v>151</v>
      </c>
      <c r="F34" s="64" t="s">
        <v>152</v>
      </c>
      <c r="G34" s="64" t="s">
        <v>153</v>
      </c>
      <c r="H34" s="64" t="s">
        <v>154</v>
      </c>
      <c r="I34" s="64" t="s">
        <v>155</v>
      </c>
      <c r="K34" s="64" t="s">
        <v>190</v>
      </c>
      <c r="L34" s="64" t="s">
        <v>249</v>
      </c>
      <c r="M34" s="64" t="s">
        <v>156</v>
      </c>
      <c r="N34" s="64" t="s">
        <v>157</v>
      </c>
      <c r="P34" s="64" t="s">
        <v>150</v>
      </c>
      <c r="Q34" s="64" t="s">
        <v>156</v>
      </c>
      <c r="R34" s="64" t="s">
        <v>158</v>
      </c>
      <c r="S34" s="64" t="s">
        <v>159</v>
      </c>
      <c r="T34" s="64" t="s">
        <v>160</v>
      </c>
      <c r="V34" s="64" t="s">
        <v>188</v>
      </c>
      <c r="W34" s="64" t="s">
        <v>186</v>
      </c>
      <c r="X34" s="64" t="s">
        <v>187</v>
      </c>
    </row>
    <row r="35" spans="1:24" hidden="1" outlineLevel="1" x14ac:dyDescent="0.35">
      <c r="A35" s="64" t="s">
        <v>168</v>
      </c>
      <c r="B35" s="64" t="s">
        <v>161</v>
      </c>
      <c r="C35" s="64" t="s">
        <v>162</v>
      </c>
      <c r="D35" s="64">
        <v>0.32531565668203399</v>
      </c>
      <c r="E35" s="64">
        <v>2.7340113554794598E-3</v>
      </c>
      <c r="F35" s="64">
        <v>0.17859342114728</v>
      </c>
      <c r="G35" s="64">
        <v>6.1150485071876197</v>
      </c>
      <c r="H35" s="64">
        <v>127</v>
      </c>
      <c r="I35" s="64">
        <v>6</v>
      </c>
      <c r="K35" s="64">
        <f>D35/I35</f>
        <v>5.4219276113672332E-2</v>
      </c>
      <c r="L35" s="64">
        <f>G35/I35</f>
        <v>1.0191747511979365</v>
      </c>
      <c r="M35" s="161">
        <f>(D35/(G35+D35))</f>
        <v>5.0511997210817665E-2</v>
      </c>
      <c r="N35" s="162">
        <v>0</v>
      </c>
      <c r="P35" s="160">
        <f>IF($E35&gt;0.1,ROUND(D35,2)&amp;" (N/S)",D35)</f>
        <v>0.32531565668203399</v>
      </c>
      <c r="Q35" s="163">
        <f>IF($E35&gt;0.1,ROUND(M35,2)&amp;"% (N/S)",M35)</f>
        <v>5.0511997210817665E-2</v>
      </c>
      <c r="R35" s="164">
        <f>F35/D35</f>
        <v>0.54898501648765885</v>
      </c>
      <c r="S35" s="160">
        <f>D35*H35</f>
        <v>41.315088398618315</v>
      </c>
      <c r="T35" s="158">
        <f>D35/I35</f>
        <v>5.4219276113672332E-2</v>
      </c>
      <c r="V35" s="64" t="str">
        <f>INDEX('99 Look-Up Tables'!$F$3:$F$6,MATCH('01 TOU Period Demand Impacts'!$C35,'99 Look-Up Tables'!$E$3:$E$6,0),1)</f>
        <v xml:space="preserve">On-Peak Impact </v>
      </c>
      <c r="W35" s="64" t="s">
        <v>185</v>
      </c>
      <c r="X35" s="64" t="str">
        <f>$V35&amp;"_"&amp;W35</f>
        <v>On-Peak Impact _NA</v>
      </c>
    </row>
    <row r="36" spans="1:24" hidden="1" outlineLevel="1" x14ac:dyDescent="0.35">
      <c r="A36" s="64" t="s">
        <v>169</v>
      </c>
      <c r="B36" s="64" t="s">
        <v>161</v>
      </c>
      <c r="C36" s="64" t="s">
        <v>163</v>
      </c>
      <c r="D36" s="64">
        <v>0.27830464887982298</v>
      </c>
      <c r="E36" s="64">
        <v>4.5368126431394604E-3</v>
      </c>
      <c r="F36" s="64">
        <v>0.161288276058069</v>
      </c>
      <c r="G36" s="64">
        <v>6.0422105909816901</v>
      </c>
      <c r="H36" s="64">
        <v>127</v>
      </c>
      <c r="I36" s="64">
        <v>6</v>
      </c>
      <c r="K36" s="64">
        <f t="shared" ref="K36:K46" si="6">D36/I36</f>
        <v>4.6384108146637161E-2</v>
      </c>
      <c r="L36" s="64">
        <f t="shared" ref="L36:L46" si="7">G36/I36</f>
        <v>1.0070350984969483</v>
      </c>
      <c r="M36" s="161">
        <f t="shared" ref="M36:M46" si="8">(D36/(G36+D36))</f>
        <v>4.4031955990651295E-2</v>
      </c>
      <c r="N36" s="162">
        <v>0</v>
      </c>
      <c r="P36" s="160">
        <f t="shared" ref="P36:P46" si="9">IF($E36&gt;0.1,ROUND(D36,2)&amp;" (N/S)",D36)</f>
        <v>0.27830464887982298</v>
      </c>
      <c r="Q36" s="163">
        <f t="shared" ref="Q36:Q46" si="10">IF($E36&gt;0.1,ROUND(M36,2)&amp;"% (N/S)",M36)</f>
        <v>4.4031955990651295E-2</v>
      </c>
      <c r="R36" s="164">
        <f t="shared" ref="R36:R46" si="11">F36/D36</f>
        <v>0.57953856217369992</v>
      </c>
      <c r="S36" s="160">
        <f t="shared" ref="S36:S46" si="12">D36*H36</f>
        <v>35.344690407737517</v>
      </c>
      <c r="T36" s="158">
        <f t="shared" ref="T36:T46" si="13">D36/I36</f>
        <v>4.6384108146637161E-2</v>
      </c>
      <c r="V36" s="64" t="str">
        <f>INDEX('99 Look-Up Tables'!$F$3:$F$6,MATCH('01 TOU Period Demand Impacts'!$C36,'99 Look-Up Tables'!$E$3:$E$6,0),1)</f>
        <v xml:space="preserve">Mid-Peak Impact </v>
      </c>
      <c r="W36" s="64" t="s">
        <v>185</v>
      </c>
      <c r="X36" s="64" t="str">
        <f t="shared" ref="X36:X46" si="14">$V36&amp;"_"&amp;W36</f>
        <v>Mid-Peak Impact _NA</v>
      </c>
    </row>
    <row r="37" spans="1:24" hidden="1" outlineLevel="1" x14ac:dyDescent="0.35">
      <c r="A37" s="64" t="s">
        <v>170</v>
      </c>
      <c r="B37" s="64" t="s">
        <v>161</v>
      </c>
      <c r="C37" s="64" t="s">
        <v>164</v>
      </c>
      <c r="D37" s="64">
        <v>-0.230813345479781</v>
      </c>
      <c r="E37" s="64">
        <v>0.22654811575737499</v>
      </c>
      <c r="F37" s="64">
        <v>0.31394594916313801</v>
      </c>
      <c r="G37" s="64">
        <v>12.391836641918101</v>
      </c>
      <c r="H37" s="64">
        <v>127</v>
      </c>
      <c r="I37" s="64">
        <v>12</v>
      </c>
      <c r="K37" s="64">
        <f t="shared" si="6"/>
        <v>-1.9234445456648416E-2</v>
      </c>
      <c r="L37" s="64">
        <f t="shared" si="7"/>
        <v>1.032653053493175</v>
      </c>
      <c r="M37" s="161">
        <f t="shared" si="8"/>
        <v>-1.8979763450283075E-2</v>
      </c>
      <c r="N37" s="162">
        <v>1</v>
      </c>
      <c r="P37" s="160" t="str">
        <f t="shared" si="9"/>
        <v>-0.23 (N/S)</v>
      </c>
      <c r="Q37" s="163" t="str">
        <f t="shared" si="10"/>
        <v>-0.02% (N/S)</v>
      </c>
      <c r="R37" s="164">
        <f t="shared" si="11"/>
        <v>-1.3601724307169203</v>
      </c>
      <c r="S37" s="160">
        <f t="shared" si="12"/>
        <v>-29.313294875932186</v>
      </c>
      <c r="T37" s="158">
        <f t="shared" si="13"/>
        <v>-1.9234445456648416E-2</v>
      </c>
      <c r="V37" s="64" t="str">
        <f>INDEX('99 Look-Up Tables'!$F$3:$F$6,MATCH('01 TOU Period Demand Impacts'!$C37,'99 Look-Up Tables'!$E$3:$E$6,0),1)</f>
        <v xml:space="preserve">Off-Peak Impact </v>
      </c>
      <c r="W37" s="64" t="s">
        <v>185</v>
      </c>
      <c r="X37" s="64" t="str">
        <f t="shared" si="14"/>
        <v>Off-Peak Impact _NA</v>
      </c>
    </row>
    <row r="38" spans="1:24" hidden="1" outlineLevel="1" x14ac:dyDescent="0.35">
      <c r="A38" s="64" t="s">
        <v>171</v>
      </c>
      <c r="B38" s="64" t="s">
        <v>161</v>
      </c>
      <c r="C38" s="64" t="s">
        <v>165</v>
      </c>
      <c r="D38" s="64">
        <v>8.4098700044539301E-2</v>
      </c>
      <c r="E38" s="64">
        <v>0.82661977879237503</v>
      </c>
      <c r="F38" s="64">
        <v>0.63153292588411203</v>
      </c>
      <c r="G38" s="64">
        <v>27.832094398510598</v>
      </c>
      <c r="H38" s="64">
        <v>57</v>
      </c>
      <c r="I38" s="64">
        <v>24</v>
      </c>
      <c r="K38" s="64">
        <f t="shared" si="6"/>
        <v>3.5041125018558041E-3</v>
      </c>
      <c r="L38" s="64">
        <f t="shared" si="7"/>
        <v>1.1596705999379415</v>
      </c>
      <c r="M38" s="161">
        <f t="shared" si="8"/>
        <v>3.0125418515210087E-3</v>
      </c>
      <c r="N38" s="162">
        <v>1</v>
      </c>
      <c r="P38" s="160" t="str">
        <f t="shared" si="9"/>
        <v>0.08 (N/S)</v>
      </c>
      <c r="Q38" s="163" t="str">
        <f t="shared" si="10"/>
        <v>0% (N/S)</v>
      </c>
      <c r="R38" s="164">
        <f t="shared" si="11"/>
        <v>7.5094255386783324</v>
      </c>
      <c r="S38" s="160">
        <f t="shared" si="12"/>
        <v>4.7936259025387402</v>
      </c>
      <c r="T38" s="158">
        <f t="shared" si="13"/>
        <v>3.5041125018558041E-3</v>
      </c>
      <c r="V38" s="64" t="str">
        <f>INDEX('99 Look-Up Tables'!$F$3:$F$6,MATCH('01 TOU Period Demand Impacts'!$C38,'99 Look-Up Tables'!$E$3:$E$6,0),1)</f>
        <v xml:space="preserve">Off-Peak Impact </v>
      </c>
      <c r="W38" s="64" t="s">
        <v>185</v>
      </c>
      <c r="X38" s="64" t="str">
        <f t="shared" si="14"/>
        <v>Off-Peak Impact _NA</v>
      </c>
    </row>
    <row r="39" spans="1:24" hidden="1" outlineLevel="1" x14ac:dyDescent="0.35">
      <c r="A39" s="64" t="s">
        <v>172</v>
      </c>
      <c r="B39" s="64" t="s">
        <v>166</v>
      </c>
      <c r="C39" s="64" t="s">
        <v>162</v>
      </c>
      <c r="D39" s="64">
        <v>0.15584676767022401</v>
      </c>
      <c r="E39" s="64">
        <v>0.104577288601773</v>
      </c>
      <c r="F39" s="64">
        <v>0.157939726102095</v>
      </c>
      <c r="G39" s="64">
        <v>6.4399497953311897</v>
      </c>
      <c r="H39" s="64">
        <v>127</v>
      </c>
      <c r="I39" s="64">
        <v>6</v>
      </c>
      <c r="K39" s="64">
        <f t="shared" si="6"/>
        <v>2.5974461278370668E-2</v>
      </c>
      <c r="L39" s="64">
        <f t="shared" si="7"/>
        <v>1.0733249658885315</v>
      </c>
      <c r="M39" s="161">
        <f t="shared" si="8"/>
        <v>2.3628195045376905E-2</v>
      </c>
      <c r="N39" s="162">
        <v>1</v>
      </c>
      <c r="P39" s="160" t="str">
        <f t="shared" si="9"/>
        <v>0.16 (N/S)</v>
      </c>
      <c r="Q39" s="163" t="str">
        <f t="shared" si="10"/>
        <v>0.02% (N/S)</v>
      </c>
      <c r="R39" s="164">
        <f t="shared" si="11"/>
        <v>1.0134295915350631</v>
      </c>
      <c r="S39" s="160">
        <f t="shared" si="12"/>
        <v>19.792539494118451</v>
      </c>
      <c r="T39" s="158">
        <f t="shared" si="13"/>
        <v>2.5974461278370668E-2</v>
      </c>
      <c r="V39" s="64" t="str">
        <f>INDEX('99 Look-Up Tables'!$F$3:$F$6,MATCH('01 TOU Period Demand Impacts'!$C39,'99 Look-Up Tables'!$E$3:$E$6,0),1)</f>
        <v xml:space="preserve">On-Peak Impact </v>
      </c>
      <c r="W39" s="64" t="s">
        <v>184</v>
      </c>
      <c r="X39" s="64" t="str">
        <f t="shared" si="14"/>
        <v>On-Peak Impact _RT</v>
      </c>
    </row>
    <row r="40" spans="1:24" hidden="1" outlineLevel="1" x14ac:dyDescent="0.35">
      <c r="A40" s="64" t="s">
        <v>173</v>
      </c>
      <c r="B40" s="64" t="s">
        <v>166</v>
      </c>
      <c r="C40" s="64" t="s">
        <v>163</v>
      </c>
      <c r="D40" s="64">
        <v>2.6921505531284199E-2</v>
      </c>
      <c r="E40" s="64">
        <v>0.75543908431814999</v>
      </c>
      <c r="F40" s="64">
        <v>0.142168367116076</v>
      </c>
      <c r="G40" s="64">
        <v>6.3714346276000597</v>
      </c>
      <c r="H40" s="64">
        <v>127</v>
      </c>
      <c r="I40" s="64">
        <v>6</v>
      </c>
      <c r="K40" s="64">
        <f t="shared" si="6"/>
        <v>4.4869175885473662E-3</v>
      </c>
      <c r="L40" s="64">
        <f t="shared" si="7"/>
        <v>1.0619057712666766</v>
      </c>
      <c r="M40" s="161">
        <f t="shared" si="8"/>
        <v>4.2075659702469331E-3</v>
      </c>
      <c r="N40" s="162">
        <v>1</v>
      </c>
      <c r="P40" s="160" t="str">
        <f t="shared" si="9"/>
        <v>0.03 (N/S)</v>
      </c>
      <c r="Q40" s="163" t="str">
        <f t="shared" si="10"/>
        <v>0% (N/S)</v>
      </c>
      <c r="R40" s="164">
        <f t="shared" si="11"/>
        <v>5.2808475718740508</v>
      </c>
      <c r="S40" s="160">
        <f t="shared" si="12"/>
        <v>3.4190312024730933</v>
      </c>
      <c r="T40" s="158">
        <f t="shared" si="13"/>
        <v>4.4869175885473662E-3</v>
      </c>
      <c r="V40" s="64" t="str">
        <f>INDEX('99 Look-Up Tables'!$F$3:$F$6,MATCH('01 TOU Period Demand Impacts'!$C40,'99 Look-Up Tables'!$E$3:$E$6,0),1)</f>
        <v xml:space="preserve">Mid-Peak Impact </v>
      </c>
      <c r="W40" s="64" t="s">
        <v>184</v>
      </c>
      <c r="X40" s="64" t="str">
        <f t="shared" si="14"/>
        <v>Mid-Peak Impact _RT</v>
      </c>
    </row>
    <row r="41" spans="1:24" hidden="1" outlineLevel="1" x14ac:dyDescent="0.35">
      <c r="A41" s="64" t="s">
        <v>174</v>
      </c>
      <c r="B41" s="64" t="s">
        <v>166</v>
      </c>
      <c r="C41" s="64" t="s">
        <v>164</v>
      </c>
      <c r="D41" s="64">
        <v>-0.19640747231310099</v>
      </c>
      <c r="E41" s="64">
        <v>0.22207009751931001</v>
      </c>
      <c r="F41" s="64">
        <v>0.26457867365169702</v>
      </c>
      <c r="G41" s="64">
        <v>12.3112693636155</v>
      </c>
      <c r="H41" s="64">
        <v>127</v>
      </c>
      <c r="I41" s="64">
        <v>12</v>
      </c>
      <c r="K41" s="64">
        <f t="shared" si="6"/>
        <v>-1.6367289359425084E-2</v>
      </c>
      <c r="L41" s="64">
        <f t="shared" si="7"/>
        <v>1.025939113634625</v>
      </c>
      <c r="M41" s="161">
        <f t="shared" si="8"/>
        <v>-1.6212109892404753E-2</v>
      </c>
      <c r="N41" s="162">
        <v>1</v>
      </c>
      <c r="P41" s="160" t="str">
        <f t="shared" si="9"/>
        <v>-0.2 (N/S)</v>
      </c>
      <c r="Q41" s="163" t="str">
        <f t="shared" si="10"/>
        <v>-0.02% (N/S)</v>
      </c>
      <c r="R41" s="164">
        <f t="shared" si="11"/>
        <v>-1.3470906709186787</v>
      </c>
      <c r="S41" s="160">
        <f t="shared" si="12"/>
        <v>-24.943748983763825</v>
      </c>
      <c r="T41" s="158">
        <f t="shared" si="13"/>
        <v>-1.6367289359425084E-2</v>
      </c>
      <c r="V41" s="64" t="str">
        <f>INDEX('99 Look-Up Tables'!$F$3:$F$6,MATCH('01 TOU Period Demand Impacts'!$C41,'99 Look-Up Tables'!$E$3:$E$6,0),1)</f>
        <v xml:space="preserve">Off-Peak Impact </v>
      </c>
      <c r="W41" s="64" t="s">
        <v>184</v>
      </c>
      <c r="X41" s="64" t="str">
        <f t="shared" si="14"/>
        <v>Off-Peak Impact _RT</v>
      </c>
    </row>
    <row r="42" spans="1:24" hidden="1" outlineLevel="1" x14ac:dyDescent="0.35">
      <c r="A42" s="64" t="s">
        <v>175</v>
      </c>
      <c r="B42" s="64" t="s">
        <v>166</v>
      </c>
      <c r="C42" s="64" t="s">
        <v>165</v>
      </c>
      <c r="D42" s="64">
        <v>-0.14871141576452601</v>
      </c>
      <c r="E42" s="64">
        <v>0.658963744279356</v>
      </c>
      <c r="F42" s="64">
        <v>0.55423560497073199</v>
      </c>
      <c r="G42" s="64">
        <v>28.155934253108502</v>
      </c>
      <c r="H42" s="64">
        <v>57</v>
      </c>
      <c r="I42" s="64">
        <v>24</v>
      </c>
      <c r="K42" s="64">
        <f t="shared" si="6"/>
        <v>-6.1963089901885841E-3</v>
      </c>
      <c r="L42" s="64">
        <f t="shared" si="7"/>
        <v>1.1731639272128542</v>
      </c>
      <c r="M42" s="161">
        <f t="shared" si="8"/>
        <v>-5.3097522959769774E-3</v>
      </c>
      <c r="N42" s="162">
        <v>1</v>
      </c>
      <c r="P42" s="160" t="str">
        <f t="shared" si="9"/>
        <v>-0.15 (N/S)</v>
      </c>
      <c r="Q42" s="163" t="str">
        <f t="shared" si="10"/>
        <v>-0.01% (N/S)</v>
      </c>
      <c r="R42" s="164">
        <f t="shared" si="11"/>
        <v>-3.726920372060238</v>
      </c>
      <c r="S42" s="160">
        <f t="shared" si="12"/>
        <v>-8.4765506985779826</v>
      </c>
      <c r="T42" s="158">
        <f t="shared" si="13"/>
        <v>-6.1963089901885841E-3</v>
      </c>
      <c r="V42" s="64" t="str">
        <f>INDEX('99 Look-Up Tables'!$F$3:$F$6,MATCH('01 TOU Period Demand Impacts'!$C42,'99 Look-Up Tables'!$E$3:$E$6,0),1)</f>
        <v xml:space="preserve">Off-Peak Impact </v>
      </c>
      <c r="W42" s="64" t="s">
        <v>184</v>
      </c>
      <c r="X42" s="64" t="str">
        <f t="shared" si="14"/>
        <v>Off-Peak Impact _RT</v>
      </c>
    </row>
    <row r="43" spans="1:24" hidden="1" outlineLevel="1" x14ac:dyDescent="0.35">
      <c r="A43" s="64" t="s">
        <v>176</v>
      </c>
      <c r="B43" s="64" t="s">
        <v>167</v>
      </c>
      <c r="C43" s="64" t="s">
        <v>162</v>
      </c>
      <c r="D43" s="64">
        <v>0.296530124110292</v>
      </c>
      <c r="E43" s="64">
        <v>4.4084965568462501E-3</v>
      </c>
      <c r="F43" s="64">
        <v>0.17129866155548601</v>
      </c>
      <c r="G43" s="64">
        <v>5.67088494358857</v>
      </c>
      <c r="H43" s="64">
        <v>127</v>
      </c>
      <c r="I43" s="64">
        <v>6</v>
      </c>
      <c r="K43" s="64">
        <f t="shared" si="6"/>
        <v>4.9421687351715336E-2</v>
      </c>
      <c r="L43" s="64">
        <f t="shared" si="7"/>
        <v>0.945147490598095</v>
      </c>
      <c r="M43" s="161">
        <f t="shared" si="8"/>
        <v>4.9691553335276729E-2</v>
      </c>
      <c r="N43" s="162">
        <v>0</v>
      </c>
      <c r="P43" s="160">
        <f t="shared" si="9"/>
        <v>0.296530124110292</v>
      </c>
      <c r="Q43" s="163">
        <f t="shared" si="10"/>
        <v>4.9691553335276729E-2</v>
      </c>
      <c r="R43" s="164">
        <f t="shared" si="11"/>
        <v>0.57767709796584732</v>
      </c>
      <c r="S43" s="160">
        <f t="shared" si="12"/>
        <v>37.659325762007086</v>
      </c>
      <c r="T43" s="158">
        <f t="shared" si="13"/>
        <v>4.9421687351715336E-2</v>
      </c>
      <c r="V43" s="64" t="str">
        <f>INDEX('99 Look-Up Tables'!$F$3:$F$6,MATCH('01 TOU Period Demand Impacts'!$C43,'99 Look-Up Tables'!$E$3:$E$6,0),1)</f>
        <v xml:space="preserve">On-Peak Impact </v>
      </c>
      <c r="W43" s="64" t="s">
        <v>102</v>
      </c>
      <c r="X43" s="64" t="str">
        <f t="shared" si="14"/>
        <v>On-Peak Impact _CPP</v>
      </c>
    </row>
    <row r="44" spans="1:24" hidden="1" outlineLevel="1" x14ac:dyDescent="0.35">
      <c r="A44" s="64" t="s">
        <v>177</v>
      </c>
      <c r="B44" s="64" t="s">
        <v>167</v>
      </c>
      <c r="C44" s="64" t="s">
        <v>163</v>
      </c>
      <c r="D44" s="64">
        <v>0.17432961113724299</v>
      </c>
      <c r="E44" s="64">
        <v>6.6485633432052396E-2</v>
      </c>
      <c r="F44" s="64">
        <v>0.15625364020375801</v>
      </c>
      <c r="G44" s="64">
        <v>5.8026662275929199</v>
      </c>
      <c r="H44" s="64">
        <v>127</v>
      </c>
      <c r="I44" s="64">
        <v>6</v>
      </c>
      <c r="K44" s="64">
        <f t="shared" si="6"/>
        <v>2.9054935189540498E-2</v>
      </c>
      <c r="L44" s="64">
        <f t="shared" si="7"/>
        <v>0.96711103793215336</v>
      </c>
      <c r="M44" s="161">
        <f t="shared" si="8"/>
        <v>2.9166761336457618E-2</v>
      </c>
      <c r="N44" s="162">
        <v>0</v>
      </c>
      <c r="P44" s="160">
        <f t="shared" si="9"/>
        <v>0.17432961113724299</v>
      </c>
      <c r="Q44" s="163">
        <f t="shared" si="10"/>
        <v>2.9166761336457618E-2</v>
      </c>
      <c r="R44" s="164">
        <f t="shared" si="11"/>
        <v>0.89631152839975958</v>
      </c>
      <c r="S44" s="160">
        <f t="shared" si="12"/>
        <v>22.13986061442986</v>
      </c>
      <c r="T44" s="158">
        <f t="shared" si="13"/>
        <v>2.9054935189540498E-2</v>
      </c>
      <c r="V44" s="64" t="str">
        <f>INDEX('99 Look-Up Tables'!$F$3:$F$6,MATCH('01 TOU Period Demand Impacts'!$C44,'99 Look-Up Tables'!$E$3:$E$6,0),1)</f>
        <v xml:space="preserve">Mid-Peak Impact </v>
      </c>
      <c r="W44" s="64" t="s">
        <v>102</v>
      </c>
      <c r="X44" s="64" t="str">
        <f t="shared" si="14"/>
        <v>Mid-Peak Impact _CPP</v>
      </c>
    </row>
    <row r="45" spans="1:24" hidden="1" outlineLevel="1" x14ac:dyDescent="0.35">
      <c r="A45" s="64" t="s">
        <v>178</v>
      </c>
      <c r="B45" s="64" t="s">
        <v>167</v>
      </c>
      <c r="C45" s="64" t="s">
        <v>164</v>
      </c>
      <c r="D45" s="64">
        <v>-0.22434636918053</v>
      </c>
      <c r="E45" s="64">
        <v>0.22816319435524901</v>
      </c>
      <c r="F45" s="64">
        <v>0.30621194387370798</v>
      </c>
      <c r="G45" s="64">
        <v>11.699293916237799</v>
      </c>
      <c r="H45" s="64">
        <v>127</v>
      </c>
      <c r="I45" s="64">
        <v>12</v>
      </c>
      <c r="K45" s="64">
        <f t="shared" si="6"/>
        <v>-1.8695530765044165E-2</v>
      </c>
      <c r="L45" s="64">
        <f t="shared" si="7"/>
        <v>0.97494115968648332</v>
      </c>
      <c r="M45" s="161">
        <f t="shared" si="8"/>
        <v>-1.9550971214510104E-2</v>
      </c>
      <c r="N45" s="162">
        <v>1</v>
      </c>
      <c r="P45" s="160" t="str">
        <f t="shared" si="9"/>
        <v>-0.22 (N/S)</v>
      </c>
      <c r="Q45" s="163" t="str">
        <f t="shared" si="10"/>
        <v>-0.02% (N/S)</v>
      </c>
      <c r="R45" s="164">
        <f t="shared" si="11"/>
        <v>-1.3649070630927007</v>
      </c>
      <c r="S45" s="160">
        <f t="shared" si="12"/>
        <v>-28.491988885927309</v>
      </c>
      <c r="T45" s="158">
        <f t="shared" si="13"/>
        <v>-1.8695530765044165E-2</v>
      </c>
      <c r="V45" s="64" t="str">
        <f>INDEX('99 Look-Up Tables'!$F$3:$F$6,MATCH('01 TOU Period Demand Impacts'!$C45,'99 Look-Up Tables'!$E$3:$E$6,0),1)</f>
        <v xml:space="preserve">Off-Peak Impact </v>
      </c>
      <c r="W45" s="64" t="s">
        <v>102</v>
      </c>
      <c r="X45" s="64" t="str">
        <f t="shared" si="14"/>
        <v>Off-Peak Impact _CPP</v>
      </c>
    </row>
    <row r="46" spans="1:24" hidden="1" outlineLevel="1" x14ac:dyDescent="0.35">
      <c r="A46" s="64" t="s">
        <v>179</v>
      </c>
      <c r="B46" s="64" t="s">
        <v>167</v>
      </c>
      <c r="C46" s="64" t="s">
        <v>165</v>
      </c>
      <c r="D46" s="64">
        <v>8.4098700044538496E-2</v>
      </c>
      <c r="E46" s="64">
        <v>0.82662118740227097</v>
      </c>
      <c r="F46" s="64">
        <v>0.63153820785441805</v>
      </c>
      <c r="G46" s="64">
        <v>27.832094398510598</v>
      </c>
      <c r="H46" s="64">
        <v>57</v>
      </c>
      <c r="I46" s="64">
        <v>24</v>
      </c>
      <c r="K46" s="64">
        <f t="shared" si="6"/>
        <v>3.5041125018557707E-3</v>
      </c>
      <c r="L46" s="64">
        <f t="shared" si="7"/>
        <v>1.1596705999379415</v>
      </c>
      <c r="M46" s="161">
        <f t="shared" si="8"/>
        <v>3.0125418515209801E-3</v>
      </c>
      <c r="N46" s="162">
        <v>1</v>
      </c>
      <c r="P46" s="160" t="str">
        <f t="shared" si="9"/>
        <v>0.08 (N/S)</v>
      </c>
      <c r="Q46" s="163" t="str">
        <f t="shared" si="10"/>
        <v>0% (N/S)</v>
      </c>
      <c r="R46" s="164">
        <f t="shared" si="11"/>
        <v>7.5094883454792614</v>
      </c>
      <c r="S46" s="160">
        <f t="shared" si="12"/>
        <v>4.793625902538694</v>
      </c>
      <c r="T46" s="158">
        <f t="shared" si="13"/>
        <v>3.5041125018557707E-3</v>
      </c>
      <c r="V46" s="64" t="str">
        <f>INDEX('99 Look-Up Tables'!$F$3:$F$6,MATCH('01 TOU Period Demand Impacts'!$C46,'99 Look-Up Tables'!$E$3:$E$6,0),1)</f>
        <v xml:space="preserve">Off-Peak Impact </v>
      </c>
      <c r="W46" s="64" t="s">
        <v>102</v>
      </c>
      <c r="X46" s="64" t="str">
        <f t="shared" si="14"/>
        <v>Off-Peak Impact _CPP</v>
      </c>
    </row>
    <row r="47" spans="1:24" collapsed="1" x14ac:dyDescent="0.35">
      <c r="M47" s="161"/>
      <c r="N47" s="162"/>
      <c r="P47" s="160"/>
      <c r="Q47" s="163"/>
      <c r="R47" s="164"/>
      <c r="S47" s="160"/>
      <c r="T47" s="158"/>
    </row>
    <row r="49" spans="1:18" s="143" customFormat="1" x14ac:dyDescent="0.35">
      <c r="A49" s="142" t="s">
        <v>370</v>
      </c>
    </row>
    <row r="51" spans="1:18" hidden="1" outlineLevel="1" x14ac:dyDescent="0.35">
      <c r="A51" s="64" t="s">
        <v>203</v>
      </c>
      <c r="B51" s="64" t="s">
        <v>204</v>
      </c>
    </row>
    <row r="52" spans="1:18" hidden="1" outlineLevel="1" x14ac:dyDescent="0.35">
      <c r="A52" s="64" t="s">
        <v>205</v>
      </c>
      <c r="B52" s="64" t="s">
        <v>206</v>
      </c>
    </row>
    <row r="53" spans="1:18" hidden="1" outlineLevel="1" x14ac:dyDescent="0.35"/>
    <row r="54" spans="1:18" hidden="1" outlineLevel="1" x14ac:dyDescent="0.35">
      <c r="A54" s="64" t="s">
        <v>191</v>
      </c>
      <c r="B54" s="64" t="s">
        <v>192</v>
      </c>
      <c r="C54" s="64" t="s">
        <v>193</v>
      </c>
      <c r="D54" s="64" t="s">
        <v>194</v>
      </c>
      <c r="E54" s="64" t="s">
        <v>195</v>
      </c>
      <c r="F54" s="64" t="s">
        <v>196</v>
      </c>
      <c r="G54" s="64" t="s">
        <v>197</v>
      </c>
      <c r="H54" s="64" t="s">
        <v>198</v>
      </c>
      <c r="I54" s="64" t="s">
        <v>151</v>
      </c>
      <c r="J54" s="64" t="s">
        <v>199</v>
      </c>
      <c r="K54" s="64" t="s">
        <v>152</v>
      </c>
      <c r="O54" s="64" t="s">
        <v>190</v>
      </c>
      <c r="P54" s="64" t="s">
        <v>156</v>
      </c>
      <c r="Q54" s="64" t="s">
        <v>157</v>
      </c>
    </row>
    <row r="55" spans="1:18" hidden="1" outlineLevel="1" x14ac:dyDescent="0.35">
      <c r="A55" s="64" t="s">
        <v>65</v>
      </c>
      <c r="B55" s="64" t="s">
        <v>161</v>
      </c>
      <c r="C55" s="64">
        <v>1</v>
      </c>
      <c r="D55" s="64">
        <v>1.21904356542857E-2</v>
      </c>
      <c r="E55" s="64">
        <v>1.07200088038096</v>
      </c>
      <c r="F55" s="64" t="s">
        <v>200</v>
      </c>
      <c r="G55" s="64">
        <v>1.5471700033371401E-2</v>
      </c>
      <c r="H55" s="64">
        <v>0.78791830425821197</v>
      </c>
      <c r="I55" s="64">
        <v>0.43074489753039302</v>
      </c>
      <c r="J55" s="64">
        <v>1.6448569217793301</v>
      </c>
      <c r="K55" s="64">
        <v>2.5448732891584398E-2</v>
      </c>
      <c r="O55" s="64">
        <f>D55*(-1)</f>
        <v>-1.21904356542857E-2</v>
      </c>
      <c r="P55" s="151">
        <f>O55/E55</f>
        <v>-1.1371665711648996E-2</v>
      </c>
      <c r="Q55" s="64">
        <f>IF(I55&gt;0.1,1,0)</f>
        <v>1</v>
      </c>
      <c r="R55" s="64" t="s">
        <v>185</v>
      </c>
    </row>
    <row r="56" spans="1:18" hidden="1" outlineLevel="1" x14ac:dyDescent="0.35">
      <c r="A56" s="64" t="s">
        <v>65</v>
      </c>
      <c r="B56" s="64" t="s">
        <v>166</v>
      </c>
      <c r="C56" s="64">
        <v>2</v>
      </c>
      <c r="D56" s="64">
        <v>1.3216496527650799E-2</v>
      </c>
      <c r="E56" s="64">
        <v>1.07154680044962</v>
      </c>
      <c r="F56" s="64" t="s">
        <v>201</v>
      </c>
      <c r="G56" s="64">
        <v>1.31574992169659E-2</v>
      </c>
      <c r="H56" s="64">
        <v>1.0044839303968001</v>
      </c>
      <c r="I56" s="64">
        <v>0.31514576969904701</v>
      </c>
      <c r="J56" s="64">
        <v>1.6448558629053001</v>
      </c>
      <c r="K56" s="64">
        <v>2.1642189728198299E-2</v>
      </c>
      <c r="O56" s="64">
        <f t="shared" ref="O56:O57" si="15">D56*(-1)</f>
        <v>-1.3216496527650799E-2</v>
      </c>
      <c r="P56" s="151">
        <f t="shared" ref="P56:P57" si="16">O56/E56</f>
        <v>-1.2334035734235005E-2</v>
      </c>
      <c r="Q56" s="64">
        <f t="shared" ref="Q56:Q57" si="17">IF(I56&gt;0.1,1,0)</f>
        <v>1</v>
      </c>
      <c r="R56" s="64" t="s">
        <v>184</v>
      </c>
    </row>
    <row r="57" spans="1:18" hidden="1" outlineLevel="1" x14ac:dyDescent="0.35">
      <c r="A57" s="64" t="s">
        <v>65</v>
      </c>
      <c r="B57" s="64" t="s">
        <v>167</v>
      </c>
      <c r="C57" s="64">
        <v>3</v>
      </c>
      <c r="D57" s="64">
        <v>1.1818467361711099E-2</v>
      </c>
      <c r="E57" s="64">
        <v>1.03216712759047</v>
      </c>
      <c r="F57" s="64" t="s">
        <v>202</v>
      </c>
      <c r="G57" s="64">
        <v>1.52082133125952E-2</v>
      </c>
      <c r="H57" s="64">
        <v>0.77711083601932096</v>
      </c>
      <c r="I57" s="64">
        <v>0.43709380879130399</v>
      </c>
      <c r="J57" s="64">
        <v>1.64485716965263</v>
      </c>
      <c r="K57" s="64">
        <v>2.5015338704828801E-2</v>
      </c>
      <c r="O57" s="64">
        <f t="shared" si="15"/>
        <v>-1.1818467361711099E-2</v>
      </c>
      <c r="P57" s="151">
        <f t="shared" si="16"/>
        <v>-1.1450148959210295E-2</v>
      </c>
      <c r="Q57" s="64">
        <f t="shared" si="17"/>
        <v>1</v>
      </c>
      <c r="R57" s="64" t="s">
        <v>102</v>
      </c>
    </row>
    <row r="58" spans="1:18" hidden="1" outlineLevel="1" x14ac:dyDescent="0.35"/>
    <row r="59" spans="1:18" collapsed="1" x14ac:dyDescent="0.35"/>
  </sheetData>
  <pageMargins left="0.7" right="0.7" top="0.75" bottom="0.75" header="0.3" footer="0.3"/>
  <pageSetup orientation="portrait" r:id="rId1"/>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912ED9C-03FB-496F-82DB-837905AFA9B7}">
  <sheetPr>
    <tabColor rgb="FFFFC000"/>
  </sheetPr>
  <dimension ref="A5:P33"/>
  <sheetViews>
    <sheetView workbookViewId="0">
      <selection activeCell="E26" sqref="E26"/>
    </sheetView>
  </sheetViews>
  <sheetFormatPr defaultRowHeight="14.5" outlineLevelRow="1" x14ac:dyDescent="0.35"/>
  <cols>
    <col min="1" max="16384" width="8.7265625" style="64"/>
  </cols>
  <sheetData>
    <row r="5" spans="2:4" x14ac:dyDescent="0.35">
      <c r="B5" s="176"/>
      <c r="C5" s="176" t="s">
        <v>49</v>
      </c>
      <c r="D5" s="176" t="s">
        <v>48</v>
      </c>
    </row>
    <row r="6" spans="2:4" x14ac:dyDescent="0.35">
      <c r="B6" s="126" t="s">
        <v>102</v>
      </c>
      <c r="C6" s="178">
        <f>K25</f>
        <v>7.6628472391398667E-2</v>
      </c>
      <c r="D6" s="193">
        <f t="shared" ref="D6:D7" si="0">L25</f>
        <v>5.7642359346115349E-2</v>
      </c>
    </row>
    <row r="7" spans="2:4" x14ac:dyDescent="0.35">
      <c r="B7" s="126" t="s">
        <v>184</v>
      </c>
      <c r="C7" s="178" t="str">
        <f t="shared" ref="C7" si="1">K26</f>
        <v>0.036 (N/S)</v>
      </c>
      <c r="D7" s="193" t="str">
        <f t="shared" si="0"/>
        <v>2.4% (N/S)</v>
      </c>
    </row>
    <row r="20" spans="1:16" s="115" customFormat="1" ht="23.5" x14ac:dyDescent="0.55000000000000004">
      <c r="A20" s="114" t="s">
        <v>376</v>
      </c>
    </row>
    <row r="22" spans="1:16" hidden="1" outlineLevel="1" x14ac:dyDescent="0.35"/>
    <row r="23" spans="1:16" hidden="1" outlineLevel="1" x14ac:dyDescent="0.35">
      <c r="C23" s="190">
        <v>-1</v>
      </c>
      <c r="D23" s="190">
        <v>1</v>
      </c>
      <c r="E23" s="190">
        <v>1</v>
      </c>
      <c r="F23" s="190">
        <v>1</v>
      </c>
    </row>
    <row r="24" spans="1:16" hidden="1" outlineLevel="1" x14ac:dyDescent="0.35">
      <c r="C24" s="190" t="s">
        <v>150</v>
      </c>
      <c r="D24" s="190" t="s">
        <v>151</v>
      </c>
      <c r="E24" s="64" t="s">
        <v>153</v>
      </c>
      <c r="F24" s="190" t="s">
        <v>375</v>
      </c>
      <c r="H24" s="64" t="s">
        <v>49</v>
      </c>
      <c r="I24" s="64" t="s">
        <v>48</v>
      </c>
      <c r="K24" s="64" t="s">
        <v>49</v>
      </c>
      <c r="L24" s="64" t="s">
        <v>48</v>
      </c>
    </row>
    <row r="25" spans="1:16" hidden="1" outlineLevel="1" x14ac:dyDescent="0.35">
      <c r="B25" s="64" t="s">
        <v>102</v>
      </c>
      <c r="C25" s="64">
        <f t="shared" ref="C25:F26" si="2">INDEX($A$29:$N$31,MATCH($B25,$P$29:$P$31,0),MATCH(C$24,$A$28:$N$28,0))*C$23</f>
        <v>0.459770834348392</v>
      </c>
      <c r="D25" s="64">
        <f t="shared" si="2"/>
        <v>1.2970773592244399E-3</v>
      </c>
      <c r="E25" s="64">
        <f t="shared" si="2"/>
        <v>7.5164959174631303</v>
      </c>
      <c r="F25" s="64">
        <f t="shared" si="2"/>
        <v>6</v>
      </c>
      <c r="H25" s="64">
        <f>C25/F25</f>
        <v>7.6628472391398667E-2</v>
      </c>
      <c r="I25" s="64">
        <f>(C25/(E25+C25))</f>
        <v>5.7642359346115349E-2</v>
      </c>
      <c r="K25" s="159">
        <f>IF($D25&gt;=0.1,ROUND(H25,3)&amp;" (N/S)",H25)</f>
        <v>7.6628472391398667E-2</v>
      </c>
      <c r="L25" s="151">
        <f>IF($D25&gt;=0.1,ROUND(I25,3)*100&amp;"% (N/S)",I25)</f>
        <v>5.7642359346115349E-2</v>
      </c>
    </row>
    <row r="26" spans="1:16" hidden="1" outlineLevel="1" x14ac:dyDescent="0.35">
      <c r="B26" s="64" t="s">
        <v>184</v>
      </c>
      <c r="C26" s="64">
        <f t="shared" si="2"/>
        <v>0.21370190599050501</v>
      </c>
      <c r="D26" s="64">
        <f t="shared" si="2"/>
        <v>0.10478404702871499</v>
      </c>
      <c r="E26" s="64">
        <f t="shared" si="2"/>
        <v>8.6024395410414805</v>
      </c>
      <c r="F26" s="64">
        <f t="shared" si="2"/>
        <v>6</v>
      </c>
      <c r="H26" s="64">
        <f>C26/F26</f>
        <v>3.5616984331750833E-2</v>
      </c>
      <c r="I26" s="64">
        <f>(C26/(E26+C26))</f>
        <v>2.4239845432884842E-2</v>
      </c>
      <c r="K26" s="159" t="str">
        <f>IF($D26&gt;=0.1,ROUND(H26,3)&amp;" (N/S)",H26)</f>
        <v>0.036 (N/S)</v>
      </c>
      <c r="L26" s="151" t="str">
        <f>IF($D26&gt;=0.1,ROUND(I26,3)*100&amp;"% (N/S)",I26)</f>
        <v>2.4% (N/S)</v>
      </c>
    </row>
    <row r="27" spans="1:16" hidden="1" outlineLevel="1" x14ac:dyDescent="0.35"/>
    <row r="28" spans="1:16" hidden="1" outlineLevel="1" x14ac:dyDescent="0.35">
      <c r="A28" s="64" t="s">
        <v>191</v>
      </c>
      <c r="B28" s="64" t="s">
        <v>192</v>
      </c>
      <c r="C28" s="64" t="s">
        <v>193</v>
      </c>
      <c r="D28" s="64" t="s">
        <v>150</v>
      </c>
      <c r="E28" s="64" t="s">
        <v>372</v>
      </c>
      <c r="F28" s="64" t="s">
        <v>373</v>
      </c>
      <c r="G28" s="64" t="s">
        <v>374</v>
      </c>
      <c r="H28" s="64" t="s">
        <v>198</v>
      </c>
      <c r="I28" s="64" t="s">
        <v>151</v>
      </c>
      <c r="J28" s="64" t="s">
        <v>199</v>
      </c>
      <c r="K28" s="64" t="s">
        <v>152</v>
      </c>
      <c r="L28" s="64" t="s">
        <v>153</v>
      </c>
      <c r="M28" s="64" t="s">
        <v>154</v>
      </c>
      <c r="N28" s="64" t="s">
        <v>375</v>
      </c>
    </row>
    <row r="29" spans="1:16" hidden="1" outlineLevel="1" x14ac:dyDescent="0.35">
      <c r="A29" s="64" t="s">
        <v>65</v>
      </c>
      <c r="B29" s="64" t="s">
        <v>161</v>
      </c>
      <c r="C29" s="64">
        <v>1</v>
      </c>
      <c r="D29" s="64">
        <v>-0.62817033799261401</v>
      </c>
      <c r="E29" s="64">
        <v>39.662987649989503</v>
      </c>
      <c r="F29" s="64">
        <v>24.488988536476999</v>
      </c>
      <c r="G29" s="64">
        <v>0.14501255459882101</v>
      </c>
      <c r="H29" s="64">
        <v>-4.3318341624313401</v>
      </c>
      <c r="I29" s="64">
        <v>1.4808766167781099E-5</v>
      </c>
      <c r="J29" s="64">
        <v>1.6448764368192501</v>
      </c>
      <c r="K29" s="64">
        <v>0.238527734102567</v>
      </c>
      <c r="L29" s="64">
        <v>7.9454863017019797</v>
      </c>
      <c r="M29" s="64">
        <v>64</v>
      </c>
      <c r="N29" s="64">
        <v>6</v>
      </c>
      <c r="P29" s="64" t="s">
        <v>185</v>
      </c>
    </row>
    <row r="30" spans="1:16" hidden="1" outlineLevel="1" x14ac:dyDescent="0.35">
      <c r="A30" s="64" t="s">
        <v>65</v>
      </c>
      <c r="B30" s="64" t="s">
        <v>166</v>
      </c>
      <c r="C30" s="64">
        <v>2</v>
      </c>
      <c r="D30" s="64">
        <v>-0.21370190599050501</v>
      </c>
      <c r="E30" s="64">
        <v>39.688827313428497</v>
      </c>
      <c r="F30" s="64">
        <v>24.494405707123398</v>
      </c>
      <c r="G30" s="64">
        <v>0.13174356066335</v>
      </c>
      <c r="H30" s="64">
        <v>-1.6221051329908001</v>
      </c>
      <c r="I30" s="64">
        <v>0.10478404702871499</v>
      </c>
      <c r="J30" s="64">
        <v>1.6448691319383799</v>
      </c>
      <c r="K30" s="64">
        <v>0.21670091626679699</v>
      </c>
      <c r="L30" s="64">
        <v>8.6024395410414805</v>
      </c>
      <c r="M30" s="64">
        <v>64</v>
      </c>
      <c r="N30" s="64">
        <v>6</v>
      </c>
      <c r="P30" s="64" t="s">
        <v>184</v>
      </c>
    </row>
    <row r="31" spans="1:16" hidden="1" outlineLevel="1" x14ac:dyDescent="0.35">
      <c r="A31" s="64" t="s">
        <v>65</v>
      </c>
      <c r="B31" s="64" t="s">
        <v>167</v>
      </c>
      <c r="C31" s="64">
        <v>3</v>
      </c>
      <c r="D31" s="64">
        <v>-0.459770834348392</v>
      </c>
      <c r="E31" s="64">
        <v>37.868563150291401</v>
      </c>
      <c r="F31" s="64">
        <v>24.1708887355874</v>
      </c>
      <c r="G31" s="64">
        <v>0.14292875113060299</v>
      </c>
      <c r="H31" s="64">
        <v>-3.2167834023000101</v>
      </c>
      <c r="I31" s="64">
        <v>1.2970773592244399E-3</v>
      </c>
      <c r="J31" s="64">
        <v>1.6448799755768899</v>
      </c>
      <c r="K31" s="64">
        <v>0.23510064066894201</v>
      </c>
      <c r="L31" s="64">
        <v>7.5164959174631303</v>
      </c>
      <c r="M31" s="64">
        <v>64</v>
      </c>
      <c r="N31" s="64">
        <v>6</v>
      </c>
      <c r="P31" s="64" t="s">
        <v>102</v>
      </c>
    </row>
    <row r="32" spans="1:16" hidden="1" outlineLevel="1" x14ac:dyDescent="0.35"/>
    <row r="33" collapsed="1" x14ac:dyDescent="0.35"/>
  </sheetData>
  <pageMargins left="0.7" right="0.7" top="0.75" bottom="0.75" header="0.3" footer="0.3"/>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20B1ECB-1CC6-474A-A31B-7BE782D23C3C}">
  <sheetPr>
    <tabColor rgb="FFFFC000"/>
  </sheetPr>
  <dimension ref="A2:M20"/>
  <sheetViews>
    <sheetView workbookViewId="0">
      <selection activeCell="C16" sqref="C16"/>
    </sheetView>
  </sheetViews>
  <sheetFormatPr defaultRowHeight="14.5" outlineLevelRow="1" x14ac:dyDescent="0.35"/>
  <cols>
    <col min="1" max="16384" width="8.7265625" style="64"/>
  </cols>
  <sheetData>
    <row r="2" spans="1:13" x14ac:dyDescent="0.35">
      <c r="D2" s="137"/>
      <c r="E2" s="137" t="s">
        <v>49</v>
      </c>
      <c r="F2" s="137" t="s">
        <v>48</v>
      </c>
      <c r="G2" s="137" t="s">
        <v>157</v>
      </c>
      <c r="H2" s="137"/>
      <c r="I2" s="137" t="s">
        <v>49</v>
      </c>
      <c r="J2" s="137" t="s">
        <v>48</v>
      </c>
    </row>
    <row r="3" spans="1:13" x14ac:dyDescent="0.35">
      <c r="D3" s="132" t="s">
        <v>102</v>
      </c>
      <c r="E3" s="132">
        <f>INDEX($H$15:$L$17,MATCH($D3,$M$15:$M$17,0),MATCH(E$2,$H$13:$L$13,0))</f>
        <v>1.180709008898605E-2</v>
      </c>
      <c r="F3" s="132">
        <f t="shared" ref="F3:G4" si="0">INDEX($H$15:$L$17,MATCH($D3,$M$15:$M$17,0),MATCH(F$2,$H$13:$L$13,0))</f>
        <v>1.0962315006044479E-2</v>
      </c>
      <c r="G3" s="132">
        <f t="shared" si="0"/>
        <v>1</v>
      </c>
      <c r="H3" s="132"/>
      <c r="I3" s="132" t="str">
        <f>IF(G3=1,ROUND(E3,4)&amp; " (N/S)",E3)</f>
        <v>0.0118 (N/S)</v>
      </c>
      <c r="J3" s="132" t="str">
        <f>IF(G3=1,ROUND(F3,4)*100&amp; "% (N/S)",F3)</f>
        <v>1.1% (N/S)</v>
      </c>
    </row>
    <row r="4" spans="1:13" x14ac:dyDescent="0.35">
      <c r="D4" s="132" t="s">
        <v>184</v>
      </c>
      <c r="E4" s="132">
        <f t="shared" ref="E4" si="1">INDEX($H$15:$L$17,MATCH($D4,$M$15:$M$17,0),MATCH(E$2,$H$13:$L$13,0))</f>
        <v>-2.3117592811934557E-3</v>
      </c>
      <c r="F4" s="132">
        <f t="shared" si="0"/>
        <v>-2.1333712978265874E-3</v>
      </c>
      <c r="G4" s="132">
        <f t="shared" si="0"/>
        <v>1</v>
      </c>
      <c r="H4" s="132"/>
      <c r="I4" s="132" t="str">
        <f t="shared" ref="I4" si="2">IF(G4=1,ROUND(E4,4)&amp; " (N/S)",E4)</f>
        <v>-0.0023 (N/S)</v>
      </c>
      <c r="J4" s="132" t="str">
        <f>IF(G4=1,ROUND(F4,4)*100&amp; "% (N/S)",F4)</f>
        <v>-0.21% (N/S)</v>
      </c>
    </row>
    <row r="5" spans="1:13" x14ac:dyDescent="0.35">
      <c r="D5" s="117" t="s">
        <v>317</v>
      </c>
    </row>
    <row r="8" spans="1:13" s="115" customFormat="1" ht="23.5" x14ac:dyDescent="0.55000000000000004">
      <c r="A8" s="114" t="s">
        <v>316</v>
      </c>
    </row>
    <row r="9" spans="1:13" hidden="1" outlineLevel="1" x14ac:dyDescent="0.35">
      <c r="A9" s="64" t="s">
        <v>180</v>
      </c>
      <c r="B9" s="64" t="s">
        <v>181</v>
      </c>
    </row>
    <row r="10" spans="1:13" hidden="1" outlineLevel="1" x14ac:dyDescent="0.35">
      <c r="A10" s="64" t="s">
        <v>182</v>
      </c>
      <c r="B10" s="64" t="s">
        <v>183</v>
      </c>
    </row>
    <row r="11" spans="1:13" hidden="1" outlineLevel="1" x14ac:dyDescent="0.35"/>
    <row r="12" spans="1:13" hidden="1" outlineLevel="1" x14ac:dyDescent="0.35">
      <c r="C12" s="64">
        <v>-1</v>
      </c>
      <c r="D12" s="64">
        <v>1</v>
      </c>
      <c r="E12" s="64">
        <v>1</v>
      </c>
    </row>
    <row r="13" spans="1:13" hidden="1" outlineLevel="1" x14ac:dyDescent="0.35">
      <c r="B13" s="64" t="s">
        <v>191</v>
      </c>
      <c r="C13" s="64" t="s">
        <v>228</v>
      </c>
      <c r="D13" s="64" t="s">
        <v>151</v>
      </c>
      <c r="E13" s="64" t="s">
        <v>229</v>
      </c>
      <c r="I13" s="64" t="s">
        <v>49</v>
      </c>
      <c r="K13" s="64" t="s">
        <v>48</v>
      </c>
      <c r="L13" s="64" t="s">
        <v>157</v>
      </c>
    </row>
    <row r="14" spans="1:13" hidden="1" outlineLevel="1" x14ac:dyDescent="0.35">
      <c r="E14" s="64" t="s">
        <v>232</v>
      </c>
      <c r="G14" s="64" t="s">
        <v>230</v>
      </c>
      <c r="H14" s="64" t="s">
        <v>231</v>
      </c>
      <c r="I14" s="64" t="s">
        <v>233</v>
      </c>
      <c r="J14" s="64" t="s">
        <v>234</v>
      </c>
      <c r="K14" s="64" t="s">
        <v>235</v>
      </c>
      <c r="L14" s="64" t="s">
        <v>236</v>
      </c>
      <c r="M14" s="64" t="s">
        <v>186</v>
      </c>
    </row>
    <row r="15" spans="1:13" hidden="1" outlineLevel="1" x14ac:dyDescent="0.35">
      <c r="A15" s="64" t="s">
        <v>166</v>
      </c>
      <c r="C15" s="64">
        <v>-10.2087289857503</v>
      </c>
      <c r="D15" s="64">
        <v>0.86026779280684995</v>
      </c>
      <c r="E15" s="64">
        <v>4795.4652833186201</v>
      </c>
      <c r="G15" s="64">
        <v>4416</v>
      </c>
      <c r="H15" s="64">
        <f>C15</f>
        <v>-10.2087289857503</v>
      </c>
      <c r="I15" s="64">
        <f>H15/G15</f>
        <v>-2.3117592811934557E-3</v>
      </c>
      <c r="J15" s="64">
        <f>E15/G15</f>
        <v>1.0859296384326584</v>
      </c>
      <c r="K15" s="157">
        <f>C15/(E15+C15)</f>
        <v>-2.1333712978265874E-3</v>
      </c>
      <c r="L15" s="64">
        <f>IF(D15&gt;0.1,1,0)</f>
        <v>1</v>
      </c>
      <c r="M15" s="64" t="s">
        <v>184</v>
      </c>
    </row>
    <row r="16" spans="1:13" hidden="1" outlineLevel="1" x14ac:dyDescent="0.35">
      <c r="A16" s="64" t="s">
        <v>167</v>
      </c>
      <c r="C16" s="64">
        <v>36.100823393048202</v>
      </c>
      <c r="D16" s="64">
        <v>0.58185027523237198</v>
      </c>
      <c r="E16" s="64">
        <v>4529.3807068173601</v>
      </c>
      <c r="G16" s="64">
        <v>4416</v>
      </c>
      <c r="H16" s="64">
        <f>C16</f>
        <v>36.100823393048202</v>
      </c>
      <c r="I16" s="64">
        <f>H16/G16</f>
        <v>8.1750052973388141E-3</v>
      </c>
      <c r="J16" s="64">
        <f>E16/G16</f>
        <v>1.0256749788988586</v>
      </c>
      <c r="K16" s="157">
        <f>C16/(E16+C16)</f>
        <v>7.9073418990229568E-3</v>
      </c>
      <c r="L16" s="64">
        <f>IF(D16&gt;0.1,1,0)</f>
        <v>1</v>
      </c>
      <c r="M16" s="64" t="s">
        <v>185</v>
      </c>
    </row>
    <row r="17" spans="1:13" hidden="1" outlineLevel="1" x14ac:dyDescent="0.35">
      <c r="A17" s="64" t="s">
        <v>161</v>
      </c>
      <c r="C17" s="64">
        <v>52.140109832962402</v>
      </c>
      <c r="D17" s="64">
        <v>0.43531986913937798</v>
      </c>
      <c r="E17" s="64">
        <v>4704.1645397062102</v>
      </c>
      <c r="G17" s="64">
        <v>4416</v>
      </c>
      <c r="H17" s="64">
        <f>C17</f>
        <v>52.140109832962402</v>
      </c>
      <c r="I17" s="64">
        <f>H17/G17</f>
        <v>1.180709008898605E-2</v>
      </c>
      <c r="J17" s="64">
        <f>E17/G17</f>
        <v>1.0652546512015875</v>
      </c>
      <c r="K17" s="157">
        <f>C17/(E17+C17)</f>
        <v>1.0962315006044479E-2</v>
      </c>
      <c r="L17" s="64">
        <f>IF(D17&gt;0.1,1,0)</f>
        <v>1</v>
      </c>
      <c r="M17" s="64" t="s">
        <v>102</v>
      </c>
    </row>
    <row r="18" spans="1:13" hidden="1" outlineLevel="1" x14ac:dyDescent="0.35"/>
    <row r="19" spans="1:13" collapsed="1" x14ac:dyDescent="0.35"/>
    <row r="20" spans="1:13" x14ac:dyDescent="0.35">
      <c r="C20" s="111"/>
    </row>
  </sheetData>
  <pageMargins left="0.7" right="0.7" top="0.75" bottom="0.75" header="0.3" footer="0.3"/>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75C01BD-8B97-4A7D-8F36-24D2B1D50DD0}">
  <sheetPr>
    <tabColor rgb="FFFFC000"/>
  </sheetPr>
  <dimension ref="A4:G29"/>
  <sheetViews>
    <sheetView topLeftCell="A7" workbookViewId="0">
      <selection activeCell="G9" sqref="G9:G10"/>
    </sheetView>
  </sheetViews>
  <sheetFormatPr defaultRowHeight="14.5" x14ac:dyDescent="0.35"/>
  <cols>
    <col min="1" max="16384" width="8.7265625" style="64"/>
  </cols>
  <sheetData>
    <row r="4" spans="1:7" s="115" customFormat="1" ht="23.5" x14ac:dyDescent="0.55000000000000004">
      <c r="A4" s="114" t="s">
        <v>318</v>
      </c>
    </row>
    <row r="5" spans="1:7" x14ac:dyDescent="0.35">
      <c r="A5" s="64" t="s">
        <v>205</v>
      </c>
      <c r="B5" s="64" t="s">
        <v>242</v>
      </c>
    </row>
    <row r="6" spans="1:7" x14ac:dyDescent="0.35">
      <c r="A6" s="64" t="s">
        <v>243</v>
      </c>
      <c r="B6" s="64" t="s">
        <v>244</v>
      </c>
    </row>
    <row r="9" spans="1:7" x14ac:dyDescent="0.35">
      <c r="C9" s="213" t="s">
        <v>237</v>
      </c>
      <c r="D9" s="215" t="s">
        <v>238</v>
      </c>
      <c r="E9" s="216"/>
      <c r="F9" s="213" t="s">
        <v>239</v>
      </c>
      <c r="G9" s="217" t="s">
        <v>241</v>
      </c>
    </row>
    <row r="10" spans="1:7" x14ac:dyDescent="0.35">
      <c r="A10" s="64" t="s">
        <v>245</v>
      </c>
      <c r="B10" s="64" t="s">
        <v>246</v>
      </c>
      <c r="C10" s="214"/>
      <c r="D10" s="89" t="s">
        <v>49</v>
      </c>
      <c r="E10" s="90" t="s">
        <v>48</v>
      </c>
      <c r="F10" s="214"/>
      <c r="G10" s="218"/>
    </row>
    <row r="11" spans="1:7" x14ac:dyDescent="0.35">
      <c r="A11" s="64">
        <v>1</v>
      </c>
      <c r="B11" s="64" t="str">
        <f>"Critical Peak Day "&amp;A11</f>
        <v>Critical Peak Day 1</v>
      </c>
      <c r="C11" s="91">
        <v>43252</v>
      </c>
      <c r="D11" s="92">
        <v>0.604406360416471</v>
      </c>
      <c r="E11" s="93">
        <v>0.31469226196086786</v>
      </c>
      <c r="F11" s="94">
        <v>0.10691420151143502</v>
      </c>
      <c r="G11" s="95">
        <v>24.24</v>
      </c>
    </row>
    <row r="12" spans="1:7" x14ac:dyDescent="0.35">
      <c r="A12" s="64">
        <f>A11+1</f>
        <v>2</v>
      </c>
      <c r="B12" s="64" t="str">
        <f t="shared" ref="B12:B28" si="0">"Critical Peak Day "&amp;A12</f>
        <v>Critical Peak Day 2</v>
      </c>
      <c r="C12" s="96">
        <v>43269</v>
      </c>
      <c r="D12" s="97">
        <v>0.64559838868261099</v>
      </c>
      <c r="E12" s="98">
        <v>0.32750836233290936</v>
      </c>
      <c r="F12" s="99">
        <v>9.3162374066319747E-2</v>
      </c>
      <c r="G12" s="100">
        <v>25.414999999999999</v>
      </c>
    </row>
    <row r="13" spans="1:7" x14ac:dyDescent="0.35">
      <c r="A13" s="64">
        <f t="shared" ref="A13:A28" si="1">A12+1</f>
        <v>3</v>
      </c>
      <c r="B13" s="64" t="str">
        <f t="shared" si="0"/>
        <v>Critical Peak Day 3</v>
      </c>
      <c r="C13" s="91">
        <v>43280</v>
      </c>
      <c r="D13" s="92">
        <v>0.82905064757228097</v>
      </c>
      <c r="E13" s="93">
        <v>0.36473582864691123</v>
      </c>
      <c r="F13" s="101">
        <v>8.9514212311610233E-2</v>
      </c>
      <c r="G13" s="102">
        <v>28.1</v>
      </c>
    </row>
    <row r="14" spans="1:7" x14ac:dyDescent="0.35">
      <c r="A14" s="64">
        <f t="shared" si="1"/>
        <v>4</v>
      </c>
      <c r="B14" s="64" t="str">
        <f t="shared" si="0"/>
        <v>Critical Peak Day 4</v>
      </c>
      <c r="C14" s="96">
        <v>43284</v>
      </c>
      <c r="D14" s="97">
        <v>0.90317109609486002</v>
      </c>
      <c r="E14" s="98">
        <v>0.39872965567203439</v>
      </c>
      <c r="F14" s="99">
        <v>9.1473997310321881E-2</v>
      </c>
      <c r="G14" s="100">
        <v>30.13</v>
      </c>
    </row>
    <row r="15" spans="1:7" x14ac:dyDescent="0.35">
      <c r="A15" s="64">
        <f t="shared" si="1"/>
        <v>5</v>
      </c>
      <c r="B15" s="64" t="str">
        <f t="shared" si="0"/>
        <v>Critical Peak Day 5</v>
      </c>
      <c r="C15" s="91">
        <v>43285</v>
      </c>
      <c r="D15" s="92">
        <v>1.0010403327614299</v>
      </c>
      <c r="E15" s="93">
        <v>0.40809858972842966</v>
      </c>
      <c r="F15" s="101">
        <v>9.3409290709105294E-2</v>
      </c>
      <c r="G15" s="102">
        <v>30.84</v>
      </c>
    </row>
    <row r="16" spans="1:7" x14ac:dyDescent="0.35">
      <c r="A16" s="64">
        <f t="shared" si="1"/>
        <v>6</v>
      </c>
      <c r="B16" s="64" t="str">
        <f t="shared" si="0"/>
        <v>Critical Peak Day 6</v>
      </c>
      <c r="C16" s="96">
        <v>43286</v>
      </c>
      <c r="D16" s="97">
        <v>0.68061324514493504</v>
      </c>
      <c r="E16" s="98">
        <v>0.34559910824016771</v>
      </c>
      <c r="F16" s="99">
        <v>9.5019098117303469E-2</v>
      </c>
      <c r="G16" s="100">
        <v>25.46</v>
      </c>
    </row>
    <row r="17" spans="1:7" x14ac:dyDescent="0.35">
      <c r="A17" s="64">
        <f t="shared" si="1"/>
        <v>7</v>
      </c>
      <c r="B17" s="64" t="str">
        <f t="shared" si="0"/>
        <v>Critical Peak Day 7</v>
      </c>
      <c r="C17" s="91">
        <v>43297</v>
      </c>
      <c r="D17" s="92">
        <v>0.64247729145704802</v>
      </c>
      <c r="E17" s="93">
        <v>0.3257883632916353</v>
      </c>
      <c r="F17" s="101">
        <v>9.2956337768811501E-2</v>
      </c>
      <c r="G17" s="102">
        <v>25.184999999999999</v>
      </c>
    </row>
    <row r="18" spans="1:7" x14ac:dyDescent="0.35">
      <c r="A18" s="64">
        <f t="shared" si="1"/>
        <v>8</v>
      </c>
      <c r="B18" s="64" t="str">
        <f t="shared" si="0"/>
        <v>Critical Peak Day 8</v>
      </c>
      <c r="C18" s="96">
        <v>43298</v>
      </c>
      <c r="D18" s="97">
        <v>0.46886565564920801</v>
      </c>
      <c r="E18" s="98">
        <v>0.30849010346019695</v>
      </c>
      <c r="F18" s="99">
        <v>0.13336985102253102</v>
      </c>
      <c r="G18" s="100">
        <v>22.105</v>
      </c>
    </row>
    <row r="19" spans="1:7" x14ac:dyDescent="0.35">
      <c r="A19" s="64">
        <f t="shared" si="1"/>
        <v>9</v>
      </c>
      <c r="B19" s="64" t="str">
        <f t="shared" si="0"/>
        <v>Critical Peak Day 9</v>
      </c>
      <c r="C19" s="91">
        <v>43305</v>
      </c>
      <c r="D19" s="92">
        <v>0.63390573848846099</v>
      </c>
      <c r="E19" s="93">
        <v>0.35442905875671743</v>
      </c>
      <c r="F19" s="101">
        <v>9.4499215784692142E-2</v>
      </c>
      <c r="G19" s="102">
        <v>25.265000000000001</v>
      </c>
    </row>
    <row r="20" spans="1:7" x14ac:dyDescent="0.35">
      <c r="A20" s="64">
        <f t="shared" si="1"/>
        <v>10</v>
      </c>
      <c r="B20" s="64" t="str">
        <f t="shared" si="0"/>
        <v>Critical Peak Day 10</v>
      </c>
      <c r="C20" s="96">
        <v>43319</v>
      </c>
      <c r="D20" s="97">
        <v>0.65055914541073201</v>
      </c>
      <c r="E20" s="98">
        <v>0.33396765904432174</v>
      </c>
      <c r="F20" s="99">
        <v>9.3702324226154501E-2</v>
      </c>
      <c r="G20" s="100">
        <v>25.74</v>
      </c>
    </row>
    <row r="21" spans="1:7" x14ac:dyDescent="0.35">
      <c r="A21" s="64">
        <f t="shared" si="1"/>
        <v>11</v>
      </c>
      <c r="B21" s="64" t="str">
        <f t="shared" si="0"/>
        <v>Critical Peak Day 11</v>
      </c>
      <c r="C21" s="91">
        <v>43327</v>
      </c>
      <c r="D21" s="92">
        <v>0.75978161892715501</v>
      </c>
      <c r="E21" s="93">
        <v>0.36528995211009124</v>
      </c>
      <c r="F21" s="101">
        <v>9.0151265050064822E-2</v>
      </c>
      <c r="G21" s="102">
        <v>26.91</v>
      </c>
    </row>
    <row r="22" spans="1:7" x14ac:dyDescent="0.35">
      <c r="A22" s="64">
        <f t="shared" si="1"/>
        <v>12</v>
      </c>
      <c r="B22" s="64" t="str">
        <f t="shared" si="0"/>
        <v>Critical Peak Day 12</v>
      </c>
      <c r="C22" s="96">
        <v>43328</v>
      </c>
      <c r="D22" s="97">
        <v>0.531105107447573</v>
      </c>
      <c r="E22" s="98">
        <v>0.32242191690702948</v>
      </c>
      <c r="F22" s="99">
        <v>0.11238088398835347</v>
      </c>
      <c r="G22" s="100">
        <v>23.315000000000001</v>
      </c>
    </row>
    <row r="23" spans="1:7" x14ac:dyDescent="0.35">
      <c r="A23" s="64">
        <f t="shared" si="1"/>
        <v>13</v>
      </c>
      <c r="B23" s="64" t="str">
        <f t="shared" si="0"/>
        <v>Critical Peak Day 13</v>
      </c>
      <c r="C23" s="91">
        <v>43329</v>
      </c>
      <c r="D23" s="92">
        <v>0.56055009032331704</v>
      </c>
      <c r="E23" s="93">
        <v>0.32542142569848248</v>
      </c>
      <c r="F23" s="101">
        <v>0.10547427941670202</v>
      </c>
      <c r="G23" s="102">
        <v>23.925000000000001</v>
      </c>
    </row>
    <row r="24" spans="1:7" x14ac:dyDescent="0.35">
      <c r="A24" s="64">
        <f t="shared" si="1"/>
        <v>14</v>
      </c>
      <c r="B24" s="64" t="str">
        <f t="shared" si="0"/>
        <v>Critical Peak Day 14</v>
      </c>
      <c r="C24" s="96">
        <v>43332</v>
      </c>
      <c r="D24" s="97">
        <v>0.60837218144670402</v>
      </c>
      <c r="E24" s="98">
        <v>0.35028143149222341</v>
      </c>
      <c r="F24" s="99">
        <v>9.7802622656654278E-2</v>
      </c>
      <c r="G24" s="100">
        <v>24.92</v>
      </c>
    </row>
    <row r="25" spans="1:7" x14ac:dyDescent="0.35">
      <c r="A25" s="64">
        <f t="shared" si="1"/>
        <v>15</v>
      </c>
      <c r="B25" s="64" t="str">
        <f t="shared" si="0"/>
        <v>Critical Peak Day 15</v>
      </c>
      <c r="C25" s="91">
        <v>43339</v>
      </c>
      <c r="D25" s="92">
        <v>0.81164957784237302</v>
      </c>
      <c r="E25" s="93">
        <v>0.37507392678510287</v>
      </c>
      <c r="F25" s="101">
        <v>9.0431555276727874E-2</v>
      </c>
      <c r="G25" s="102">
        <v>28.67</v>
      </c>
    </row>
    <row r="26" spans="1:7" x14ac:dyDescent="0.35">
      <c r="A26" s="64">
        <f t="shared" si="1"/>
        <v>16</v>
      </c>
      <c r="B26" s="64" t="str">
        <f t="shared" si="0"/>
        <v>Critical Peak Day 16</v>
      </c>
      <c r="C26" s="96">
        <v>43348</v>
      </c>
      <c r="D26" s="97">
        <v>0.82701290908347402</v>
      </c>
      <c r="E26" s="98">
        <v>0.3507320675521125</v>
      </c>
      <c r="F26" s="99">
        <v>9.1971223410193453E-2</v>
      </c>
      <c r="G26" s="100">
        <v>29.1</v>
      </c>
    </row>
    <row r="27" spans="1:7" x14ac:dyDescent="0.35">
      <c r="A27" s="64">
        <f t="shared" si="1"/>
        <v>17</v>
      </c>
      <c r="B27" s="64" t="str">
        <f t="shared" si="0"/>
        <v>Critical Peak Day 17</v>
      </c>
      <c r="C27" s="91">
        <v>43349</v>
      </c>
      <c r="D27" s="92">
        <v>0.395146984335986</v>
      </c>
      <c r="E27" s="93">
        <v>0.26080945968845015</v>
      </c>
      <c r="F27" s="101">
        <v>0.17103708884933139</v>
      </c>
      <c r="G27" s="102">
        <v>20.9</v>
      </c>
    </row>
    <row r="28" spans="1:7" x14ac:dyDescent="0.35">
      <c r="A28" s="64">
        <f t="shared" si="1"/>
        <v>18</v>
      </c>
      <c r="B28" s="64" t="str">
        <f t="shared" si="0"/>
        <v>Critical Peak Day 18</v>
      </c>
      <c r="C28" s="96">
        <v>43360</v>
      </c>
      <c r="D28" s="97">
        <v>0.53734674004552496</v>
      </c>
      <c r="E28" s="98">
        <v>0.29838700695617737</v>
      </c>
      <c r="F28" s="103">
        <v>0.11065252254825916</v>
      </c>
      <c r="G28" s="104">
        <v>23.6</v>
      </c>
    </row>
    <row r="29" spans="1:7" ht="31.5" x14ac:dyDescent="0.35">
      <c r="B29" s="64" t="s">
        <v>62</v>
      </c>
      <c r="C29" s="105" t="s">
        <v>240</v>
      </c>
      <c r="D29" s="106">
        <v>0.67065202064398599</v>
      </c>
      <c r="E29" s="107">
        <v>0.34406616596156187</v>
      </c>
      <c r="F29" s="108">
        <v>8.9250184630490392E-2</v>
      </c>
      <c r="G29" s="109">
        <v>25.7500699604362</v>
      </c>
    </row>
  </sheetData>
  <mergeCells count="4">
    <mergeCell ref="C9:C10"/>
    <mergeCell ref="D9:E9"/>
    <mergeCell ref="F9:F10"/>
    <mergeCell ref="G9:G10"/>
  </mergeCells>
  <pageMargins left="0.7" right="0.7" top="0.75" bottom="0.75" header="0.3" footer="0.3"/>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8DC750F-73CA-45F3-822D-46B805EA3DC8}">
  <sheetPr>
    <tabColor rgb="FFFFC000"/>
  </sheetPr>
  <dimension ref="A2:R591"/>
  <sheetViews>
    <sheetView workbookViewId="0">
      <selection activeCell="H137" sqref="H137"/>
    </sheetView>
  </sheetViews>
  <sheetFormatPr defaultRowHeight="14.5" outlineLevelRow="1" x14ac:dyDescent="0.35"/>
  <cols>
    <col min="1" max="1" width="8.7265625" style="64"/>
    <col min="2" max="2" width="26.36328125" style="64" customWidth="1"/>
    <col min="3" max="3" width="20.08984375" style="64" customWidth="1"/>
    <col min="4" max="5" width="15.26953125" style="64" customWidth="1"/>
    <col min="6" max="6" width="15.1796875" style="64" customWidth="1"/>
    <col min="7" max="7" width="8.90625" style="64" customWidth="1"/>
    <col min="8" max="8" width="21.26953125" style="64" customWidth="1"/>
    <col min="9" max="9" width="30.7265625" style="64" customWidth="1"/>
    <col min="10" max="16384" width="8.7265625" style="64"/>
  </cols>
  <sheetData>
    <row r="2" spans="2:11" ht="15" thickBot="1" x14ac:dyDescent="0.4">
      <c r="B2" s="113" t="s">
        <v>362</v>
      </c>
    </row>
    <row r="3" spans="2:11" ht="21.5" thickBot="1" x14ac:dyDescent="0.55000000000000004">
      <c r="B3" s="122" t="s">
        <v>284</v>
      </c>
      <c r="I3" s="168" t="s">
        <v>325</v>
      </c>
      <c r="J3" s="169"/>
      <c r="K3" s="170"/>
    </row>
    <row r="4" spans="2:11" ht="21" x14ac:dyDescent="0.5">
      <c r="B4" s="189" t="s">
        <v>363</v>
      </c>
      <c r="I4" s="187"/>
      <c r="J4" s="145"/>
      <c r="K4" s="188"/>
    </row>
    <row r="5" spans="2:11" x14ac:dyDescent="0.35">
      <c r="I5" s="225" t="s">
        <v>315</v>
      </c>
      <c r="J5" s="226"/>
      <c r="K5" s="227"/>
    </row>
    <row r="6" spans="2:11" ht="29" x14ac:dyDescent="0.35">
      <c r="B6" s="155" t="s">
        <v>310</v>
      </c>
      <c r="C6" s="152">
        <f ca="1">(F19-E19)/E19</f>
        <v>3.0303684703122712E-3</v>
      </c>
      <c r="I6" s="123" t="s">
        <v>319</v>
      </c>
      <c r="J6" s="165">
        <f ca="1">E14-C14</f>
        <v>57.32559199030311</v>
      </c>
      <c r="K6" s="166" t="s">
        <v>111</v>
      </c>
    </row>
    <row r="7" spans="2:11" ht="43.5" x14ac:dyDescent="0.35">
      <c r="B7" s="155" t="s">
        <v>311</v>
      </c>
      <c r="C7" s="152">
        <f ca="1">(C14-F14)/F14</f>
        <v>-1.2032221555079017E-2</v>
      </c>
      <c r="I7" s="123" t="s">
        <v>320</v>
      </c>
      <c r="J7" s="167">
        <f>'03 Seasonal Demand Impacts'!C17</f>
        <v>52.140109832962402</v>
      </c>
      <c r="K7" s="166" t="s">
        <v>111</v>
      </c>
    </row>
    <row r="8" spans="2:11" ht="29" customHeight="1" x14ac:dyDescent="0.35">
      <c r="B8" s="156" t="s">
        <v>312</v>
      </c>
      <c r="C8" s="153">
        <f ca="1">C7/C6</f>
        <v>-3.9705473683994374</v>
      </c>
      <c r="I8" s="219" t="s">
        <v>321</v>
      </c>
      <c r="J8" s="220"/>
      <c r="K8" s="221"/>
    </row>
    <row r="9" spans="2:11" ht="33.5" customHeight="1" x14ac:dyDescent="0.35">
      <c r="I9" s="222" t="s">
        <v>322</v>
      </c>
      <c r="J9" s="223"/>
      <c r="K9" s="224"/>
    </row>
    <row r="10" spans="2:11" ht="25" customHeight="1" x14ac:dyDescent="0.35">
      <c r="B10" s="138"/>
      <c r="C10" s="138" t="s">
        <v>273</v>
      </c>
      <c r="D10" s="138" t="s">
        <v>411</v>
      </c>
      <c r="E10" s="138" t="s">
        <v>305</v>
      </c>
      <c r="F10" s="138" t="s">
        <v>306</v>
      </c>
      <c r="I10" s="228" t="s">
        <v>324</v>
      </c>
      <c r="J10" s="229"/>
      <c r="K10" s="230"/>
    </row>
    <row r="11" spans="2:11" ht="29" x14ac:dyDescent="0.35">
      <c r="B11" s="135" t="s">
        <v>307</v>
      </c>
      <c r="C11" s="141" t="s">
        <v>274</v>
      </c>
      <c r="D11" s="141" t="s">
        <v>274</v>
      </c>
      <c r="E11" s="141" t="s">
        <v>275</v>
      </c>
      <c r="F11" s="141" t="s">
        <v>275</v>
      </c>
      <c r="I11" s="234" t="s">
        <v>323</v>
      </c>
      <c r="J11" s="235"/>
      <c r="K11" s="236"/>
    </row>
    <row r="12" spans="2:11" ht="29" x14ac:dyDescent="0.35">
      <c r="B12" s="135" t="s">
        <v>304</v>
      </c>
      <c r="C12" s="141" t="s">
        <v>302</v>
      </c>
      <c r="D12" s="141" t="s">
        <v>303</v>
      </c>
      <c r="E12" s="141" t="s">
        <v>303</v>
      </c>
      <c r="F12" s="141" t="s">
        <v>302</v>
      </c>
    </row>
    <row r="13" spans="2:11" ht="21.5" customHeight="1" x14ac:dyDescent="0.5">
      <c r="B13" s="139"/>
      <c r="C13" s="140"/>
      <c r="D13" s="140"/>
      <c r="E13" s="140"/>
      <c r="F13" s="140"/>
      <c r="I13" s="168" t="s">
        <v>326</v>
      </c>
      <c r="J13" s="169"/>
      <c r="K13" s="170"/>
    </row>
    <row r="14" spans="2:11" ht="27" customHeight="1" x14ac:dyDescent="0.35">
      <c r="B14" s="135" t="s">
        <v>111</v>
      </c>
      <c r="C14" s="136">
        <f ca="1">INDEX($L$36:$M$36,1,MATCH(C$11,$L$28:$M$28,0))</f>
        <v>4707.0142041053687</v>
      </c>
      <c r="D14" s="136">
        <f ca="1">INDEX($L$36:$M$36,1,MATCH(D$11,$L$28:$M$28,0))</f>
        <v>4707.0142041053687</v>
      </c>
      <c r="E14" s="136">
        <f ca="1">INDEX($L$36:$M$36,1,MATCH(E$11,$L$28:$M$28,0))</f>
        <v>4764.3397960956718</v>
      </c>
      <c r="F14" s="136">
        <f ca="1">INDEX($L$36:$M$36,1,MATCH(F$11,$L$28:$M$28,0))</f>
        <v>4764.3397960956718</v>
      </c>
      <c r="I14" s="219" t="s">
        <v>327</v>
      </c>
      <c r="J14" s="220"/>
      <c r="K14" s="221"/>
    </row>
    <row r="15" spans="2:11" ht="36.5" customHeight="1" x14ac:dyDescent="0.35">
      <c r="B15" s="123" t="s">
        <v>280</v>
      </c>
      <c r="C15" s="125">
        <f ca="1">INDEX($O$52:$R$52,1,MATCH(C$12&amp;"_"&amp;C$11,$O$42:$R$42,0))</f>
        <v>375.98222369156008</v>
      </c>
      <c r="D15" s="125">
        <f t="shared" ref="D15:F15" ca="1" si="0">INDEX($O$52:$R$52,1,MATCH(D$12&amp;"_"&amp;D$11,$O$42:$R$42,0))</f>
        <v>380.2643853995591</v>
      </c>
      <c r="E15" s="125">
        <f t="shared" ca="1" si="0"/>
        <v>388.00129414616168</v>
      </c>
      <c r="F15" s="125">
        <f t="shared" ca="1" si="0"/>
        <v>389.89814327159092</v>
      </c>
      <c r="I15" s="222" t="s">
        <v>328</v>
      </c>
      <c r="J15" s="223"/>
      <c r="K15" s="224"/>
    </row>
    <row r="16" spans="2:11" ht="27.5" customHeight="1" x14ac:dyDescent="0.35">
      <c r="B16" s="123" t="s">
        <v>281</v>
      </c>
      <c r="C16" s="125">
        <f ca="1">C14*$E$143</f>
        <v>96.964492604570594</v>
      </c>
      <c r="D16" s="125">
        <f ca="1">D14*$E$143</f>
        <v>96.964492604570594</v>
      </c>
      <c r="E16" s="125">
        <f ca="1">E14*$E$143</f>
        <v>98.145399799570839</v>
      </c>
      <c r="F16" s="125">
        <f ca="1">F14*$E$143</f>
        <v>98.145399799570839</v>
      </c>
      <c r="I16" s="228" t="s">
        <v>329</v>
      </c>
      <c r="J16" s="229"/>
      <c r="K16" s="230"/>
    </row>
    <row r="17" spans="1:13" ht="35" customHeight="1" x14ac:dyDescent="0.35">
      <c r="A17" s="64">
        <v>6</v>
      </c>
      <c r="B17" s="123" t="str">
        <f>"Fixed Costs for "&amp;A17&amp;" Months"</f>
        <v>Fixed Costs for 6 Months</v>
      </c>
      <c r="C17" s="125">
        <f>$A$17*$E$133</f>
        <v>139.80000000000001</v>
      </c>
      <c r="D17" s="125">
        <f>$A$17*$E$133</f>
        <v>139.80000000000001</v>
      </c>
      <c r="E17" s="125">
        <f>$A$17*$E$133</f>
        <v>139.80000000000001</v>
      </c>
      <c r="F17" s="125">
        <f>$A$17*$E$133</f>
        <v>139.80000000000001</v>
      </c>
      <c r="I17" s="228" t="s">
        <v>332</v>
      </c>
      <c r="J17" s="229"/>
      <c r="K17" s="230"/>
    </row>
    <row r="18" spans="1:13" ht="40.5" customHeight="1" x14ac:dyDescent="0.35">
      <c r="B18" s="123" t="s">
        <v>282</v>
      </c>
      <c r="C18" s="125">
        <f ca="1">SUM(C$15:C$17)*$E$149</f>
        <v>30.637335814806534</v>
      </c>
      <c r="D18" s="125">
        <f ca="1">SUM(D$15:D$17)*$E$149</f>
        <v>30.851443900206483</v>
      </c>
      <c r="E18" s="125">
        <f ca="1">SUM(E$15:E$17)*$E$149</f>
        <v>31.297334697286626</v>
      </c>
      <c r="F18" s="125">
        <f ca="1">SUM(F$15:F$17)*$E$149</f>
        <v>31.392177153558091</v>
      </c>
      <c r="I18" s="228" t="s">
        <v>330</v>
      </c>
      <c r="J18" s="229"/>
      <c r="K18" s="230"/>
    </row>
    <row r="19" spans="1:13" ht="29.5" customHeight="1" x14ac:dyDescent="0.35">
      <c r="B19" s="123" t="s">
        <v>296</v>
      </c>
      <c r="C19" s="125">
        <f ca="1">SUM(C15:C18)</f>
        <v>643.3840521109372</v>
      </c>
      <c r="D19" s="125">
        <f ca="1">SUM(D15:D18)</f>
        <v>647.88032190433614</v>
      </c>
      <c r="E19" s="125">
        <f t="shared" ref="E19:F19" ca="1" si="1">SUM(E15:E18)</f>
        <v>657.24402864301908</v>
      </c>
      <c r="F19" s="125">
        <f t="shared" ca="1" si="1"/>
        <v>659.2357202247199</v>
      </c>
      <c r="I19" s="231" t="s">
        <v>331</v>
      </c>
      <c r="J19" s="232"/>
      <c r="K19" s="233"/>
    </row>
    <row r="21" spans="1:13" x14ac:dyDescent="0.35">
      <c r="D21" s="112"/>
    </row>
    <row r="22" spans="1:13" x14ac:dyDescent="0.35">
      <c r="D22" s="205"/>
    </row>
    <row r="23" spans="1:13" x14ac:dyDescent="0.35">
      <c r="A23" s="113"/>
    </row>
    <row r="24" spans="1:13" s="115" customFormat="1" ht="23.5" x14ac:dyDescent="0.55000000000000004">
      <c r="A24" s="114" t="s">
        <v>290</v>
      </c>
    </row>
    <row r="25" spans="1:13" x14ac:dyDescent="0.35">
      <c r="A25" s="113"/>
    </row>
    <row r="26" spans="1:13" s="143" customFormat="1" x14ac:dyDescent="0.35">
      <c r="A26" s="142" t="s">
        <v>313</v>
      </c>
    </row>
    <row r="27" spans="1:13" hidden="1" outlineLevel="1" x14ac:dyDescent="0.35">
      <c r="A27" s="113"/>
      <c r="B27" s="113" t="s">
        <v>300</v>
      </c>
      <c r="D27" s="64" t="s">
        <v>292</v>
      </c>
      <c r="H27" s="64" t="s">
        <v>293</v>
      </c>
      <c r="L27" s="64" t="s">
        <v>294</v>
      </c>
    </row>
    <row r="28" spans="1:13" ht="43.5" hidden="1" outlineLevel="1" x14ac:dyDescent="0.35">
      <c r="A28" s="113"/>
      <c r="B28" s="137"/>
      <c r="C28" s="137"/>
      <c r="D28" s="137" t="s">
        <v>274</v>
      </c>
      <c r="E28" s="137" t="s">
        <v>275</v>
      </c>
      <c r="F28" s="137"/>
      <c r="G28" s="137"/>
      <c r="H28" s="137" t="s">
        <v>274</v>
      </c>
      <c r="I28" s="137" t="s">
        <v>275</v>
      </c>
      <c r="J28" s="137"/>
      <c r="K28" s="137"/>
      <c r="L28" s="137" t="s">
        <v>274</v>
      </c>
      <c r="M28" s="137" t="s">
        <v>275</v>
      </c>
    </row>
    <row r="29" spans="1:13" hidden="1" outlineLevel="1" x14ac:dyDescent="0.35">
      <c r="A29" s="113"/>
      <c r="B29" s="126" t="s">
        <v>162</v>
      </c>
      <c r="C29" s="126">
        <v>0</v>
      </c>
      <c r="D29" s="124">
        <f t="shared" ref="D29:E34" si="2">(1-$C29)*INDEX($H$61:$I$63,MATCH($B29,$B$61:$B$63,0),MATCH(D$28,$H$60:$I$60,0))</f>
        <v>618.12645885115433</v>
      </c>
      <c r="E29" s="124">
        <f t="shared" si="2"/>
        <v>650.44824237917612</v>
      </c>
      <c r="F29" s="126"/>
      <c r="G29" s="126"/>
      <c r="H29" s="124">
        <f t="shared" ref="H29:I34" ca="1" si="3">H90</f>
        <v>158.63821767827488</v>
      </c>
      <c r="I29" s="124">
        <f t="shared" ca="1" si="3"/>
        <v>170.16228053027882</v>
      </c>
      <c r="J29" s="126"/>
      <c r="K29" s="126"/>
      <c r="L29" s="124">
        <f t="shared" ref="L29:M34" ca="1" si="4">H29+D29</f>
        <v>776.76467652942915</v>
      </c>
      <c r="M29" s="124">
        <f t="shared" ca="1" si="4"/>
        <v>820.61052290945497</v>
      </c>
    </row>
    <row r="30" spans="1:13" hidden="1" outlineLevel="1" x14ac:dyDescent="0.35">
      <c r="A30" s="113"/>
      <c r="B30" s="126" t="s">
        <v>163</v>
      </c>
      <c r="C30" s="126">
        <v>0</v>
      </c>
      <c r="D30" s="124">
        <f t="shared" si="2"/>
        <v>632.49061880762849</v>
      </c>
      <c r="E30" s="124">
        <f t="shared" si="2"/>
        <v>651.49254642158792</v>
      </c>
      <c r="F30" s="126"/>
      <c r="G30" s="126"/>
      <c r="H30" s="124">
        <f t="shared" ca="1" si="3"/>
        <v>112.26141391892261</v>
      </c>
      <c r="I30" s="124">
        <f t="shared" ca="1" si="3"/>
        <v>118.16342628440682</v>
      </c>
      <c r="J30" s="126"/>
      <c r="K30" s="126"/>
      <c r="L30" s="124">
        <f t="shared" ca="1" si="4"/>
        <v>744.75203272655108</v>
      </c>
      <c r="M30" s="124">
        <f t="shared" ca="1" si="4"/>
        <v>769.65597270599471</v>
      </c>
    </row>
    <row r="31" spans="1:13" hidden="1" outlineLevel="1" x14ac:dyDescent="0.35">
      <c r="A31" s="113"/>
      <c r="B31" s="126" t="s">
        <v>164</v>
      </c>
      <c r="C31" s="126">
        <v>0</v>
      </c>
      <c r="D31" s="124">
        <f t="shared" si="2"/>
        <v>2861.6524175850245</v>
      </c>
      <c r="E31" s="124">
        <f t="shared" si="2"/>
        <v>2841.9922892468858</v>
      </c>
      <c r="F31" s="126"/>
      <c r="G31" s="126"/>
      <c r="H31" s="124">
        <f t="shared" ca="1" si="3"/>
        <v>300.83059946545535</v>
      </c>
      <c r="I31" s="124">
        <f t="shared" ca="1" si="3"/>
        <v>296.9679368700352</v>
      </c>
      <c r="J31" s="126"/>
      <c r="K31" s="126"/>
      <c r="L31" s="124">
        <f t="shared" ca="1" si="4"/>
        <v>3162.4830170504797</v>
      </c>
      <c r="M31" s="124">
        <f t="shared" ca="1" si="4"/>
        <v>3138.9602261169211</v>
      </c>
    </row>
    <row r="32" spans="1:13" hidden="1" outlineLevel="1" x14ac:dyDescent="0.35">
      <c r="A32" s="113"/>
      <c r="B32" s="126" t="s">
        <v>162</v>
      </c>
      <c r="C32" s="126">
        <v>1</v>
      </c>
      <c r="D32" s="124">
        <f t="shared" si="2"/>
        <v>0</v>
      </c>
      <c r="E32" s="124">
        <f t="shared" si="2"/>
        <v>0</v>
      </c>
      <c r="F32" s="126"/>
      <c r="G32" s="126"/>
      <c r="H32" s="124">
        <f t="shared" ca="1" si="3"/>
        <v>0</v>
      </c>
      <c r="I32" s="124">
        <f t="shared" ca="1" si="3"/>
        <v>0</v>
      </c>
      <c r="J32" s="126"/>
      <c r="K32" s="126"/>
      <c r="L32" s="124">
        <f t="shared" ca="1" si="4"/>
        <v>0</v>
      </c>
      <c r="M32" s="124">
        <f t="shared" ca="1" si="4"/>
        <v>0</v>
      </c>
    </row>
    <row r="33" spans="1:18" hidden="1" outlineLevel="1" x14ac:dyDescent="0.35">
      <c r="A33" s="113"/>
      <c r="B33" s="126" t="s">
        <v>163</v>
      </c>
      <c r="C33" s="126">
        <v>1</v>
      </c>
      <c r="D33" s="124">
        <f t="shared" si="2"/>
        <v>0</v>
      </c>
      <c r="E33" s="124">
        <f t="shared" si="2"/>
        <v>0</v>
      </c>
      <c r="F33" s="126"/>
      <c r="G33" s="126"/>
      <c r="H33" s="124">
        <f t="shared" ca="1" si="3"/>
        <v>23.014477798909002</v>
      </c>
      <c r="I33" s="124">
        <f t="shared" ca="1" si="3"/>
        <v>35.113074363301045</v>
      </c>
      <c r="J33" s="126"/>
      <c r="K33" s="126"/>
      <c r="L33" s="124">
        <f t="shared" ca="1" si="4"/>
        <v>23.014477798909002</v>
      </c>
      <c r="M33" s="124">
        <f t="shared" ca="1" si="4"/>
        <v>35.113074363301045</v>
      </c>
    </row>
    <row r="34" spans="1:18" hidden="1" outlineLevel="1" x14ac:dyDescent="0.35">
      <c r="A34" s="113"/>
      <c r="B34" s="126" t="s">
        <v>164</v>
      </c>
      <c r="C34" s="126">
        <v>1</v>
      </c>
      <c r="D34" s="124">
        <f t="shared" si="2"/>
        <v>0</v>
      </c>
      <c r="E34" s="124">
        <f t="shared" si="2"/>
        <v>0</v>
      </c>
      <c r="F34" s="126"/>
      <c r="G34" s="126"/>
      <c r="H34" s="124">
        <f t="shared" ca="1" si="3"/>
        <v>0</v>
      </c>
      <c r="I34" s="124">
        <f t="shared" ca="1" si="3"/>
        <v>0</v>
      </c>
      <c r="J34" s="126"/>
      <c r="K34" s="126"/>
      <c r="L34" s="124">
        <f t="shared" ca="1" si="4"/>
        <v>0</v>
      </c>
      <c r="M34" s="124">
        <f t="shared" ca="1" si="4"/>
        <v>0</v>
      </c>
    </row>
    <row r="35" spans="1:18" hidden="1" outlineLevel="1" x14ac:dyDescent="0.35">
      <c r="A35" s="113"/>
      <c r="D35" s="111"/>
      <c r="E35" s="111"/>
      <c r="H35" s="111"/>
      <c r="I35" s="111"/>
    </row>
    <row r="36" spans="1:18" hidden="1" outlineLevel="1" x14ac:dyDescent="0.35">
      <c r="A36" s="113"/>
      <c r="B36" s="126" t="s">
        <v>276</v>
      </c>
      <c r="C36" s="126"/>
      <c r="D36" s="124">
        <f>SUM(D29:D34)</f>
        <v>4112.2694952438069</v>
      </c>
      <c r="E36" s="124">
        <f>SUM(E29:E34)</f>
        <v>4143.9330780476503</v>
      </c>
      <c r="F36" s="126"/>
      <c r="G36" s="126"/>
      <c r="H36" s="124">
        <f ca="1">H97</f>
        <v>594.74470886156178</v>
      </c>
      <c r="I36" s="124">
        <f ca="1">I97</f>
        <v>620.40671804802184</v>
      </c>
      <c r="J36" s="126"/>
      <c r="K36" s="126"/>
      <c r="L36" s="124">
        <f ca="1">H36+D36</f>
        <v>4707.0142041053687</v>
      </c>
      <c r="M36" s="124">
        <f ca="1">I36+E36</f>
        <v>4764.3397960956718</v>
      </c>
    </row>
    <row r="37" spans="1:18" hidden="1" outlineLevel="1" x14ac:dyDescent="0.35">
      <c r="A37" s="113"/>
      <c r="B37" s="64" t="s">
        <v>277</v>
      </c>
      <c r="D37" s="111" t="str">
        <f>IF(D36=H65,"Good Check", "Bad Check")</f>
        <v>Good Check</v>
      </c>
      <c r="E37" s="111" t="str">
        <f>IF(E36=I65,"Good Check", "Bad Check")</f>
        <v>Good Check</v>
      </c>
      <c r="H37" s="111" t="str">
        <f ca="1">IF(H36=H97,"Good Check", "Bad Check")</f>
        <v>Good Check</v>
      </c>
      <c r="I37" s="111" t="str">
        <f ca="1">IF(I36=I97,"Good Check", "Bad Check")</f>
        <v>Good Check</v>
      </c>
      <c r="L37" s="111"/>
      <c r="M37" s="111"/>
    </row>
    <row r="38" spans="1:18" collapsed="1" x14ac:dyDescent="0.35">
      <c r="A38" s="113"/>
      <c r="D38" s="111"/>
      <c r="E38" s="111"/>
      <c r="H38" s="111"/>
      <c r="I38" s="111"/>
      <c r="L38" s="111"/>
      <c r="M38" s="111"/>
    </row>
    <row r="39" spans="1:18" x14ac:dyDescent="0.35">
      <c r="A39" s="113"/>
      <c r="D39" s="111"/>
      <c r="E39" s="111"/>
      <c r="H39" s="111"/>
      <c r="I39" s="111"/>
      <c r="L39" s="111"/>
      <c r="M39" s="111"/>
    </row>
    <row r="40" spans="1:18" s="143" customFormat="1" x14ac:dyDescent="0.35">
      <c r="A40" s="142" t="s">
        <v>296</v>
      </c>
      <c r="D40" s="154"/>
      <c r="E40" s="154"/>
      <c r="H40" s="154"/>
      <c r="I40" s="154"/>
      <c r="L40" s="154"/>
      <c r="M40" s="154"/>
    </row>
    <row r="41" spans="1:18" hidden="1" outlineLevel="1" x14ac:dyDescent="0.35">
      <c r="A41" s="113"/>
      <c r="D41" s="111" t="s">
        <v>292</v>
      </c>
      <c r="E41" s="111"/>
      <c r="H41" s="111" t="s">
        <v>308</v>
      </c>
      <c r="I41" s="111"/>
      <c r="L41" s="111" t="s">
        <v>294</v>
      </c>
      <c r="M41" s="111"/>
    </row>
    <row r="42" spans="1:18" hidden="1" outlineLevel="1" x14ac:dyDescent="0.35">
      <c r="A42" s="113"/>
      <c r="D42" s="111"/>
      <c r="E42" s="111"/>
      <c r="H42" s="111"/>
      <c r="I42" s="111"/>
      <c r="O42" s="111" t="str">
        <f>O$43&amp;"_"&amp;O$44</f>
        <v>Actual Cost_Actual kWh</v>
      </c>
      <c r="P42" s="111" t="str">
        <f t="shared" ref="P42:R42" si="5">P$43&amp;"_"&amp;P$44</f>
        <v>Counterfactual Cost_Actual kWh</v>
      </c>
      <c r="Q42" s="111" t="str">
        <f t="shared" si="5"/>
        <v>Counterfactual Cost_Counterfactual kWh</v>
      </c>
      <c r="R42" s="111" t="str">
        <f t="shared" si="5"/>
        <v>Actual Cost_Counterfactual kWh</v>
      </c>
    </row>
    <row r="43" spans="1:18" ht="43.5" hidden="1" outlineLevel="1" x14ac:dyDescent="0.35">
      <c r="A43" s="113"/>
      <c r="B43" s="134"/>
      <c r="C43" s="134"/>
      <c r="D43" s="137" t="s">
        <v>302</v>
      </c>
      <c r="E43" s="137" t="s">
        <v>303</v>
      </c>
      <c r="F43" s="137" t="s">
        <v>303</v>
      </c>
      <c r="G43" s="137" t="s">
        <v>302</v>
      </c>
      <c r="H43" s="134"/>
      <c r="I43" s="134" t="s">
        <v>299</v>
      </c>
      <c r="J43" s="137" t="s">
        <v>302</v>
      </c>
      <c r="K43" s="137" t="s">
        <v>303</v>
      </c>
      <c r="L43" s="137" t="s">
        <v>303</v>
      </c>
      <c r="M43" s="137" t="s">
        <v>302</v>
      </c>
      <c r="N43" s="134"/>
      <c r="O43" s="137" t="s">
        <v>302</v>
      </c>
      <c r="P43" s="137" t="s">
        <v>303</v>
      </c>
      <c r="Q43" s="137" t="s">
        <v>303</v>
      </c>
      <c r="R43" s="137" t="s">
        <v>302</v>
      </c>
    </row>
    <row r="44" spans="1:18" ht="43.5" hidden="1" outlineLevel="1" x14ac:dyDescent="0.35">
      <c r="A44" s="113"/>
      <c r="B44" s="134"/>
      <c r="C44" s="134" t="s">
        <v>309</v>
      </c>
      <c r="D44" s="137" t="s">
        <v>274</v>
      </c>
      <c r="E44" s="137" t="s">
        <v>274</v>
      </c>
      <c r="F44" s="137" t="s">
        <v>275</v>
      </c>
      <c r="G44" s="137" t="s">
        <v>275</v>
      </c>
      <c r="H44" s="147"/>
      <c r="I44" s="147"/>
      <c r="J44" s="137" t="s">
        <v>274</v>
      </c>
      <c r="K44" s="137" t="s">
        <v>274</v>
      </c>
      <c r="L44" s="137" t="s">
        <v>275</v>
      </c>
      <c r="M44" s="137" t="s">
        <v>275</v>
      </c>
      <c r="N44" s="147"/>
      <c r="O44" s="137" t="s">
        <v>274</v>
      </c>
      <c r="P44" s="137" t="s">
        <v>274</v>
      </c>
      <c r="Q44" s="137" t="s">
        <v>275</v>
      </c>
      <c r="R44" s="137" t="s">
        <v>275</v>
      </c>
    </row>
    <row r="45" spans="1:18" hidden="1" outlineLevel="1" x14ac:dyDescent="0.35">
      <c r="A45" s="113"/>
      <c r="B45" s="126" t="s">
        <v>162</v>
      </c>
      <c r="C45" s="126">
        <v>0</v>
      </c>
      <c r="D45" s="125">
        <f>INDEX($I$70:$L$72,MATCH($B45,$B$70:$B$72,0),MATCH(D$43&amp;"_"&amp;D$44,$I$67:$L$67,0))</f>
        <v>81.592692568352376</v>
      </c>
      <c r="E45" s="125">
        <f t="shared" ref="E45:G45" si="6">INDEX($I$70:$L$72,MATCH($B45,$B$70:$B$72,0),MATCH(E$43&amp;"_"&amp;E$44,$I$67:$L$67,0))</f>
        <v>81.592692568352376</v>
      </c>
      <c r="F45" s="125">
        <f t="shared" si="6"/>
        <v>85.859167994051248</v>
      </c>
      <c r="G45" s="125">
        <f t="shared" si="6"/>
        <v>85.859167994051248</v>
      </c>
      <c r="H45" s="124"/>
      <c r="I45" s="124">
        <f>C104</f>
        <v>0</v>
      </c>
      <c r="J45" s="125">
        <f t="shared" ref="J45:M50" ca="1" si="7">INDEX($D$104:$G$109,MATCH($B45&amp;"_"&amp;$I45,$H$104:$H$109,0),MATCH(J$43&amp;"_"&amp;J$44,$D$100:$G$100,0))</f>
        <v>20.940244733532285</v>
      </c>
      <c r="K45" s="125">
        <f t="shared" ca="1" si="7"/>
        <v>20.940244733532285</v>
      </c>
      <c r="L45" s="125">
        <f t="shared" ca="1" si="7"/>
        <v>22.461421029996806</v>
      </c>
      <c r="M45" s="125">
        <f t="shared" ca="1" si="7"/>
        <v>22.461421029996806</v>
      </c>
      <c r="N45" s="124"/>
      <c r="O45" s="124">
        <f t="shared" ref="O45:R50" ca="1" si="8">J45+D45</f>
        <v>102.53293730188466</v>
      </c>
      <c r="P45" s="124">
        <f t="shared" ca="1" si="8"/>
        <v>102.53293730188466</v>
      </c>
      <c r="Q45" s="124">
        <f t="shared" ca="1" si="8"/>
        <v>108.32058902404805</v>
      </c>
      <c r="R45" s="124">
        <f t="shared" ca="1" si="8"/>
        <v>108.32058902404805</v>
      </c>
    </row>
    <row r="46" spans="1:18" hidden="1" outlineLevel="1" x14ac:dyDescent="0.35">
      <c r="A46" s="113"/>
      <c r="B46" s="126" t="s">
        <v>163</v>
      </c>
      <c r="C46" s="126">
        <v>0</v>
      </c>
      <c r="D46" s="125">
        <f t="shared" ref="D46:G47" si="9">INDEX($I$70:$L$72,MATCH($B46,$B$70:$B$72,0),MATCH(D$43&amp;"_"&amp;D$44,$I$67:$L$67,0))</f>
        <v>59.45411816791708</v>
      </c>
      <c r="E46" s="125">
        <f t="shared" si="9"/>
        <v>59.45411816791708</v>
      </c>
      <c r="F46" s="125">
        <f t="shared" si="9"/>
        <v>61.240299363629262</v>
      </c>
      <c r="G46" s="125">
        <f t="shared" si="9"/>
        <v>61.240299363629262</v>
      </c>
      <c r="H46" s="124"/>
      <c r="I46" s="124">
        <f t="shared" ref="I46:I50" si="10">C105</f>
        <v>0</v>
      </c>
      <c r="J46" s="125">
        <f t="shared" ca="1" si="7"/>
        <v>10.552572908378727</v>
      </c>
      <c r="K46" s="125">
        <f t="shared" ca="1" si="7"/>
        <v>10.552572908378727</v>
      </c>
      <c r="L46" s="125">
        <f t="shared" ca="1" si="7"/>
        <v>11.107362070734242</v>
      </c>
      <c r="M46" s="125">
        <f t="shared" ca="1" si="7"/>
        <v>11.107362070734242</v>
      </c>
      <c r="N46" s="124"/>
      <c r="O46" s="124">
        <f t="shared" ca="1" si="8"/>
        <v>70.006691076295809</v>
      </c>
      <c r="P46" s="124">
        <f t="shared" ca="1" si="8"/>
        <v>70.006691076295809</v>
      </c>
      <c r="Q46" s="124">
        <f t="shared" ca="1" si="8"/>
        <v>72.347661434363502</v>
      </c>
      <c r="R46" s="124">
        <f t="shared" ca="1" si="8"/>
        <v>72.347661434363502</v>
      </c>
    </row>
    <row r="47" spans="1:18" hidden="1" outlineLevel="1" x14ac:dyDescent="0.35">
      <c r="A47" s="113"/>
      <c r="B47" s="126" t="s">
        <v>164</v>
      </c>
      <c r="C47" s="126">
        <v>0</v>
      </c>
      <c r="D47" s="125">
        <f t="shared" si="9"/>
        <v>171.69914505510147</v>
      </c>
      <c r="E47" s="125">
        <f t="shared" si="9"/>
        <v>186.0074071430266</v>
      </c>
      <c r="F47" s="125">
        <f t="shared" si="9"/>
        <v>184.72949880104758</v>
      </c>
      <c r="G47" s="125">
        <f t="shared" si="9"/>
        <v>170.51953735481314</v>
      </c>
      <c r="H47" s="124"/>
      <c r="I47" s="124">
        <f t="shared" si="10"/>
        <v>0</v>
      </c>
      <c r="J47" s="125">
        <f t="shared" ca="1" si="7"/>
        <v>18.049835967927319</v>
      </c>
      <c r="K47" s="125">
        <f t="shared" ca="1" si="7"/>
        <v>19.5539889652546</v>
      </c>
      <c r="L47" s="125">
        <f t="shared" ca="1" si="7"/>
        <v>19.302915896552289</v>
      </c>
      <c r="M47" s="125">
        <f t="shared" ca="1" si="7"/>
        <v>17.818076212202111</v>
      </c>
      <c r="N47" s="124"/>
      <c r="O47" s="124">
        <f t="shared" ca="1" si="8"/>
        <v>189.74898102302879</v>
      </c>
      <c r="P47" s="124">
        <f t="shared" ca="1" si="8"/>
        <v>205.5613961082812</v>
      </c>
      <c r="Q47" s="124">
        <f t="shared" ca="1" si="8"/>
        <v>204.03241469759988</v>
      </c>
      <c r="R47" s="124">
        <f t="shared" ca="1" si="8"/>
        <v>188.33761356701524</v>
      </c>
    </row>
    <row r="48" spans="1:18" hidden="1" outlineLevel="1" x14ac:dyDescent="0.35">
      <c r="A48" s="113"/>
      <c r="B48" s="126" t="s">
        <v>162</v>
      </c>
      <c r="C48" s="126">
        <v>1</v>
      </c>
      <c r="D48" s="124"/>
      <c r="E48" s="124"/>
      <c r="F48" s="124"/>
      <c r="G48" s="126"/>
      <c r="H48" s="124"/>
      <c r="I48" s="124">
        <f t="shared" si="10"/>
        <v>1</v>
      </c>
      <c r="J48" s="125">
        <f t="shared" ca="1" si="7"/>
        <v>0</v>
      </c>
      <c r="K48" s="125">
        <f t="shared" ca="1" si="7"/>
        <v>0</v>
      </c>
      <c r="L48" s="125">
        <f t="shared" ca="1" si="7"/>
        <v>0</v>
      </c>
      <c r="M48" s="125">
        <f t="shared" ca="1" si="7"/>
        <v>0</v>
      </c>
      <c r="N48" s="124"/>
      <c r="O48" s="124">
        <f t="shared" ca="1" si="8"/>
        <v>0</v>
      </c>
      <c r="P48" s="124">
        <f t="shared" ca="1" si="8"/>
        <v>0</v>
      </c>
      <c r="Q48" s="124">
        <f t="shared" ca="1" si="8"/>
        <v>0</v>
      </c>
      <c r="R48" s="124">
        <f t="shared" ca="1" si="8"/>
        <v>0</v>
      </c>
    </row>
    <row r="49" spans="1:18" hidden="1" outlineLevel="1" x14ac:dyDescent="0.35">
      <c r="A49" s="113"/>
      <c r="B49" s="126" t="s">
        <v>163</v>
      </c>
      <c r="C49" s="126">
        <v>1</v>
      </c>
      <c r="D49" s="124"/>
      <c r="E49" s="124"/>
      <c r="F49" s="124"/>
      <c r="G49" s="126"/>
      <c r="H49" s="124"/>
      <c r="I49" s="124">
        <f t="shared" si="10"/>
        <v>1</v>
      </c>
      <c r="J49" s="125">
        <f t="shared" ca="1" si="7"/>
        <v>13.693614290350856</v>
      </c>
      <c r="K49" s="125">
        <f t="shared" ca="1" si="7"/>
        <v>2.163360913097446</v>
      </c>
      <c r="L49" s="125">
        <f t="shared" ca="1" si="7"/>
        <v>3.3006289901502983</v>
      </c>
      <c r="M49" s="125">
        <f t="shared" ca="1" si="7"/>
        <v>20.892279246164122</v>
      </c>
      <c r="N49" s="124"/>
      <c r="O49" s="124">
        <f t="shared" ca="1" si="8"/>
        <v>13.693614290350856</v>
      </c>
      <c r="P49" s="124">
        <f t="shared" ca="1" si="8"/>
        <v>2.163360913097446</v>
      </c>
      <c r="Q49" s="124">
        <f t="shared" ca="1" si="8"/>
        <v>3.3006289901502983</v>
      </c>
      <c r="R49" s="124">
        <f t="shared" ca="1" si="8"/>
        <v>20.892279246164122</v>
      </c>
    </row>
    <row r="50" spans="1:18" hidden="1" outlineLevel="1" x14ac:dyDescent="0.35">
      <c r="A50" s="113"/>
      <c r="B50" s="126" t="s">
        <v>164</v>
      </c>
      <c r="C50" s="126">
        <v>1</v>
      </c>
      <c r="D50" s="124"/>
      <c r="E50" s="124"/>
      <c r="F50" s="124"/>
      <c r="G50" s="126"/>
      <c r="H50" s="124"/>
      <c r="I50" s="124">
        <f t="shared" si="10"/>
        <v>1</v>
      </c>
      <c r="J50" s="125">
        <f t="shared" ca="1" si="7"/>
        <v>0</v>
      </c>
      <c r="K50" s="125">
        <f t="shared" ca="1" si="7"/>
        <v>0</v>
      </c>
      <c r="L50" s="125">
        <f t="shared" ca="1" si="7"/>
        <v>0</v>
      </c>
      <c r="M50" s="125">
        <f t="shared" ca="1" si="7"/>
        <v>0</v>
      </c>
      <c r="N50" s="124"/>
      <c r="O50" s="124">
        <f t="shared" ca="1" si="8"/>
        <v>0</v>
      </c>
      <c r="P50" s="124">
        <f t="shared" ca="1" si="8"/>
        <v>0</v>
      </c>
      <c r="Q50" s="124">
        <f t="shared" ca="1" si="8"/>
        <v>0</v>
      </c>
      <c r="R50" s="124">
        <f t="shared" ca="1" si="8"/>
        <v>0</v>
      </c>
    </row>
    <row r="51" spans="1:18" hidden="1" outlineLevel="1" x14ac:dyDescent="0.35">
      <c r="A51" s="113"/>
      <c r="D51" s="111"/>
      <c r="E51" s="111"/>
      <c r="F51" s="111"/>
      <c r="H51" s="111"/>
      <c r="I51" s="111"/>
      <c r="J51" s="111"/>
      <c r="K51" s="111"/>
      <c r="N51" s="111"/>
      <c r="O51" s="111"/>
      <c r="P51" s="111"/>
    </row>
    <row r="52" spans="1:18" hidden="1" outlineLevel="1" x14ac:dyDescent="0.35">
      <c r="A52" s="113"/>
      <c r="B52" s="126" t="s">
        <v>291</v>
      </c>
      <c r="C52" s="126"/>
      <c r="D52" s="125">
        <f>SUM(D45:D50)</f>
        <v>312.74595579137093</v>
      </c>
      <c r="E52" s="125">
        <f>SUM(E45:E50)</f>
        <v>327.05421787929606</v>
      </c>
      <c r="F52" s="125">
        <f t="shared" ref="F52:G52" si="11">SUM(F45:F50)</f>
        <v>331.82896615872812</v>
      </c>
      <c r="G52" s="125">
        <f t="shared" si="11"/>
        <v>317.61900471249362</v>
      </c>
      <c r="H52" s="125"/>
      <c r="I52" s="125"/>
      <c r="J52" s="125">
        <f t="shared" ref="J52:M52" ca="1" si="12">SUM(J45:J50)</f>
        <v>63.236267900189183</v>
      </c>
      <c r="K52" s="125">
        <f t="shared" ref="K52" ca="1" si="13">SUM(K45:K50)</f>
        <v>53.210167520263056</v>
      </c>
      <c r="L52" s="125">
        <f t="shared" ca="1" si="12"/>
        <v>56.172327987433633</v>
      </c>
      <c r="M52" s="125">
        <f t="shared" ca="1" si="12"/>
        <v>72.279138559097277</v>
      </c>
      <c r="N52" s="124"/>
      <c r="O52" s="125">
        <f t="shared" ref="O52:R52" ca="1" si="14">SUM(O45:O50)</f>
        <v>375.98222369156008</v>
      </c>
      <c r="P52" s="125">
        <f t="shared" ref="P52" ca="1" si="15">SUM(P45:P50)</f>
        <v>380.2643853995591</v>
      </c>
      <c r="Q52" s="125">
        <f t="shared" ca="1" si="14"/>
        <v>388.00129414616168</v>
      </c>
      <c r="R52" s="125">
        <f t="shared" ca="1" si="14"/>
        <v>389.89814327159092</v>
      </c>
    </row>
    <row r="53" spans="1:18" collapsed="1" x14ac:dyDescent="0.35">
      <c r="A53" s="113"/>
    </row>
    <row r="55" spans="1:18" s="143" customFormat="1" x14ac:dyDescent="0.35">
      <c r="A55" s="142" t="s">
        <v>288</v>
      </c>
    </row>
    <row r="56" spans="1:18" x14ac:dyDescent="0.35">
      <c r="A56" s="116"/>
    </row>
    <row r="57" spans="1:18" x14ac:dyDescent="0.35">
      <c r="A57" s="117"/>
    </row>
    <row r="58" spans="1:18" x14ac:dyDescent="0.35">
      <c r="A58" s="117"/>
      <c r="B58" s="113" t="s">
        <v>300</v>
      </c>
    </row>
    <row r="59" spans="1:18" hidden="1" outlineLevel="1" x14ac:dyDescent="0.35">
      <c r="A59" s="117"/>
      <c r="D59" s="64">
        <v>1</v>
      </c>
      <c r="E59" s="64">
        <v>0</v>
      </c>
      <c r="H59" s="64">
        <v>1</v>
      </c>
      <c r="I59" s="64">
        <v>0</v>
      </c>
    </row>
    <row r="60" spans="1:18" ht="29" hidden="1" outlineLevel="1" x14ac:dyDescent="0.35">
      <c r="B60" s="138" t="s">
        <v>262</v>
      </c>
      <c r="C60" s="138"/>
      <c r="D60" s="138" t="s">
        <v>274</v>
      </c>
      <c r="E60" s="138" t="s">
        <v>275</v>
      </c>
      <c r="F60" s="138"/>
      <c r="G60" s="138" t="s">
        <v>283</v>
      </c>
      <c r="H60" s="138" t="s">
        <v>274</v>
      </c>
      <c r="I60" s="138" t="s">
        <v>275</v>
      </c>
    </row>
    <row r="61" spans="1:18" hidden="1" outlineLevel="1" x14ac:dyDescent="0.35">
      <c r="B61" s="126" t="s">
        <v>162</v>
      </c>
      <c r="C61" s="126"/>
      <c r="D61" s="124">
        <f t="shared" ref="D61:E63" si="16">SUMIFS(L$78:L$81,$O$78:$O$81,$B61)</f>
        <v>618.12645885115433</v>
      </c>
      <c r="E61" s="124">
        <f t="shared" si="16"/>
        <v>650.44824237917612</v>
      </c>
      <c r="F61" s="126"/>
      <c r="G61" s="126">
        <f>IF(AND($B$3&lt;&gt;"No",$B61="Off-Peak"),0,1)</f>
        <v>1</v>
      </c>
      <c r="H61" s="124">
        <f t="shared" ref="H61:I63" si="17">INDEX($D61:$E61,1,MATCH(H$59*$G61,$D$59:$E$59,0))</f>
        <v>618.12645885115433</v>
      </c>
      <c r="I61" s="124">
        <f t="shared" si="17"/>
        <v>650.44824237917612</v>
      </c>
    </row>
    <row r="62" spans="1:18" hidden="1" outlineLevel="1" x14ac:dyDescent="0.35">
      <c r="B62" s="126" t="s">
        <v>163</v>
      </c>
      <c r="C62" s="126"/>
      <c r="D62" s="124">
        <f t="shared" si="16"/>
        <v>632.49061880762849</v>
      </c>
      <c r="E62" s="124">
        <f t="shared" si="16"/>
        <v>651.49254642158792</v>
      </c>
      <c r="F62" s="126"/>
      <c r="G62" s="126">
        <f>IF(AND($B$3&lt;&gt;"No",$B62="Off-Peak"),0,1)</f>
        <v>1</v>
      </c>
      <c r="H62" s="124">
        <f t="shared" si="17"/>
        <v>632.49061880762849</v>
      </c>
      <c r="I62" s="124">
        <f t="shared" si="17"/>
        <v>651.49254642158792</v>
      </c>
    </row>
    <row r="63" spans="1:18" hidden="1" outlineLevel="1" x14ac:dyDescent="0.35">
      <c r="B63" s="126" t="s">
        <v>164</v>
      </c>
      <c r="C63" s="126"/>
      <c r="D63" s="124">
        <f t="shared" si="16"/>
        <v>2861.6524175850245</v>
      </c>
      <c r="E63" s="124">
        <f t="shared" si="16"/>
        <v>2841.9922892468858</v>
      </c>
      <c r="F63" s="126"/>
      <c r="G63" s="126">
        <f>IF(AND($B$3&lt;&gt;"No",$B63="Off-Peak"),0,1)</f>
        <v>1</v>
      </c>
      <c r="H63" s="124">
        <f t="shared" si="17"/>
        <v>2861.6524175850245</v>
      </c>
      <c r="I63" s="124">
        <f t="shared" si="17"/>
        <v>2841.9922892468858</v>
      </c>
    </row>
    <row r="64" spans="1:18" hidden="1" outlineLevel="1" x14ac:dyDescent="0.35"/>
    <row r="65" spans="1:15" hidden="1" outlineLevel="1" x14ac:dyDescent="0.35">
      <c r="B65" s="126" t="s">
        <v>276</v>
      </c>
      <c r="C65" s="126"/>
      <c r="D65" s="124">
        <f>SUM(D61:D63)</f>
        <v>4112.2694952438069</v>
      </c>
      <c r="E65" s="124">
        <f>SUM(E61:E63)</f>
        <v>4143.9330780476503</v>
      </c>
      <c r="F65" s="126"/>
      <c r="G65" s="126"/>
      <c r="H65" s="124">
        <f>SUM(H61:H63)</f>
        <v>4112.2694952438069</v>
      </c>
      <c r="I65" s="124">
        <f>SUM(I61:I63)</f>
        <v>4143.9330780476503</v>
      </c>
    </row>
    <row r="66" spans="1:15" collapsed="1" x14ac:dyDescent="0.35">
      <c r="D66" s="111"/>
      <c r="E66" s="111"/>
      <c r="H66" s="111"/>
      <c r="I66" s="111"/>
    </row>
    <row r="67" spans="1:15" x14ac:dyDescent="0.35">
      <c r="B67" s="113" t="s">
        <v>279</v>
      </c>
      <c r="D67" s="111" t="str">
        <f>D$68&amp;"_"&amp;D$69</f>
        <v>Actual Cost_Actual kWh</v>
      </c>
      <c r="E67" s="111" t="str">
        <f>E$68&amp;"_"&amp;E$69</f>
        <v>Counterfactual Cost_Actual kWh</v>
      </c>
      <c r="F67" s="111" t="str">
        <f t="shared" ref="F67:G67" si="18">F$68&amp;"_"&amp;F$69</f>
        <v>Counterfactual Cost_Counterfactual kWh</v>
      </c>
      <c r="G67" s="111" t="str">
        <f t="shared" si="18"/>
        <v>Actual Cost_Counterfactual kWh</v>
      </c>
      <c r="I67" s="111" t="str">
        <f>I$68&amp;"_"&amp;I$69</f>
        <v>Actual Cost_Actual kWh</v>
      </c>
      <c r="J67" s="111" t="str">
        <f t="shared" ref="J67:L67" si="19">J$68&amp;"_"&amp;J$69</f>
        <v>Counterfactual Cost_Actual kWh</v>
      </c>
      <c r="K67" s="111" t="str">
        <f t="shared" si="19"/>
        <v>Counterfactual Cost_Counterfactual kWh</v>
      </c>
      <c r="L67" s="111" t="str">
        <f t="shared" si="19"/>
        <v>Actual Cost_Counterfactual kWh</v>
      </c>
    </row>
    <row r="68" spans="1:15" ht="43.5" hidden="1" outlineLevel="1" x14ac:dyDescent="0.35">
      <c r="B68" s="134"/>
      <c r="C68" s="134"/>
      <c r="D68" s="137" t="s">
        <v>302</v>
      </c>
      <c r="E68" s="137" t="s">
        <v>303</v>
      </c>
      <c r="F68" s="137" t="s">
        <v>303</v>
      </c>
      <c r="G68" s="137" t="s">
        <v>302</v>
      </c>
      <c r="H68" s="134"/>
      <c r="I68" s="137" t="s">
        <v>302</v>
      </c>
      <c r="J68" s="137" t="s">
        <v>303</v>
      </c>
      <c r="K68" s="137" t="s">
        <v>303</v>
      </c>
      <c r="L68" s="137" t="s">
        <v>302</v>
      </c>
    </row>
    <row r="69" spans="1:15" ht="43.5" hidden="1" outlineLevel="1" x14ac:dyDescent="0.35">
      <c r="B69" s="138" t="s">
        <v>262</v>
      </c>
      <c r="C69" s="138"/>
      <c r="D69" s="137" t="s">
        <v>274</v>
      </c>
      <c r="E69" s="137" t="s">
        <v>274</v>
      </c>
      <c r="F69" s="137" t="s">
        <v>275</v>
      </c>
      <c r="G69" s="137" t="s">
        <v>275</v>
      </c>
      <c r="H69" s="138" t="s">
        <v>283</v>
      </c>
      <c r="I69" s="137" t="s">
        <v>274</v>
      </c>
      <c r="J69" s="137" t="s">
        <v>274</v>
      </c>
      <c r="K69" s="137" t="s">
        <v>275</v>
      </c>
      <c r="L69" s="137" t="s">
        <v>275</v>
      </c>
    </row>
    <row r="70" spans="1:15" hidden="1" outlineLevel="1" x14ac:dyDescent="0.35">
      <c r="B70" s="146" t="s">
        <v>162</v>
      </c>
      <c r="C70" s="146"/>
      <c r="D70" s="149">
        <f>INDEX($D$123:$E$126,MATCH($B70,$B$123:$B$126,0),MATCH(D$68,$D$121:$E$121,0))*INDEX($D$61:$E$63,MATCH($B70,$B$61:$B$63,0),MATCH(D$69,$D$60:$E$60,0))</f>
        <v>81.592692568352376</v>
      </c>
      <c r="E70" s="149">
        <f>INDEX($D$123:$E$126,MATCH($B70,$B$123:$B$126,0),MATCH(E$68,$D$121:$E$121,0))*INDEX($D$61:$E$63,MATCH($B70,$B$61:$B$63,0),MATCH(E$69,$D$60:$E$60,0))</f>
        <v>81.592692568352376</v>
      </c>
      <c r="F70" s="149">
        <f t="shared" ref="F70:F72" si="20">INDEX($D$123:$E$126,MATCH($B70,$B$123:$B$126,0),MATCH(F$68,$D$121:$E$121,0))*INDEX($D$61:$E$63,MATCH($B70,$B$61:$B$63,0),MATCH(F$69,$D$60:$E$60,0))</f>
        <v>85.859167994051248</v>
      </c>
      <c r="G70" s="146"/>
      <c r="H70" s="146">
        <f>IF(AND($B$3&lt;&gt;"No",$B70="Off-Peak"),0,1)</f>
        <v>1</v>
      </c>
      <c r="I70" s="149">
        <f>INDEX($D$123:$E$126,MATCH($B70,$B$123:$B$126,0),MATCH(I$68,$D$121:$E$121,0))*INDEX($H$61:$I$63,MATCH($B70,$B$61:$B$63,0),MATCH(I$69,$H$60:$I$60,0))</f>
        <v>81.592692568352376</v>
      </c>
      <c r="J70" s="149">
        <f>INDEX($D$123:$E$126,MATCH($B70,$B$123:$B$126,0),MATCH(J$68,$D$121:$E$121,0))*INDEX($H$61:$I$63,MATCH($B70,$B$61:$B$63,0),MATCH(J$69,$H$60:$I$60,0))</f>
        <v>81.592692568352376</v>
      </c>
      <c r="K70" s="149">
        <f t="shared" ref="K70:L72" si="21">INDEX($D$123:$E$126,MATCH($B70,$B$123:$B$126,0),MATCH(K$68,$D$121:$E$121,0))*INDEX($H$61:$I$63,MATCH($B70,$B$61:$B$63,0),MATCH(K$69,$H$60:$I$60,0))</f>
        <v>85.859167994051248</v>
      </c>
      <c r="L70" s="149">
        <f t="shared" si="21"/>
        <v>85.859167994051248</v>
      </c>
    </row>
    <row r="71" spans="1:15" hidden="1" outlineLevel="1" x14ac:dyDescent="0.35">
      <c r="B71" s="126" t="s">
        <v>163</v>
      </c>
      <c r="C71" s="126"/>
      <c r="D71" s="149">
        <f t="shared" ref="D71:E72" si="22">INDEX($D$123:$E$126,MATCH($B71,$B$123:$B$126,0),MATCH(D$68,$D$121:$E$121,0))*INDEX($D$61:$E$63,MATCH($B71,$B$61:$B$63,0),MATCH(D$69,$D$60:$E$60,0))</f>
        <v>59.45411816791708</v>
      </c>
      <c r="E71" s="149">
        <f t="shared" si="22"/>
        <v>59.45411816791708</v>
      </c>
      <c r="F71" s="149">
        <f t="shared" si="20"/>
        <v>61.240299363629262</v>
      </c>
      <c r="G71" s="126"/>
      <c r="H71" s="126">
        <f>IF(AND($B$3&lt;&gt;"No",$B71="Off-Peak"),0,1)</f>
        <v>1</v>
      </c>
      <c r="I71" s="149">
        <f t="shared" ref="I71:J72" si="23">INDEX($D$123:$E$126,MATCH($B71,$B$123:$B$126,0),MATCH(I$68,$D$121:$E$121,0))*INDEX($H$61:$I$63,MATCH($B71,$B$61:$B$63,0),MATCH(I$69,$H$60:$I$60,0))</f>
        <v>59.45411816791708</v>
      </c>
      <c r="J71" s="149">
        <f t="shared" si="23"/>
        <v>59.45411816791708</v>
      </c>
      <c r="K71" s="149">
        <f t="shared" si="21"/>
        <v>61.240299363629262</v>
      </c>
      <c r="L71" s="149">
        <f t="shared" si="21"/>
        <v>61.240299363629262</v>
      </c>
    </row>
    <row r="72" spans="1:15" hidden="1" outlineLevel="1" x14ac:dyDescent="0.35">
      <c r="B72" s="126" t="s">
        <v>164</v>
      </c>
      <c r="C72" s="126"/>
      <c r="D72" s="149">
        <f t="shared" si="22"/>
        <v>171.69914505510147</v>
      </c>
      <c r="E72" s="149">
        <f t="shared" si="22"/>
        <v>186.0074071430266</v>
      </c>
      <c r="F72" s="149">
        <f t="shared" si="20"/>
        <v>184.72949880104758</v>
      </c>
      <c r="G72" s="126"/>
      <c r="H72" s="126">
        <f>IF(AND($B$3&lt;&gt;"No",$B72="Off-Peak"),0,1)</f>
        <v>1</v>
      </c>
      <c r="I72" s="149">
        <f t="shared" si="23"/>
        <v>171.69914505510147</v>
      </c>
      <c r="J72" s="149">
        <f t="shared" si="23"/>
        <v>186.0074071430266</v>
      </c>
      <c r="K72" s="149">
        <f t="shared" si="21"/>
        <v>184.72949880104758</v>
      </c>
      <c r="L72" s="149">
        <f t="shared" si="21"/>
        <v>170.51953735481314</v>
      </c>
    </row>
    <row r="73" spans="1:15" hidden="1" outlineLevel="1" x14ac:dyDescent="0.35"/>
    <row r="74" spans="1:15" hidden="1" outlineLevel="1" x14ac:dyDescent="0.35">
      <c r="B74" s="126" t="s">
        <v>276</v>
      </c>
      <c r="C74" s="126"/>
      <c r="D74" s="125">
        <f>SUM(D70:D72)</f>
        <v>312.74595579137093</v>
      </c>
      <c r="E74" s="125">
        <f>SUM(E70:E72)</f>
        <v>327.05421787929606</v>
      </c>
      <c r="F74" s="125">
        <f>SUM(F70:F72)</f>
        <v>331.82896615872812</v>
      </c>
      <c r="G74" s="125"/>
      <c r="H74" s="125"/>
      <c r="I74" s="125">
        <f t="shared" ref="I74:L74" si="24">SUM(I70:I72)</f>
        <v>312.74595579137093</v>
      </c>
      <c r="J74" s="125">
        <f t="shared" ref="J74" si="25">SUM(J70:J72)</f>
        <v>327.05421787929606</v>
      </c>
      <c r="K74" s="125">
        <f t="shared" si="24"/>
        <v>331.82896615872812</v>
      </c>
      <c r="L74" s="125">
        <f t="shared" si="24"/>
        <v>317.61900471249362</v>
      </c>
    </row>
    <row r="75" spans="1:15" collapsed="1" x14ac:dyDescent="0.35"/>
    <row r="76" spans="1:15" x14ac:dyDescent="0.35">
      <c r="A76" s="117"/>
      <c r="B76" s="113" t="s">
        <v>314</v>
      </c>
      <c r="H76" s="148" t="s">
        <v>285</v>
      </c>
      <c r="I76" s="148"/>
      <c r="J76" s="148"/>
      <c r="L76" s="64" t="s">
        <v>286</v>
      </c>
    </row>
    <row r="77" spans="1:15" s="118" customFormat="1" ht="43.5" hidden="1" outlineLevel="1" x14ac:dyDescent="0.35">
      <c r="A77" s="137" t="s">
        <v>248</v>
      </c>
      <c r="B77" s="137" t="s">
        <v>207</v>
      </c>
      <c r="C77" s="137"/>
      <c r="D77" s="137" t="s">
        <v>150</v>
      </c>
      <c r="E77" s="137" t="s">
        <v>153</v>
      </c>
      <c r="F77" s="137" t="s">
        <v>154</v>
      </c>
      <c r="G77" s="137"/>
      <c r="H77" s="137" t="s">
        <v>274</v>
      </c>
      <c r="I77" s="137" t="s">
        <v>275</v>
      </c>
      <c r="J77" s="137" t="s">
        <v>278</v>
      </c>
      <c r="K77" s="137"/>
      <c r="L77" s="137" t="s">
        <v>274</v>
      </c>
      <c r="M77" s="137" t="s">
        <v>275</v>
      </c>
      <c r="O77" s="137" t="s">
        <v>287</v>
      </c>
    </row>
    <row r="78" spans="1:15" hidden="1" outlineLevel="1" x14ac:dyDescent="0.35">
      <c r="A78" s="126" t="s">
        <v>167</v>
      </c>
      <c r="B78" s="126" t="s">
        <v>162</v>
      </c>
      <c r="C78" s="126"/>
      <c r="D78" s="126">
        <f>INDEX('01 TOU Period Demand Impacts'!$D$35:$I$46,MATCH($A78&amp;"_"&amp;$B78,'01 TOU Period Demand Impacts'!$A$35:$A$46,0),MATCH(D$77,'01 TOU Period Demand Impacts'!$D$34:$I$34,0))</f>
        <v>0.296530124110292</v>
      </c>
      <c r="E78" s="126">
        <f>INDEX('01 TOU Period Demand Impacts'!$D$35:$I$46,MATCH($A78&amp;"_"&amp;$B78,'01 TOU Period Demand Impacts'!$A$35:$A$46,0),MATCH(E$77,'01 TOU Period Demand Impacts'!$D$34:$I$34,0))</f>
        <v>5.67088494358857</v>
      </c>
      <c r="F78" s="126">
        <f>INDEX('01 TOU Period Demand Impacts'!$D$35:$I$46,MATCH($A78&amp;"_"&amp;$B78,'01 TOU Period Demand Impacts'!$A$35:$A$46,0),MATCH(F$77,'01 TOU Period Demand Impacts'!$D$34:$I$34,0))</f>
        <v>127</v>
      </c>
      <c r="G78" s="126"/>
      <c r="H78" s="126">
        <f>E78</f>
        <v>5.67088494358857</v>
      </c>
      <c r="I78" s="126">
        <f>E78+D78</f>
        <v>5.9674150676988624</v>
      </c>
      <c r="J78" s="126">
        <f>IF(ISERROR(FIND("Weekend",$B78,1)),SUMPRODUCT(1/COUNTIF($B$157:$B$588,$B$157:$B$588)),0)</f>
        <v>17.999999999999964</v>
      </c>
      <c r="K78" s="126"/>
      <c r="L78" s="126">
        <f t="shared" ref="L78:M81" si="26">H78*($F78-$J78)</f>
        <v>618.12645885115433</v>
      </c>
      <c r="M78" s="126">
        <f t="shared" si="26"/>
        <v>650.44824237917612</v>
      </c>
      <c r="O78" s="126" t="str">
        <f>INDEX('99 Look-Up Tables'!$G$3:$G$6,MATCH('05 Own Price Elasticity Daily'!$B78,'99 Look-Up Tables'!$E$3:$E$6,0),1)</f>
        <v>On-Peak</v>
      </c>
    </row>
    <row r="79" spans="1:15" hidden="1" outlineLevel="1" x14ac:dyDescent="0.35">
      <c r="A79" s="126" t="s">
        <v>167</v>
      </c>
      <c r="B79" s="126" t="s">
        <v>163</v>
      </c>
      <c r="C79" s="126"/>
      <c r="D79" s="126">
        <f>INDEX('01 TOU Period Demand Impacts'!$D$35:$I$46,MATCH($A79&amp;"_"&amp;$B79,'01 TOU Period Demand Impacts'!$A$35:$A$46,0),MATCH(D$77,'01 TOU Period Demand Impacts'!$D$34:$I$34,0))</f>
        <v>0.17432961113724299</v>
      </c>
      <c r="E79" s="126">
        <f>INDEX('01 TOU Period Demand Impacts'!$D$35:$I$46,MATCH($A79&amp;"_"&amp;$B79,'01 TOU Period Demand Impacts'!$A$35:$A$46,0),MATCH(E$77,'01 TOU Period Demand Impacts'!$D$34:$I$34,0))</f>
        <v>5.8026662275929199</v>
      </c>
      <c r="F79" s="126">
        <f>INDEX('01 TOU Period Demand Impacts'!$D$35:$I$46,MATCH($A79&amp;"_"&amp;$B79,'01 TOU Period Demand Impacts'!$A$35:$A$46,0),MATCH(F$77,'01 TOU Period Demand Impacts'!$D$34:$I$34,0))</f>
        <v>127</v>
      </c>
      <c r="G79" s="126"/>
      <c r="H79" s="126">
        <f>E79</f>
        <v>5.8026662275929199</v>
      </c>
      <c r="I79" s="126">
        <f>E79+D79</f>
        <v>5.9769958387301632</v>
      </c>
      <c r="J79" s="126">
        <f>IF(ISERROR(FIND("Weekend",$B79,1)),SUMPRODUCT(1/COUNTIF($B$157:$B$588,$B$157:$B$588)),0)</f>
        <v>17.999999999999964</v>
      </c>
      <c r="K79" s="126"/>
      <c r="L79" s="126">
        <f t="shared" si="26"/>
        <v>632.49061880762849</v>
      </c>
      <c r="M79" s="126">
        <f t="shared" si="26"/>
        <v>651.49254642158792</v>
      </c>
      <c r="O79" s="126" t="str">
        <f>INDEX('99 Look-Up Tables'!$G$3:$G$6,MATCH('05 Own Price Elasticity Daily'!$B79,'99 Look-Up Tables'!$E$3:$E$6,0),1)</f>
        <v>Mid-Peak</v>
      </c>
    </row>
    <row r="80" spans="1:15" hidden="1" outlineLevel="1" x14ac:dyDescent="0.35">
      <c r="A80" s="126" t="s">
        <v>167</v>
      </c>
      <c r="B80" s="126" t="s">
        <v>164</v>
      </c>
      <c r="C80" s="126"/>
      <c r="D80" s="126">
        <f>INDEX('01 TOU Period Demand Impacts'!$D$35:$I$46,MATCH($A80&amp;"_"&amp;$B80,'01 TOU Period Demand Impacts'!$A$35:$A$46,0),MATCH(D$77,'01 TOU Period Demand Impacts'!$D$34:$I$34,0))</f>
        <v>-0.22434636918053</v>
      </c>
      <c r="E80" s="126">
        <f>INDEX('01 TOU Period Demand Impacts'!$D$35:$I$46,MATCH($A80&amp;"_"&amp;$B80,'01 TOU Period Demand Impacts'!$A$35:$A$46,0),MATCH(E$77,'01 TOU Period Demand Impacts'!$D$34:$I$34,0))</f>
        <v>11.699293916237799</v>
      </c>
      <c r="F80" s="126">
        <f>INDEX('01 TOU Period Demand Impacts'!$D$35:$I$46,MATCH($A80&amp;"_"&amp;$B80,'01 TOU Period Demand Impacts'!$A$35:$A$46,0),MATCH(F$77,'01 TOU Period Demand Impacts'!$D$34:$I$34,0))</f>
        <v>127</v>
      </c>
      <c r="G80" s="126"/>
      <c r="H80" s="126">
        <f>E80</f>
        <v>11.699293916237799</v>
      </c>
      <c r="I80" s="126">
        <f>E80+D80</f>
        <v>11.474947547057269</v>
      </c>
      <c r="J80" s="126">
        <f>IF(ISERROR(FIND("Weekend",$B80,1)),SUMPRODUCT(1/COUNTIF($B$157:$B$588,$B$157:$B$588)),0)</f>
        <v>17.999999999999964</v>
      </c>
      <c r="K80" s="126"/>
      <c r="L80" s="126">
        <f t="shared" si="26"/>
        <v>1275.2230368699204</v>
      </c>
      <c r="M80" s="126">
        <f t="shared" si="26"/>
        <v>1250.7692826292428</v>
      </c>
      <c r="O80" s="126" t="str">
        <f>INDEX('99 Look-Up Tables'!$G$3:$G$6,MATCH('05 Own Price Elasticity Daily'!$B80,'99 Look-Up Tables'!$E$3:$E$6,0),1)</f>
        <v>Off-Peak</v>
      </c>
    </row>
    <row r="81" spans="1:15" hidden="1" outlineLevel="1" x14ac:dyDescent="0.35">
      <c r="A81" s="126" t="s">
        <v>167</v>
      </c>
      <c r="B81" s="126" t="s">
        <v>165</v>
      </c>
      <c r="C81" s="126"/>
      <c r="D81" s="126">
        <f>INDEX('01 TOU Period Demand Impacts'!$D$35:$I$46,MATCH($A81&amp;"_"&amp;$B81,'01 TOU Period Demand Impacts'!$A$35:$A$46,0),MATCH(D$77,'01 TOU Period Demand Impacts'!$D$34:$I$34,0))</f>
        <v>8.4098700044538496E-2</v>
      </c>
      <c r="E81" s="126">
        <f>INDEX('01 TOU Period Demand Impacts'!$D$35:$I$46,MATCH($A81&amp;"_"&amp;$B81,'01 TOU Period Demand Impacts'!$A$35:$A$46,0),MATCH(E$77,'01 TOU Period Demand Impacts'!$D$34:$I$34,0))</f>
        <v>27.832094398510598</v>
      </c>
      <c r="F81" s="126">
        <f>INDEX('01 TOU Period Demand Impacts'!$D$35:$I$46,MATCH($A81&amp;"_"&amp;$B81,'01 TOU Period Demand Impacts'!$A$35:$A$46,0),MATCH(F$77,'01 TOU Period Demand Impacts'!$D$34:$I$34,0))</f>
        <v>57</v>
      </c>
      <c r="G81" s="126"/>
      <c r="H81" s="126">
        <f>E81</f>
        <v>27.832094398510598</v>
      </c>
      <c r="I81" s="126">
        <f>E81+D81</f>
        <v>27.916193098555137</v>
      </c>
      <c r="J81" s="126">
        <f>IF(ISERROR(FIND("Weekend",$B81,1)),SUMPRODUCT(1/COUNTIF($B$157:$B$588,$B$157:$B$588)),0)</f>
        <v>0</v>
      </c>
      <c r="K81" s="126"/>
      <c r="L81" s="126">
        <f t="shared" si="26"/>
        <v>1586.4293807151041</v>
      </c>
      <c r="M81" s="126">
        <f t="shared" si="26"/>
        <v>1591.2230066176428</v>
      </c>
      <c r="O81" s="126" t="str">
        <f>INDEX('99 Look-Up Tables'!$G$3:$G$6,MATCH('05 Own Price Elasticity Daily'!$B81,'99 Look-Up Tables'!$E$3:$E$6,0),1)</f>
        <v>Off-Peak</v>
      </c>
    </row>
    <row r="82" spans="1:15" collapsed="1" x14ac:dyDescent="0.35"/>
    <row r="84" spans="1:15" s="143" customFormat="1" x14ac:dyDescent="0.35">
      <c r="A84" s="142" t="s">
        <v>289</v>
      </c>
    </row>
    <row r="85" spans="1:15" s="145" customFormat="1" x14ac:dyDescent="0.35">
      <c r="A85" s="144"/>
    </row>
    <row r="86" spans="1:15" x14ac:dyDescent="0.35">
      <c r="B86" s="113" t="s">
        <v>300</v>
      </c>
    </row>
    <row r="87" spans="1:15" hidden="1" outlineLevel="1" x14ac:dyDescent="0.35">
      <c r="D87" s="64">
        <v>1</v>
      </c>
      <c r="E87" s="64">
        <v>0</v>
      </c>
      <c r="H87" s="64">
        <v>1</v>
      </c>
      <c r="I87" s="64">
        <v>0</v>
      </c>
    </row>
    <row r="88" spans="1:15" hidden="1" outlineLevel="1" x14ac:dyDescent="0.35">
      <c r="B88" s="113"/>
      <c r="D88" s="64" t="s">
        <v>258</v>
      </c>
      <c r="E88" s="64" t="s">
        <v>259</v>
      </c>
    </row>
    <row r="89" spans="1:15" ht="29" hidden="1" outlineLevel="1" x14ac:dyDescent="0.35">
      <c r="B89" s="137" t="s">
        <v>207</v>
      </c>
      <c r="C89" s="137" t="s">
        <v>299</v>
      </c>
      <c r="D89" s="137" t="s">
        <v>274</v>
      </c>
      <c r="E89" s="137" t="s">
        <v>275</v>
      </c>
      <c r="G89" s="137" t="s">
        <v>283</v>
      </c>
      <c r="H89" s="137" t="s">
        <v>274</v>
      </c>
      <c r="I89" s="137" t="s">
        <v>275</v>
      </c>
      <c r="K89" s="64" t="s">
        <v>187</v>
      </c>
    </row>
    <row r="90" spans="1:15" hidden="1" outlineLevel="1" x14ac:dyDescent="0.35">
      <c r="B90" s="126" t="s">
        <v>162</v>
      </c>
      <c r="C90" s="126">
        <v>0</v>
      </c>
      <c r="D90" s="126">
        <f t="shared" ref="D90:E95" ca="1" si="27">SUMIFS(OFFSET($A$157,0,MATCH(D$88,$B$156:$K$156,0),COUNT($K$157:$K$588),1),$N$157:$N$588,$B90,$F$157:$F$588,$C90)</f>
        <v>158.63821767827488</v>
      </c>
      <c r="E90" s="126">
        <f t="shared" ca="1" si="27"/>
        <v>170.16228053027882</v>
      </c>
      <c r="G90" s="126">
        <f t="shared" ref="G90:G95" si="28">IF(AND($B$3&lt;&gt;"No",$B90="Off-Peak"),0,1)</f>
        <v>1</v>
      </c>
      <c r="H90" s="126">
        <f t="shared" ref="H90:I95" ca="1" si="29">INDEX($D90:$E90,1,MATCH(H$87*$G90,$D$87:$E$87,0))</f>
        <v>158.63821767827488</v>
      </c>
      <c r="I90" s="126">
        <f t="shared" ca="1" si="29"/>
        <v>170.16228053027882</v>
      </c>
      <c r="K90" s="64" t="str">
        <f>$B90&amp;"_"&amp;$C90</f>
        <v>On-Peak_0</v>
      </c>
    </row>
    <row r="91" spans="1:15" hidden="1" outlineLevel="1" x14ac:dyDescent="0.35">
      <c r="B91" s="126" t="s">
        <v>163</v>
      </c>
      <c r="C91" s="126">
        <v>0</v>
      </c>
      <c r="D91" s="126">
        <f t="shared" ca="1" si="27"/>
        <v>112.26141391892261</v>
      </c>
      <c r="E91" s="126">
        <f t="shared" ca="1" si="27"/>
        <v>118.16342628440682</v>
      </c>
      <c r="G91" s="126">
        <f t="shared" si="28"/>
        <v>1</v>
      </c>
      <c r="H91" s="126">
        <f t="shared" ca="1" si="29"/>
        <v>112.26141391892261</v>
      </c>
      <c r="I91" s="126">
        <f t="shared" ca="1" si="29"/>
        <v>118.16342628440682</v>
      </c>
      <c r="K91" s="64" t="str">
        <f t="shared" ref="K91:K95" si="30">$B91&amp;"_"&amp;$C91</f>
        <v>Mid-Peak_0</v>
      </c>
    </row>
    <row r="92" spans="1:15" hidden="1" outlineLevel="1" x14ac:dyDescent="0.35">
      <c r="B92" s="126" t="s">
        <v>164</v>
      </c>
      <c r="C92" s="126">
        <v>0</v>
      </c>
      <c r="D92" s="126">
        <f t="shared" ca="1" si="27"/>
        <v>300.83059946545535</v>
      </c>
      <c r="E92" s="126">
        <f t="shared" ca="1" si="27"/>
        <v>296.9679368700352</v>
      </c>
      <c r="G92" s="126">
        <f t="shared" si="28"/>
        <v>1</v>
      </c>
      <c r="H92" s="126">
        <f t="shared" ca="1" si="29"/>
        <v>300.83059946545535</v>
      </c>
      <c r="I92" s="126">
        <f t="shared" ca="1" si="29"/>
        <v>296.9679368700352</v>
      </c>
      <c r="K92" s="64" t="str">
        <f t="shared" si="30"/>
        <v>Off-Peak_0</v>
      </c>
    </row>
    <row r="93" spans="1:15" hidden="1" outlineLevel="1" x14ac:dyDescent="0.35">
      <c r="B93" s="126" t="s">
        <v>162</v>
      </c>
      <c r="C93" s="126">
        <v>1</v>
      </c>
      <c r="D93" s="126">
        <f t="shared" ca="1" si="27"/>
        <v>0</v>
      </c>
      <c r="E93" s="126">
        <f t="shared" ca="1" si="27"/>
        <v>0</v>
      </c>
      <c r="G93" s="126">
        <f t="shared" si="28"/>
        <v>1</v>
      </c>
      <c r="H93" s="126">
        <f t="shared" ca="1" si="29"/>
        <v>0</v>
      </c>
      <c r="I93" s="126">
        <f t="shared" ca="1" si="29"/>
        <v>0</v>
      </c>
      <c r="K93" s="64" t="str">
        <f t="shared" si="30"/>
        <v>On-Peak_1</v>
      </c>
    </row>
    <row r="94" spans="1:15" hidden="1" outlineLevel="1" x14ac:dyDescent="0.35">
      <c r="B94" s="126" t="s">
        <v>163</v>
      </c>
      <c r="C94" s="126">
        <v>1</v>
      </c>
      <c r="D94" s="126">
        <f t="shared" ca="1" si="27"/>
        <v>23.014477798909002</v>
      </c>
      <c r="E94" s="126">
        <f t="shared" ca="1" si="27"/>
        <v>35.113074363301045</v>
      </c>
      <c r="G94" s="126">
        <f t="shared" si="28"/>
        <v>1</v>
      </c>
      <c r="H94" s="126">
        <f t="shared" ca="1" si="29"/>
        <v>23.014477798909002</v>
      </c>
      <c r="I94" s="126">
        <f t="shared" ca="1" si="29"/>
        <v>35.113074363301045</v>
      </c>
      <c r="K94" s="64" t="str">
        <f t="shared" si="30"/>
        <v>Mid-Peak_1</v>
      </c>
    </row>
    <row r="95" spans="1:15" hidden="1" outlineLevel="1" x14ac:dyDescent="0.35">
      <c r="B95" s="126" t="s">
        <v>164</v>
      </c>
      <c r="C95" s="126">
        <v>1</v>
      </c>
      <c r="D95" s="126">
        <f t="shared" ca="1" si="27"/>
        <v>0</v>
      </c>
      <c r="E95" s="126">
        <f t="shared" ca="1" si="27"/>
        <v>0</v>
      </c>
      <c r="G95" s="126">
        <f t="shared" si="28"/>
        <v>1</v>
      </c>
      <c r="H95" s="126">
        <f t="shared" ca="1" si="29"/>
        <v>0</v>
      </c>
      <c r="I95" s="126">
        <f t="shared" ca="1" si="29"/>
        <v>0</v>
      </c>
      <c r="K95" s="64" t="str">
        <f t="shared" si="30"/>
        <v>Off-Peak_1</v>
      </c>
    </row>
    <row r="96" spans="1:15" hidden="1" outlineLevel="1" x14ac:dyDescent="0.35"/>
    <row r="97" spans="2:11" hidden="1" outlineLevel="1" x14ac:dyDescent="0.35">
      <c r="B97" s="127" t="s">
        <v>276</v>
      </c>
      <c r="C97" s="127"/>
      <c r="D97" s="127">
        <f ca="1">SUM(D90:D95)</f>
        <v>594.74470886156178</v>
      </c>
      <c r="E97" s="127">
        <f ca="1">SUM(E90:E95)</f>
        <v>620.40671804802184</v>
      </c>
      <c r="H97" s="113">
        <f ca="1">SUM(H90:H95)</f>
        <v>594.74470886156178</v>
      </c>
      <c r="I97" s="113">
        <f ca="1">SUM(I90:I95)</f>
        <v>620.40671804802184</v>
      </c>
    </row>
    <row r="98" spans="2:11" hidden="1" outlineLevel="1" x14ac:dyDescent="0.35">
      <c r="B98" s="64" t="s">
        <v>301</v>
      </c>
      <c r="D98" s="64" t="str">
        <f ca="1">IF(D97=SUM(G$157:G$588),"Good", "Bad Check")</f>
        <v>Good</v>
      </c>
      <c r="E98" s="64" t="str">
        <f ca="1">IF(E97=SUM(H$157:H$588),"Good", "Bad Check")</f>
        <v>Good</v>
      </c>
    </row>
    <row r="99" spans="2:11" collapsed="1" x14ac:dyDescent="0.35"/>
    <row r="100" spans="2:11" x14ac:dyDescent="0.35">
      <c r="B100" s="113" t="s">
        <v>279</v>
      </c>
      <c r="D100" s="64" t="str">
        <f>D$101&amp;"_"&amp;D$102</f>
        <v>Actual Cost_Actual kWh</v>
      </c>
      <c r="E100" s="64" t="str">
        <f>E$101&amp;"_"&amp;E$102</f>
        <v>Counterfactual Cost_Actual kWh</v>
      </c>
      <c r="F100" s="64" t="str">
        <f t="shared" ref="F100:G100" si="31">F$101&amp;"_"&amp;F$102</f>
        <v>Counterfactual Cost_Counterfactual kWh</v>
      </c>
      <c r="G100" s="64" t="str">
        <f t="shared" si="31"/>
        <v>Actual Cost_Counterfactual kWh</v>
      </c>
    </row>
    <row r="101" spans="2:11" ht="29" hidden="1" outlineLevel="1" x14ac:dyDescent="0.35">
      <c r="B101" s="134"/>
      <c r="C101" s="134"/>
      <c r="D101" s="137" t="s">
        <v>302</v>
      </c>
      <c r="E101" s="137" t="s">
        <v>303</v>
      </c>
      <c r="F101" s="137" t="s">
        <v>303</v>
      </c>
      <c r="G101" s="137" t="s">
        <v>302</v>
      </c>
    </row>
    <row r="102" spans="2:11" ht="43.5" hidden="1" outlineLevel="1" x14ac:dyDescent="0.35">
      <c r="B102" s="206"/>
      <c r="C102" s="134"/>
      <c r="D102" s="137" t="s">
        <v>274</v>
      </c>
      <c r="E102" s="137" t="s">
        <v>274</v>
      </c>
      <c r="F102" s="137" t="s">
        <v>275</v>
      </c>
      <c r="G102" s="137" t="s">
        <v>275</v>
      </c>
    </row>
    <row r="103" spans="2:11" hidden="1" outlineLevel="1" x14ac:dyDescent="0.35">
      <c r="B103" s="134" t="s">
        <v>207</v>
      </c>
      <c r="C103" s="134" t="s">
        <v>299</v>
      </c>
      <c r="D103" s="134"/>
      <c r="E103" s="134"/>
      <c r="F103" s="134"/>
      <c r="G103" s="134"/>
    </row>
    <row r="104" spans="2:11" hidden="1" outlineLevel="1" x14ac:dyDescent="0.35">
      <c r="B104" s="126" t="s">
        <v>162</v>
      </c>
      <c r="C104" s="126">
        <v>0</v>
      </c>
      <c r="D104" s="125">
        <f t="shared" ref="D104:G109" ca="1" si="32">IF(AND($C104=1,D$101=$D$121),$D$126,INDEX($D$123:$E$125,MATCH($B104,$B$123:$B$125,0),MATCH(D$101,$D$121:$E$121,0)))*INDEX($H$90:$I$95,MATCH($B104&amp;"_"&amp;$C104,$K$90:$K$95,0),MATCH(D$102,$H$89:$I$89,0))</f>
        <v>20.940244733532285</v>
      </c>
      <c r="E104" s="125">
        <f t="shared" ca="1" si="32"/>
        <v>20.940244733532285</v>
      </c>
      <c r="F104" s="125">
        <f t="shared" ca="1" si="32"/>
        <v>22.461421029996806</v>
      </c>
      <c r="G104" s="125">
        <f t="shared" ca="1" si="32"/>
        <v>22.461421029996806</v>
      </c>
      <c r="H104" s="64" t="str">
        <f>$B104&amp;"_"&amp;$C104</f>
        <v>On-Peak_0</v>
      </c>
    </row>
    <row r="105" spans="2:11" hidden="1" outlineLevel="1" x14ac:dyDescent="0.35">
      <c r="B105" s="126" t="s">
        <v>163</v>
      </c>
      <c r="C105" s="126">
        <v>0</v>
      </c>
      <c r="D105" s="125">
        <f t="shared" ca="1" si="32"/>
        <v>10.552572908378727</v>
      </c>
      <c r="E105" s="125">
        <f t="shared" ca="1" si="32"/>
        <v>10.552572908378727</v>
      </c>
      <c r="F105" s="125">
        <f t="shared" ca="1" si="32"/>
        <v>11.107362070734242</v>
      </c>
      <c r="G105" s="125">
        <f t="shared" ca="1" si="32"/>
        <v>11.107362070734242</v>
      </c>
      <c r="H105" s="64" t="str">
        <f t="shared" ref="H105:H109" si="33">$B105&amp;"_"&amp;$C105</f>
        <v>Mid-Peak_0</v>
      </c>
    </row>
    <row r="106" spans="2:11" hidden="1" outlineLevel="1" x14ac:dyDescent="0.35">
      <c r="B106" s="126" t="s">
        <v>164</v>
      </c>
      <c r="C106" s="126">
        <v>0</v>
      </c>
      <c r="D106" s="125">
        <f t="shared" ca="1" si="32"/>
        <v>18.049835967927319</v>
      </c>
      <c r="E106" s="125">
        <f t="shared" ca="1" si="32"/>
        <v>19.5539889652546</v>
      </c>
      <c r="F106" s="125">
        <f t="shared" ca="1" si="32"/>
        <v>19.302915896552289</v>
      </c>
      <c r="G106" s="125">
        <f t="shared" ca="1" si="32"/>
        <v>17.818076212202111</v>
      </c>
      <c r="H106" s="64" t="str">
        <f t="shared" si="33"/>
        <v>Off-Peak_0</v>
      </c>
    </row>
    <row r="107" spans="2:11" hidden="1" outlineLevel="1" x14ac:dyDescent="0.35">
      <c r="B107" s="126" t="s">
        <v>162</v>
      </c>
      <c r="C107" s="126">
        <v>1</v>
      </c>
      <c r="D107" s="125">
        <f t="shared" ca="1" si="32"/>
        <v>0</v>
      </c>
      <c r="E107" s="125">
        <f t="shared" ca="1" si="32"/>
        <v>0</v>
      </c>
      <c r="F107" s="125">
        <f t="shared" ca="1" si="32"/>
        <v>0</v>
      </c>
      <c r="G107" s="125">
        <f t="shared" ca="1" si="32"/>
        <v>0</v>
      </c>
      <c r="H107" s="64" t="str">
        <f t="shared" si="33"/>
        <v>On-Peak_1</v>
      </c>
    </row>
    <row r="108" spans="2:11" hidden="1" outlineLevel="1" x14ac:dyDescent="0.35">
      <c r="B108" s="126" t="s">
        <v>163</v>
      </c>
      <c r="C108" s="126">
        <v>1</v>
      </c>
      <c r="D108" s="125">
        <f t="shared" ca="1" si="32"/>
        <v>13.693614290350856</v>
      </c>
      <c r="E108" s="125">
        <f t="shared" ca="1" si="32"/>
        <v>2.163360913097446</v>
      </c>
      <c r="F108" s="125">
        <f t="shared" ca="1" si="32"/>
        <v>3.3006289901502983</v>
      </c>
      <c r="G108" s="125">
        <f t="shared" ca="1" si="32"/>
        <v>20.892279246164122</v>
      </c>
      <c r="H108" s="64" t="str">
        <f t="shared" si="33"/>
        <v>Mid-Peak_1</v>
      </c>
      <c r="I108" s="112"/>
      <c r="J108" s="112"/>
      <c r="K108" s="112"/>
    </row>
    <row r="109" spans="2:11" hidden="1" outlineLevel="1" x14ac:dyDescent="0.35">
      <c r="B109" s="126" t="s">
        <v>164</v>
      </c>
      <c r="C109" s="126">
        <v>1</v>
      </c>
      <c r="D109" s="125">
        <f t="shared" ca="1" si="32"/>
        <v>0</v>
      </c>
      <c r="E109" s="125">
        <f t="shared" ca="1" si="32"/>
        <v>0</v>
      </c>
      <c r="F109" s="125">
        <f t="shared" ca="1" si="32"/>
        <v>0</v>
      </c>
      <c r="G109" s="125">
        <f t="shared" ca="1" si="32"/>
        <v>0</v>
      </c>
      <c r="H109" s="64" t="str">
        <f t="shared" si="33"/>
        <v>Off-Peak_1</v>
      </c>
    </row>
    <row r="110" spans="2:11" hidden="1" outlineLevel="1" x14ac:dyDescent="0.35"/>
    <row r="111" spans="2:11" hidden="1" outlineLevel="1" x14ac:dyDescent="0.35">
      <c r="B111" s="64" t="s">
        <v>296</v>
      </c>
      <c r="D111" s="112">
        <f ca="1">SUM(D104:D109)</f>
        <v>63.236267900189183</v>
      </c>
      <c r="E111" s="112"/>
      <c r="F111" s="112">
        <f t="shared" ref="F111:G111" ca="1" si="34">SUM(F104:F109)</f>
        <v>56.172327987433633</v>
      </c>
      <c r="G111" s="112">
        <f t="shared" ca="1" si="34"/>
        <v>72.279138559097277</v>
      </c>
    </row>
    <row r="112" spans="2:11" collapsed="1" x14ac:dyDescent="0.35"/>
    <row r="115" spans="1:6" s="115" customFormat="1" ht="23.5" x14ac:dyDescent="0.55000000000000004">
      <c r="A115" s="114" t="s">
        <v>247</v>
      </c>
    </row>
    <row r="116" spans="1:6" x14ac:dyDescent="0.35">
      <c r="A116" s="113"/>
    </row>
    <row r="117" spans="1:6" x14ac:dyDescent="0.35">
      <c r="A117" s="64" t="s">
        <v>209</v>
      </c>
      <c r="B117" s="119" t="s">
        <v>226</v>
      </c>
      <c r="C117" s="119"/>
      <c r="D117" s="64" t="s">
        <v>270</v>
      </c>
    </row>
    <row r="118" spans="1:6" x14ac:dyDescent="0.35">
      <c r="B118" s="119" t="s">
        <v>269</v>
      </c>
      <c r="C118" s="119"/>
      <c r="D118" s="64" t="s">
        <v>271</v>
      </c>
    </row>
    <row r="119" spans="1:6" x14ac:dyDescent="0.35">
      <c r="A119" s="64" t="s">
        <v>227</v>
      </c>
      <c r="B119" s="120">
        <v>43511</v>
      </c>
      <c r="C119" s="120"/>
    </row>
    <row r="120" spans="1:6" hidden="1" outlineLevel="1" x14ac:dyDescent="0.35">
      <c r="B120" s="120"/>
      <c r="C120" s="120"/>
    </row>
    <row r="121" spans="1:6" hidden="1" outlineLevel="1" x14ac:dyDescent="0.35">
      <c r="B121" s="120" t="s">
        <v>268</v>
      </c>
      <c r="C121" s="120"/>
      <c r="D121" s="64" t="s">
        <v>302</v>
      </c>
      <c r="E121" s="64" t="s">
        <v>303</v>
      </c>
    </row>
    <row r="122" spans="1:6" hidden="1" outlineLevel="1" x14ac:dyDescent="0.35">
      <c r="B122" s="134" t="s">
        <v>207</v>
      </c>
      <c r="C122" s="134"/>
      <c r="D122" s="134" t="s">
        <v>268</v>
      </c>
      <c r="E122" s="134" t="s">
        <v>272</v>
      </c>
      <c r="F122" s="134"/>
    </row>
    <row r="123" spans="1:6" hidden="1" outlineLevel="1" x14ac:dyDescent="0.35">
      <c r="B123" s="126" t="s">
        <v>162</v>
      </c>
      <c r="C123" s="126"/>
      <c r="D123" s="129">
        <v>0.13200000000000001</v>
      </c>
      <c r="E123" s="129">
        <v>0.13200000000000001</v>
      </c>
      <c r="F123" s="126" t="s">
        <v>222</v>
      </c>
    </row>
    <row r="124" spans="1:6" hidden="1" outlineLevel="1" x14ac:dyDescent="0.35">
      <c r="B124" s="126" t="s">
        <v>163</v>
      </c>
      <c r="C124" s="126"/>
      <c r="D124" s="129">
        <v>9.4E-2</v>
      </c>
      <c r="E124" s="129">
        <v>9.4E-2</v>
      </c>
      <c r="F124" s="126" t="s">
        <v>222</v>
      </c>
    </row>
    <row r="125" spans="1:6" hidden="1" outlineLevel="1" x14ac:dyDescent="0.35">
      <c r="B125" s="126" t="s">
        <v>164</v>
      </c>
      <c r="C125" s="126"/>
      <c r="D125" s="129">
        <v>0.06</v>
      </c>
      <c r="E125" s="129">
        <v>6.5000000000000002E-2</v>
      </c>
      <c r="F125" s="126" t="s">
        <v>222</v>
      </c>
    </row>
    <row r="126" spans="1:6" hidden="1" outlineLevel="1" x14ac:dyDescent="0.35">
      <c r="B126" s="126" t="s">
        <v>208</v>
      </c>
      <c r="C126" s="126"/>
      <c r="D126" s="130">
        <v>0.59499999999999997</v>
      </c>
      <c r="E126" s="129">
        <v>0</v>
      </c>
      <c r="F126" s="126" t="s">
        <v>222</v>
      </c>
    </row>
    <row r="127" spans="1:6" hidden="1" outlineLevel="1" x14ac:dyDescent="0.35"/>
    <row r="128" spans="1:6" hidden="1" outlineLevel="1" x14ac:dyDescent="0.35">
      <c r="D128" s="64" t="s">
        <v>211</v>
      </c>
    </row>
    <row r="129" spans="4:6" hidden="1" outlineLevel="1" x14ac:dyDescent="0.35">
      <c r="D129" s="126" t="s">
        <v>212</v>
      </c>
      <c r="E129" s="129">
        <v>22.48</v>
      </c>
      <c r="F129" s="126" t="s">
        <v>221</v>
      </c>
    </row>
    <row r="130" spans="4:6" hidden="1" outlineLevel="1" x14ac:dyDescent="0.35">
      <c r="D130" s="126" t="s">
        <v>213</v>
      </c>
      <c r="E130" s="129">
        <v>0.56999999999999995</v>
      </c>
      <c r="F130" s="126" t="s">
        <v>221</v>
      </c>
    </row>
    <row r="131" spans="4:6" hidden="1" outlineLevel="1" x14ac:dyDescent="0.35">
      <c r="D131" s="126" t="s">
        <v>220</v>
      </c>
      <c r="E131" s="129">
        <v>0.25</v>
      </c>
      <c r="F131" s="126" t="s">
        <v>221</v>
      </c>
    </row>
    <row r="132" spans="4:6" hidden="1" outlineLevel="1" x14ac:dyDescent="0.35">
      <c r="D132" s="126"/>
      <c r="E132" s="129"/>
      <c r="F132" s="126"/>
    </row>
    <row r="133" spans="4:6" hidden="1" outlineLevel="1" x14ac:dyDescent="0.35">
      <c r="D133" s="127" t="s">
        <v>297</v>
      </c>
      <c r="E133" s="133">
        <f>SUM(E129:E131)</f>
        <v>23.3</v>
      </c>
      <c r="F133" s="127" t="s">
        <v>221</v>
      </c>
    </row>
    <row r="134" spans="4:6" hidden="1" outlineLevel="1" x14ac:dyDescent="0.35"/>
    <row r="135" spans="4:6" hidden="1" outlineLevel="1" x14ac:dyDescent="0.35">
      <c r="D135" s="64" t="s">
        <v>214</v>
      </c>
    </row>
    <row r="136" spans="4:6" hidden="1" outlineLevel="1" x14ac:dyDescent="0.35">
      <c r="D136" s="132" t="s">
        <v>210</v>
      </c>
      <c r="E136" s="130">
        <v>3.2000000000000002E-3</v>
      </c>
      <c r="F136" s="126" t="s">
        <v>222</v>
      </c>
    </row>
    <row r="137" spans="4:6" hidden="1" outlineLevel="1" x14ac:dyDescent="0.35">
      <c r="D137" s="132" t="s">
        <v>215</v>
      </c>
      <c r="E137" s="130">
        <v>6.8999999999999999E-3</v>
      </c>
      <c r="F137" s="126" t="s">
        <v>222</v>
      </c>
    </row>
    <row r="138" spans="4:6" hidden="1" outlineLevel="1" x14ac:dyDescent="0.35">
      <c r="D138" s="132" t="s">
        <v>216</v>
      </c>
      <c r="E138" s="130">
        <v>6.6E-3</v>
      </c>
      <c r="F138" s="126" t="s">
        <v>222</v>
      </c>
    </row>
    <row r="139" spans="4:6" ht="29" hidden="1" outlineLevel="1" x14ac:dyDescent="0.35">
      <c r="D139" s="132" t="s">
        <v>217</v>
      </c>
      <c r="E139" s="130">
        <v>3.0000000000000001E-3</v>
      </c>
      <c r="F139" s="126" t="s">
        <v>222</v>
      </c>
    </row>
    <row r="140" spans="4:6" ht="29" hidden="1" outlineLevel="1" x14ac:dyDescent="0.35">
      <c r="D140" s="132" t="s">
        <v>218</v>
      </c>
      <c r="E140" s="130">
        <v>4.0000000000000002E-4</v>
      </c>
      <c r="F140" s="126" t="s">
        <v>222</v>
      </c>
    </row>
    <row r="141" spans="4:6" ht="29" hidden="1" outlineLevel="1" x14ac:dyDescent="0.35">
      <c r="D141" s="132" t="s">
        <v>219</v>
      </c>
      <c r="E141" s="130">
        <v>5.0000000000000001E-4</v>
      </c>
      <c r="F141" s="126" t="s">
        <v>222</v>
      </c>
    </row>
    <row r="142" spans="4:6" hidden="1" outlineLevel="1" x14ac:dyDescent="0.35">
      <c r="D142" s="126"/>
      <c r="E142" s="130"/>
      <c r="F142" s="126"/>
    </row>
    <row r="143" spans="4:6" ht="43.5" hidden="1" outlineLevel="1" x14ac:dyDescent="0.35">
      <c r="D143" s="128" t="s">
        <v>295</v>
      </c>
      <c r="E143" s="131">
        <f>SUM(E136:E141)</f>
        <v>2.06E-2</v>
      </c>
      <c r="F143" s="126" t="s">
        <v>222</v>
      </c>
    </row>
    <row r="144" spans="4:6" hidden="1" outlineLevel="1" x14ac:dyDescent="0.35"/>
    <row r="145" spans="1:14" hidden="1" outlineLevel="1" x14ac:dyDescent="0.35">
      <c r="D145" s="64" t="s">
        <v>223</v>
      </c>
    </row>
    <row r="146" spans="1:14" hidden="1" outlineLevel="1" x14ac:dyDescent="0.35">
      <c r="D146" s="64" t="s">
        <v>224</v>
      </c>
      <c r="E146" s="121">
        <v>0.13</v>
      </c>
    </row>
    <row r="147" spans="1:14" hidden="1" outlineLevel="1" x14ac:dyDescent="0.35">
      <c r="D147" s="64" t="s">
        <v>225</v>
      </c>
      <c r="E147" s="121">
        <v>-0.08</v>
      </c>
    </row>
    <row r="148" spans="1:14" hidden="1" outlineLevel="1" x14ac:dyDescent="0.35">
      <c r="E148" s="121"/>
    </row>
    <row r="149" spans="1:14" hidden="1" outlineLevel="1" x14ac:dyDescent="0.35">
      <c r="D149" s="64" t="s">
        <v>298</v>
      </c>
      <c r="E149" s="121">
        <f>SUM(E146:E147)</f>
        <v>0.05</v>
      </c>
    </row>
    <row r="150" spans="1:14" collapsed="1" x14ac:dyDescent="0.35"/>
    <row r="151" spans="1:14" s="115" customFormat="1" ht="23.5" x14ac:dyDescent="0.55000000000000004">
      <c r="A151" s="114" t="s">
        <v>250</v>
      </c>
    </row>
    <row r="153" spans="1:14" x14ac:dyDescent="0.35">
      <c r="A153" s="64" t="s">
        <v>203</v>
      </c>
      <c r="B153" s="64" t="s">
        <v>251</v>
      </c>
    </row>
    <row r="154" spans="1:14" x14ac:dyDescent="0.35">
      <c r="A154" s="64" t="s">
        <v>252</v>
      </c>
      <c r="B154" s="64" t="s">
        <v>253</v>
      </c>
    </row>
    <row r="155" spans="1:14" hidden="1" outlineLevel="1" x14ac:dyDescent="0.35">
      <c r="M155" s="64">
        <v>1</v>
      </c>
      <c r="N155" s="64">
        <v>0</v>
      </c>
    </row>
    <row r="156" spans="1:14" hidden="1" outlineLevel="1" x14ac:dyDescent="0.35">
      <c r="B156" s="64" t="s">
        <v>254</v>
      </c>
      <c r="D156" s="64" t="s">
        <v>255</v>
      </c>
      <c r="E156" s="64" t="s">
        <v>256</v>
      </c>
      <c r="F156" s="64" t="s">
        <v>257</v>
      </c>
      <c r="G156" s="64" t="s">
        <v>258</v>
      </c>
      <c r="H156" s="64" t="s">
        <v>259</v>
      </c>
      <c r="I156" s="64" t="s">
        <v>260</v>
      </c>
      <c r="J156" s="64" t="s">
        <v>261</v>
      </c>
      <c r="K156" s="64" t="s">
        <v>154</v>
      </c>
      <c r="M156" s="64" t="s">
        <v>266</v>
      </c>
      <c r="N156" s="64" t="s">
        <v>267</v>
      </c>
    </row>
    <row r="157" spans="1:14" hidden="1" outlineLevel="1" x14ac:dyDescent="0.35">
      <c r="B157" s="120">
        <v>43252</v>
      </c>
      <c r="C157" s="120"/>
      <c r="D157" s="64">
        <v>1</v>
      </c>
      <c r="E157" s="64" t="s">
        <v>164</v>
      </c>
      <c r="F157" s="64">
        <v>0</v>
      </c>
      <c r="G157" s="64">
        <v>1.32759322033898</v>
      </c>
      <c r="H157" s="64">
        <v>1.23961527984669</v>
      </c>
      <c r="I157" s="64">
        <v>-8.7977940492290296E-2</v>
      </c>
      <c r="J157" s="64">
        <v>590</v>
      </c>
      <c r="K157" s="64">
        <v>1</v>
      </c>
      <c r="M157" s="64" t="str">
        <f>IF(M$155*$F157=1,"Critical Peak",INDEX('99 Look-Up Tables'!$G$3:$G$6,MATCH('05 Own Price Elasticity Daily'!$E157,'99 Look-Up Tables'!$E$3:$E$6,0),1))</f>
        <v>Off-Peak</v>
      </c>
      <c r="N157" s="64" t="str">
        <f>IF(N$155*$F157=1,"Critical Peak",INDEX('99 Look-Up Tables'!$G$3:$G$6,MATCH('05 Own Price Elasticity Daily'!$E157,'99 Look-Up Tables'!$E$3:$E$6,0),1))</f>
        <v>Off-Peak</v>
      </c>
    </row>
    <row r="158" spans="1:14" hidden="1" outlineLevel="1" x14ac:dyDescent="0.35">
      <c r="B158" s="120">
        <v>43252</v>
      </c>
      <c r="C158" s="120"/>
      <c r="D158" s="64">
        <v>2</v>
      </c>
      <c r="E158" s="64" t="s">
        <v>164</v>
      </c>
      <c r="F158" s="64">
        <v>0</v>
      </c>
      <c r="G158" s="64">
        <v>1.1393728813559301</v>
      </c>
      <c r="H158" s="64">
        <v>1.0761698374511699</v>
      </c>
      <c r="I158" s="64">
        <v>-6.3203043904764097E-2</v>
      </c>
      <c r="J158" s="64">
        <v>590</v>
      </c>
      <c r="K158" s="64">
        <v>1</v>
      </c>
      <c r="M158" s="64" t="str">
        <f>IF(M$155*$F158=1,"Critical Peak",INDEX('99 Look-Up Tables'!$G$3:$G$6,MATCH('05 Own Price Elasticity Daily'!$E158,'99 Look-Up Tables'!$E$3:$E$6,0),1))</f>
        <v>Off-Peak</v>
      </c>
      <c r="N158" s="64" t="str">
        <f>IF(N$155*$F158=1,"Critical Peak",INDEX('99 Look-Up Tables'!$G$3:$G$6,MATCH('05 Own Price Elasticity Daily'!$E158,'99 Look-Up Tables'!$E$3:$E$6,0),1))</f>
        <v>Off-Peak</v>
      </c>
    </row>
    <row r="159" spans="1:14" hidden="1" outlineLevel="1" x14ac:dyDescent="0.35">
      <c r="B159" s="120">
        <v>43252</v>
      </c>
      <c r="C159" s="120"/>
      <c r="D159" s="64">
        <v>3</v>
      </c>
      <c r="E159" s="64" t="s">
        <v>164</v>
      </c>
      <c r="F159" s="64">
        <v>0</v>
      </c>
      <c r="G159" s="64">
        <v>0.99864406779660997</v>
      </c>
      <c r="H159" s="64">
        <v>0.98463278437338098</v>
      </c>
      <c r="I159" s="64">
        <v>-1.40112834232296E-2</v>
      </c>
      <c r="J159" s="64">
        <v>590</v>
      </c>
      <c r="K159" s="64">
        <v>1</v>
      </c>
      <c r="M159" s="64" t="str">
        <f>IF(M$155*$F159=1,"Critical Peak",INDEX('99 Look-Up Tables'!$G$3:$G$6,MATCH('05 Own Price Elasticity Daily'!$E159,'99 Look-Up Tables'!$E$3:$E$6,0),1))</f>
        <v>Off-Peak</v>
      </c>
      <c r="N159" s="64" t="str">
        <f>IF(N$155*$F159=1,"Critical Peak",INDEX('99 Look-Up Tables'!$G$3:$G$6,MATCH('05 Own Price Elasticity Daily'!$E159,'99 Look-Up Tables'!$E$3:$E$6,0),1))</f>
        <v>Off-Peak</v>
      </c>
    </row>
    <row r="160" spans="1:14" hidden="1" outlineLevel="1" x14ac:dyDescent="0.35">
      <c r="B160" s="120">
        <v>43252</v>
      </c>
      <c r="C160" s="120"/>
      <c r="D160" s="64">
        <v>4</v>
      </c>
      <c r="E160" s="64" t="s">
        <v>164</v>
      </c>
      <c r="F160" s="64">
        <v>0</v>
      </c>
      <c r="G160" s="64">
        <v>0.91459322033898305</v>
      </c>
      <c r="H160" s="64">
        <v>0.901221637750802</v>
      </c>
      <c r="I160" s="64">
        <v>-1.33715825881806E-2</v>
      </c>
      <c r="J160" s="64">
        <v>590</v>
      </c>
      <c r="K160" s="64">
        <v>1</v>
      </c>
      <c r="M160" s="64" t="str">
        <f>IF(M$155*$F160=1,"Critical Peak",INDEX('99 Look-Up Tables'!$G$3:$G$6,MATCH('05 Own Price Elasticity Daily'!$E160,'99 Look-Up Tables'!$E$3:$E$6,0),1))</f>
        <v>Off-Peak</v>
      </c>
      <c r="N160" s="64" t="str">
        <f>IF(N$155*$F160=1,"Critical Peak",INDEX('99 Look-Up Tables'!$G$3:$G$6,MATCH('05 Own Price Elasticity Daily'!$E160,'99 Look-Up Tables'!$E$3:$E$6,0),1))</f>
        <v>Off-Peak</v>
      </c>
    </row>
    <row r="161" spans="2:14" hidden="1" outlineLevel="1" x14ac:dyDescent="0.35">
      <c r="B161" s="120">
        <v>43252</v>
      </c>
      <c r="C161" s="120"/>
      <c r="D161" s="64">
        <v>5</v>
      </c>
      <c r="E161" s="64" t="s">
        <v>164</v>
      </c>
      <c r="F161" s="64">
        <v>0</v>
      </c>
      <c r="G161" s="64">
        <v>0.83345762711864402</v>
      </c>
      <c r="H161" s="64">
        <v>0.83902067298373995</v>
      </c>
      <c r="I161" s="64">
        <v>5.5630458650963201E-3</v>
      </c>
      <c r="J161" s="64">
        <v>590</v>
      </c>
      <c r="K161" s="64">
        <v>1</v>
      </c>
      <c r="M161" s="64" t="str">
        <f>IF(M$155*$F161=1,"Critical Peak",INDEX('99 Look-Up Tables'!$G$3:$G$6,MATCH('05 Own Price Elasticity Daily'!$E161,'99 Look-Up Tables'!$E$3:$E$6,0),1))</f>
        <v>Off-Peak</v>
      </c>
      <c r="N161" s="64" t="str">
        <f>IF(N$155*$F161=1,"Critical Peak",INDEX('99 Look-Up Tables'!$G$3:$G$6,MATCH('05 Own Price Elasticity Daily'!$E161,'99 Look-Up Tables'!$E$3:$E$6,0),1))</f>
        <v>Off-Peak</v>
      </c>
    </row>
    <row r="162" spans="2:14" hidden="1" outlineLevel="1" x14ac:dyDescent="0.35">
      <c r="B162" s="120">
        <v>43252</v>
      </c>
      <c r="C162" s="120"/>
      <c r="D162" s="64">
        <v>6</v>
      </c>
      <c r="E162" s="64" t="s">
        <v>164</v>
      </c>
      <c r="F162" s="64">
        <v>0</v>
      </c>
      <c r="G162" s="64">
        <v>0.83159322033898297</v>
      </c>
      <c r="H162" s="64">
        <v>0.82982636635643503</v>
      </c>
      <c r="I162" s="64">
        <v>-1.76685398254761E-3</v>
      </c>
      <c r="J162" s="64">
        <v>590</v>
      </c>
      <c r="K162" s="64">
        <v>1</v>
      </c>
      <c r="M162" s="64" t="str">
        <f>IF(M$155*$F162=1,"Critical Peak",INDEX('99 Look-Up Tables'!$G$3:$G$6,MATCH('05 Own Price Elasticity Daily'!$E162,'99 Look-Up Tables'!$E$3:$E$6,0),1))</f>
        <v>Off-Peak</v>
      </c>
      <c r="N162" s="64" t="str">
        <f>IF(N$155*$F162=1,"Critical Peak",INDEX('99 Look-Up Tables'!$G$3:$G$6,MATCH('05 Own Price Elasticity Daily'!$E162,'99 Look-Up Tables'!$E$3:$E$6,0),1))</f>
        <v>Off-Peak</v>
      </c>
    </row>
    <row r="163" spans="2:14" hidden="1" outlineLevel="1" x14ac:dyDescent="0.35">
      <c r="B163" s="120">
        <v>43252</v>
      </c>
      <c r="C163" s="120"/>
      <c r="D163" s="64">
        <v>7</v>
      </c>
      <c r="E163" s="64" t="s">
        <v>164</v>
      </c>
      <c r="F163" s="64">
        <v>0</v>
      </c>
      <c r="G163" s="64">
        <v>0.90888135593220298</v>
      </c>
      <c r="H163" s="64">
        <v>0.935100766366595</v>
      </c>
      <c r="I163" s="64">
        <v>2.6219410434391299E-2</v>
      </c>
      <c r="J163" s="64">
        <v>590</v>
      </c>
      <c r="K163" s="64">
        <v>1</v>
      </c>
      <c r="M163" s="64" t="str">
        <f>IF(M$155*$F163=1,"Critical Peak",INDEX('99 Look-Up Tables'!$G$3:$G$6,MATCH('05 Own Price Elasticity Daily'!$E163,'99 Look-Up Tables'!$E$3:$E$6,0),1))</f>
        <v>Off-Peak</v>
      </c>
      <c r="N163" s="64" t="str">
        <f>IF(N$155*$F163=1,"Critical Peak",INDEX('99 Look-Up Tables'!$G$3:$G$6,MATCH('05 Own Price Elasticity Daily'!$E163,'99 Look-Up Tables'!$E$3:$E$6,0),1))</f>
        <v>Off-Peak</v>
      </c>
    </row>
    <row r="164" spans="2:14" hidden="1" outlineLevel="1" x14ac:dyDescent="0.35">
      <c r="B164" s="120">
        <v>43252</v>
      </c>
      <c r="C164" s="120"/>
      <c r="D164" s="64">
        <v>8</v>
      </c>
      <c r="E164" s="64" t="s">
        <v>163</v>
      </c>
      <c r="F164" s="64">
        <v>0</v>
      </c>
      <c r="G164" s="64">
        <v>1.02489830508475</v>
      </c>
      <c r="H164" s="64">
        <v>1.0285009283142901</v>
      </c>
      <c r="I164" s="64">
        <v>3.60262322954493E-3</v>
      </c>
      <c r="J164" s="64">
        <v>590</v>
      </c>
      <c r="K164" s="64">
        <v>1</v>
      </c>
      <c r="M164" s="64" t="str">
        <f>IF(M$155*$F164=1,"Critical Peak",INDEX('99 Look-Up Tables'!$G$3:$G$6,MATCH('05 Own Price Elasticity Daily'!$E164,'99 Look-Up Tables'!$E$3:$E$6,0),1))</f>
        <v>Mid-Peak</v>
      </c>
      <c r="N164" s="64" t="str">
        <f>IF(N$155*$F164=1,"Critical Peak",INDEX('99 Look-Up Tables'!$G$3:$G$6,MATCH('05 Own Price Elasticity Daily'!$E164,'99 Look-Up Tables'!$E$3:$E$6,0),1))</f>
        <v>Mid-Peak</v>
      </c>
    </row>
    <row r="165" spans="2:14" hidden="1" outlineLevel="1" x14ac:dyDescent="0.35">
      <c r="B165" s="120">
        <v>43252</v>
      </c>
      <c r="C165" s="120"/>
      <c r="D165" s="64">
        <v>9</v>
      </c>
      <c r="E165" s="64" t="s">
        <v>163</v>
      </c>
      <c r="F165" s="64">
        <v>0</v>
      </c>
      <c r="G165" s="64">
        <v>1.0759152542372901</v>
      </c>
      <c r="H165" s="64">
        <v>1.0471691014365301</v>
      </c>
      <c r="I165" s="64">
        <v>-2.8746152800753402E-2</v>
      </c>
      <c r="J165" s="64">
        <v>590</v>
      </c>
      <c r="K165" s="64">
        <v>1</v>
      </c>
      <c r="M165" s="64" t="str">
        <f>IF(M$155*$F165=1,"Critical Peak",INDEX('99 Look-Up Tables'!$G$3:$G$6,MATCH('05 Own Price Elasticity Daily'!$E165,'99 Look-Up Tables'!$E$3:$E$6,0),1))</f>
        <v>Mid-Peak</v>
      </c>
      <c r="N165" s="64" t="str">
        <f>IF(N$155*$F165=1,"Critical Peak",INDEX('99 Look-Up Tables'!$G$3:$G$6,MATCH('05 Own Price Elasticity Daily'!$E165,'99 Look-Up Tables'!$E$3:$E$6,0),1))</f>
        <v>Mid-Peak</v>
      </c>
    </row>
    <row r="166" spans="2:14" hidden="1" outlineLevel="1" x14ac:dyDescent="0.35">
      <c r="B166" s="120">
        <v>43252</v>
      </c>
      <c r="C166" s="120"/>
      <c r="D166" s="64">
        <v>10</v>
      </c>
      <c r="E166" s="64" t="s">
        <v>163</v>
      </c>
      <c r="F166" s="64">
        <v>0</v>
      </c>
      <c r="G166" s="64">
        <v>1.0680847457627101</v>
      </c>
      <c r="H166" s="64">
        <v>1.0646869565477901</v>
      </c>
      <c r="I166" s="64">
        <v>-3.3977892149235E-3</v>
      </c>
      <c r="J166" s="64">
        <v>590</v>
      </c>
      <c r="K166" s="64">
        <v>1</v>
      </c>
      <c r="M166" s="64" t="str">
        <f>IF(M$155*$F166=1,"Critical Peak",INDEX('99 Look-Up Tables'!$G$3:$G$6,MATCH('05 Own Price Elasticity Daily'!$E166,'99 Look-Up Tables'!$E$3:$E$6,0),1))</f>
        <v>Mid-Peak</v>
      </c>
      <c r="N166" s="64" t="str">
        <f>IF(N$155*$F166=1,"Critical Peak",INDEX('99 Look-Up Tables'!$G$3:$G$6,MATCH('05 Own Price Elasticity Daily'!$E166,'99 Look-Up Tables'!$E$3:$E$6,0),1))</f>
        <v>Mid-Peak</v>
      </c>
    </row>
    <row r="167" spans="2:14" hidden="1" outlineLevel="1" x14ac:dyDescent="0.35">
      <c r="B167" s="120">
        <v>43252</v>
      </c>
      <c r="C167" s="120"/>
      <c r="D167" s="64">
        <v>11</v>
      </c>
      <c r="E167" s="64" t="s">
        <v>163</v>
      </c>
      <c r="F167" s="64">
        <v>0</v>
      </c>
      <c r="G167" s="64">
        <v>1.10767796610169</v>
      </c>
      <c r="H167" s="64">
        <v>1.1062621463401301</v>
      </c>
      <c r="I167" s="64">
        <v>-1.4158197615634E-3</v>
      </c>
      <c r="J167" s="64">
        <v>590</v>
      </c>
      <c r="K167" s="64">
        <v>1</v>
      </c>
      <c r="M167" s="64" t="str">
        <f>IF(M$155*$F167=1,"Critical Peak",INDEX('99 Look-Up Tables'!$G$3:$G$6,MATCH('05 Own Price Elasticity Daily'!$E167,'99 Look-Up Tables'!$E$3:$E$6,0),1))</f>
        <v>Mid-Peak</v>
      </c>
      <c r="N167" s="64" t="str">
        <f>IF(N$155*$F167=1,"Critical Peak",INDEX('99 Look-Up Tables'!$G$3:$G$6,MATCH('05 Own Price Elasticity Daily'!$E167,'99 Look-Up Tables'!$E$3:$E$6,0),1))</f>
        <v>Mid-Peak</v>
      </c>
    </row>
    <row r="168" spans="2:14" hidden="1" outlineLevel="1" x14ac:dyDescent="0.35">
      <c r="B168" s="120">
        <v>43252</v>
      </c>
      <c r="C168" s="120"/>
      <c r="D168" s="64">
        <v>12</v>
      </c>
      <c r="E168" s="64" t="s">
        <v>162</v>
      </c>
      <c r="F168" s="64">
        <v>0</v>
      </c>
      <c r="G168" s="64">
        <v>1.1595423728813601</v>
      </c>
      <c r="H168" s="64">
        <v>1.18414554357742</v>
      </c>
      <c r="I168" s="64">
        <v>2.4603170696063499E-2</v>
      </c>
      <c r="J168" s="64">
        <v>590</v>
      </c>
      <c r="K168" s="64">
        <v>1</v>
      </c>
      <c r="M168" s="64" t="str">
        <f>IF(M$155*$F168=1,"Critical Peak",INDEX('99 Look-Up Tables'!$G$3:$G$6,MATCH('05 Own Price Elasticity Daily'!$E168,'99 Look-Up Tables'!$E$3:$E$6,0),1))</f>
        <v>On-Peak</v>
      </c>
      <c r="N168" s="64" t="str">
        <f>IF(N$155*$F168=1,"Critical Peak",INDEX('99 Look-Up Tables'!$G$3:$G$6,MATCH('05 Own Price Elasticity Daily'!$E168,'99 Look-Up Tables'!$E$3:$E$6,0),1))</f>
        <v>On-Peak</v>
      </c>
    </row>
    <row r="169" spans="2:14" hidden="1" outlineLevel="1" x14ac:dyDescent="0.35">
      <c r="B169" s="120">
        <v>43252</v>
      </c>
      <c r="C169" s="120"/>
      <c r="D169" s="64">
        <v>13</v>
      </c>
      <c r="E169" s="64" t="s">
        <v>162</v>
      </c>
      <c r="F169" s="64">
        <v>0</v>
      </c>
      <c r="G169" s="64">
        <v>1.28250847457627</v>
      </c>
      <c r="H169" s="64">
        <v>1.2629043314951101</v>
      </c>
      <c r="I169" s="64">
        <v>-1.9604143081159198E-2</v>
      </c>
      <c r="J169" s="64">
        <v>590</v>
      </c>
      <c r="K169" s="64">
        <v>1</v>
      </c>
      <c r="M169" s="64" t="str">
        <f>IF(M$155*$F169=1,"Critical Peak",INDEX('99 Look-Up Tables'!$G$3:$G$6,MATCH('05 Own Price Elasticity Daily'!$E169,'99 Look-Up Tables'!$E$3:$E$6,0),1))</f>
        <v>On-Peak</v>
      </c>
      <c r="N169" s="64" t="str">
        <f>IF(N$155*$F169=1,"Critical Peak",INDEX('99 Look-Up Tables'!$G$3:$G$6,MATCH('05 Own Price Elasticity Daily'!$E169,'99 Look-Up Tables'!$E$3:$E$6,0),1))</f>
        <v>On-Peak</v>
      </c>
    </row>
    <row r="170" spans="2:14" hidden="1" outlineLevel="1" x14ac:dyDescent="0.35">
      <c r="B170" s="120">
        <v>43252</v>
      </c>
      <c r="C170" s="120"/>
      <c r="D170" s="64">
        <v>14</v>
      </c>
      <c r="E170" s="64" t="s">
        <v>162</v>
      </c>
      <c r="F170" s="64">
        <v>0</v>
      </c>
      <c r="G170" s="64">
        <v>1.34979661016949</v>
      </c>
      <c r="H170" s="64">
        <v>1.3416379721409</v>
      </c>
      <c r="I170" s="64">
        <v>-8.1586380285922598E-3</v>
      </c>
      <c r="J170" s="64">
        <v>590</v>
      </c>
      <c r="K170" s="64">
        <v>1</v>
      </c>
      <c r="M170" s="64" t="str">
        <f>IF(M$155*$F170=1,"Critical Peak",INDEX('99 Look-Up Tables'!$G$3:$G$6,MATCH('05 Own Price Elasticity Daily'!$E170,'99 Look-Up Tables'!$E$3:$E$6,0),1))</f>
        <v>On-Peak</v>
      </c>
      <c r="N170" s="64" t="str">
        <f>IF(N$155*$F170=1,"Critical Peak",INDEX('99 Look-Up Tables'!$G$3:$G$6,MATCH('05 Own Price Elasticity Daily'!$E170,'99 Look-Up Tables'!$E$3:$E$6,0),1))</f>
        <v>On-Peak</v>
      </c>
    </row>
    <row r="171" spans="2:14" hidden="1" outlineLevel="1" x14ac:dyDescent="0.35">
      <c r="B171" s="120">
        <v>43252</v>
      </c>
      <c r="C171" s="120"/>
      <c r="D171" s="64">
        <v>15</v>
      </c>
      <c r="E171" s="64" t="s">
        <v>162</v>
      </c>
      <c r="F171" s="64">
        <v>0</v>
      </c>
      <c r="G171" s="64">
        <v>1.41862711864407</v>
      </c>
      <c r="H171" s="64">
        <v>1.4300623237958801</v>
      </c>
      <c r="I171" s="64">
        <v>1.14352051518073E-2</v>
      </c>
      <c r="J171" s="64">
        <v>590</v>
      </c>
      <c r="K171" s="64">
        <v>1</v>
      </c>
      <c r="M171" s="64" t="str">
        <f>IF(M$155*$F171=1,"Critical Peak",INDEX('99 Look-Up Tables'!$G$3:$G$6,MATCH('05 Own Price Elasticity Daily'!$E171,'99 Look-Up Tables'!$E$3:$E$6,0),1))</f>
        <v>On-Peak</v>
      </c>
      <c r="N171" s="64" t="str">
        <f>IF(N$155*$F171=1,"Critical Peak",INDEX('99 Look-Up Tables'!$G$3:$G$6,MATCH('05 Own Price Elasticity Daily'!$E171,'99 Look-Up Tables'!$E$3:$E$6,0),1))</f>
        <v>On-Peak</v>
      </c>
    </row>
    <row r="172" spans="2:14" hidden="1" outlineLevel="1" x14ac:dyDescent="0.35">
      <c r="B172" s="120">
        <v>43252</v>
      </c>
      <c r="C172" s="120"/>
      <c r="D172" s="64">
        <v>16</v>
      </c>
      <c r="E172" s="64" t="s">
        <v>162</v>
      </c>
      <c r="F172" s="64">
        <v>0</v>
      </c>
      <c r="G172" s="64">
        <v>1.5434745762711899</v>
      </c>
      <c r="H172" s="64">
        <v>1.5214825936766501</v>
      </c>
      <c r="I172" s="64">
        <v>-2.19919825945331E-2</v>
      </c>
      <c r="J172" s="64">
        <v>590</v>
      </c>
      <c r="K172" s="64">
        <v>1</v>
      </c>
      <c r="M172" s="64" t="str">
        <f>IF(M$155*$F172=1,"Critical Peak",INDEX('99 Look-Up Tables'!$G$3:$G$6,MATCH('05 Own Price Elasticity Daily'!$E172,'99 Look-Up Tables'!$E$3:$E$6,0),1))</f>
        <v>On-Peak</v>
      </c>
      <c r="N172" s="64" t="str">
        <f>IF(N$155*$F172=1,"Critical Peak",INDEX('99 Look-Up Tables'!$G$3:$G$6,MATCH('05 Own Price Elasticity Daily'!$E172,'99 Look-Up Tables'!$E$3:$E$6,0),1))</f>
        <v>On-Peak</v>
      </c>
    </row>
    <row r="173" spans="2:14" hidden="1" outlineLevel="1" x14ac:dyDescent="0.35">
      <c r="B173" s="120">
        <v>43252</v>
      </c>
      <c r="C173" s="120"/>
      <c r="D173" s="64">
        <v>17</v>
      </c>
      <c r="E173" s="64" t="s">
        <v>162</v>
      </c>
      <c r="F173" s="64">
        <v>0</v>
      </c>
      <c r="G173" s="64">
        <v>1.7143898305084699</v>
      </c>
      <c r="H173" s="64">
        <v>1.67248578934201</v>
      </c>
      <c r="I173" s="64">
        <v>-4.19040411664654E-2</v>
      </c>
      <c r="J173" s="64">
        <v>590</v>
      </c>
      <c r="K173" s="64">
        <v>1</v>
      </c>
      <c r="M173" s="64" t="str">
        <f>IF(M$155*$F173=1,"Critical Peak",INDEX('99 Look-Up Tables'!$G$3:$G$6,MATCH('05 Own Price Elasticity Daily'!$E173,'99 Look-Up Tables'!$E$3:$E$6,0),1))</f>
        <v>On-Peak</v>
      </c>
      <c r="N173" s="64" t="str">
        <f>IF(N$155*$F173=1,"Critical Peak",INDEX('99 Look-Up Tables'!$G$3:$G$6,MATCH('05 Own Price Elasticity Daily'!$E173,'99 Look-Up Tables'!$E$3:$E$6,0),1))</f>
        <v>On-Peak</v>
      </c>
    </row>
    <row r="174" spans="2:14" hidden="1" outlineLevel="1" x14ac:dyDescent="0.35">
      <c r="B174" s="120">
        <v>43252</v>
      </c>
      <c r="C174" s="120"/>
      <c r="D174" s="64">
        <v>18</v>
      </c>
      <c r="E174" s="64" t="s">
        <v>163</v>
      </c>
      <c r="F174" s="64">
        <v>0</v>
      </c>
      <c r="G174" s="64">
        <v>1.8884237288135599</v>
      </c>
      <c r="H174" s="64">
        <v>1.8276529683962099</v>
      </c>
      <c r="I174" s="64">
        <v>-6.07707604173452E-2</v>
      </c>
      <c r="J174" s="64">
        <v>590</v>
      </c>
      <c r="K174" s="64">
        <v>1</v>
      </c>
      <c r="M174" s="64" t="str">
        <f>IF(M$155*$F174=1,"Critical Peak",INDEX('99 Look-Up Tables'!$G$3:$G$6,MATCH('05 Own Price Elasticity Daily'!$E174,'99 Look-Up Tables'!$E$3:$E$6,0),1))</f>
        <v>Mid-Peak</v>
      </c>
      <c r="N174" s="64" t="str">
        <f>IF(N$155*$F174=1,"Critical Peak",INDEX('99 Look-Up Tables'!$G$3:$G$6,MATCH('05 Own Price Elasticity Daily'!$E174,'99 Look-Up Tables'!$E$3:$E$6,0),1))</f>
        <v>Mid-Peak</v>
      </c>
    </row>
    <row r="175" spans="2:14" hidden="1" outlineLevel="1" x14ac:dyDescent="0.35">
      <c r="B175" s="120">
        <v>43252</v>
      </c>
      <c r="C175" s="120"/>
      <c r="D175" s="64">
        <v>19</v>
      </c>
      <c r="E175" s="64" t="s">
        <v>163</v>
      </c>
      <c r="F175" s="64">
        <v>1</v>
      </c>
      <c r="G175" s="64">
        <v>1.31622033898305</v>
      </c>
      <c r="H175" s="64">
        <v>1.86008028668457</v>
      </c>
      <c r="I175" s="64">
        <v>0.54385994770151402</v>
      </c>
      <c r="J175" s="64">
        <v>590</v>
      </c>
      <c r="K175" s="64">
        <v>1</v>
      </c>
      <c r="M175" s="64" t="str">
        <f>IF(M$155*$F175=1,"Critical Peak",INDEX('99 Look-Up Tables'!$G$3:$G$6,MATCH('05 Own Price Elasticity Daily'!$E175,'99 Look-Up Tables'!$E$3:$E$6,0),1))</f>
        <v>Critical Peak</v>
      </c>
      <c r="N175" s="64" t="str">
        <f>IF(N$155*$F175=1,"Critical Peak",INDEX('99 Look-Up Tables'!$G$3:$G$6,MATCH('05 Own Price Elasticity Daily'!$E175,'99 Look-Up Tables'!$E$3:$E$6,0),1))</f>
        <v>Mid-Peak</v>
      </c>
    </row>
    <row r="176" spans="2:14" hidden="1" outlineLevel="1" x14ac:dyDescent="0.35">
      <c r="B176" s="120">
        <v>43252</v>
      </c>
      <c r="C176" s="120"/>
      <c r="D176" s="64">
        <v>20</v>
      </c>
      <c r="E176" s="64" t="s">
        <v>164</v>
      </c>
      <c r="F176" s="64">
        <v>0</v>
      </c>
      <c r="G176" s="64">
        <v>1.9163389830508499</v>
      </c>
      <c r="H176" s="64">
        <v>1.93045384436566</v>
      </c>
      <c r="I176" s="64">
        <v>1.41148613148148E-2</v>
      </c>
      <c r="J176" s="64">
        <v>590</v>
      </c>
      <c r="K176" s="64">
        <v>1</v>
      </c>
      <c r="M176" s="64" t="str">
        <f>IF(M$155*$F176=1,"Critical Peak",INDEX('99 Look-Up Tables'!$G$3:$G$6,MATCH('05 Own Price Elasticity Daily'!$E176,'99 Look-Up Tables'!$E$3:$E$6,0),1))</f>
        <v>Off-Peak</v>
      </c>
      <c r="N176" s="64" t="str">
        <f>IF(N$155*$F176=1,"Critical Peak",INDEX('99 Look-Up Tables'!$G$3:$G$6,MATCH('05 Own Price Elasticity Daily'!$E176,'99 Look-Up Tables'!$E$3:$E$6,0),1))</f>
        <v>Off-Peak</v>
      </c>
    </row>
    <row r="177" spans="2:14" hidden="1" outlineLevel="1" x14ac:dyDescent="0.35">
      <c r="B177" s="120">
        <v>43252</v>
      </c>
      <c r="C177" s="120"/>
      <c r="D177" s="64">
        <v>21</v>
      </c>
      <c r="E177" s="64" t="s">
        <v>164</v>
      </c>
      <c r="F177" s="64">
        <v>0</v>
      </c>
      <c r="G177" s="64">
        <v>1.80783050847458</v>
      </c>
      <c r="H177" s="64">
        <v>1.89140693098852</v>
      </c>
      <c r="I177" s="64">
        <v>8.3576422513942594E-2</v>
      </c>
      <c r="J177" s="64">
        <v>590</v>
      </c>
      <c r="K177" s="64">
        <v>1</v>
      </c>
      <c r="M177" s="64" t="str">
        <f>IF(M$155*$F177=1,"Critical Peak",INDEX('99 Look-Up Tables'!$G$3:$G$6,MATCH('05 Own Price Elasticity Daily'!$E177,'99 Look-Up Tables'!$E$3:$E$6,0),1))</f>
        <v>Off-Peak</v>
      </c>
      <c r="N177" s="64" t="str">
        <f>IF(N$155*$F177=1,"Critical Peak",INDEX('99 Look-Up Tables'!$G$3:$G$6,MATCH('05 Own Price Elasticity Daily'!$E177,'99 Look-Up Tables'!$E$3:$E$6,0),1))</f>
        <v>Off-Peak</v>
      </c>
    </row>
    <row r="178" spans="2:14" hidden="1" outlineLevel="1" x14ac:dyDescent="0.35">
      <c r="B178" s="120">
        <v>43252</v>
      </c>
      <c r="C178" s="120"/>
      <c r="D178" s="64">
        <v>22</v>
      </c>
      <c r="E178" s="64" t="s">
        <v>164</v>
      </c>
      <c r="F178" s="64">
        <v>0</v>
      </c>
      <c r="G178" s="64">
        <v>1.6743389830508499</v>
      </c>
      <c r="H178" s="64">
        <v>1.5537923319415701</v>
      </c>
      <c r="I178" s="64">
        <v>-0.12054665110927899</v>
      </c>
      <c r="J178" s="64">
        <v>590</v>
      </c>
      <c r="K178" s="64">
        <v>1</v>
      </c>
      <c r="M178" s="64" t="str">
        <f>IF(M$155*$F178=1,"Critical Peak",INDEX('99 Look-Up Tables'!$G$3:$G$6,MATCH('05 Own Price Elasticity Daily'!$E178,'99 Look-Up Tables'!$E$3:$E$6,0),1))</f>
        <v>Off-Peak</v>
      </c>
      <c r="N178" s="64" t="str">
        <f>IF(N$155*$F178=1,"Critical Peak",INDEX('99 Look-Up Tables'!$G$3:$G$6,MATCH('05 Own Price Elasticity Daily'!$E178,'99 Look-Up Tables'!$E$3:$E$6,0),1))</f>
        <v>Off-Peak</v>
      </c>
    </row>
    <row r="179" spans="2:14" hidden="1" outlineLevel="1" x14ac:dyDescent="0.35">
      <c r="B179" s="120">
        <v>43252</v>
      </c>
      <c r="C179" s="120"/>
      <c r="D179" s="64">
        <v>23</v>
      </c>
      <c r="E179" s="64" t="s">
        <v>164</v>
      </c>
      <c r="F179" s="64">
        <v>0</v>
      </c>
      <c r="G179" s="64">
        <v>1.4690338983050799</v>
      </c>
      <c r="H179" s="64">
        <v>1.52174355653246</v>
      </c>
      <c r="I179" s="64">
        <v>5.27096582273784E-2</v>
      </c>
      <c r="J179" s="64">
        <v>590</v>
      </c>
      <c r="K179" s="64">
        <v>1</v>
      </c>
      <c r="M179" s="64" t="str">
        <f>IF(M$155*$F179=1,"Critical Peak",INDEX('99 Look-Up Tables'!$G$3:$G$6,MATCH('05 Own Price Elasticity Daily'!$E179,'99 Look-Up Tables'!$E$3:$E$6,0),1))</f>
        <v>Off-Peak</v>
      </c>
      <c r="N179" s="64" t="str">
        <f>IF(N$155*$F179=1,"Critical Peak",INDEX('99 Look-Up Tables'!$G$3:$G$6,MATCH('05 Own Price Elasticity Daily'!$E179,'99 Look-Up Tables'!$E$3:$E$6,0),1))</f>
        <v>Off-Peak</v>
      </c>
    </row>
    <row r="180" spans="2:14" hidden="1" outlineLevel="1" x14ac:dyDescent="0.35">
      <c r="B180" s="120">
        <v>43252</v>
      </c>
      <c r="C180" s="120"/>
      <c r="D180" s="64">
        <v>24</v>
      </c>
      <c r="E180" s="64" t="s">
        <v>164</v>
      </c>
      <c r="F180" s="64">
        <v>0</v>
      </c>
      <c r="G180" s="64">
        <v>1.2213050847457601</v>
      </c>
      <c r="H180" s="64">
        <v>1.2817512091621699</v>
      </c>
      <c r="I180" s="64">
        <v>6.0446124416402403E-2</v>
      </c>
      <c r="J180" s="64">
        <v>590</v>
      </c>
      <c r="K180" s="64">
        <v>1</v>
      </c>
      <c r="M180" s="64" t="str">
        <f>IF(M$155*$F180=1,"Critical Peak",INDEX('99 Look-Up Tables'!$G$3:$G$6,MATCH('05 Own Price Elasticity Daily'!$E180,'99 Look-Up Tables'!$E$3:$E$6,0),1))</f>
        <v>Off-Peak</v>
      </c>
      <c r="N180" s="64" t="str">
        <f>IF(N$155*$F180=1,"Critical Peak",INDEX('99 Look-Up Tables'!$G$3:$G$6,MATCH('05 Own Price Elasticity Daily'!$E180,'99 Look-Up Tables'!$E$3:$E$6,0),1))</f>
        <v>Off-Peak</v>
      </c>
    </row>
    <row r="181" spans="2:14" hidden="1" outlineLevel="1" x14ac:dyDescent="0.35">
      <c r="B181" s="120">
        <v>43269</v>
      </c>
      <c r="C181" s="120"/>
      <c r="D181" s="64">
        <v>1</v>
      </c>
      <c r="E181" s="64" t="s">
        <v>164</v>
      </c>
      <c r="F181" s="64">
        <v>0</v>
      </c>
      <c r="G181" s="64">
        <v>1.6215423728813601</v>
      </c>
      <c r="H181" s="64">
        <v>1.55704275497038</v>
      </c>
      <c r="I181" s="64">
        <v>-6.4499617910974902E-2</v>
      </c>
      <c r="J181" s="64">
        <v>590</v>
      </c>
      <c r="K181" s="64">
        <v>1</v>
      </c>
      <c r="M181" s="64" t="str">
        <f>IF(M$155*$F181=1,"Critical Peak",INDEX('99 Look-Up Tables'!$G$3:$G$6,MATCH('05 Own Price Elasticity Daily'!$E181,'99 Look-Up Tables'!$E$3:$E$6,0),1))</f>
        <v>Off-Peak</v>
      </c>
      <c r="N181" s="64" t="str">
        <f>IF(N$155*$F181=1,"Critical Peak",INDEX('99 Look-Up Tables'!$G$3:$G$6,MATCH('05 Own Price Elasticity Daily'!$E181,'99 Look-Up Tables'!$E$3:$E$6,0),1))</f>
        <v>Off-Peak</v>
      </c>
    </row>
    <row r="182" spans="2:14" hidden="1" outlineLevel="1" x14ac:dyDescent="0.35">
      <c r="B182" s="120">
        <v>43269</v>
      </c>
      <c r="C182" s="120"/>
      <c r="D182" s="64">
        <v>2</v>
      </c>
      <c r="E182" s="64" t="s">
        <v>164</v>
      </c>
      <c r="F182" s="64">
        <v>0</v>
      </c>
      <c r="G182" s="64">
        <v>1.36632203389831</v>
      </c>
      <c r="H182" s="64">
        <v>1.31665998014068</v>
      </c>
      <c r="I182" s="64">
        <v>-4.9662053757621102E-2</v>
      </c>
      <c r="J182" s="64">
        <v>590</v>
      </c>
      <c r="K182" s="64">
        <v>1</v>
      </c>
      <c r="M182" s="64" t="str">
        <f>IF(M$155*$F182=1,"Critical Peak",INDEX('99 Look-Up Tables'!$G$3:$G$6,MATCH('05 Own Price Elasticity Daily'!$E182,'99 Look-Up Tables'!$E$3:$E$6,0),1))</f>
        <v>Off-Peak</v>
      </c>
      <c r="N182" s="64" t="str">
        <f>IF(N$155*$F182=1,"Critical Peak",INDEX('99 Look-Up Tables'!$G$3:$G$6,MATCH('05 Own Price Elasticity Daily'!$E182,'99 Look-Up Tables'!$E$3:$E$6,0),1))</f>
        <v>Off-Peak</v>
      </c>
    </row>
    <row r="183" spans="2:14" hidden="1" outlineLevel="1" x14ac:dyDescent="0.35">
      <c r="B183" s="120">
        <v>43269</v>
      </c>
      <c r="C183" s="120"/>
      <c r="D183" s="64">
        <v>3</v>
      </c>
      <c r="E183" s="64" t="s">
        <v>164</v>
      </c>
      <c r="F183" s="64">
        <v>0</v>
      </c>
      <c r="G183" s="64">
        <v>1.25110169491525</v>
      </c>
      <c r="H183" s="64">
        <v>1.22030359698527</v>
      </c>
      <c r="I183" s="64">
        <v>-3.0798097929988801E-2</v>
      </c>
      <c r="J183" s="64">
        <v>590</v>
      </c>
      <c r="K183" s="64">
        <v>1</v>
      </c>
      <c r="M183" s="64" t="str">
        <f>IF(M$155*$F183=1,"Critical Peak",INDEX('99 Look-Up Tables'!$G$3:$G$6,MATCH('05 Own Price Elasticity Daily'!$E183,'99 Look-Up Tables'!$E$3:$E$6,0),1))</f>
        <v>Off-Peak</v>
      </c>
      <c r="N183" s="64" t="str">
        <f>IF(N$155*$F183=1,"Critical Peak",INDEX('99 Look-Up Tables'!$G$3:$G$6,MATCH('05 Own Price Elasticity Daily'!$E183,'99 Look-Up Tables'!$E$3:$E$6,0),1))</f>
        <v>Off-Peak</v>
      </c>
    </row>
    <row r="184" spans="2:14" hidden="1" outlineLevel="1" x14ac:dyDescent="0.35">
      <c r="B184" s="120">
        <v>43269</v>
      </c>
      <c r="C184" s="120"/>
      <c r="D184" s="64">
        <v>4</v>
      </c>
      <c r="E184" s="64" t="s">
        <v>164</v>
      </c>
      <c r="F184" s="64">
        <v>0</v>
      </c>
      <c r="G184" s="64">
        <v>1.1502203389830501</v>
      </c>
      <c r="H184" s="64">
        <v>1.07912954132602</v>
      </c>
      <c r="I184" s="64">
        <v>-7.1090797657032495E-2</v>
      </c>
      <c r="J184" s="64">
        <v>590</v>
      </c>
      <c r="K184" s="64">
        <v>1</v>
      </c>
      <c r="M184" s="64" t="str">
        <f>IF(M$155*$F184=1,"Critical Peak",INDEX('99 Look-Up Tables'!$G$3:$G$6,MATCH('05 Own Price Elasticity Daily'!$E184,'99 Look-Up Tables'!$E$3:$E$6,0),1))</f>
        <v>Off-Peak</v>
      </c>
      <c r="N184" s="64" t="str">
        <f>IF(N$155*$F184=1,"Critical Peak",INDEX('99 Look-Up Tables'!$G$3:$G$6,MATCH('05 Own Price Elasticity Daily'!$E184,'99 Look-Up Tables'!$E$3:$E$6,0),1))</f>
        <v>Off-Peak</v>
      </c>
    </row>
    <row r="185" spans="2:14" hidden="1" outlineLevel="1" x14ac:dyDescent="0.35">
      <c r="B185" s="120">
        <v>43269</v>
      </c>
      <c r="C185" s="120"/>
      <c r="D185" s="64">
        <v>5</v>
      </c>
      <c r="E185" s="64" t="s">
        <v>164</v>
      </c>
      <c r="F185" s="64">
        <v>0</v>
      </c>
      <c r="G185" s="64">
        <v>1.0765762711864399</v>
      </c>
      <c r="H185" s="64">
        <v>1.0130535025604499</v>
      </c>
      <c r="I185" s="64">
        <v>-6.3522768625988796E-2</v>
      </c>
      <c r="J185" s="64">
        <v>590</v>
      </c>
      <c r="K185" s="64">
        <v>1</v>
      </c>
      <c r="M185" s="64" t="str">
        <f>IF(M$155*$F185=1,"Critical Peak",INDEX('99 Look-Up Tables'!$G$3:$G$6,MATCH('05 Own Price Elasticity Daily'!$E185,'99 Look-Up Tables'!$E$3:$E$6,0),1))</f>
        <v>Off-Peak</v>
      </c>
      <c r="N185" s="64" t="str">
        <f>IF(N$155*$F185=1,"Critical Peak",INDEX('99 Look-Up Tables'!$G$3:$G$6,MATCH('05 Own Price Elasticity Daily'!$E185,'99 Look-Up Tables'!$E$3:$E$6,0),1))</f>
        <v>Off-Peak</v>
      </c>
    </row>
    <row r="186" spans="2:14" hidden="1" outlineLevel="1" x14ac:dyDescent="0.35">
      <c r="B186" s="120">
        <v>43269</v>
      </c>
      <c r="C186" s="120"/>
      <c r="D186" s="64">
        <v>6</v>
      </c>
      <c r="E186" s="64" t="s">
        <v>164</v>
      </c>
      <c r="F186" s="64">
        <v>0</v>
      </c>
      <c r="G186" s="64">
        <v>1.09371186440678</v>
      </c>
      <c r="H186" s="64">
        <v>0.99801075799378403</v>
      </c>
      <c r="I186" s="64">
        <v>-9.5701106412995299E-2</v>
      </c>
      <c r="J186" s="64">
        <v>590</v>
      </c>
      <c r="K186" s="64">
        <v>1</v>
      </c>
      <c r="M186" s="64" t="str">
        <f>IF(M$155*$F186=1,"Critical Peak",INDEX('99 Look-Up Tables'!$G$3:$G$6,MATCH('05 Own Price Elasticity Daily'!$E186,'99 Look-Up Tables'!$E$3:$E$6,0),1))</f>
        <v>Off-Peak</v>
      </c>
      <c r="N186" s="64" t="str">
        <f>IF(N$155*$F186=1,"Critical Peak",INDEX('99 Look-Up Tables'!$G$3:$G$6,MATCH('05 Own Price Elasticity Daily'!$E186,'99 Look-Up Tables'!$E$3:$E$6,0),1))</f>
        <v>Off-Peak</v>
      </c>
    </row>
    <row r="187" spans="2:14" hidden="1" outlineLevel="1" x14ac:dyDescent="0.35">
      <c r="B187" s="120">
        <v>43269</v>
      </c>
      <c r="C187" s="120"/>
      <c r="D187" s="64">
        <v>7</v>
      </c>
      <c r="E187" s="64" t="s">
        <v>164</v>
      </c>
      <c r="F187" s="64">
        <v>0</v>
      </c>
      <c r="G187" s="64">
        <v>1.1950677966101699</v>
      </c>
      <c r="H187" s="64">
        <v>1.10477453579568</v>
      </c>
      <c r="I187" s="64">
        <v>-9.0293260814494306E-2</v>
      </c>
      <c r="J187" s="64">
        <v>590</v>
      </c>
      <c r="K187" s="64">
        <v>1</v>
      </c>
      <c r="M187" s="64" t="str">
        <f>IF(M$155*$F187=1,"Critical Peak",INDEX('99 Look-Up Tables'!$G$3:$G$6,MATCH('05 Own Price Elasticity Daily'!$E187,'99 Look-Up Tables'!$E$3:$E$6,0),1))</f>
        <v>Off-Peak</v>
      </c>
      <c r="N187" s="64" t="str">
        <f>IF(N$155*$F187=1,"Critical Peak",INDEX('99 Look-Up Tables'!$G$3:$G$6,MATCH('05 Own Price Elasticity Daily'!$E187,'99 Look-Up Tables'!$E$3:$E$6,0),1))</f>
        <v>Off-Peak</v>
      </c>
    </row>
    <row r="188" spans="2:14" hidden="1" outlineLevel="1" x14ac:dyDescent="0.35">
      <c r="B188" s="120">
        <v>43269</v>
      </c>
      <c r="C188" s="120"/>
      <c r="D188" s="64">
        <v>8</v>
      </c>
      <c r="E188" s="64" t="s">
        <v>163</v>
      </c>
      <c r="F188" s="64">
        <v>0</v>
      </c>
      <c r="G188" s="64">
        <v>1.27222033898305</v>
      </c>
      <c r="H188" s="64">
        <v>1.2360154055475701</v>
      </c>
      <c r="I188" s="64">
        <v>-3.6204933435477801E-2</v>
      </c>
      <c r="J188" s="64">
        <v>590</v>
      </c>
      <c r="K188" s="64">
        <v>1</v>
      </c>
      <c r="M188" s="64" t="str">
        <f>IF(M$155*$F188=1,"Critical Peak",INDEX('99 Look-Up Tables'!$G$3:$G$6,MATCH('05 Own Price Elasticity Daily'!$E188,'99 Look-Up Tables'!$E$3:$E$6,0),1))</f>
        <v>Mid-Peak</v>
      </c>
      <c r="N188" s="64" t="str">
        <f>IF(N$155*$F188=1,"Critical Peak",INDEX('99 Look-Up Tables'!$G$3:$G$6,MATCH('05 Own Price Elasticity Daily'!$E188,'99 Look-Up Tables'!$E$3:$E$6,0),1))</f>
        <v>Mid-Peak</v>
      </c>
    </row>
    <row r="189" spans="2:14" hidden="1" outlineLevel="1" x14ac:dyDescent="0.35">
      <c r="B189" s="120">
        <v>43269</v>
      </c>
      <c r="C189" s="120"/>
      <c r="D189" s="64">
        <v>9</v>
      </c>
      <c r="E189" s="64" t="s">
        <v>163</v>
      </c>
      <c r="F189" s="64">
        <v>0</v>
      </c>
      <c r="G189" s="64">
        <v>1.2793898305084701</v>
      </c>
      <c r="H189" s="64">
        <v>1.31304735558249</v>
      </c>
      <c r="I189" s="64">
        <v>3.3657525074011901E-2</v>
      </c>
      <c r="J189" s="64">
        <v>590</v>
      </c>
      <c r="K189" s="64">
        <v>1</v>
      </c>
      <c r="M189" s="64" t="str">
        <f>IF(M$155*$F189=1,"Critical Peak",INDEX('99 Look-Up Tables'!$G$3:$G$6,MATCH('05 Own Price Elasticity Daily'!$E189,'99 Look-Up Tables'!$E$3:$E$6,0),1))</f>
        <v>Mid-Peak</v>
      </c>
      <c r="N189" s="64" t="str">
        <f>IF(N$155*$F189=1,"Critical Peak",INDEX('99 Look-Up Tables'!$G$3:$G$6,MATCH('05 Own Price Elasticity Daily'!$E189,'99 Look-Up Tables'!$E$3:$E$6,0),1))</f>
        <v>Mid-Peak</v>
      </c>
    </row>
    <row r="190" spans="2:14" hidden="1" outlineLevel="1" x14ac:dyDescent="0.35">
      <c r="B190" s="120">
        <v>43269</v>
      </c>
      <c r="C190" s="120"/>
      <c r="D190" s="64">
        <v>10</v>
      </c>
      <c r="E190" s="64" t="s">
        <v>163</v>
      </c>
      <c r="F190" s="64">
        <v>0</v>
      </c>
      <c r="G190" s="64">
        <v>1.29472881355932</v>
      </c>
      <c r="H190" s="64">
        <v>1.3902727624053299</v>
      </c>
      <c r="I190" s="64">
        <v>9.5543948846007601E-2</v>
      </c>
      <c r="J190" s="64">
        <v>590</v>
      </c>
      <c r="K190" s="64">
        <v>1</v>
      </c>
      <c r="M190" s="64" t="str">
        <f>IF(M$155*$F190=1,"Critical Peak",INDEX('99 Look-Up Tables'!$G$3:$G$6,MATCH('05 Own Price Elasticity Daily'!$E190,'99 Look-Up Tables'!$E$3:$E$6,0),1))</f>
        <v>Mid-Peak</v>
      </c>
      <c r="N190" s="64" t="str">
        <f>IF(N$155*$F190=1,"Critical Peak",INDEX('99 Look-Up Tables'!$G$3:$G$6,MATCH('05 Own Price Elasticity Daily'!$E190,'99 Look-Up Tables'!$E$3:$E$6,0),1))</f>
        <v>Mid-Peak</v>
      </c>
    </row>
    <row r="191" spans="2:14" hidden="1" outlineLevel="1" x14ac:dyDescent="0.35">
      <c r="B191" s="120">
        <v>43269</v>
      </c>
      <c r="C191" s="120"/>
      <c r="D191" s="64">
        <v>11</v>
      </c>
      <c r="E191" s="64" t="s">
        <v>163</v>
      </c>
      <c r="F191" s="64">
        <v>0</v>
      </c>
      <c r="G191" s="64">
        <v>1.36508474576271</v>
      </c>
      <c r="H191" s="64">
        <v>1.5140964116765301</v>
      </c>
      <c r="I191" s="64">
        <v>0.14901166591382201</v>
      </c>
      <c r="J191" s="64">
        <v>590</v>
      </c>
      <c r="K191" s="64">
        <v>1</v>
      </c>
      <c r="M191" s="64" t="str">
        <f>IF(M$155*$F191=1,"Critical Peak",INDEX('99 Look-Up Tables'!$G$3:$G$6,MATCH('05 Own Price Elasticity Daily'!$E191,'99 Look-Up Tables'!$E$3:$E$6,0),1))</f>
        <v>Mid-Peak</v>
      </c>
      <c r="N191" s="64" t="str">
        <f>IF(N$155*$F191=1,"Critical Peak",INDEX('99 Look-Up Tables'!$G$3:$G$6,MATCH('05 Own Price Elasticity Daily'!$E191,'99 Look-Up Tables'!$E$3:$E$6,0),1))</f>
        <v>Mid-Peak</v>
      </c>
    </row>
    <row r="192" spans="2:14" hidden="1" outlineLevel="1" x14ac:dyDescent="0.35">
      <c r="B192" s="120">
        <v>43269</v>
      </c>
      <c r="C192" s="120"/>
      <c r="D192" s="64">
        <v>12</v>
      </c>
      <c r="E192" s="64" t="s">
        <v>162</v>
      </c>
      <c r="F192" s="64">
        <v>0</v>
      </c>
      <c r="G192" s="64">
        <v>1.48216949152542</v>
      </c>
      <c r="H192" s="64">
        <v>1.63731702480636</v>
      </c>
      <c r="I192" s="64">
        <v>0.15514753328094</v>
      </c>
      <c r="J192" s="64">
        <v>590</v>
      </c>
      <c r="K192" s="64">
        <v>1</v>
      </c>
      <c r="M192" s="64" t="str">
        <f>IF(M$155*$F192=1,"Critical Peak",INDEX('99 Look-Up Tables'!$G$3:$G$6,MATCH('05 Own Price Elasticity Daily'!$E192,'99 Look-Up Tables'!$E$3:$E$6,0),1))</f>
        <v>On-Peak</v>
      </c>
      <c r="N192" s="64" t="str">
        <f>IF(N$155*$F192=1,"Critical Peak",INDEX('99 Look-Up Tables'!$G$3:$G$6,MATCH('05 Own Price Elasticity Daily'!$E192,'99 Look-Up Tables'!$E$3:$E$6,0),1))</f>
        <v>On-Peak</v>
      </c>
    </row>
    <row r="193" spans="2:14" hidden="1" outlineLevel="1" x14ac:dyDescent="0.35">
      <c r="B193" s="120">
        <v>43269</v>
      </c>
      <c r="C193" s="120"/>
      <c r="D193" s="64">
        <v>13</v>
      </c>
      <c r="E193" s="64" t="s">
        <v>162</v>
      </c>
      <c r="F193" s="64">
        <v>0</v>
      </c>
      <c r="G193" s="64">
        <v>1.53179661016949</v>
      </c>
      <c r="H193" s="64">
        <v>1.78058541622454</v>
      </c>
      <c r="I193" s="64">
        <v>0.248788806055048</v>
      </c>
      <c r="J193" s="64">
        <v>590</v>
      </c>
      <c r="K193" s="64">
        <v>1</v>
      </c>
      <c r="M193" s="64" t="str">
        <f>IF(M$155*$F193=1,"Critical Peak",INDEX('99 Look-Up Tables'!$G$3:$G$6,MATCH('05 Own Price Elasticity Daily'!$E193,'99 Look-Up Tables'!$E$3:$E$6,0),1))</f>
        <v>On-Peak</v>
      </c>
      <c r="N193" s="64" t="str">
        <f>IF(N$155*$F193=1,"Critical Peak",INDEX('99 Look-Up Tables'!$G$3:$G$6,MATCH('05 Own Price Elasticity Daily'!$E193,'99 Look-Up Tables'!$E$3:$E$6,0),1))</f>
        <v>On-Peak</v>
      </c>
    </row>
    <row r="194" spans="2:14" hidden="1" outlineLevel="1" x14ac:dyDescent="0.35">
      <c r="B194" s="120">
        <v>43269</v>
      </c>
      <c r="C194" s="120"/>
      <c r="D194" s="64">
        <v>14</v>
      </c>
      <c r="E194" s="64" t="s">
        <v>162</v>
      </c>
      <c r="F194" s="64">
        <v>0</v>
      </c>
      <c r="G194" s="64">
        <v>1.49991525423729</v>
      </c>
      <c r="H194" s="64">
        <v>1.86129522757539</v>
      </c>
      <c r="I194" s="64">
        <v>0.36137997333810101</v>
      </c>
      <c r="J194" s="64">
        <v>590</v>
      </c>
      <c r="K194" s="64">
        <v>1</v>
      </c>
      <c r="M194" s="64" t="str">
        <f>IF(M$155*$F194=1,"Critical Peak",INDEX('99 Look-Up Tables'!$G$3:$G$6,MATCH('05 Own Price Elasticity Daily'!$E194,'99 Look-Up Tables'!$E$3:$E$6,0),1))</f>
        <v>On-Peak</v>
      </c>
      <c r="N194" s="64" t="str">
        <f>IF(N$155*$F194=1,"Critical Peak",INDEX('99 Look-Up Tables'!$G$3:$G$6,MATCH('05 Own Price Elasticity Daily'!$E194,'99 Look-Up Tables'!$E$3:$E$6,0),1))</f>
        <v>On-Peak</v>
      </c>
    </row>
    <row r="195" spans="2:14" hidden="1" outlineLevel="1" x14ac:dyDescent="0.35">
      <c r="B195" s="120">
        <v>43269</v>
      </c>
      <c r="C195" s="120"/>
      <c r="D195" s="64">
        <v>15</v>
      </c>
      <c r="E195" s="64" t="s">
        <v>162</v>
      </c>
      <c r="F195" s="64">
        <v>0</v>
      </c>
      <c r="G195" s="64">
        <v>1.59074576271186</v>
      </c>
      <c r="H195" s="64">
        <v>1.91904343424692</v>
      </c>
      <c r="I195" s="64">
        <v>0.32829767153505901</v>
      </c>
      <c r="J195" s="64">
        <v>590</v>
      </c>
      <c r="K195" s="64">
        <v>1</v>
      </c>
      <c r="M195" s="64" t="str">
        <f>IF(M$155*$F195=1,"Critical Peak",INDEX('99 Look-Up Tables'!$G$3:$G$6,MATCH('05 Own Price Elasticity Daily'!$E195,'99 Look-Up Tables'!$E$3:$E$6,0),1))</f>
        <v>On-Peak</v>
      </c>
      <c r="N195" s="64" t="str">
        <f>IF(N$155*$F195=1,"Critical Peak",INDEX('99 Look-Up Tables'!$G$3:$G$6,MATCH('05 Own Price Elasticity Daily'!$E195,'99 Look-Up Tables'!$E$3:$E$6,0),1))</f>
        <v>On-Peak</v>
      </c>
    </row>
    <row r="196" spans="2:14" hidden="1" outlineLevel="1" x14ac:dyDescent="0.35">
      <c r="B196" s="120">
        <v>43269</v>
      </c>
      <c r="C196" s="120"/>
      <c r="D196" s="64">
        <v>16</v>
      </c>
      <c r="E196" s="64" t="s">
        <v>162</v>
      </c>
      <c r="F196" s="64">
        <v>0</v>
      </c>
      <c r="G196" s="64">
        <v>1.64572881355932</v>
      </c>
      <c r="H196" s="64">
        <v>1.9742039657108199</v>
      </c>
      <c r="I196" s="64">
        <v>0.32847515215150003</v>
      </c>
      <c r="J196" s="64">
        <v>590</v>
      </c>
      <c r="K196" s="64">
        <v>1</v>
      </c>
      <c r="M196" s="64" t="str">
        <f>IF(M$155*$F196=1,"Critical Peak",INDEX('99 Look-Up Tables'!$G$3:$G$6,MATCH('05 Own Price Elasticity Daily'!$E196,'99 Look-Up Tables'!$E$3:$E$6,0),1))</f>
        <v>On-Peak</v>
      </c>
      <c r="N196" s="64" t="str">
        <f>IF(N$155*$F196=1,"Critical Peak",INDEX('99 Look-Up Tables'!$G$3:$G$6,MATCH('05 Own Price Elasticity Daily'!$E196,'99 Look-Up Tables'!$E$3:$E$6,0),1))</f>
        <v>On-Peak</v>
      </c>
    </row>
    <row r="197" spans="2:14" hidden="1" outlineLevel="1" x14ac:dyDescent="0.35">
      <c r="B197" s="120">
        <v>43269</v>
      </c>
      <c r="C197" s="120"/>
      <c r="D197" s="64">
        <v>17</v>
      </c>
      <c r="E197" s="64" t="s">
        <v>162</v>
      </c>
      <c r="F197" s="64">
        <v>0</v>
      </c>
      <c r="G197" s="64">
        <v>1.73549152542373</v>
      </c>
      <c r="H197" s="64">
        <v>2.08565900828963</v>
      </c>
      <c r="I197" s="64">
        <v>0.35016748286589799</v>
      </c>
      <c r="J197" s="64">
        <v>590</v>
      </c>
      <c r="K197" s="64">
        <v>1</v>
      </c>
      <c r="M197" s="64" t="str">
        <f>IF(M$155*$F197=1,"Critical Peak",INDEX('99 Look-Up Tables'!$G$3:$G$6,MATCH('05 Own Price Elasticity Daily'!$E197,'99 Look-Up Tables'!$E$3:$E$6,0),1))</f>
        <v>On-Peak</v>
      </c>
      <c r="N197" s="64" t="str">
        <f>IF(N$155*$F197=1,"Critical Peak",INDEX('99 Look-Up Tables'!$G$3:$G$6,MATCH('05 Own Price Elasticity Daily'!$E197,'99 Look-Up Tables'!$E$3:$E$6,0),1))</f>
        <v>On-Peak</v>
      </c>
    </row>
    <row r="198" spans="2:14" hidden="1" outlineLevel="1" x14ac:dyDescent="0.35">
      <c r="B198" s="120">
        <v>43269</v>
      </c>
      <c r="C198" s="120"/>
      <c r="D198" s="64">
        <v>18</v>
      </c>
      <c r="E198" s="64" t="s">
        <v>163</v>
      </c>
      <c r="F198" s="64">
        <v>1</v>
      </c>
      <c r="G198" s="64">
        <v>1.3256440677966099</v>
      </c>
      <c r="H198" s="64">
        <v>2.0999846834653102</v>
      </c>
      <c r="I198" s="64">
        <v>0.77434061566869705</v>
      </c>
      <c r="J198" s="64">
        <v>590</v>
      </c>
      <c r="K198" s="64">
        <v>1</v>
      </c>
      <c r="M198" s="64" t="str">
        <f>IF(M$155*$F198=1,"Critical Peak",INDEX('99 Look-Up Tables'!$G$3:$G$6,MATCH('05 Own Price Elasticity Daily'!$E198,'99 Look-Up Tables'!$E$3:$E$6,0),1))</f>
        <v>Critical Peak</v>
      </c>
      <c r="N198" s="64" t="str">
        <f>IF(N$155*$F198=1,"Critical Peak",INDEX('99 Look-Up Tables'!$G$3:$G$6,MATCH('05 Own Price Elasticity Daily'!$E198,'99 Look-Up Tables'!$E$3:$E$6,0),1))</f>
        <v>Mid-Peak</v>
      </c>
    </row>
    <row r="199" spans="2:14" hidden="1" outlineLevel="1" x14ac:dyDescent="0.35">
      <c r="B199" s="120">
        <v>43269</v>
      </c>
      <c r="C199" s="120"/>
      <c r="D199" s="64">
        <v>19</v>
      </c>
      <c r="E199" s="64" t="s">
        <v>163</v>
      </c>
      <c r="F199" s="64">
        <v>0</v>
      </c>
      <c r="G199" s="64">
        <v>1.89950847457627</v>
      </c>
      <c r="H199" s="64">
        <v>2.1652360575250902</v>
      </c>
      <c r="I199" s="64">
        <v>0.26572758294881998</v>
      </c>
      <c r="J199" s="64">
        <v>590</v>
      </c>
      <c r="K199" s="64">
        <v>1</v>
      </c>
      <c r="M199" s="64" t="str">
        <f>IF(M$155*$F199=1,"Critical Peak",INDEX('99 Look-Up Tables'!$G$3:$G$6,MATCH('05 Own Price Elasticity Daily'!$E199,'99 Look-Up Tables'!$E$3:$E$6,0),1))</f>
        <v>Mid-Peak</v>
      </c>
      <c r="N199" s="64" t="str">
        <f>IF(N$155*$F199=1,"Critical Peak",INDEX('99 Look-Up Tables'!$G$3:$G$6,MATCH('05 Own Price Elasticity Daily'!$E199,'99 Look-Up Tables'!$E$3:$E$6,0),1))</f>
        <v>Mid-Peak</v>
      </c>
    </row>
    <row r="200" spans="2:14" hidden="1" outlineLevel="1" x14ac:dyDescent="0.35">
      <c r="B200" s="120">
        <v>43269</v>
      </c>
      <c r="C200" s="120"/>
      <c r="D200" s="64">
        <v>20</v>
      </c>
      <c r="E200" s="64" t="s">
        <v>164</v>
      </c>
      <c r="F200" s="64">
        <v>0</v>
      </c>
      <c r="G200" s="64">
        <v>2.06333898305085</v>
      </c>
      <c r="H200" s="64">
        <v>2.2201206328807301</v>
      </c>
      <c r="I200" s="64">
        <v>0.15678164982988199</v>
      </c>
      <c r="J200" s="64">
        <v>590</v>
      </c>
      <c r="K200" s="64">
        <v>1</v>
      </c>
      <c r="M200" s="64" t="str">
        <f>IF(M$155*$F200=1,"Critical Peak",INDEX('99 Look-Up Tables'!$G$3:$G$6,MATCH('05 Own Price Elasticity Daily'!$E200,'99 Look-Up Tables'!$E$3:$E$6,0),1))</f>
        <v>Off-Peak</v>
      </c>
      <c r="N200" s="64" t="str">
        <f>IF(N$155*$F200=1,"Critical Peak",INDEX('99 Look-Up Tables'!$G$3:$G$6,MATCH('05 Own Price Elasticity Daily'!$E200,'99 Look-Up Tables'!$E$3:$E$6,0),1))</f>
        <v>Off-Peak</v>
      </c>
    </row>
    <row r="201" spans="2:14" hidden="1" outlineLevel="1" x14ac:dyDescent="0.35">
      <c r="B201" s="120">
        <v>43269</v>
      </c>
      <c r="C201" s="120"/>
      <c r="D201" s="64">
        <v>21</v>
      </c>
      <c r="E201" s="64" t="s">
        <v>164</v>
      </c>
      <c r="F201" s="64">
        <v>0</v>
      </c>
      <c r="G201" s="64">
        <v>2.08491525423729</v>
      </c>
      <c r="H201" s="64">
        <v>2.1066224298024601</v>
      </c>
      <c r="I201" s="64">
        <v>2.1707175565169899E-2</v>
      </c>
      <c r="J201" s="64">
        <v>590</v>
      </c>
      <c r="K201" s="64">
        <v>1</v>
      </c>
      <c r="M201" s="64" t="str">
        <f>IF(M$155*$F201=1,"Critical Peak",INDEX('99 Look-Up Tables'!$G$3:$G$6,MATCH('05 Own Price Elasticity Daily'!$E201,'99 Look-Up Tables'!$E$3:$E$6,0),1))</f>
        <v>Off-Peak</v>
      </c>
      <c r="N201" s="64" t="str">
        <f>IF(N$155*$F201=1,"Critical Peak",INDEX('99 Look-Up Tables'!$G$3:$G$6,MATCH('05 Own Price Elasticity Daily'!$E201,'99 Look-Up Tables'!$E$3:$E$6,0),1))</f>
        <v>Off-Peak</v>
      </c>
    </row>
    <row r="202" spans="2:14" hidden="1" outlineLevel="1" x14ac:dyDescent="0.35">
      <c r="B202" s="120">
        <v>43269</v>
      </c>
      <c r="C202" s="120"/>
      <c r="D202" s="64">
        <v>22</v>
      </c>
      <c r="E202" s="64" t="s">
        <v>164</v>
      </c>
      <c r="F202" s="64">
        <v>0</v>
      </c>
      <c r="G202" s="64">
        <v>2.05374576271186</v>
      </c>
      <c r="H202" s="64">
        <v>1.9986144874101801</v>
      </c>
      <c r="I202" s="64">
        <v>-5.5131275301685899E-2</v>
      </c>
      <c r="J202" s="64">
        <v>590</v>
      </c>
      <c r="K202" s="64">
        <v>1</v>
      </c>
      <c r="M202" s="64" t="str">
        <f>IF(M$155*$F202=1,"Critical Peak",INDEX('99 Look-Up Tables'!$G$3:$G$6,MATCH('05 Own Price Elasticity Daily'!$E202,'99 Look-Up Tables'!$E$3:$E$6,0),1))</f>
        <v>Off-Peak</v>
      </c>
      <c r="N202" s="64" t="str">
        <f>IF(N$155*$F202=1,"Critical Peak",INDEX('99 Look-Up Tables'!$G$3:$G$6,MATCH('05 Own Price Elasticity Daily'!$E202,'99 Look-Up Tables'!$E$3:$E$6,0),1))</f>
        <v>Off-Peak</v>
      </c>
    </row>
    <row r="203" spans="2:14" hidden="1" outlineLevel="1" x14ac:dyDescent="0.35">
      <c r="B203" s="120">
        <v>43269</v>
      </c>
      <c r="C203" s="120"/>
      <c r="D203" s="64">
        <v>23</v>
      </c>
      <c r="E203" s="64" t="s">
        <v>164</v>
      </c>
      <c r="F203" s="64">
        <v>0</v>
      </c>
      <c r="G203" s="64">
        <v>1.78286440677966</v>
      </c>
      <c r="H203" s="64">
        <v>1.7719957515654601</v>
      </c>
      <c r="I203" s="64">
        <v>-1.0868655214199399E-2</v>
      </c>
      <c r="J203" s="64">
        <v>590</v>
      </c>
      <c r="K203" s="64">
        <v>1</v>
      </c>
      <c r="M203" s="64" t="str">
        <f>IF(M$155*$F203=1,"Critical Peak",INDEX('99 Look-Up Tables'!$G$3:$G$6,MATCH('05 Own Price Elasticity Daily'!$E203,'99 Look-Up Tables'!$E$3:$E$6,0),1))</f>
        <v>Off-Peak</v>
      </c>
      <c r="N203" s="64" t="str">
        <f>IF(N$155*$F203=1,"Critical Peak",INDEX('99 Look-Up Tables'!$G$3:$G$6,MATCH('05 Own Price Elasticity Daily'!$E203,'99 Look-Up Tables'!$E$3:$E$6,0),1))</f>
        <v>Off-Peak</v>
      </c>
    </row>
    <row r="204" spans="2:14" hidden="1" outlineLevel="1" x14ac:dyDescent="0.35">
      <c r="B204" s="120">
        <v>43269</v>
      </c>
      <c r="C204" s="120"/>
      <c r="D204" s="64">
        <v>24</v>
      </c>
      <c r="E204" s="64" t="s">
        <v>164</v>
      </c>
      <c r="F204" s="64">
        <v>0</v>
      </c>
      <c r="G204" s="64">
        <v>1.47974576271186</v>
      </c>
      <c r="H204" s="64">
        <v>1.45817846883299</v>
      </c>
      <c r="I204" s="64">
        <v>-2.15672938788747E-2</v>
      </c>
      <c r="J204" s="64">
        <v>590</v>
      </c>
      <c r="K204" s="64">
        <v>1</v>
      </c>
      <c r="M204" s="64" t="str">
        <f>IF(M$155*$F204=1,"Critical Peak",INDEX('99 Look-Up Tables'!$G$3:$G$6,MATCH('05 Own Price Elasticity Daily'!$E204,'99 Look-Up Tables'!$E$3:$E$6,0),1))</f>
        <v>Off-Peak</v>
      </c>
      <c r="N204" s="64" t="str">
        <f>IF(N$155*$F204=1,"Critical Peak",INDEX('99 Look-Up Tables'!$G$3:$G$6,MATCH('05 Own Price Elasticity Daily'!$E204,'99 Look-Up Tables'!$E$3:$E$6,0),1))</f>
        <v>Off-Peak</v>
      </c>
    </row>
    <row r="205" spans="2:14" hidden="1" outlineLevel="1" x14ac:dyDescent="0.35">
      <c r="B205" s="120">
        <v>43280</v>
      </c>
      <c r="C205" s="120"/>
      <c r="D205" s="64">
        <v>1</v>
      </c>
      <c r="E205" s="64" t="s">
        <v>164</v>
      </c>
      <c r="F205" s="64">
        <v>0</v>
      </c>
      <c r="G205" s="64">
        <v>1.3991864406779699</v>
      </c>
      <c r="H205" s="64">
        <v>1.30257692532291</v>
      </c>
      <c r="I205" s="64">
        <v>-9.6609515355060196E-2</v>
      </c>
      <c r="J205" s="64">
        <v>590</v>
      </c>
      <c r="K205" s="64">
        <v>1</v>
      </c>
      <c r="M205" s="64" t="str">
        <f>IF(M$155*$F205=1,"Critical Peak",INDEX('99 Look-Up Tables'!$G$3:$G$6,MATCH('05 Own Price Elasticity Daily'!$E205,'99 Look-Up Tables'!$E$3:$E$6,0),1))</f>
        <v>Off-Peak</v>
      </c>
      <c r="N205" s="64" t="str">
        <f>IF(N$155*$F205=1,"Critical Peak",INDEX('99 Look-Up Tables'!$G$3:$G$6,MATCH('05 Own Price Elasticity Daily'!$E205,'99 Look-Up Tables'!$E$3:$E$6,0),1))</f>
        <v>Off-Peak</v>
      </c>
    </row>
    <row r="206" spans="2:14" hidden="1" outlineLevel="1" x14ac:dyDescent="0.35">
      <c r="B206" s="120">
        <v>43280</v>
      </c>
      <c r="C206" s="120"/>
      <c r="D206" s="64">
        <v>2</v>
      </c>
      <c r="E206" s="64" t="s">
        <v>164</v>
      </c>
      <c r="F206" s="64">
        <v>0</v>
      </c>
      <c r="G206" s="64">
        <v>1.12006779661017</v>
      </c>
      <c r="H206" s="64">
        <v>1.10420643067571</v>
      </c>
      <c r="I206" s="64">
        <v>-1.58613659344558E-2</v>
      </c>
      <c r="J206" s="64">
        <v>590</v>
      </c>
      <c r="K206" s="64">
        <v>1</v>
      </c>
      <c r="M206" s="64" t="str">
        <f>IF(M$155*$F206=1,"Critical Peak",INDEX('99 Look-Up Tables'!$G$3:$G$6,MATCH('05 Own Price Elasticity Daily'!$E206,'99 Look-Up Tables'!$E$3:$E$6,0),1))</f>
        <v>Off-Peak</v>
      </c>
      <c r="N206" s="64" t="str">
        <f>IF(N$155*$F206=1,"Critical Peak",INDEX('99 Look-Up Tables'!$G$3:$G$6,MATCH('05 Own Price Elasticity Daily'!$E206,'99 Look-Up Tables'!$E$3:$E$6,0),1))</f>
        <v>Off-Peak</v>
      </c>
    </row>
    <row r="207" spans="2:14" hidden="1" outlineLevel="1" x14ac:dyDescent="0.35">
      <c r="B207" s="120">
        <v>43280</v>
      </c>
      <c r="C207" s="120"/>
      <c r="D207" s="64">
        <v>3</v>
      </c>
      <c r="E207" s="64" t="s">
        <v>164</v>
      </c>
      <c r="F207" s="64">
        <v>0</v>
      </c>
      <c r="G207" s="64">
        <v>0.96769491525423701</v>
      </c>
      <c r="H207" s="64">
        <v>1.02139380816565</v>
      </c>
      <c r="I207" s="64">
        <v>5.3698892911413602E-2</v>
      </c>
      <c r="J207" s="64">
        <v>590</v>
      </c>
      <c r="K207" s="64">
        <v>1</v>
      </c>
      <c r="M207" s="64" t="str">
        <f>IF(M$155*$F207=1,"Critical Peak",INDEX('99 Look-Up Tables'!$G$3:$G$6,MATCH('05 Own Price Elasticity Daily'!$E207,'99 Look-Up Tables'!$E$3:$E$6,0),1))</f>
        <v>Off-Peak</v>
      </c>
      <c r="N207" s="64" t="str">
        <f>IF(N$155*$F207=1,"Critical Peak",INDEX('99 Look-Up Tables'!$G$3:$G$6,MATCH('05 Own Price Elasticity Daily'!$E207,'99 Look-Up Tables'!$E$3:$E$6,0),1))</f>
        <v>Off-Peak</v>
      </c>
    </row>
    <row r="208" spans="2:14" hidden="1" outlineLevel="1" x14ac:dyDescent="0.35">
      <c r="B208" s="120">
        <v>43280</v>
      </c>
      <c r="C208" s="120"/>
      <c r="D208" s="64">
        <v>4</v>
      </c>
      <c r="E208" s="64" t="s">
        <v>164</v>
      </c>
      <c r="F208" s="64">
        <v>0</v>
      </c>
      <c r="G208" s="64">
        <v>0.86993220338983002</v>
      </c>
      <c r="H208" s="64">
        <v>0.90218192718938395</v>
      </c>
      <c r="I208" s="64">
        <v>3.2249723799553098E-2</v>
      </c>
      <c r="J208" s="64">
        <v>590</v>
      </c>
      <c r="K208" s="64">
        <v>1</v>
      </c>
      <c r="M208" s="64" t="str">
        <f>IF(M$155*$F208=1,"Critical Peak",INDEX('99 Look-Up Tables'!$G$3:$G$6,MATCH('05 Own Price Elasticity Daily'!$E208,'99 Look-Up Tables'!$E$3:$E$6,0),1))</f>
        <v>Off-Peak</v>
      </c>
      <c r="N208" s="64" t="str">
        <f>IF(N$155*$F208=1,"Critical Peak",INDEX('99 Look-Up Tables'!$G$3:$G$6,MATCH('05 Own Price Elasticity Daily'!$E208,'99 Look-Up Tables'!$E$3:$E$6,0),1))</f>
        <v>Off-Peak</v>
      </c>
    </row>
    <row r="209" spans="2:14" hidden="1" outlineLevel="1" x14ac:dyDescent="0.35">
      <c r="B209" s="120">
        <v>43280</v>
      </c>
      <c r="C209" s="120"/>
      <c r="D209" s="64">
        <v>5</v>
      </c>
      <c r="E209" s="64" t="s">
        <v>164</v>
      </c>
      <c r="F209" s="64">
        <v>0</v>
      </c>
      <c r="G209" s="64">
        <v>0.822864406779661</v>
      </c>
      <c r="H209" s="64">
        <v>0.86123643804639705</v>
      </c>
      <c r="I209" s="64">
        <v>3.8372031266736398E-2</v>
      </c>
      <c r="J209" s="64">
        <v>590</v>
      </c>
      <c r="K209" s="64">
        <v>1</v>
      </c>
      <c r="M209" s="64" t="str">
        <f>IF(M$155*$F209=1,"Critical Peak",INDEX('99 Look-Up Tables'!$G$3:$G$6,MATCH('05 Own Price Elasticity Daily'!$E209,'99 Look-Up Tables'!$E$3:$E$6,0),1))</f>
        <v>Off-Peak</v>
      </c>
      <c r="N209" s="64" t="str">
        <f>IF(N$155*$F209=1,"Critical Peak",INDEX('99 Look-Up Tables'!$G$3:$G$6,MATCH('05 Own Price Elasticity Daily'!$E209,'99 Look-Up Tables'!$E$3:$E$6,0),1))</f>
        <v>Off-Peak</v>
      </c>
    </row>
    <row r="210" spans="2:14" hidden="1" outlineLevel="1" x14ac:dyDescent="0.35">
      <c r="B210" s="120">
        <v>43280</v>
      </c>
      <c r="C210" s="120"/>
      <c r="D210" s="64">
        <v>6</v>
      </c>
      <c r="E210" s="64" t="s">
        <v>164</v>
      </c>
      <c r="F210" s="64">
        <v>0</v>
      </c>
      <c r="G210" s="64">
        <v>0.83459322033898298</v>
      </c>
      <c r="H210" s="64">
        <v>0.78345185747897195</v>
      </c>
      <c r="I210" s="64">
        <v>-5.1141362860011502E-2</v>
      </c>
      <c r="J210" s="64">
        <v>590</v>
      </c>
      <c r="K210" s="64">
        <v>1</v>
      </c>
      <c r="M210" s="64" t="str">
        <f>IF(M$155*$F210=1,"Critical Peak",INDEX('99 Look-Up Tables'!$G$3:$G$6,MATCH('05 Own Price Elasticity Daily'!$E210,'99 Look-Up Tables'!$E$3:$E$6,0),1))</f>
        <v>Off-Peak</v>
      </c>
      <c r="N210" s="64" t="str">
        <f>IF(N$155*$F210=1,"Critical Peak",INDEX('99 Look-Up Tables'!$G$3:$G$6,MATCH('05 Own Price Elasticity Daily'!$E210,'99 Look-Up Tables'!$E$3:$E$6,0),1))</f>
        <v>Off-Peak</v>
      </c>
    </row>
    <row r="211" spans="2:14" hidden="1" outlineLevel="1" x14ac:dyDescent="0.35">
      <c r="B211" s="120">
        <v>43280</v>
      </c>
      <c r="C211" s="120"/>
      <c r="D211" s="64">
        <v>7</v>
      </c>
      <c r="E211" s="64" t="s">
        <v>164</v>
      </c>
      <c r="F211" s="64">
        <v>0</v>
      </c>
      <c r="G211" s="64">
        <v>0.89652542372881405</v>
      </c>
      <c r="H211" s="64">
        <v>0.87698509091099097</v>
      </c>
      <c r="I211" s="64">
        <v>-1.9540332817822199E-2</v>
      </c>
      <c r="J211" s="64">
        <v>590</v>
      </c>
      <c r="K211" s="64">
        <v>1</v>
      </c>
      <c r="M211" s="64" t="str">
        <f>IF(M$155*$F211=1,"Critical Peak",INDEX('99 Look-Up Tables'!$G$3:$G$6,MATCH('05 Own Price Elasticity Daily'!$E211,'99 Look-Up Tables'!$E$3:$E$6,0),1))</f>
        <v>Off-Peak</v>
      </c>
      <c r="N211" s="64" t="str">
        <f>IF(N$155*$F211=1,"Critical Peak",INDEX('99 Look-Up Tables'!$G$3:$G$6,MATCH('05 Own Price Elasticity Daily'!$E211,'99 Look-Up Tables'!$E$3:$E$6,0),1))</f>
        <v>Off-Peak</v>
      </c>
    </row>
    <row r="212" spans="2:14" hidden="1" outlineLevel="1" x14ac:dyDescent="0.35">
      <c r="B212" s="120">
        <v>43280</v>
      </c>
      <c r="C212" s="120"/>
      <c r="D212" s="64">
        <v>8</v>
      </c>
      <c r="E212" s="64" t="s">
        <v>163</v>
      </c>
      <c r="F212" s="64">
        <v>0</v>
      </c>
      <c r="G212" s="64">
        <v>0.93337288135593199</v>
      </c>
      <c r="H212" s="64">
        <v>0.964893894800403</v>
      </c>
      <c r="I212" s="64">
        <v>3.1521013444470398E-2</v>
      </c>
      <c r="J212" s="64">
        <v>590</v>
      </c>
      <c r="K212" s="64">
        <v>1</v>
      </c>
      <c r="M212" s="64" t="str">
        <f>IF(M$155*$F212=1,"Critical Peak",INDEX('99 Look-Up Tables'!$G$3:$G$6,MATCH('05 Own Price Elasticity Daily'!$E212,'99 Look-Up Tables'!$E$3:$E$6,0),1))</f>
        <v>Mid-Peak</v>
      </c>
      <c r="N212" s="64" t="str">
        <f>IF(N$155*$F212=1,"Critical Peak",INDEX('99 Look-Up Tables'!$G$3:$G$6,MATCH('05 Own Price Elasticity Daily'!$E212,'99 Look-Up Tables'!$E$3:$E$6,0),1))</f>
        <v>Mid-Peak</v>
      </c>
    </row>
    <row r="213" spans="2:14" hidden="1" outlineLevel="1" x14ac:dyDescent="0.35">
      <c r="B213" s="120">
        <v>43280</v>
      </c>
      <c r="C213" s="120"/>
      <c r="D213" s="64">
        <v>9</v>
      </c>
      <c r="E213" s="64" t="s">
        <v>163</v>
      </c>
      <c r="F213" s="64">
        <v>0</v>
      </c>
      <c r="G213" s="64">
        <v>1.1033898305084699</v>
      </c>
      <c r="H213" s="64">
        <v>1.10405475054813</v>
      </c>
      <c r="I213" s="64">
        <v>6.6492003965198997E-4</v>
      </c>
      <c r="J213" s="64">
        <v>590</v>
      </c>
      <c r="K213" s="64">
        <v>1</v>
      </c>
      <c r="M213" s="64" t="str">
        <f>IF(M$155*$F213=1,"Critical Peak",INDEX('99 Look-Up Tables'!$G$3:$G$6,MATCH('05 Own Price Elasticity Daily'!$E213,'99 Look-Up Tables'!$E$3:$E$6,0),1))</f>
        <v>Mid-Peak</v>
      </c>
      <c r="N213" s="64" t="str">
        <f>IF(N$155*$F213=1,"Critical Peak",INDEX('99 Look-Up Tables'!$G$3:$G$6,MATCH('05 Own Price Elasticity Daily'!$E213,'99 Look-Up Tables'!$E$3:$E$6,0),1))</f>
        <v>Mid-Peak</v>
      </c>
    </row>
    <row r="214" spans="2:14" hidden="1" outlineLevel="1" x14ac:dyDescent="0.35">
      <c r="B214" s="120">
        <v>43280</v>
      </c>
      <c r="C214" s="120"/>
      <c r="D214" s="64">
        <v>10</v>
      </c>
      <c r="E214" s="64" t="s">
        <v>163</v>
      </c>
      <c r="F214" s="64">
        <v>0</v>
      </c>
      <c r="G214" s="64">
        <v>1.2196440677966101</v>
      </c>
      <c r="H214" s="64">
        <v>1.2052820801080699</v>
      </c>
      <c r="I214" s="64">
        <v>-1.43619876885422E-2</v>
      </c>
      <c r="J214" s="64">
        <v>590</v>
      </c>
      <c r="K214" s="64">
        <v>1</v>
      </c>
      <c r="M214" s="64" t="str">
        <f>IF(M$155*$F214=1,"Critical Peak",INDEX('99 Look-Up Tables'!$G$3:$G$6,MATCH('05 Own Price Elasticity Daily'!$E214,'99 Look-Up Tables'!$E$3:$E$6,0),1))</f>
        <v>Mid-Peak</v>
      </c>
      <c r="N214" s="64" t="str">
        <f>IF(N$155*$F214=1,"Critical Peak",INDEX('99 Look-Up Tables'!$G$3:$G$6,MATCH('05 Own Price Elasticity Daily'!$E214,'99 Look-Up Tables'!$E$3:$E$6,0),1))</f>
        <v>Mid-Peak</v>
      </c>
    </row>
    <row r="215" spans="2:14" hidden="1" outlineLevel="1" x14ac:dyDescent="0.35">
      <c r="B215" s="120">
        <v>43280</v>
      </c>
      <c r="C215" s="120"/>
      <c r="D215" s="64">
        <v>11</v>
      </c>
      <c r="E215" s="64" t="s">
        <v>163</v>
      </c>
      <c r="F215" s="64">
        <v>0</v>
      </c>
      <c r="G215" s="64">
        <v>1.33350847457627</v>
      </c>
      <c r="H215" s="64">
        <v>1.37939894283249</v>
      </c>
      <c r="I215" s="64">
        <v>4.5890468256217599E-2</v>
      </c>
      <c r="J215" s="64">
        <v>590</v>
      </c>
      <c r="K215" s="64">
        <v>1</v>
      </c>
      <c r="M215" s="64" t="str">
        <f>IF(M$155*$F215=1,"Critical Peak",INDEX('99 Look-Up Tables'!$G$3:$G$6,MATCH('05 Own Price Elasticity Daily'!$E215,'99 Look-Up Tables'!$E$3:$E$6,0),1))</f>
        <v>Mid-Peak</v>
      </c>
      <c r="N215" s="64" t="str">
        <f>IF(N$155*$F215=1,"Critical Peak",INDEX('99 Look-Up Tables'!$G$3:$G$6,MATCH('05 Own Price Elasticity Daily'!$E215,'99 Look-Up Tables'!$E$3:$E$6,0),1))</f>
        <v>Mid-Peak</v>
      </c>
    </row>
    <row r="216" spans="2:14" hidden="1" outlineLevel="1" x14ac:dyDescent="0.35">
      <c r="B216" s="120">
        <v>43280</v>
      </c>
      <c r="C216" s="120"/>
      <c r="D216" s="64">
        <v>12</v>
      </c>
      <c r="E216" s="64" t="s">
        <v>162</v>
      </c>
      <c r="F216" s="64">
        <v>0</v>
      </c>
      <c r="G216" s="64">
        <v>1.4664915254237301</v>
      </c>
      <c r="H216" s="64">
        <v>1.50441144430514</v>
      </c>
      <c r="I216" s="64">
        <v>3.7919918881412502E-2</v>
      </c>
      <c r="J216" s="64">
        <v>590</v>
      </c>
      <c r="K216" s="64">
        <v>1</v>
      </c>
      <c r="M216" s="64" t="str">
        <f>IF(M$155*$F216=1,"Critical Peak",INDEX('99 Look-Up Tables'!$G$3:$G$6,MATCH('05 Own Price Elasticity Daily'!$E216,'99 Look-Up Tables'!$E$3:$E$6,0),1))</f>
        <v>On-Peak</v>
      </c>
      <c r="N216" s="64" t="str">
        <f>IF(N$155*$F216=1,"Critical Peak",INDEX('99 Look-Up Tables'!$G$3:$G$6,MATCH('05 Own Price Elasticity Daily'!$E216,'99 Look-Up Tables'!$E$3:$E$6,0),1))</f>
        <v>On-Peak</v>
      </c>
    </row>
    <row r="217" spans="2:14" hidden="1" outlineLevel="1" x14ac:dyDescent="0.35">
      <c r="B217" s="120">
        <v>43280</v>
      </c>
      <c r="C217" s="120"/>
      <c r="D217" s="64">
        <v>13</v>
      </c>
      <c r="E217" s="64" t="s">
        <v>162</v>
      </c>
      <c r="F217" s="64">
        <v>0</v>
      </c>
      <c r="G217" s="64">
        <v>1.58822033898305</v>
      </c>
      <c r="H217" s="64">
        <v>1.6217472927719501</v>
      </c>
      <c r="I217" s="64">
        <v>3.3526953788894497E-2</v>
      </c>
      <c r="J217" s="64">
        <v>590</v>
      </c>
      <c r="K217" s="64">
        <v>1</v>
      </c>
      <c r="M217" s="64" t="str">
        <f>IF(M$155*$F217=1,"Critical Peak",INDEX('99 Look-Up Tables'!$G$3:$G$6,MATCH('05 Own Price Elasticity Daily'!$E217,'99 Look-Up Tables'!$E$3:$E$6,0),1))</f>
        <v>On-Peak</v>
      </c>
      <c r="N217" s="64" t="str">
        <f>IF(N$155*$F217=1,"Critical Peak",INDEX('99 Look-Up Tables'!$G$3:$G$6,MATCH('05 Own Price Elasticity Daily'!$E217,'99 Look-Up Tables'!$E$3:$E$6,0),1))</f>
        <v>On-Peak</v>
      </c>
    </row>
    <row r="218" spans="2:14" hidden="1" outlineLevel="1" x14ac:dyDescent="0.35">
      <c r="B218" s="120">
        <v>43280</v>
      </c>
      <c r="C218" s="120"/>
      <c r="D218" s="64">
        <v>14</v>
      </c>
      <c r="E218" s="64" t="s">
        <v>162</v>
      </c>
      <c r="F218" s="64">
        <v>0</v>
      </c>
      <c r="G218" s="64">
        <v>1.67093220338983</v>
      </c>
      <c r="H218" s="64">
        <v>1.7486439740880899</v>
      </c>
      <c r="I218" s="64">
        <v>7.7711770698264196E-2</v>
      </c>
      <c r="J218" s="64">
        <v>590</v>
      </c>
      <c r="K218" s="64">
        <v>1</v>
      </c>
      <c r="M218" s="64" t="str">
        <f>IF(M$155*$F218=1,"Critical Peak",INDEX('99 Look-Up Tables'!$G$3:$G$6,MATCH('05 Own Price Elasticity Daily'!$E218,'99 Look-Up Tables'!$E$3:$E$6,0),1))</f>
        <v>On-Peak</v>
      </c>
      <c r="N218" s="64" t="str">
        <f>IF(N$155*$F218=1,"Critical Peak",INDEX('99 Look-Up Tables'!$G$3:$G$6,MATCH('05 Own Price Elasticity Daily'!$E218,'99 Look-Up Tables'!$E$3:$E$6,0),1))</f>
        <v>On-Peak</v>
      </c>
    </row>
    <row r="219" spans="2:14" hidden="1" outlineLevel="1" x14ac:dyDescent="0.35">
      <c r="B219" s="120">
        <v>43280</v>
      </c>
      <c r="C219" s="120"/>
      <c r="D219" s="64">
        <v>15</v>
      </c>
      <c r="E219" s="64" t="s">
        <v>162</v>
      </c>
      <c r="F219" s="64">
        <v>0</v>
      </c>
      <c r="G219" s="64">
        <v>1.7364406779660999</v>
      </c>
      <c r="H219" s="64">
        <v>1.8376699939718699</v>
      </c>
      <c r="I219" s="64">
        <v>0.10122931600577199</v>
      </c>
      <c r="J219" s="64">
        <v>590</v>
      </c>
      <c r="K219" s="64">
        <v>1</v>
      </c>
      <c r="M219" s="64" t="str">
        <f>IF(M$155*$F219=1,"Critical Peak",INDEX('99 Look-Up Tables'!$G$3:$G$6,MATCH('05 Own Price Elasticity Daily'!$E219,'99 Look-Up Tables'!$E$3:$E$6,0),1))</f>
        <v>On-Peak</v>
      </c>
      <c r="N219" s="64" t="str">
        <f>IF(N$155*$F219=1,"Critical Peak",INDEX('99 Look-Up Tables'!$G$3:$G$6,MATCH('05 Own Price Elasticity Daily'!$E219,'99 Look-Up Tables'!$E$3:$E$6,0),1))</f>
        <v>On-Peak</v>
      </c>
    </row>
    <row r="220" spans="2:14" hidden="1" outlineLevel="1" x14ac:dyDescent="0.35">
      <c r="B220" s="120">
        <v>43280</v>
      </c>
      <c r="C220" s="120"/>
      <c r="D220" s="64">
        <v>16</v>
      </c>
      <c r="E220" s="64" t="s">
        <v>162</v>
      </c>
      <c r="F220" s="64">
        <v>0</v>
      </c>
      <c r="G220" s="64">
        <v>1.8204915254237299</v>
      </c>
      <c r="H220" s="64">
        <v>1.9724323410484399</v>
      </c>
      <c r="I220" s="64">
        <v>0.15194081562470699</v>
      </c>
      <c r="J220" s="64">
        <v>590</v>
      </c>
      <c r="K220" s="64">
        <v>1</v>
      </c>
      <c r="M220" s="64" t="str">
        <f>IF(M$155*$F220=1,"Critical Peak",INDEX('99 Look-Up Tables'!$G$3:$G$6,MATCH('05 Own Price Elasticity Daily'!$E220,'99 Look-Up Tables'!$E$3:$E$6,0),1))</f>
        <v>On-Peak</v>
      </c>
      <c r="N220" s="64" t="str">
        <f>IF(N$155*$F220=1,"Critical Peak",INDEX('99 Look-Up Tables'!$G$3:$G$6,MATCH('05 Own Price Elasticity Daily'!$E220,'99 Look-Up Tables'!$E$3:$E$6,0),1))</f>
        <v>On-Peak</v>
      </c>
    </row>
    <row r="221" spans="2:14" hidden="1" outlineLevel="1" x14ac:dyDescent="0.35">
      <c r="B221" s="120">
        <v>43280</v>
      </c>
      <c r="C221" s="120"/>
      <c r="D221" s="64">
        <v>17</v>
      </c>
      <c r="E221" s="64" t="s">
        <v>162</v>
      </c>
      <c r="F221" s="64">
        <v>0</v>
      </c>
      <c r="G221" s="64">
        <v>1.97915254237288</v>
      </c>
      <c r="H221" s="64">
        <v>2.1442897156913001</v>
      </c>
      <c r="I221" s="64">
        <v>0.16513717331841701</v>
      </c>
      <c r="J221" s="64">
        <v>590</v>
      </c>
      <c r="K221" s="64">
        <v>1</v>
      </c>
      <c r="M221" s="64" t="str">
        <f>IF(M$155*$F221=1,"Critical Peak",INDEX('99 Look-Up Tables'!$G$3:$G$6,MATCH('05 Own Price Elasticity Daily'!$E221,'99 Look-Up Tables'!$E$3:$E$6,0),1))</f>
        <v>On-Peak</v>
      </c>
      <c r="N221" s="64" t="str">
        <f>IF(N$155*$F221=1,"Critical Peak",INDEX('99 Look-Up Tables'!$G$3:$G$6,MATCH('05 Own Price Elasticity Daily'!$E221,'99 Look-Up Tables'!$E$3:$E$6,0),1))</f>
        <v>On-Peak</v>
      </c>
    </row>
    <row r="222" spans="2:14" hidden="1" outlineLevel="1" x14ac:dyDescent="0.35">
      <c r="B222" s="120">
        <v>43280</v>
      </c>
      <c r="C222" s="120"/>
      <c r="D222" s="64">
        <v>18</v>
      </c>
      <c r="E222" s="64" t="s">
        <v>163</v>
      </c>
      <c r="F222" s="64">
        <v>0</v>
      </c>
      <c r="G222" s="64">
        <v>2.1887288135593201</v>
      </c>
      <c r="H222" s="64">
        <v>2.3003683017102001</v>
      </c>
      <c r="I222" s="64">
        <v>0.111639488150883</v>
      </c>
      <c r="J222" s="64">
        <v>590</v>
      </c>
      <c r="K222" s="64">
        <v>1</v>
      </c>
      <c r="M222" s="64" t="str">
        <f>IF(M$155*$F222=1,"Critical Peak",INDEX('99 Look-Up Tables'!$G$3:$G$6,MATCH('05 Own Price Elasticity Daily'!$E222,'99 Look-Up Tables'!$E$3:$E$6,0),1))</f>
        <v>Mid-Peak</v>
      </c>
      <c r="N222" s="64" t="str">
        <f>IF(N$155*$F222=1,"Critical Peak",INDEX('99 Look-Up Tables'!$G$3:$G$6,MATCH('05 Own Price Elasticity Daily'!$E222,'99 Look-Up Tables'!$E$3:$E$6,0),1))</f>
        <v>Mid-Peak</v>
      </c>
    </row>
    <row r="223" spans="2:14" hidden="1" outlineLevel="1" x14ac:dyDescent="0.35">
      <c r="B223" s="120">
        <v>43280</v>
      </c>
      <c r="C223" s="120"/>
      <c r="D223" s="64">
        <v>19</v>
      </c>
      <c r="E223" s="64" t="s">
        <v>163</v>
      </c>
      <c r="F223" s="64">
        <v>1</v>
      </c>
      <c r="G223" s="64">
        <v>1.4439661016949199</v>
      </c>
      <c r="H223" s="64">
        <v>2.3438976972747501</v>
      </c>
      <c r="I223" s="64">
        <v>0.89993159557983904</v>
      </c>
      <c r="J223" s="64">
        <v>590</v>
      </c>
      <c r="K223" s="64">
        <v>1</v>
      </c>
      <c r="M223" s="64" t="str">
        <f>IF(M$155*$F223=1,"Critical Peak",INDEX('99 Look-Up Tables'!$G$3:$G$6,MATCH('05 Own Price Elasticity Daily'!$E223,'99 Look-Up Tables'!$E$3:$E$6,0),1))</f>
        <v>Critical Peak</v>
      </c>
      <c r="N223" s="64" t="str">
        <f>IF(N$155*$F223=1,"Critical Peak",INDEX('99 Look-Up Tables'!$G$3:$G$6,MATCH('05 Own Price Elasticity Daily'!$E223,'99 Look-Up Tables'!$E$3:$E$6,0),1))</f>
        <v>Mid-Peak</v>
      </c>
    </row>
    <row r="224" spans="2:14" hidden="1" outlineLevel="1" x14ac:dyDescent="0.35">
      <c r="B224" s="120">
        <v>43280</v>
      </c>
      <c r="C224" s="120"/>
      <c r="D224" s="64">
        <v>20</v>
      </c>
      <c r="E224" s="64" t="s">
        <v>164</v>
      </c>
      <c r="F224" s="64">
        <v>0</v>
      </c>
      <c r="G224" s="64">
        <v>2.3350338983050798</v>
      </c>
      <c r="H224" s="64">
        <v>2.3704230523200298</v>
      </c>
      <c r="I224" s="64">
        <v>3.5389154014945502E-2</v>
      </c>
      <c r="J224" s="64">
        <v>590</v>
      </c>
      <c r="K224" s="64">
        <v>1</v>
      </c>
      <c r="M224" s="64" t="str">
        <f>IF(M$155*$F224=1,"Critical Peak",INDEX('99 Look-Up Tables'!$G$3:$G$6,MATCH('05 Own Price Elasticity Daily'!$E224,'99 Look-Up Tables'!$E$3:$E$6,0),1))</f>
        <v>Off-Peak</v>
      </c>
      <c r="N224" s="64" t="str">
        <f>IF(N$155*$F224=1,"Critical Peak",INDEX('99 Look-Up Tables'!$G$3:$G$6,MATCH('05 Own Price Elasticity Daily'!$E224,'99 Look-Up Tables'!$E$3:$E$6,0),1))</f>
        <v>Off-Peak</v>
      </c>
    </row>
    <row r="225" spans="2:14" hidden="1" outlineLevel="1" x14ac:dyDescent="0.35">
      <c r="B225" s="120">
        <v>43280</v>
      </c>
      <c r="C225" s="120"/>
      <c r="D225" s="64">
        <v>21</v>
      </c>
      <c r="E225" s="64" t="s">
        <v>164</v>
      </c>
      <c r="F225" s="64">
        <v>0</v>
      </c>
      <c r="G225" s="64">
        <v>2.3483559322033898</v>
      </c>
      <c r="H225" s="64">
        <v>2.3378240897162601</v>
      </c>
      <c r="I225" s="64">
        <v>-1.05318424871288E-2</v>
      </c>
      <c r="J225" s="64">
        <v>590</v>
      </c>
      <c r="K225" s="64">
        <v>1</v>
      </c>
      <c r="M225" s="64" t="str">
        <f>IF(M$155*$F225=1,"Critical Peak",INDEX('99 Look-Up Tables'!$G$3:$G$6,MATCH('05 Own Price Elasticity Daily'!$E225,'99 Look-Up Tables'!$E$3:$E$6,0),1))</f>
        <v>Off-Peak</v>
      </c>
      <c r="N225" s="64" t="str">
        <f>IF(N$155*$F225=1,"Critical Peak",INDEX('99 Look-Up Tables'!$G$3:$G$6,MATCH('05 Own Price Elasticity Daily'!$E225,'99 Look-Up Tables'!$E$3:$E$6,0),1))</f>
        <v>Off-Peak</v>
      </c>
    </row>
    <row r="226" spans="2:14" hidden="1" outlineLevel="1" x14ac:dyDescent="0.35">
      <c r="B226" s="120">
        <v>43280</v>
      </c>
      <c r="C226" s="120"/>
      <c r="D226" s="64">
        <v>22</v>
      </c>
      <c r="E226" s="64" t="s">
        <v>164</v>
      </c>
      <c r="F226" s="64">
        <v>0</v>
      </c>
      <c r="G226" s="64">
        <v>2.2489322033898298</v>
      </c>
      <c r="H226" s="64">
        <v>2.3074805638892499</v>
      </c>
      <c r="I226" s="64">
        <v>5.85483604994156E-2</v>
      </c>
      <c r="J226" s="64">
        <v>590</v>
      </c>
      <c r="K226" s="64">
        <v>1</v>
      </c>
      <c r="M226" s="64" t="str">
        <f>IF(M$155*$F226=1,"Critical Peak",INDEX('99 Look-Up Tables'!$G$3:$G$6,MATCH('05 Own Price Elasticity Daily'!$E226,'99 Look-Up Tables'!$E$3:$E$6,0),1))</f>
        <v>Off-Peak</v>
      </c>
      <c r="N226" s="64" t="str">
        <f>IF(N$155*$F226=1,"Critical Peak",INDEX('99 Look-Up Tables'!$G$3:$G$6,MATCH('05 Own Price Elasticity Daily'!$E226,'99 Look-Up Tables'!$E$3:$E$6,0),1))</f>
        <v>Off-Peak</v>
      </c>
    </row>
    <row r="227" spans="2:14" hidden="1" outlineLevel="1" x14ac:dyDescent="0.35">
      <c r="B227" s="120">
        <v>43280</v>
      </c>
      <c r="C227" s="120"/>
      <c r="D227" s="64">
        <v>23</v>
      </c>
      <c r="E227" s="64" t="s">
        <v>164</v>
      </c>
      <c r="F227" s="64">
        <v>0</v>
      </c>
      <c r="G227" s="64">
        <v>2.09571186440678</v>
      </c>
      <c r="H227" s="64">
        <v>2.09998225460309</v>
      </c>
      <c r="I227" s="64">
        <v>4.2703901963139501E-3</v>
      </c>
      <c r="J227" s="64">
        <v>590</v>
      </c>
      <c r="K227" s="64">
        <v>1</v>
      </c>
      <c r="M227" s="64" t="str">
        <f>IF(M$155*$F227=1,"Critical Peak",INDEX('99 Look-Up Tables'!$G$3:$G$6,MATCH('05 Own Price Elasticity Daily'!$E227,'99 Look-Up Tables'!$E$3:$E$6,0),1))</f>
        <v>Off-Peak</v>
      </c>
      <c r="N227" s="64" t="str">
        <f>IF(N$155*$F227=1,"Critical Peak",INDEX('99 Look-Up Tables'!$G$3:$G$6,MATCH('05 Own Price Elasticity Daily'!$E227,'99 Look-Up Tables'!$E$3:$E$6,0),1))</f>
        <v>Off-Peak</v>
      </c>
    </row>
    <row r="228" spans="2:14" hidden="1" outlineLevel="1" x14ac:dyDescent="0.35">
      <c r="B228" s="120">
        <v>43280</v>
      </c>
      <c r="C228" s="120"/>
      <c r="D228" s="64">
        <v>24</v>
      </c>
      <c r="E228" s="64" t="s">
        <v>164</v>
      </c>
      <c r="F228" s="64">
        <v>0</v>
      </c>
      <c r="G228" s="64">
        <v>1.84430508474576</v>
      </c>
      <c r="H228" s="64">
        <v>1.7753126372752199</v>
      </c>
      <c r="I228" s="64">
        <v>-6.89924474705471E-2</v>
      </c>
      <c r="J228" s="64">
        <v>590</v>
      </c>
      <c r="K228" s="64">
        <v>1</v>
      </c>
      <c r="M228" s="64" t="str">
        <f>IF(M$155*$F228=1,"Critical Peak",INDEX('99 Look-Up Tables'!$G$3:$G$6,MATCH('05 Own Price Elasticity Daily'!$E228,'99 Look-Up Tables'!$E$3:$E$6,0),1))</f>
        <v>Off-Peak</v>
      </c>
      <c r="N228" s="64" t="str">
        <f>IF(N$155*$F228=1,"Critical Peak",INDEX('99 Look-Up Tables'!$G$3:$G$6,MATCH('05 Own Price Elasticity Daily'!$E228,'99 Look-Up Tables'!$E$3:$E$6,0),1))</f>
        <v>Off-Peak</v>
      </c>
    </row>
    <row r="229" spans="2:14" hidden="1" outlineLevel="1" x14ac:dyDescent="0.35">
      <c r="B229" s="120">
        <v>43284</v>
      </c>
      <c r="C229" s="120"/>
      <c r="D229" s="64">
        <v>1</v>
      </c>
      <c r="E229" s="64" t="s">
        <v>164</v>
      </c>
      <c r="F229" s="64">
        <v>0</v>
      </c>
      <c r="G229" s="64">
        <v>1.33693262411348</v>
      </c>
      <c r="H229" s="64">
        <v>1.4884937786727599</v>
      </c>
      <c r="I229" s="64">
        <v>0.15156115455928501</v>
      </c>
      <c r="J229" s="64">
        <v>564</v>
      </c>
      <c r="K229" s="64">
        <v>1</v>
      </c>
      <c r="M229" s="64" t="str">
        <f>IF(M$155*$F229=1,"Critical Peak",INDEX('99 Look-Up Tables'!$G$3:$G$6,MATCH('05 Own Price Elasticity Daily'!$E229,'99 Look-Up Tables'!$E$3:$E$6,0),1))</f>
        <v>Off-Peak</v>
      </c>
      <c r="N229" s="64" t="str">
        <f>IF(N$155*$F229=1,"Critical Peak",INDEX('99 Look-Up Tables'!$G$3:$G$6,MATCH('05 Own Price Elasticity Daily'!$E229,'99 Look-Up Tables'!$E$3:$E$6,0),1))</f>
        <v>Off-Peak</v>
      </c>
    </row>
    <row r="230" spans="2:14" hidden="1" outlineLevel="1" x14ac:dyDescent="0.35">
      <c r="B230" s="120">
        <v>43284</v>
      </c>
      <c r="C230" s="120"/>
      <c r="D230" s="64">
        <v>2</v>
      </c>
      <c r="E230" s="64" t="s">
        <v>164</v>
      </c>
      <c r="F230" s="64">
        <v>0</v>
      </c>
      <c r="G230" s="64">
        <v>1.1657978723404301</v>
      </c>
      <c r="H230" s="64">
        <v>1.2651002805407601</v>
      </c>
      <c r="I230" s="64">
        <v>9.9302408200333495E-2</v>
      </c>
      <c r="J230" s="64">
        <v>564</v>
      </c>
      <c r="K230" s="64">
        <v>1</v>
      </c>
      <c r="M230" s="64" t="str">
        <f>IF(M$155*$F230=1,"Critical Peak",INDEX('99 Look-Up Tables'!$G$3:$G$6,MATCH('05 Own Price Elasticity Daily'!$E230,'99 Look-Up Tables'!$E$3:$E$6,0),1))</f>
        <v>Off-Peak</v>
      </c>
      <c r="N230" s="64" t="str">
        <f>IF(N$155*$F230=1,"Critical Peak",INDEX('99 Look-Up Tables'!$G$3:$G$6,MATCH('05 Own Price Elasticity Daily'!$E230,'99 Look-Up Tables'!$E$3:$E$6,0),1))</f>
        <v>Off-Peak</v>
      </c>
    </row>
    <row r="231" spans="2:14" hidden="1" outlineLevel="1" x14ac:dyDescent="0.35">
      <c r="B231" s="120">
        <v>43284</v>
      </c>
      <c r="C231" s="120"/>
      <c r="D231" s="64">
        <v>3</v>
      </c>
      <c r="E231" s="64" t="s">
        <v>164</v>
      </c>
      <c r="F231" s="64">
        <v>0</v>
      </c>
      <c r="G231" s="64">
        <v>1.05542553191489</v>
      </c>
      <c r="H231" s="64">
        <v>1.1036873261689</v>
      </c>
      <c r="I231" s="64">
        <v>4.8261794254006798E-2</v>
      </c>
      <c r="J231" s="64">
        <v>564</v>
      </c>
      <c r="K231" s="64">
        <v>1</v>
      </c>
      <c r="M231" s="64" t="str">
        <f>IF(M$155*$F231=1,"Critical Peak",INDEX('99 Look-Up Tables'!$G$3:$G$6,MATCH('05 Own Price Elasticity Daily'!$E231,'99 Look-Up Tables'!$E$3:$E$6,0),1))</f>
        <v>Off-Peak</v>
      </c>
      <c r="N231" s="64" t="str">
        <f>IF(N$155*$F231=1,"Critical Peak",INDEX('99 Look-Up Tables'!$G$3:$G$6,MATCH('05 Own Price Elasticity Daily'!$E231,'99 Look-Up Tables'!$E$3:$E$6,0),1))</f>
        <v>Off-Peak</v>
      </c>
    </row>
    <row r="232" spans="2:14" hidden="1" outlineLevel="1" x14ac:dyDescent="0.35">
      <c r="B232" s="120">
        <v>43284</v>
      </c>
      <c r="C232" s="120"/>
      <c r="D232" s="64">
        <v>4</v>
      </c>
      <c r="E232" s="64" t="s">
        <v>164</v>
      </c>
      <c r="F232" s="64">
        <v>0</v>
      </c>
      <c r="G232" s="64">
        <v>0.937446808510638</v>
      </c>
      <c r="H232" s="64">
        <v>0.96981674796928197</v>
      </c>
      <c r="I232" s="64">
        <v>3.2369939458643603E-2</v>
      </c>
      <c r="J232" s="64">
        <v>564</v>
      </c>
      <c r="K232" s="64">
        <v>1</v>
      </c>
      <c r="M232" s="64" t="str">
        <f>IF(M$155*$F232=1,"Critical Peak",INDEX('99 Look-Up Tables'!$G$3:$G$6,MATCH('05 Own Price Elasticity Daily'!$E232,'99 Look-Up Tables'!$E$3:$E$6,0),1))</f>
        <v>Off-Peak</v>
      </c>
      <c r="N232" s="64" t="str">
        <f>IF(N$155*$F232=1,"Critical Peak",INDEX('99 Look-Up Tables'!$G$3:$G$6,MATCH('05 Own Price Elasticity Daily'!$E232,'99 Look-Up Tables'!$E$3:$E$6,0),1))</f>
        <v>Off-Peak</v>
      </c>
    </row>
    <row r="233" spans="2:14" hidden="1" outlineLevel="1" x14ac:dyDescent="0.35">
      <c r="B233" s="120">
        <v>43284</v>
      </c>
      <c r="C233" s="120"/>
      <c r="D233" s="64">
        <v>5</v>
      </c>
      <c r="E233" s="64" t="s">
        <v>164</v>
      </c>
      <c r="F233" s="64">
        <v>0</v>
      </c>
      <c r="G233" s="64">
        <v>0.85682624113475203</v>
      </c>
      <c r="H233" s="64">
        <v>0.88901611461140795</v>
      </c>
      <c r="I233" s="64">
        <v>3.2189873476655799E-2</v>
      </c>
      <c r="J233" s="64">
        <v>564</v>
      </c>
      <c r="K233" s="64">
        <v>1</v>
      </c>
      <c r="M233" s="64" t="str">
        <f>IF(M$155*$F233=1,"Critical Peak",INDEX('99 Look-Up Tables'!$G$3:$G$6,MATCH('05 Own Price Elasticity Daily'!$E233,'99 Look-Up Tables'!$E$3:$E$6,0),1))</f>
        <v>Off-Peak</v>
      </c>
      <c r="N233" s="64" t="str">
        <f>IF(N$155*$F233=1,"Critical Peak",INDEX('99 Look-Up Tables'!$G$3:$G$6,MATCH('05 Own Price Elasticity Daily'!$E233,'99 Look-Up Tables'!$E$3:$E$6,0),1))</f>
        <v>Off-Peak</v>
      </c>
    </row>
    <row r="234" spans="2:14" hidden="1" outlineLevel="1" x14ac:dyDescent="0.35">
      <c r="B234" s="120">
        <v>43284</v>
      </c>
      <c r="C234" s="120"/>
      <c r="D234" s="64">
        <v>6</v>
      </c>
      <c r="E234" s="64" t="s">
        <v>164</v>
      </c>
      <c r="F234" s="64">
        <v>0</v>
      </c>
      <c r="G234" s="64">
        <v>0.84907801418439699</v>
      </c>
      <c r="H234" s="64">
        <v>0.92434867620947903</v>
      </c>
      <c r="I234" s="64">
        <v>7.5270662025081606E-2</v>
      </c>
      <c r="J234" s="64">
        <v>564</v>
      </c>
      <c r="K234" s="64">
        <v>1</v>
      </c>
      <c r="M234" s="64" t="str">
        <f>IF(M$155*$F234=1,"Critical Peak",INDEX('99 Look-Up Tables'!$G$3:$G$6,MATCH('05 Own Price Elasticity Daily'!$E234,'99 Look-Up Tables'!$E$3:$E$6,0),1))</f>
        <v>Off-Peak</v>
      </c>
      <c r="N234" s="64" t="str">
        <f>IF(N$155*$F234=1,"Critical Peak",INDEX('99 Look-Up Tables'!$G$3:$G$6,MATCH('05 Own Price Elasticity Daily'!$E234,'99 Look-Up Tables'!$E$3:$E$6,0),1))</f>
        <v>Off-Peak</v>
      </c>
    </row>
    <row r="235" spans="2:14" hidden="1" outlineLevel="1" x14ac:dyDescent="0.35">
      <c r="B235" s="120">
        <v>43284</v>
      </c>
      <c r="C235" s="120"/>
      <c r="D235" s="64">
        <v>7</v>
      </c>
      <c r="E235" s="64" t="s">
        <v>164</v>
      </c>
      <c r="F235" s="64">
        <v>0</v>
      </c>
      <c r="G235" s="64">
        <v>0.89998226950354598</v>
      </c>
      <c r="H235" s="64">
        <v>0.995113667751236</v>
      </c>
      <c r="I235" s="64">
        <v>9.5131398247689805E-2</v>
      </c>
      <c r="J235" s="64">
        <v>564</v>
      </c>
      <c r="K235" s="64">
        <v>1</v>
      </c>
      <c r="M235" s="64" t="str">
        <f>IF(M$155*$F235=1,"Critical Peak",INDEX('99 Look-Up Tables'!$G$3:$G$6,MATCH('05 Own Price Elasticity Daily'!$E235,'99 Look-Up Tables'!$E$3:$E$6,0),1))</f>
        <v>Off-Peak</v>
      </c>
      <c r="N235" s="64" t="str">
        <f>IF(N$155*$F235=1,"Critical Peak",INDEX('99 Look-Up Tables'!$G$3:$G$6,MATCH('05 Own Price Elasticity Daily'!$E235,'99 Look-Up Tables'!$E$3:$E$6,0),1))</f>
        <v>Off-Peak</v>
      </c>
    </row>
    <row r="236" spans="2:14" hidden="1" outlineLevel="1" x14ac:dyDescent="0.35">
      <c r="B236" s="120">
        <v>43284</v>
      </c>
      <c r="C236" s="120"/>
      <c r="D236" s="64">
        <v>8</v>
      </c>
      <c r="E236" s="64" t="s">
        <v>163</v>
      </c>
      <c r="F236" s="64">
        <v>0</v>
      </c>
      <c r="G236" s="64">
        <v>0.95306737588652501</v>
      </c>
      <c r="H236" s="64">
        <v>1.0737266535040799</v>
      </c>
      <c r="I236" s="64">
        <v>0.120659277617558</v>
      </c>
      <c r="J236" s="64">
        <v>564</v>
      </c>
      <c r="K236" s="64">
        <v>1</v>
      </c>
      <c r="M236" s="64" t="str">
        <f>IF(M$155*$F236=1,"Critical Peak",INDEX('99 Look-Up Tables'!$G$3:$G$6,MATCH('05 Own Price Elasticity Daily'!$E236,'99 Look-Up Tables'!$E$3:$E$6,0),1))</f>
        <v>Mid-Peak</v>
      </c>
      <c r="N236" s="64" t="str">
        <f>IF(N$155*$F236=1,"Critical Peak",INDEX('99 Look-Up Tables'!$G$3:$G$6,MATCH('05 Own Price Elasticity Daily'!$E236,'99 Look-Up Tables'!$E$3:$E$6,0),1))</f>
        <v>Mid-Peak</v>
      </c>
    </row>
    <row r="237" spans="2:14" hidden="1" outlineLevel="1" x14ac:dyDescent="0.35">
      <c r="B237" s="120">
        <v>43284</v>
      </c>
      <c r="C237" s="120"/>
      <c r="D237" s="64">
        <v>9</v>
      </c>
      <c r="E237" s="64" t="s">
        <v>163</v>
      </c>
      <c r="F237" s="64">
        <v>0</v>
      </c>
      <c r="G237" s="64">
        <v>1.0329078014184401</v>
      </c>
      <c r="H237" s="64">
        <v>1.1818151315216101</v>
      </c>
      <c r="I237" s="64">
        <v>0.14890733010316601</v>
      </c>
      <c r="J237" s="64">
        <v>564</v>
      </c>
      <c r="K237" s="64">
        <v>1</v>
      </c>
      <c r="M237" s="64" t="str">
        <f>IF(M$155*$F237=1,"Critical Peak",INDEX('99 Look-Up Tables'!$G$3:$G$6,MATCH('05 Own Price Elasticity Daily'!$E237,'99 Look-Up Tables'!$E$3:$E$6,0),1))</f>
        <v>Mid-Peak</v>
      </c>
      <c r="N237" s="64" t="str">
        <f>IF(N$155*$F237=1,"Critical Peak",INDEX('99 Look-Up Tables'!$G$3:$G$6,MATCH('05 Own Price Elasticity Daily'!$E237,'99 Look-Up Tables'!$E$3:$E$6,0),1))</f>
        <v>Mid-Peak</v>
      </c>
    </row>
    <row r="238" spans="2:14" hidden="1" outlineLevel="1" x14ac:dyDescent="0.35">
      <c r="B238" s="120">
        <v>43284</v>
      </c>
      <c r="C238" s="120"/>
      <c r="D238" s="64">
        <v>10</v>
      </c>
      <c r="E238" s="64" t="s">
        <v>163</v>
      </c>
      <c r="F238" s="64">
        <v>0</v>
      </c>
      <c r="G238" s="64">
        <v>1.1523226950354599</v>
      </c>
      <c r="H238" s="64">
        <v>1.3165661559739701</v>
      </c>
      <c r="I238" s="64">
        <v>0.164243460938508</v>
      </c>
      <c r="J238" s="64">
        <v>564</v>
      </c>
      <c r="K238" s="64">
        <v>1</v>
      </c>
      <c r="M238" s="64" t="str">
        <f>IF(M$155*$F238=1,"Critical Peak",INDEX('99 Look-Up Tables'!$G$3:$G$6,MATCH('05 Own Price Elasticity Daily'!$E238,'99 Look-Up Tables'!$E$3:$E$6,0),1))</f>
        <v>Mid-Peak</v>
      </c>
      <c r="N238" s="64" t="str">
        <f>IF(N$155*$F238=1,"Critical Peak",INDEX('99 Look-Up Tables'!$G$3:$G$6,MATCH('05 Own Price Elasticity Daily'!$E238,'99 Look-Up Tables'!$E$3:$E$6,0),1))</f>
        <v>Mid-Peak</v>
      </c>
    </row>
    <row r="239" spans="2:14" hidden="1" outlineLevel="1" x14ac:dyDescent="0.35">
      <c r="B239" s="120">
        <v>43284</v>
      </c>
      <c r="C239" s="120"/>
      <c r="D239" s="64">
        <v>11</v>
      </c>
      <c r="E239" s="64" t="s">
        <v>163</v>
      </c>
      <c r="F239" s="64">
        <v>0</v>
      </c>
      <c r="G239" s="64">
        <v>1.2698758865248201</v>
      </c>
      <c r="H239" s="64">
        <v>1.4132978247240899</v>
      </c>
      <c r="I239" s="64">
        <v>0.14342193819927099</v>
      </c>
      <c r="J239" s="64">
        <v>564</v>
      </c>
      <c r="K239" s="64">
        <v>1</v>
      </c>
      <c r="M239" s="64" t="str">
        <f>IF(M$155*$F239=1,"Critical Peak",INDEX('99 Look-Up Tables'!$G$3:$G$6,MATCH('05 Own Price Elasticity Daily'!$E239,'99 Look-Up Tables'!$E$3:$E$6,0),1))</f>
        <v>Mid-Peak</v>
      </c>
      <c r="N239" s="64" t="str">
        <f>IF(N$155*$F239=1,"Critical Peak",INDEX('99 Look-Up Tables'!$G$3:$G$6,MATCH('05 Own Price Elasticity Daily'!$E239,'99 Look-Up Tables'!$E$3:$E$6,0),1))</f>
        <v>Mid-Peak</v>
      </c>
    </row>
    <row r="240" spans="2:14" hidden="1" outlineLevel="1" x14ac:dyDescent="0.35">
      <c r="B240" s="120">
        <v>43284</v>
      </c>
      <c r="C240" s="120"/>
      <c r="D240" s="64">
        <v>12</v>
      </c>
      <c r="E240" s="64" t="s">
        <v>162</v>
      </c>
      <c r="F240" s="64">
        <v>0</v>
      </c>
      <c r="G240" s="64">
        <v>1.2847872340425499</v>
      </c>
      <c r="H240" s="64">
        <v>1.50822028623534</v>
      </c>
      <c r="I240" s="64">
        <v>0.223433052192788</v>
      </c>
      <c r="J240" s="64">
        <v>564</v>
      </c>
      <c r="K240" s="64">
        <v>1</v>
      </c>
      <c r="M240" s="64" t="str">
        <f>IF(M$155*$F240=1,"Critical Peak",INDEX('99 Look-Up Tables'!$G$3:$G$6,MATCH('05 Own Price Elasticity Daily'!$E240,'99 Look-Up Tables'!$E$3:$E$6,0),1))</f>
        <v>On-Peak</v>
      </c>
      <c r="N240" s="64" t="str">
        <f>IF(N$155*$F240=1,"Critical Peak",INDEX('99 Look-Up Tables'!$G$3:$G$6,MATCH('05 Own Price Elasticity Daily'!$E240,'99 Look-Up Tables'!$E$3:$E$6,0),1))</f>
        <v>On-Peak</v>
      </c>
    </row>
    <row r="241" spans="2:14" hidden="1" outlineLevel="1" x14ac:dyDescent="0.35">
      <c r="B241" s="120">
        <v>43284</v>
      </c>
      <c r="C241" s="120"/>
      <c r="D241" s="64">
        <v>13</v>
      </c>
      <c r="E241" s="64" t="s">
        <v>162</v>
      </c>
      <c r="F241" s="64">
        <v>0</v>
      </c>
      <c r="G241" s="64">
        <v>1.41808510638298</v>
      </c>
      <c r="H241" s="64">
        <v>1.6098631571352899</v>
      </c>
      <c r="I241" s="64">
        <v>0.191778050752311</v>
      </c>
      <c r="J241" s="64">
        <v>564</v>
      </c>
      <c r="K241" s="64">
        <v>1</v>
      </c>
      <c r="M241" s="64" t="str">
        <f>IF(M$155*$F241=1,"Critical Peak",INDEX('99 Look-Up Tables'!$G$3:$G$6,MATCH('05 Own Price Elasticity Daily'!$E241,'99 Look-Up Tables'!$E$3:$E$6,0),1))</f>
        <v>On-Peak</v>
      </c>
      <c r="N241" s="64" t="str">
        <f>IF(N$155*$F241=1,"Critical Peak",INDEX('99 Look-Up Tables'!$G$3:$G$6,MATCH('05 Own Price Elasticity Daily'!$E241,'99 Look-Up Tables'!$E$3:$E$6,0),1))</f>
        <v>On-Peak</v>
      </c>
    </row>
    <row r="242" spans="2:14" hidden="1" outlineLevel="1" x14ac:dyDescent="0.35">
      <c r="B242" s="120">
        <v>43284</v>
      </c>
      <c r="C242" s="120"/>
      <c r="D242" s="64">
        <v>14</v>
      </c>
      <c r="E242" s="64" t="s">
        <v>162</v>
      </c>
      <c r="F242" s="64">
        <v>0</v>
      </c>
      <c r="G242" s="64">
        <v>1.47003546099291</v>
      </c>
      <c r="H242" s="64">
        <v>1.69379977013345</v>
      </c>
      <c r="I242" s="64">
        <v>0.22376430914054399</v>
      </c>
      <c r="J242" s="64">
        <v>564</v>
      </c>
      <c r="K242" s="64">
        <v>1</v>
      </c>
      <c r="M242" s="64" t="str">
        <f>IF(M$155*$F242=1,"Critical Peak",INDEX('99 Look-Up Tables'!$G$3:$G$6,MATCH('05 Own Price Elasticity Daily'!$E242,'99 Look-Up Tables'!$E$3:$E$6,0),1))</f>
        <v>On-Peak</v>
      </c>
      <c r="N242" s="64" t="str">
        <f>IF(N$155*$F242=1,"Critical Peak",INDEX('99 Look-Up Tables'!$G$3:$G$6,MATCH('05 Own Price Elasticity Daily'!$E242,'99 Look-Up Tables'!$E$3:$E$6,0),1))</f>
        <v>On-Peak</v>
      </c>
    </row>
    <row r="243" spans="2:14" hidden="1" outlineLevel="1" x14ac:dyDescent="0.35">
      <c r="B243" s="120">
        <v>43284</v>
      </c>
      <c r="C243" s="120"/>
      <c r="D243" s="64">
        <v>15</v>
      </c>
      <c r="E243" s="64" t="s">
        <v>162</v>
      </c>
      <c r="F243" s="64">
        <v>0</v>
      </c>
      <c r="G243" s="64">
        <v>1.6348049645390099</v>
      </c>
      <c r="H243" s="64">
        <v>1.80354175095664</v>
      </c>
      <c r="I243" s="64">
        <v>0.16873678641763001</v>
      </c>
      <c r="J243" s="64">
        <v>564</v>
      </c>
      <c r="K243" s="64">
        <v>1</v>
      </c>
      <c r="M243" s="64" t="str">
        <f>IF(M$155*$F243=1,"Critical Peak",INDEX('99 Look-Up Tables'!$G$3:$G$6,MATCH('05 Own Price Elasticity Daily'!$E243,'99 Look-Up Tables'!$E$3:$E$6,0),1))</f>
        <v>On-Peak</v>
      </c>
      <c r="N243" s="64" t="str">
        <f>IF(N$155*$F243=1,"Critical Peak",INDEX('99 Look-Up Tables'!$G$3:$G$6,MATCH('05 Own Price Elasticity Daily'!$E243,'99 Look-Up Tables'!$E$3:$E$6,0),1))</f>
        <v>On-Peak</v>
      </c>
    </row>
    <row r="244" spans="2:14" hidden="1" outlineLevel="1" x14ac:dyDescent="0.35">
      <c r="B244" s="120">
        <v>43284</v>
      </c>
      <c r="C244" s="120"/>
      <c r="D244" s="64">
        <v>16</v>
      </c>
      <c r="E244" s="64" t="s">
        <v>162</v>
      </c>
      <c r="F244" s="64">
        <v>0</v>
      </c>
      <c r="G244" s="64">
        <v>1.81315602836879</v>
      </c>
      <c r="H244" s="64">
        <v>1.8934145133695599</v>
      </c>
      <c r="I244" s="64">
        <v>8.0258485000767404E-2</v>
      </c>
      <c r="J244" s="64">
        <v>564</v>
      </c>
      <c r="K244" s="64">
        <v>1</v>
      </c>
      <c r="M244" s="64" t="str">
        <f>IF(M$155*$F244=1,"Critical Peak",INDEX('99 Look-Up Tables'!$G$3:$G$6,MATCH('05 Own Price Elasticity Daily'!$E244,'99 Look-Up Tables'!$E$3:$E$6,0),1))</f>
        <v>On-Peak</v>
      </c>
      <c r="N244" s="64" t="str">
        <f>IF(N$155*$F244=1,"Critical Peak",INDEX('99 Look-Up Tables'!$G$3:$G$6,MATCH('05 Own Price Elasticity Daily'!$E244,'99 Look-Up Tables'!$E$3:$E$6,0),1))</f>
        <v>On-Peak</v>
      </c>
    </row>
    <row r="245" spans="2:14" hidden="1" outlineLevel="1" x14ac:dyDescent="0.35">
      <c r="B245" s="120">
        <v>43284</v>
      </c>
      <c r="C245" s="120"/>
      <c r="D245" s="64">
        <v>17</v>
      </c>
      <c r="E245" s="64" t="s">
        <v>162</v>
      </c>
      <c r="F245" s="64">
        <v>0</v>
      </c>
      <c r="G245" s="64">
        <v>1.9583865248226999</v>
      </c>
      <c r="H245" s="64">
        <v>2.01912000190914</v>
      </c>
      <c r="I245" s="64">
        <v>6.0733477086443798E-2</v>
      </c>
      <c r="J245" s="64">
        <v>564</v>
      </c>
      <c r="K245" s="64">
        <v>1</v>
      </c>
      <c r="M245" s="64" t="str">
        <f>IF(M$155*$F245=1,"Critical Peak",INDEX('99 Look-Up Tables'!$G$3:$G$6,MATCH('05 Own Price Elasticity Daily'!$E245,'99 Look-Up Tables'!$E$3:$E$6,0),1))</f>
        <v>On-Peak</v>
      </c>
      <c r="N245" s="64" t="str">
        <f>IF(N$155*$F245=1,"Critical Peak",INDEX('99 Look-Up Tables'!$G$3:$G$6,MATCH('05 Own Price Elasticity Daily'!$E245,'99 Look-Up Tables'!$E$3:$E$6,0),1))</f>
        <v>On-Peak</v>
      </c>
    </row>
    <row r="246" spans="2:14" hidden="1" outlineLevel="1" x14ac:dyDescent="0.35">
      <c r="B246" s="120">
        <v>43284</v>
      </c>
      <c r="C246" s="120"/>
      <c r="D246" s="64">
        <v>18</v>
      </c>
      <c r="E246" s="64" t="s">
        <v>163</v>
      </c>
      <c r="F246" s="64">
        <v>1</v>
      </c>
      <c r="G246" s="64">
        <v>1.3619503546099301</v>
      </c>
      <c r="H246" s="64">
        <v>2.2418870163317202</v>
      </c>
      <c r="I246" s="64">
        <v>0.87993666172179097</v>
      </c>
      <c r="J246" s="64">
        <v>564</v>
      </c>
      <c r="K246" s="64">
        <v>1</v>
      </c>
      <c r="M246" s="64" t="str">
        <f>IF(M$155*$F246=1,"Critical Peak",INDEX('99 Look-Up Tables'!$G$3:$G$6,MATCH('05 Own Price Elasticity Daily'!$E246,'99 Look-Up Tables'!$E$3:$E$6,0),1))</f>
        <v>Critical Peak</v>
      </c>
      <c r="N246" s="64" t="str">
        <f>IF(N$155*$F246=1,"Critical Peak",INDEX('99 Look-Up Tables'!$G$3:$G$6,MATCH('05 Own Price Elasticity Daily'!$E246,'99 Look-Up Tables'!$E$3:$E$6,0),1))</f>
        <v>Mid-Peak</v>
      </c>
    </row>
    <row r="247" spans="2:14" hidden="1" outlineLevel="1" x14ac:dyDescent="0.35">
      <c r="B247" s="120">
        <v>43284</v>
      </c>
      <c r="C247" s="120"/>
      <c r="D247" s="64">
        <v>19</v>
      </c>
      <c r="E247" s="64" t="s">
        <v>163</v>
      </c>
      <c r="F247" s="64">
        <v>0</v>
      </c>
      <c r="G247" s="64">
        <v>2.1710815602836901</v>
      </c>
      <c r="H247" s="64">
        <v>2.2933957410575001</v>
      </c>
      <c r="I247" s="64">
        <v>0.12231418077381399</v>
      </c>
      <c r="J247" s="64">
        <v>564</v>
      </c>
      <c r="K247" s="64">
        <v>1</v>
      </c>
      <c r="M247" s="64" t="str">
        <f>IF(M$155*$F247=1,"Critical Peak",INDEX('99 Look-Up Tables'!$G$3:$G$6,MATCH('05 Own Price Elasticity Daily'!$E247,'99 Look-Up Tables'!$E$3:$E$6,0),1))</f>
        <v>Mid-Peak</v>
      </c>
      <c r="N247" s="64" t="str">
        <f>IF(N$155*$F247=1,"Critical Peak",INDEX('99 Look-Up Tables'!$G$3:$G$6,MATCH('05 Own Price Elasticity Daily'!$E247,'99 Look-Up Tables'!$E$3:$E$6,0),1))</f>
        <v>Mid-Peak</v>
      </c>
    </row>
    <row r="248" spans="2:14" hidden="1" outlineLevel="1" x14ac:dyDescent="0.35">
      <c r="B248" s="120">
        <v>43284</v>
      </c>
      <c r="C248" s="120"/>
      <c r="D248" s="64">
        <v>20</v>
      </c>
      <c r="E248" s="64" t="s">
        <v>164</v>
      </c>
      <c r="F248" s="64">
        <v>0</v>
      </c>
      <c r="G248" s="64">
        <v>2.3412765957446799</v>
      </c>
      <c r="H248" s="64">
        <v>2.43700520081897</v>
      </c>
      <c r="I248" s="64">
        <v>9.5728605074286002E-2</v>
      </c>
      <c r="J248" s="64">
        <v>564</v>
      </c>
      <c r="K248" s="64">
        <v>1</v>
      </c>
      <c r="M248" s="64" t="str">
        <f>IF(M$155*$F248=1,"Critical Peak",INDEX('99 Look-Up Tables'!$G$3:$G$6,MATCH('05 Own Price Elasticity Daily'!$E248,'99 Look-Up Tables'!$E$3:$E$6,0),1))</f>
        <v>Off-Peak</v>
      </c>
      <c r="N248" s="64" t="str">
        <f>IF(N$155*$F248=1,"Critical Peak",INDEX('99 Look-Up Tables'!$G$3:$G$6,MATCH('05 Own Price Elasticity Daily'!$E248,'99 Look-Up Tables'!$E$3:$E$6,0),1))</f>
        <v>Off-Peak</v>
      </c>
    </row>
    <row r="249" spans="2:14" hidden="1" outlineLevel="1" x14ac:dyDescent="0.35">
      <c r="B249" s="120">
        <v>43284</v>
      </c>
      <c r="C249" s="120"/>
      <c r="D249" s="64">
        <v>21</v>
      </c>
      <c r="E249" s="64" t="s">
        <v>164</v>
      </c>
      <c r="F249" s="64">
        <v>0</v>
      </c>
      <c r="G249" s="64">
        <v>2.3370567375886502</v>
      </c>
      <c r="H249" s="64">
        <v>2.3511828763243199</v>
      </c>
      <c r="I249" s="64">
        <v>1.41261387356673E-2</v>
      </c>
      <c r="J249" s="64">
        <v>564</v>
      </c>
      <c r="K249" s="64">
        <v>1</v>
      </c>
      <c r="M249" s="64" t="str">
        <f>IF(M$155*$F249=1,"Critical Peak",INDEX('99 Look-Up Tables'!$G$3:$G$6,MATCH('05 Own Price Elasticity Daily'!$E249,'99 Look-Up Tables'!$E$3:$E$6,0),1))</f>
        <v>Off-Peak</v>
      </c>
      <c r="N249" s="64" t="str">
        <f>IF(N$155*$F249=1,"Critical Peak",INDEX('99 Look-Up Tables'!$G$3:$G$6,MATCH('05 Own Price Elasticity Daily'!$E249,'99 Look-Up Tables'!$E$3:$E$6,0),1))</f>
        <v>Off-Peak</v>
      </c>
    </row>
    <row r="250" spans="2:14" hidden="1" outlineLevel="1" x14ac:dyDescent="0.35">
      <c r="B250" s="120">
        <v>43284</v>
      </c>
      <c r="C250" s="120"/>
      <c r="D250" s="64">
        <v>22</v>
      </c>
      <c r="E250" s="64" t="s">
        <v>164</v>
      </c>
      <c r="F250" s="64">
        <v>0</v>
      </c>
      <c r="G250" s="64">
        <v>2.3004078014184399</v>
      </c>
      <c r="H250" s="64">
        <v>2.3241677732527002</v>
      </c>
      <c r="I250" s="64">
        <v>2.3759971834258199E-2</v>
      </c>
      <c r="J250" s="64">
        <v>564</v>
      </c>
      <c r="K250" s="64">
        <v>1</v>
      </c>
      <c r="M250" s="64" t="str">
        <f>IF(M$155*$F250=1,"Critical Peak",INDEX('99 Look-Up Tables'!$G$3:$G$6,MATCH('05 Own Price Elasticity Daily'!$E250,'99 Look-Up Tables'!$E$3:$E$6,0),1))</f>
        <v>Off-Peak</v>
      </c>
      <c r="N250" s="64" t="str">
        <f>IF(N$155*$F250=1,"Critical Peak",INDEX('99 Look-Up Tables'!$G$3:$G$6,MATCH('05 Own Price Elasticity Daily'!$E250,'99 Look-Up Tables'!$E$3:$E$6,0),1))</f>
        <v>Off-Peak</v>
      </c>
    </row>
    <row r="251" spans="2:14" hidden="1" outlineLevel="1" x14ac:dyDescent="0.35">
      <c r="B251" s="120">
        <v>43284</v>
      </c>
      <c r="C251" s="120"/>
      <c r="D251" s="64">
        <v>23</v>
      </c>
      <c r="E251" s="64" t="s">
        <v>164</v>
      </c>
      <c r="F251" s="64">
        <v>0</v>
      </c>
      <c r="G251" s="64">
        <v>2.1432446808510601</v>
      </c>
      <c r="H251" s="64">
        <v>2.0981299638687201</v>
      </c>
      <c r="I251" s="64">
        <v>-4.5114716982348001E-2</v>
      </c>
      <c r="J251" s="64">
        <v>564</v>
      </c>
      <c r="K251" s="64">
        <v>1</v>
      </c>
      <c r="M251" s="64" t="str">
        <f>IF(M$155*$F251=1,"Critical Peak",INDEX('99 Look-Up Tables'!$G$3:$G$6,MATCH('05 Own Price Elasticity Daily'!$E251,'99 Look-Up Tables'!$E$3:$E$6,0),1))</f>
        <v>Off-Peak</v>
      </c>
      <c r="N251" s="64" t="str">
        <f>IF(N$155*$F251=1,"Critical Peak",INDEX('99 Look-Up Tables'!$G$3:$G$6,MATCH('05 Own Price Elasticity Daily'!$E251,'99 Look-Up Tables'!$E$3:$E$6,0),1))</f>
        <v>Off-Peak</v>
      </c>
    </row>
    <row r="252" spans="2:14" hidden="1" outlineLevel="1" x14ac:dyDescent="0.35">
      <c r="B252" s="120">
        <v>43284</v>
      </c>
      <c r="C252" s="120"/>
      <c r="D252" s="64">
        <v>24</v>
      </c>
      <c r="E252" s="64" t="s">
        <v>164</v>
      </c>
      <c r="F252" s="64">
        <v>0</v>
      </c>
      <c r="G252" s="64">
        <v>1.7891134751773099</v>
      </c>
      <c r="H252" s="64">
        <v>1.8161034856462199</v>
      </c>
      <c r="I252" s="64">
        <v>2.6990010468913601E-2</v>
      </c>
      <c r="J252" s="64">
        <v>564</v>
      </c>
      <c r="K252" s="64">
        <v>1</v>
      </c>
      <c r="M252" s="64" t="str">
        <f>IF(M$155*$F252=1,"Critical Peak",INDEX('99 Look-Up Tables'!$G$3:$G$6,MATCH('05 Own Price Elasticity Daily'!$E252,'99 Look-Up Tables'!$E$3:$E$6,0),1))</f>
        <v>Off-Peak</v>
      </c>
      <c r="N252" s="64" t="str">
        <f>IF(N$155*$F252=1,"Critical Peak",INDEX('99 Look-Up Tables'!$G$3:$G$6,MATCH('05 Own Price Elasticity Daily'!$E252,'99 Look-Up Tables'!$E$3:$E$6,0),1))</f>
        <v>Off-Peak</v>
      </c>
    </row>
    <row r="253" spans="2:14" hidden="1" outlineLevel="1" x14ac:dyDescent="0.35">
      <c r="B253" s="120">
        <v>43285</v>
      </c>
      <c r="C253" s="120"/>
      <c r="D253" s="64">
        <v>1</v>
      </c>
      <c r="E253" s="64" t="s">
        <v>164</v>
      </c>
      <c r="F253" s="64">
        <v>0</v>
      </c>
      <c r="G253" s="64">
        <v>1.4763829787234</v>
      </c>
      <c r="H253" s="64">
        <v>1.5512611875479101</v>
      </c>
      <c r="I253" s="64">
        <v>7.48782088245009E-2</v>
      </c>
      <c r="J253" s="64">
        <v>564</v>
      </c>
      <c r="K253" s="64">
        <v>1</v>
      </c>
      <c r="M253" s="64" t="str">
        <f>IF(M$155*$F253=1,"Critical Peak",INDEX('99 Look-Up Tables'!$G$3:$G$6,MATCH('05 Own Price Elasticity Daily'!$E253,'99 Look-Up Tables'!$E$3:$E$6,0),1))</f>
        <v>Off-Peak</v>
      </c>
      <c r="N253" s="64" t="str">
        <f>IF(N$155*$F253=1,"Critical Peak",INDEX('99 Look-Up Tables'!$G$3:$G$6,MATCH('05 Own Price Elasticity Daily'!$E253,'99 Look-Up Tables'!$E$3:$E$6,0),1))</f>
        <v>Off-Peak</v>
      </c>
    </row>
    <row r="254" spans="2:14" hidden="1" outlineLevel="1" x14ac:dyDescent="0.35">
      <c r="B254" s="120">
        <v>43285</v>
      </c>
      <c r="C254" s="120"/>
      <c r="D254" s="64">
        <v>2</v>
      </c>
      <c r="E254" s="64" t="s">
        <v>164</v>
      </c>
      <c r="F254" s="64">
        <v>0</v>
      </c>
      <c r="G254" s="64">
        <v>1.22406028368794</v>
      </c>
      <c r="H254" s="64">
        <v>1.2966654086670899</v>
      </c>
      <c r="I254" s="64">
        <v>7.2605124979144994E-2</v>
      </c>
      <c r="J254" s="64">
        <v>564</v>
      </c>
      <c r="K254" s="64">
        <v>1</v>
      </c>
      <c r="M254" s="64" t="str">
        <f>IF(M$155*$F254=1,"Critical Peak",INDEX('99 Look-Up Tables'!$G$3:$G$6,MATCH('05 Own Price Elasticity Daily'!$E254,'99 Look-Up Tables'!$E$3:$E$6,0),1))</f>
        <v>Off-Peak</v>
      </c>
      <c r="N254" s="64" t="str">
        <f>IF(N$155*$F254=1,"Critical Peak",INDEX('99 Look-Up Tables'!$G$3:$G$6,MATCH('05 Own Price Elasticity Daily'!$E254,'99 Look-Up Tables'!$E$3:$E$6,0),1))</f>
        <v>Off-Peak</v>
      </c>
    </row>
    <row r="255" spans="2:14" hidden="1" outlineLevel="1" x14ac:dyDescent="0.35">
      <c r="B255" s="120">
        <v>43285</v>
      </c>
      <c r="C255" s="120"/>
      <c r="D255" s="64">
        <v>3</v>
      </c>
      <c r="E255" s="64" t="s">
        <v>164</v>
      </c>
      <c r="F255" s="64">
        <v>0</v>
      </c>
      <c r="G255" s="64">
        <v>1.07086879432624</v>
      </c>
      <c r="H255" s="64">
        <v>1.10729938877698</v>
      </c>
      <c r="I255" s="64">
        <v>3.6430594450736299E-2</v>
      </c>
      <c r="J255" s="64">
        <v>564</v>
      </c>
      <c r="K255" s="64">
        <v>1</v>
      </c>
      <c r="M255" s="64" t="str">
        <f>IF(M$155*$F255=1,"Critical Peak",INDEX('99 Look-Up Tables'!$G$3:$G$6,MATCH('05 Own Price Elasticity Daily'!$E255,'99 Look-Up Tables'!$E$3:$E$6,0),1))</f>
        <v>Off-Peak</v>
      </c>
      <c r="N255" s="64" t="str">
        <f>IF(N$155*$F255=1,"Critical Peak",INDEX('99 Look-Up Tables'!$G$3:$G$6,MATCH('05 Own Price Elasticity Daily'!$E255,'99 Look-Up Tables'!$E$3:$E$6,0),1))</f>
        <v>Off-Peak</v>
      </c>
    </row>
    <row r="256" spans="2:14" hidden="1" outlineLevel="1" x14ac:dyDescent="0.35">
      <c r="B256" s="120">
        <v>43285</v>
      </c>
      <c r="C256" s="120"/>
      <c r="D256" s="64">
        <v>4</v>
      </c>
      <c r="E256" s="64" t="s">
        <v>164</v>
      </c>
      <c r="F256" s="64">
        <v>0</v>
      </c>
      <c r="G256" s="64">
        <v>1.0097695035461001</v>
      </c>
      <c r="H256" s="64">
        <v>0.99540848948675698</v>
      </c>
      <c r="I256" s="64">
        <v>-1.4361014059342401E-2</v>
      </c>
      <c r="J256" s="64">
        <v>564</v>
      </c>
      <c r="K256" s="64">
        <v>1</v>
      </c>
      <c r="M256" s="64" t="str">
        <f>IF(M$155*$F256=1,"Critical Peak",INDEX('99 Look-Up Tables'!$G$3:$G$6,MATCH('05 Own Price Elasticity Daily'!$E256,'99 Look-Up Tables'!$E$3:$E$6,0),1))</f>
        <v>Off-Peak</v>
      </c>
      <c r="N256" s="64" t="str">
        <f>IF(N$155*$F256=1,"Critical Peak",INDEX('99 Look-Up Tables'!$G$3:$G$6,MATCH('05 Own Price Elasticity Daily'!$E256,'99 Look-Up Tables'!$E$3:$E$6,0),1))</f>
        <v>Off-Peak</v>
      </c>
    </row>
    <row r="257" spans="2:14" hidden="1" outlineLevel="1" x14ac:dyDescent="0.35">
      <c r="B257" s="120">
        <v>43285</v>
      </c>
      <c r="C257" s="120"/>
      <c r="D257" s="64">
        <v>5</v>
      </c>
      <c r="E257" s="64" t="s">
        <v>164</v>
      </c>
      <c r="F257" s="64">
        <v>0</v>
      </c>
      <c r="G257" s="64">
        <v>0.93547872340425497</v>
      </c>
      <c r="H257" s="64">
        <v>0.92451641741879698</v>
      </c>
      <c r="I257" s="64">
        <v>-1.0962305985458699E-2</v>
      </c>
      <c r="J257" s="64">
        <v>564</v>
      </c>
      <c r="K257" s="64">
        <v>1</v>
      </c>
      <c r="M257" s="64" t="str">
        <f>IF(M$155*$F257=1,"Critical Peak",INDEX('99 Look-Up Tables'!$G$3:$G$6,MATCH('05 Own Price Elasticity Daily'!$E257,'99 Look-Up Tables'!$E$3:$E$6,0),1))</f>
        <v>Off-Peak</v>
      </c>
      <c r="N257" s="64" t="str">
        <f>IF(N$155*$F257=1,"Critical Peak",INDEX('99 Look-Up Tables'!$G$3:$G$6,MATCH('05 Own Price Elasticity Daily'!$E257,'99 Look-Up Tables'!$E$3:$E$6,0),1))</f>
        <v>Off-Peak</v>
      </c>
    </row>
    <row r="258" spans="2:14" hidden="1" outlineLevel="1" x14ac:dyDescent="0.35">
      <c r="B258" s="120">
        <v>43285</v>
      </c>
      <c r="C258" s="120"/>
      <c r="D258" s="64">
        <v>6</v>
      </c>
      <c r="E258" s="64" t="s">
        <v>164</v>
      </c>
      <c r="F258" s="64">
        <v>0</v>
      </c>
      <c r="G258" s="64">
        <v>0.96634751773049599</v>
      </c>
      <c r="H258" s="64">
        <v>0.97037177101168604</v>
      </c>
      <c r="I258" s="64">
        <v>4.0242532811897002E-3</v>
      </c>
      <c r="J258" s="64">
        <v>564</v>
      </c>
      <c r="K258" s="64">
        <v>1</v>
      </c>
      <c r="M258" s="64" t="str">
        <f>IF(M$155*$F258=1,"Critical Peak",INDEX('99 Look-Up Tables'!$G$3:$G$6,MATCH('05 Own Price Elasticity Daily'!$E258,'99 Look-Up Tables'!$E$3:$E$6,0),1))</f>
        <v>Off-Peak</v>
      </c>
      <c r="N258" s="64" t="str">
        <f>IF(N$155*$F258=1,"Critical Peak",INDEX('99 Look-Up Tables'!$G$3:$G$6,MATCH('05 Own Price Elasticity Daily'!$E258,'99 Look-Up Tables'!$E$3:$E$6,0),1))</f>
        <v>Off-Peak</v>
      </c>
    </row>
    <row r="259" spans="2:14" hidden="1" outlineLevel="1" x14ac:dyDescent="0.35">
      <c r="B259" s="120">
        <v>43285</v>
      </c>
      <c r="C259" s="120"/>
      <c r="D259" s="64">
        <v>7</v>
      </c>
      <c r="E259" s="64" t="s">
        <v>164</v>
      </c>
      <c r="F259" s="64">
        <v>0</v>
      </c>
      <c r="G259" s="64">
        <v>1.0625</v>
      </c>
      <c r="H259" s="64">
        <v>1.0601315938748099</v>
      </c>
      <c r="I259" s="64">
        <v>-2.36840612519217E-3</v>
      </c>
      <c r="J259" s="64">
        <v>564</v>
      </c>
      <c r="K259" s="64">
        <v>1</v>
      </c>
      <c r="M259" s="64" t="str">
        <f>IF(M$155*$F259=1,"Critical Peak",INDEX('99 Look-Up Tables'!$G$3:$G$6,MATCH('05 Own Price Elasticity Daily'!$E259,'99 Look-Up Tables'!$E$3:$E$6,0),1))</f>
        <v>Off-Peak</v>
      </c>
      <c r="N259" s="64" t="str">
        <f>IF(N$155*$F259=1,"Critical Peak",INDEX('99 Look-Up Tables'!$G$3:$G$6,MATCH('05 Own Price Elasticity Daily'!$E259,'99 Look-Up Tables'!$E$3:$E$6,0),1))</f>
        <v>Off-Peak</v>
      </c>
    </row>
    <row r="260" spans="2:14" hidden="1" outlineLevel="1" x14ac:dyDescent="0.35">
      <c r="B260" s="120">
        <v>43285</v>
      </c>
      <c r="C260" s="120"/>
      <c r="D260" s="64">
        <v>8</v>
      </c>
      <c r="E260" s="64" t="s">
        <v>163</v>
      </c>
      <c r="F260" s="64">
        <v>0</v>
      </c>
      <c r="G260" s="64">
        <v>1.02540780141844</v>
      </c>
      <c r="H260" s="64">
        <v>1.1160128547547099</v>
      </c>
      <c r="I260" s="64">
        <v>9.0605053336265895E-2</v>
      </c>
      <c r="J260" s="64">
        <v>564</v>
      </c>
      <c r="K260" s="64">
        <v>1</v>
      </c>
      <c r="M260" s="64" t="str">
        <f>IF(M$155*$F260=1,"Critical Peak",INDEX('99 Look-Up Tables'!$G$3:$G$6,MATCH('05 Own Price Elasticity Daily'!$E260,'99 Look-Up Tables'!$E$3:$E$6,0),1))</f>
        <v>Mid-Peak</v>
      </c>
      <c r="N260" s="64" t="str">
        <f>IF(N$155*$F260=1,"Critical Peak",INDEX('99 Look-Up Tables'!$G$3:$G$6,MATCH('05 Own Price Elasticity Daily'!$E260,'99 Look-Up Tables'!$E$3:$E$6,0),1))</f>
        <v>Mid-Peak</v>
      </c>
    </row>
    <row r="261" spans="2:14" hidden="1" outlineLevel="1" x14ac:dyDescent="0.35">
      <c r="B261" s="120">
        <v>43285</v>
      </c>
      <c r="C261" s="120"/>
      <c r="D261" s="64">
        <v>9</v>
      </c>
      <c r="E261" s="64" t="s">
        <v>163</v>
      </c>
      <c r="F261" s="64">
        <v>0</v>
      </c>
      <c r="G261" s="64">
        <v>1.11008865248227</v>
      </c>
      <c r="H261" s="64">
        <v>1.2096673565868901</v>
      </c>
      <c r="I261" s="64">
        <v>9.9578704104621399E-2</v>
      </c>
      <c r="J261" s="64">
        <v>564</v>
      </c>
      <c r="K261" s="64">
        <v>1</v>
      </c>
      <c r="M261" s="64" t="str">
        <f>IF(M$155*$F261=1,"Critical Peak",INDEX('99 Look-Up Tables'!$G$3:$G$6,MATCH('05 Own Price Elasticity Daily'!$E261,'99 Look-Up Tables'!$E$3:$E$6,0),1))</f>
        <v>Mid-Peak</v>
      </c>
      <c r="N261" s="64" t="str">
        <f>IF(N$155*$F261=1,"Critical Peak",INDEX('99 Look-Up Tables'!$G$3:$G$6,MATCH('05 Own Price Elasticity Daily'!$E261,'99 Look-Up Tables'!$E$3:$E$6,0),1))</f>
        <v>Mid-Peak</v>
      </c>
    </row>
    <row r="262" spans="2:14" hidden="1" outlineLevel="1" x14ac:dyDescent="0.35">
      <c r="B262" s="120">
        <v>43285</v>
      </c>
      <c r="C262" s="120"/>
      <c r="D262" s="64">
        <v>10</v>
      </c>
      <c r="E262" s="64" t="s">
        <v>163</v>
      </c>
      <c r="F262" s="64">
        <v>0</v>
      </c>
      <c r="G262" s="64">
        <v>1.24280141843972</v>
      </c>
      <c r="H262" s="64">
        <v>1.3255112629480501</v>
      </c>
      <c r="I262" s="64">
        <v>8.2709844508330604E-2</v>
      </c>
      <c r="J262" s="64">
        <v>564</v>
      </c>
      <c r="K262" s="64">
        <v>1</v>
      </c>
      <c r="M262" s="64" t="str">
        <f>IF(M$155*$F262=1,"Critical Peak",INDEX('99 Look-Up Tables'!$G$3:$G$6,MATCH('05 Own Price Elasticity Daily'!$E262,'99 Look-Up Tables'!$E$3:$E$6,0),1))</f>
        <v>Mid-Peak</v>
      </c>
      <c r="N262" s="64" t="str">
        <f>IF(N$155*$F262=1,"Critical Peak",INDEX('99 Look-Up Tables'!$G$3:$G$6,MATCH('05 Own Price Elasticity Daily'!$E262,'99 Look-Up Tables'!$E$3:$E$6,0),1))</f>
        <v>Mid-Peak</v>
      </c>
    </row>
    <row r="263" spans="2:14" hidden="1" outlineLevel="1" x14ac:dyDescent="0.35">
      <c r="B263" s="120">
        <v>43285</v>
      </c>
      <c r="C263" s="120"/>
      <c r="D263" s="64">
        <v>11</v>
      </c>
      <c r="E263" s="64" t="s">
        <v>163</v>
      </c>
      <c r="F263" s="64">
        <v>0</v>
      </c>
      <c r="G263" s="64">
        <v>1.4031560283687901</v>
      </c>
      <c r="H263" s="64">
        <v>1.4495842493128299</v>
      </c>
      <c r="I263" s="64">
        <v>4.6428220944038097E-2</v>
      </c>
      <c r="J263" s="64">
        <v>564</v>
      </c>
      <c r="K263" s="64">
        <v>1</v>
      </c>
      <c r="M263" s="64" t="str">
        <f>IF(M$155*$F263=1,"Critical Peak",INDEX('99 Look-Up Tables'!$G$3:$G$6,MATCH('05 Own Price Elasticity Daily'!$E263,'99 Look-Up Tables'!$E$3:$E$6,0),1))</f>
        <v>Mid-Peak</v>
      </c>
      <c r="N263" s="64" t="str">
        <f>IF(N$155*$F263=1,"Critical Peak",INDEX('99 Look-Up Tables'!$G$3:$G$6,MATCH('05 Own Price Elasticity Daily'!$E263,'99 Look-Up Tables'!$E$3:$E$6,0),1))</f>
        <v>Mid-Peak</v>
      </c>
    </row>
    <row r="264" spans="2:14" hidden="1" outlineLevel="1" x14ac:dyDescent="0.35">
      <c r="B264" s="120">
        <v>43285</v>
      </c>
      <c r="C264" s="120"/>
      <c r="D264" s="64">
        <v>12</v>
      </c>
      <c r="E264" s="64" t="s">
        <v>162</v>
      </c>
      <c r="F264" s="64">
        <v>0</v>
      </c>
      <c r="G264" s="64">
        <v>1.5359751773049599</v>
      </c>
      <c r="H264" s="64">
        <v>1.5997093092852299</v>
      </c>
      <c r="I264" s="64">
        <v>6.3734131980265701E-2</v>
      </c>
      <c r="J264" s="64">
        <v>564</v>
      </c>
      <c r="K264" s="64">
        <v>1</v>
      </c>
      <c r="M264" s="64" t="str">
        <f>IF(M$155*$F264=1,"Critical Peak",INDEX('99 Look-Up Tables'!$G$3:$G$6,MATCH('05 Own Price Elasticity Daily'!$E264,'99 Look-Up Tables'!$E$3:$E$6,0),1))</f>
        <v>On-Peak</v>
      </c>
      <c r="N264" s="64" t="str">
        <f>IF(N$155*$F264=1,"Critical Peak",INDEX('99 Look-Up Tables'!$G$3:$G$6,MATCH('05 Own Price Elasticity Daily'!$E264,'99 Look-Up Tables'!$E$3:$E$6,0),1))</f>
        <v>On-Peak</v>
      </c>
    </row>
    <row r="265" spans="2:14" hidden="1" outlineLevel="1" x14ac:dyDescent="0.35">
      <c r="B265" s="120">
        <v>43285</v>
      </c>
      <c r="C265" s="120"/>
      <c r="D265" s="64">
        <v>13</v>
      </c>
      <c r="E265" s="64" t="s">
        <v>162</v>
      </c>
      <c r="F265" s="64">
        <v>0</v>
      </c>
      <c r="G265" s="64">
        <v>1.67436170212766</v>
      </c>
      <c r="H265" s="64">
        <v>1.72285426013988</v>
      </c>
      <c r="I265" s="64">
        <v>4.8492558012217898E-2</v>
      </c>
      <c r="J265" s="64">
        <v>564</v>
      </c>
      <c r="K265" s="64">
        <v>1</v>
      </c>
      <c r="M265" s="64" t="str">
        <f>IF(M$155*$F265=1,"Critical Peak",INDEX('99 Look-Up Tables'!$G$3:$G$6,MATCH('05 Own Price Elasticity Daily'!$E265,'99 Look-Up Tables'!$E$3:$E$6,0),1))</f>
        <v>On-Peak</v>
      </c>
      <c r="N265" s="64" t="str">
        <f>IF(N$155*$F265=1,"Critical Peak",INDEX('99 Look-Up Tables'!$G$3:$G$6,MATCH('05 Own Price Elasticity Daily'!$E265,'99 Look-Up Tables'!$E$3:$E$6,0),1))</f>
        <v>On-Peak</v>
      </c>
    </row>
    <row r="266" spans="2:14" hidden="1" outlineLevel="1" x14ac:dyDescent="0.35">
      <c r="B266" s="120">
        <v>43285</v>
      </c>
      <c r="C266" s="120"/>
      <c r="D266" s="64">
        <v>14</v>
      </c>
      <c r="E266" s="64" t="s">
        <v>162</v>
      </c>
      <c r="F266" s="64">
        <v>0</v>
      </c>
      <c r="G266" s="64">
        <v>1.86624113475177</v>
      </c>
      <c r="H266" s="64">
        <v>1.82001793744199</v>
      </c>
      <c r="I266" s="64">
        <v>-4.6223197309782499E-2</v>
      </c>
      <c r="J266" s="64">
        <v>564</v>
      </c>
      <c r="K266" s="64">
        <v>1</v>
      </c>
      <c r="M266" s="64" t="str">
        <f>IF(M$155*$F266=1,"Critical Peak",INDEX('99 Look-Up Tables'!$G$3:$G$6,MATCH('05 Own Price Elasticity Daily'!$E266,'99 Look-Up Tables'!$E$3:$E$6,0),1))</f>
        <v>On-Peak</v>
      </c>
      <c r="N266" s="64" t="str">
        <f>IF(N$155*$F266=1,"Critical Peak",INDEX('99 Look-Up Tables'!$G$3:$G$6,MATCH('05 Own Price Elasticity Daily'!$E266,'99 Look-Up Tables'!$E$3:$E$6,0),1))</f>
        <v>On-Peak</v>
      </c>
    </row>
    <row r="267" spans="2:14" hidden="1" outlineLevel="1" x14ac:dyDescent="0.35">
      <c r="B267" s="120">
        <v>43285</v>
      </c>
      <c r="C267" s="120"/>
      <c r="D267" s="64">
        <v>15</v>
      </c>
      <c r="E267" s="64" t="s">
        <v>162</v>
      </c>
      <c r="F267" s="64">
        <v>0</v>
      </c>
      <c r="G267" s="64">
        <v>1.97519503546099</v>
      </c>
      <c r="H267" s="64">
        <v>1.9305172450869801</v>
      </c>
      <c r="I267" s="64">
        <v>-4.4677790374015799E-2</v>
      </c>
      <c r="J267" s="64">
        <v>564</v>
      </c>
      <c r="K267" s="64">
        <v>1</v>
      </c>
      <c r="M267" s="64" t="str">
        <f>IF(M$155*$F267=1,"Critical Peak",INDEX('99 Look-Up Tables'!$G$3:$G$6,MATCH('05 Own Price Elasticity Daily'!$E267,'99 Look-Up Tables'!$E$3:$E$6,0),1))</f>
        <v>On-Peak</v>
      </c>
      <c r="N267" s="64" t="str">
        <f>IF(N$155*$F267=1,"Critical Peak",INDEX('99 Look-Up Tables'!$G$3:$G$6,MATCH('05 Own Price Elasticity Daily'!$E267,'99 Look-Up Tables'!$E$3:$E$6,0),1))</f>
        <v>On-Peak</v>
      </c>
    </row>
    <row r="268" spans="2:14" hidden="1" outlineLevel="1" x14ac:dyDescent="0.35">
      <c r="B268" s="120">
        <v>43285</v>
      </c>
      <c r="C268" s="120"/>
      <c r="D268" s="64">
        <v>16</v>
      </c>
      <c r="E268" s="64" t="s">
        <v>162</v>
      </c>
      <c r="F268" s="64">
        <v>0</v>
      </c>
      <c r="G268" s="64">
        <v>2.0939539007092201</v>
      </c>
      <c r="H268" s="64">
        <v>2.0115657084465499</v>
      </c>
      <c r="I268" s="64">
        <v>-8.2388192262673604E-2</v>
      </c>
      <c r="J268" s="64">
        <v>564</v>
      </c>
      <c r="K268" s="64">
        <v>1</v>
      </c>
      <c r="M268" s="64" t="str">
        <f>IF(M$155*$F268=1,"Critical Peak",INDEX('99 Look-Up Tables'!$G$3:$G$6,MATCH('05 Own Price Elasticity Daily'!$E268,'99 Look-Up Tables'!$E$3:$E$6,0),1))</f>
        <v>On-Peak</v>
      </c>
      <c r="N268" s="64" t="str">
        <f>IF(N$155*$F268=1,"Critical Peak",INDEX('99 Look-Up Tables'!$G$3:$G$6,MATCH('05 Own Price Elasticity Daily'!$E268,'99 Look-Up Tables'!$E$3:$E$6,0),1))</f>
        <v>On-Peak</v>
      </c>
    </row>
    <row r="269" spans="2:14" hidden="1" outlineLevel="1" x14ac:dyDescent="0.35">
      <c r="B269" s="120">
        <v>43285</v>
      </c>
      <c r="C269" s="120"/>
      <c r="D269" s="64">
        <v>17</v>
      </c>
      <c r="E269" s="64" t="s">
        <v>162</v>
      </c>
      <c r="F269" s="64">
        <v>0</v>
      </c>
      <c r="G269" s="64">
        <v>2.2145921985815602</v>
      </c>
      <c r="H269" s="64">
        <v>2.11926768504593</v>
      </c>
      <c r="I269" s="64">
        <v>-9.5324513535635105E-2</v>
      </c>
      <c r="J269" s="64">
        <v>564</v>
      </c>
      <c r="K269" s="64">
        <v>1</v>
      </c>
      <c r="M269" s="64" t="str">
        <f>IF(M$155*$F269=1,"Critical Peak",INDEX('99 Look-Up Tables'!$G$3:$G$6,MATCH('05 Own Price Elasticity Daily'!$E269,'99 Look-Up Tables'!$E$3:$E$6,0),1))</f>
        <v>On-Peak</v>
      </c>
      <c r="N269" s="64" t="str">
        <f>IF(N$155*$F269=1,"Critical Peak",INDEX('99 Look-Up Tables'!$G$3:$G$6,MATCH('05 Own Price Elasticity Daily'!$E269,'99 Look-Up Tables'!$E$3:$E$6,0),1))</f>
        <v>On-Peak</v>
      </c>
    </row>
    <row r="270" spans="2:14" hidden="1" outlineLevel="1" x14ac:dyDescent="0.35">
      <c r="B270" s="120">
        <v>43285</v>
      </c>
      <c r="C270" s="120"/>
      <c r="D270" s="64">
        <v>18</v>
      </c>
      <c r="E270" s="64" t="s">
        <v>163</v>
      </c>
      <c r="F270" s="64">
        <v>0</v>
      </c>
      <c r="G270" s="64">
        <v>2.31265957446809</v>
      </c>
      <c r="H270" s="64">
        <v>2.2863683770794601</v>
      </c>
      <c r="I270" s="64">
        <v>-2.62911973886246E-2</v>
      </c>
      <c r="J270" s="64">
        <v>564</v>
      </c>
      <c r="K270" s="64">
        <v>1</v>
      </c>
      <c r="M270" s="64" t="str">
        <f>IF(M$155*$F270=1,"Critical Peak",INDEX('99 Look-Up Tables'!$G$3:$G$6,MATCH('05 Own Price Elasticity Daily'!$E270,'99 Look-Up Tables'!$E$3:$E$6,0),1))</f>
        <v>Mid-Peak</v>
      </c>
      <c r="N270" s="64" t="str">
        <f>IF(N$155*$F270=1,"Critical Peak",INDEX('99 Look-Up Tables'!$G$3:$G$6,MATCH('05 Own Price Elasticity Daily'!$E270,'99 Look-Up Tables'!$E$3:$E$6,0),1))</f>
        <v>Mid-Peak</v>
      </c>
    </row>
    <row r="271" spans="2:14" hidden="1" outlineLevel="1" x14ac:dyDescent="0.35">
      <c r="B271" s="120">
        <v>43285</v>
      </c>
      <c r="C271" s="120"/>
      <c r="D271" s="64">
        <v>19</v>
      </c>
      <c r="E271" s="64" t="s">
        <v>163</v>
      </c>
      <c r="F271" s="64">
        <v>1</v>
      </c>
      <c r="G271" s="64">
        <v>1.4518971631205699</v>
      </c>
      <c r="H271" s="64">
        <v>2.2702862939366302</v>
      </c>
      <c r="I271" s="64">
        <v>0.81838913081605802</v>
      </c>
      <c r="J271" s="64">
        <v>564</v>
      </c>
      <c r="K271" s="64">
        <v>1</v>
      </c>
      <c r="M271" s="64" t="str">
        <f>IF(M$155*$F271=1,"Critical Peak",INDEX('99 Look-Up Tables'!$G$3:$G$6,MATCH('05 Own Price Elasticity Daily'!$E271,'99 Look-Up Tables'!$E$3:$E$6,0),1))</f>
        <v>Critical Peak</v>
      </c>
      <c r="N271" s="64" t="str">
        <f>IF(N$155*$F271=1,"Critical Peak",INDEX('99 Look-Up Tables'!$G$3:$G$6,MATCH('05 Own Price Elasticity Daily'!$E271,'99 Look-Up Tables'!$E$3:$E$6,0),1))</f>
        <v>Mid-Peak</v>
      </c>
    </row>
    <row r="272" spans="2:14" hidden="1" outlineLevel="1" x14ac:dyDescent="0.35">
      <c r="B272" s="120">
        <v>43285</v>
      </c>
      <c r="C272" s="120"/>
      <c r="D272" s="64">
        <v>20</v>
      </c>
      <c r="E272" s="64" t="s">
        <v>164</v>
      </c>
      <c r="F272" s="64">
        <v>0</v>
      </c>
      <c r="G272" s="64">
        <v>2.4481737588652499</v>
      </c>
      <c r="H272" s="64">
        <v>2.3889326821052901</v>
      </c>
      <c r="I272" s="64">
        <v>-5.9241076759962499E-2</v>
      </c>
      <c r="J272" s="64">
        <v>564</v>
      </c>
      <c r="K272" s="64">
        <v>1</v>
      </c>
      <c r="M272" s="64" t="str">
        <f>IF(M$155*$F272=1,"Critical Peak",INDEX('99 Look-Up Tables'!$G$3:$G$6,MATCH('05 Own Price Elasticity Daily'!$E272,'99 Look-Up Tables'!$E$3:$E$6,0),1))</f>
        <v>Off-Peak</v>
      </c>
      <c r="N272" s="64" t="str">
        <f>IF(N$155*$F272=1,"Critical Peak",INDEX('99 Look-Up Tables'!$G$3:$G$6,MATCH('05 Own Price Elasticity Daily'!$E272,'99 Look-Up Tables'!$E$3:$E$6,0),1))</f>
        <v>Off-Peak</v>
      </c>
    </row>
    <row r="273" spans="2:14" hidden="1" outlineLevel="1" x14ac:dyDescent="0.35">
      <c r="B273" s="120">
        <v>43285</v>
      </c>
      <c r="C273" s="120"/>
      <c r="D273" s="64">
        <v>21</v>
      </c>
      <c r="E273" s="64" t="s">
        <v>164</v>
      </c>
      <c r="F273" s="64">
        <v>0</v>
      </c>
      <c r="G273" s="64">
        <v>2.54957446808511</v>
      </c>
      <c r="H273" s="64">
        <v>2.40948536031352</v>
      </c>
      <c r="I273" s="64">
        <v>-0.140089107771591</v>
      </c>
      <c r="J273" s="64">
        <v>564</v>
      </c>
      <c r="K273" s="64">
        <v>1</v>
      </c>
      <c r="M273" s="64" t="str">
        <f>IF(M$155*$F273=1,"Critical Peak",INDEX('99 Look-Up Tables'!$G$3:$G$6,MATCH('05 Own Price Elasticity Daily'!$E273,'99 Look-Up Tables'!$E$3:$E$6,0),1))</f>
        <v>Off-Peak</v>
      </c>
      <c r="N273" s="64" t="str">
        <f>IF(N$155*$F273=1,"Critical Peak",INDEX('99 Look-Up Tables'!$G$3:$G$6,MATCH('05 Own Price Elasticity Daily'!$E273,'99 Look-Up Tables'!$E$3:$E$6,0),1))</f>
        <v>Off-Peak</v>
      </c>
    </row>
    <row r="274" spans="2:14" hidden="1" outlineLevel="1" x14ac:dyDescent="0.35">
      <c r="B274" s="120">
        <v>43285</v>
      </c>
      <c r="C274" s="120"/>
      <c r="D274" s="64">
        <v>22</v>
      </c>
      <c r="E274" s="64" t="s">
        <v>164</v>
      </c>
      <c r="F274" s="64">
        <v>0</v>
      </c>
      <c r="G274" s="64">
        <v>2.5644503546099302</v>
      </c>
      <c r="H274" s="64">
        <v>2.5643842417043698</v>
      </c>
      <c r="I274" s="64">
        <v>-6.6112905556555801E-5</v>
      </c>
      <c r="J274" s="64">
        <v>564</v>
      </c>
      <c r="K274" s="64">
        <v>1</v>
      </c>
      <c r="M274" s="64" t="str">
        <f>IF(M$155*$F274=1,"Critical Peak",INDEX('99 Look-Up Tables'!$G$3:$G$6,MATCH('05 Own Price Elasticity Daily'!$E274,'99 Look-Up Tables'!$E$3:$E$6,0),1))</f>
        <v>Off-Peak</v>
      </c>
      <c r="N274" s="64" t="str">
        <f>IF(N$155*$F274=1,"Critical Peak",INDEX('99 Look-Up Tables'!$G$3:$G$6,MATCH('05 Own Price Elasticity Daily'!$E274,'99 Look-Up Tables'!$E$3:$E$6,0),1))</f>
        <v>Off-Peak</v>
      </c>
    </row>
    <row r="275" spans="2:14" hidden="1" outlineLevel="1" x14ac:dyDescent="0.35">
      <c r="B275" s="120">
        <v>43285</v>
      </c>
      <c r="C275" s="120"/>
      <c r="D275" s="64">
        <v>23</v>
      </c>
      <c r="E275" s="64" t="s">
        <v>164</v>
      </c>
      <c r="F275" s="64">
        <v>0</v>
      </c>
      <c r="G275" s="64">
        <v>2.3981028368794299</v>
      </c>
      <c r="H275" s="64">
        <v>2.3193066087413001</v>
      </c>
      <c r="I275" s="64">
        <v>-7.8796228138129004E-2</v>
      </c>
      <c r="J275" s="64">
        <v>564</v>
      </c>
      <c r="K275" s="64">
        <v>1</v>
      </c>
      <c r="M275" s="64" t="str">
        <f>IF(M$155*$F275=1,"Critical Peak",INDEX('99 Look-Up Tables'!$G$3:$G$6,MATCH('05 Own Price Elasticity Daily'!$E275,'99 Look-Up Tables'!$E$3:$E$6,0),1))</f>
        <v>Off-Peak</v>
      </c>
      <c r="N275" s="64" t="str">
        <f>IF(N$155*$F275=1,"Critical Peak",INDEX('99 Look-Up Tables'!$G$3:$G$6,MATCH('05 Own Price Elasticity Daily'!$E275,'99 Look-Up Tables'!$E$3:$E$6,0),1))</f>
        <v>Off-Peak</v>
      </c>
    </row>
    <row r="276" spans="2:14" hidden="1" outlineLevel="1" x14ac:dyDescent="0.35">
      <c r="B276" s="120">
        <v>43285</v>
      </c>
      <c r="C276" s="120"/>
      <c r="D276" s="64">
        <v>24</v>
      </c>
      <c r="E276" s="64" t="s">
        <v>164</v>
      </c>
      <c r="F276" s="64">
        <v>0</v>
      </c>
      <c r="G276" s="64">
        <v>2.0970744680851099</v>
      </c>
      <c r="H276" s="64">
        <v>2.0300691844472198</v>
      </c>
      <c r="I276" s="64">
        <v>-6.7005283637889698E-2</v>
      </c>
      <c r="J276" s="64">
        <v>564</v>
      </c>
      <c r="K276" s="64">
        <v>1</v>
      </c>
      <c r="M276" s="64" t="str">
        <f>IF(M$155*$F276=1,"Critical Peak",INDEX('99 Look-Up Tables'!$G$3:$G$6,MATCH('05 Own Price Elasticity Daily'!$E276,'99 Look-Up Tables'!$E$3:$E$6,0),1))</f>
        <v>Off-Peak</v>
      </c>
      <c r="N276" s="64" t="str">
        <f>IF(N$155*$F276=1,"Critical Peak",INDEX('99 Look-Up Tables'!$G$3:$G$6,MATCH('05 Own Price Elasticity Daily'!$E276,'99 Look-Up Tables'!$E$3:$E$6,0),1))</f>
        <v>Off-Peak</v>
      </c>
    </row>
    <row r="277" spans="2:14" hidden="1" outlineLevel="1" x14ac:dyDescent="0.35">
      <c r="B277" s="120">
        <v>43286</v>
      </c>
      <c r="C277" s="120"/>
      <c r="D277" s="64">
        <v>1</v>
      </c>
      <c r="E277" s="64" t="s">
        <v>164</v>
      </c>
      <c r="F277" s="64">
        <v>0</v>
      </c>
      <c r="G277" s="64">
        <v>1.79320921985816</v>
      </c>
      <c r="H277" s="64">
        <v>1.7292074621634701</v>
      </c>
      <c r="I277" s="64">
        <v>-6.4001757694682596E-2</v>
      </c>
      <c r="J277" s="64">
        <v>564</v>
      </c>
      <c r="K277" s="64">
        <v>1</v>
      </c>
      <c r="M277" s="64" t="str">
        <f>IF(M$155*$F277=1,"Critical Peak",INDEX('99 Look-Up Tables'!$G$3:$G$6,MATCH('05 Own Price Elasticity Daily'!$E277,'99 Look-Up Tables'!$E$3:$E$6,0),1))</f>
        <v>Off-Peak</v>
      </c>
      <c r="N277" s="64" t="str">
        <f>IF(N$155*$F277=1,"Critical Peak",INDEX('99 Look-Up Tables'!$G$3:$G$6,MATCH('05 Own Price Elasticity Daily'!$E277,'99 Look-Up Tables'!$E$3:$E$6,0),1))</f>
        <v>Off-Peak</v>
      </c>
    </row>
    <row r="278" spans="2:14" hidden="1" outlineLevel="1" x14ac:dyDescent="0.35">
      <c r="B278" s="120">
        <v>43286</v>
      </c>
      <c r="C278" s="120"/>
      <c r="D278" s="64">
        <v>2</v>
      </c>
      <c r="E278" s="64" t="s">
        <v>164</v>
      </c>
      <c r="F278" s="64">
        <v>0</v>
      </c>
      <c r="G278" s="64">
        <v>1.55</v>
      </c>
      <c r="H278" s="64">
        <v>1.48261407685589</v>
      </c>
      <c r="I278" s="64">
        <v>-6.7385923144110904E-2</v>
      </c>
      <c r="J278" s="64">
        <v>564</v>
      </c>
      <c r="K278" s="64">
        <v>1</v>
      </c>
      <c r="M278" s="64" t="str">
        <f>IF(M$155*$F278=1,"Critical Peak",INDEX('99 Look-Up Tables'!$G$3:$G$6,MATCH('05 Own Price Elasticity Daily'!$E278,'99 Look-Up Tables'!$E$3:$E$6,0),1))</f>
        <v>Off-Peak</v>
      </c>
      <c r="N278" s="64" t="str">
        <f>IF(N$155*$F278=1,"Critical Peak",INDEX('99 Look-Up Tables'!$G$3:$G$6,MATCH('05 Own Price Elasticity Daily'!$E278,'99 Look-Up Tables'!$E$3:$E$6,0),1))</f>
        <v>Off-Peak</v>
      </c>
    </row>
    <row r="279" spans="2:14" hidden="1" outlineLevel="1" x14ac:dyDescent="0.35">
      <c r="B279" s="120">
        <v>43286</v>
      </c>
      <c r="C279" s="120"/>
      <c r="D279" s="64">
        <v>3</v>
      </c>
      <c r="E279" s="64" t="s">
        <v>164</v>
      </c>
      <c r="F279" s="64">
        <v>0</v>
      </c>
      <c r="G279" s="64">
        <v>1.4309751773049599</v>
      </c>
      <c r="H279" s="64">
        <v>1.34204123851007</v>
      </c>
      <c r="I279" s="64">
        <v>-8.8933938794890102E-2</v>
      </c>
      <c r="J279" s="64">
        <v>564</v>
      </c>
      <c r="K279" s="64">
        <v>1</v>
      </c>
      <c r="M279" s="64" t="str">
        <f>IF(M$155*$F279=1,"Critical Peak",INDEX('99 Look-Up Tables'!$G$3:$G$6,MATCH('05 Own Price Elasticity Daily'!$E279,'99 Look-Up Tables'!$E$3:$E$6,0),1))</f>
        <v>Off-Peak</v>
      </c>
      <c r="N279" s="64" t="str">
        <f>IF(N$155*$F279=1,"Critical Peak",INDEX('99 Look-Up Tables'!$G$3:$G$6,MATCH('05 Own Price Elasticity Daily'!$E279,'99 Look-Up Tables'!$E$3:$E$6,0),1))</f>
        <v>Off-Peak</v>
      </c>
    </row>
    <row r="280" spans="2:14" hidden="1" outlineLevel="1" x14ac:dyDescent="0.35">
      <c r="B280" s="120">
        <v>43286</v>
      </c>
      <c r="C280" s="120"/>
      <c r="D280" s="64">
        <v>4</v>
      </c>
      <c r="E280" s="64" t="s">
        <v>164</v>
      </c>
      <c r="F280" s="64">
        <v>0</v>
      </c>
      <c r="G280" s="64">
        <v>1.28833333333333</v>
      </c>
      <c r="H280" s="64">
        <v>1.19383812373186</v>
      </c>
      <c r="I280" s="64">
        <v>-9.4495209601470495E-2</v>
      </c>
      <c r="J280" s="64">
        <v>564</v>
      </c>
      <c r="K280" s="64">
        <v>1</v>
      </c>
      <c r="M280" s="64" t="str">
        <f>IF(M$155*$F280=1,"Critical Peak",INDEX('99 Look-Up Tables'!$G$3:$G$6,MATCH('05 Own Price Elasticity Daily'!$E280,'99 Look-Up Tables'!$E$3:$E$6,0),1))</f>
        <v>Off-Peak</v>
      </c>
      <c r="N280" s="64" t="str">
        <f>IF(N$155*$F280=1,"Critical Peak",INDEX('99 Look-Up Tables'!$G$3:$G$6,MATCH('05 Own Price Elasticity Daily'!$E280,'99 Look-Up Tables'!$E$3:$E$6,0),1))</f>
        <v>Off-Peak</v>
      </c>
    </row>
    <row r="281" spans="2:14" hidden="1" outlineLevel="1" x14ac:dyDescent="0.35">
      <c r="B281" s="120">
        <v>43286</v>
      </c>
      <c r="C281" s="120"/>
      <c r="D281" s="64">
        <v>5</v>
      </c>
      <c r="E281" s="64" t="s">
        <v>164</v>
      </c>
      <c r="F281" s="64">
        <v>0</v>
      </c>
      <c r="G281" s="64">
        <v>1.21003546099291</v>
      </c>
      <c r="H281" s="64">
        <v>1.12748893980349</v>
      </c>
      <c r="I281" s="64">
        <v>-8.2546521189416203E-2</v>
      </c>
      <c r="J281" s="64">
        <v>564</v>
      </c>
      <c r="K281" s="64">
        <v>1</v>
      </c>
      <c r="M281" s="64" t="str">
        <f>IF(M$155*$F281=1,"Critical Peak",INDEX('99 Look-Up Tables'!$G$3:$G$6,MATCH('05 Own Price Elasticity Daily'!$E281,'99 Look-Up Tables'!$E$3:$E$6,0),1))</f>
        <v>Off-Peak</v>
      </c>
      <c r="N281" s="64" t="str">
        <f>IF(N$155*$F281=1,"Critical Peak",INDEX('99 Look-Up Tables'!$G$3:$G$6,MATCH('05 Own Price Elasticity Daily'!$E281,'99 Look-Up Tables'!$E$3:$E$6,0),1))</f>
        <v>Off-Peak</v>
      </c>
    </row>
    <row r="282" spans="2:14" hidden="1" outlineLevel="1" x14ac:dyDescent="0.35">
      <c r="B282" s="120">
        <v>43286</v>
      </c>
      <c r="C282" s="120"/>
      <c r="D282" s="64">
        <v>6</v>
      </c>
      <c r="E282" s="64" t="s">
        <v>164</v>
      </c>
      <c r="F282" s="64">
        <v>0</v>
      </c>
      <c r="G282" s="64">
        <v>1.2115248226950399</v>
      </c>
      <c r="H282" s="64">
        <v>1.04283591521051</v>
      </c>
      <c r="I282" s="64">
        <v>-0.168688907484527</v>
      </c>
      <c r="J282" s="64">
        <v>564</v>
      </c>
      <c r="K282" s="64">
        <v>1</v>
      </c>
      <c r="M282" s="64" t="str">
        <f>IF(M$155*$F282=1,"Critical Peak",INDEX('99 Look-Up Tables'!$G$3:$G$6,MATCH('05 Own Price Elasticity Daily'!$E282,'99 Look-Up Tables'!$E$3:$E$6,0),1))</f>
        <v>Off-Peak</v>
      </c>
      <c r="N282" s="64" t="str">
        <f>IF(N$155*$F282=1,"Critical Peak",INDEX('99 Look-Up Tables'!$G$3:$G$6,MATCH('05 Own Price Elasticity Daily'!$E282,'99 Look-Up Tables'!$E$3:$E$6,0),1))</f>
        <v>Off-Peak</v>
      </c>
    </row>
    <row r="283" spans="2:14" hidden="1" outlineLevel="1" x14ac:dyDescent="0.35">
      <c r="B283" s="120">
        <v>43286</v>
      </c>
      <c r="C283" s="120"/>
      <c r="D283" s="64">
        <v>7</v>
      </c>
      <c r="E283" s="64" t="s">
        <v>164</v>
      </c>
      <c r="F283" s="64">
        <v>0</v>
      </c>
      <c r="G283" s="64">
        <v>1.26460992907801</v>
      </c>
      <c r="H283" s="64">
        <v>1.1404409463629901</v>
      </c>
      <c r="I283" s="64">
        <v>-0.124168982715022</v>
      </c>
      <c r="J283" s="64">
        <v>564</v>
      </c>
      <c r="K283" s="64">
        <v>1</v>
      </c>
      <c r="M283" s="64" t="str">
        <f>IF(M$155*$F283=1,"Critical Peak",INDEX('99 Look-Up Tables'!$G$3:$G$6,MATCH('05 Own Price Elasticity Daily'!$E283,'99 Look-Up Tables'!$E$3:$E$6,0),1))</f>
        <v>Off-Peak</v>
      </c>
      <c r="N283" s="64" t="str">
        <f>IF(N$155*$F283=1,"Critical Peak",INDEX('99 Look-Up Tables'!$G$3:$G$6,MATCH('05 Own Price Elasticity Daily'!$E283,'99 Look-Up Tables'!$E$3:$E$6,0),1))</f>
        <v>Off-Peak</v>
      </c>
    </row>
    <row r="284" spans="2:14" hidden="1" outlineLevel="1" x14ac:dyDescent="0.35">
      <c r="B284" s="120">
        <v>43286</v>
      </c>
      <c r="C284" s="120"/>
      <c r="D284" s="64">
        <v>8</v>
      </c>
      <c r="E284" s="64" t="s">
        <v>163</v>
      </c>
      <c r="F284" s="64">
        <v>0</v>
      </c>
      <c r="G284" s="64">
        <v>1.2841489361702101</v>
      </c>
      <c r="H284" s="64">
        <v>1.2486470685964299</v>
      </c>
      <c r="I284" s="64">
        <v>-3.5501867573784103E-2</v>
      </c>
      <c r="J284" s="64">
        <v>564</v>
      </c>
      <c r="K284" s="64">
        <v>1</v>
      </c>
      <c r="M284" s="64" t="str">
        <f>IF(M$155*$F284=1,"Critical Peak",INDEX('99 Look-Up Tables'!$G$3:$G$6,MATCH('05 Own Price Elasticity Daily'!$E284,'99 Look-Up Tables'!$E$3:$E$6,0),1))</f>
        <v>Mid-Peak</v>
      </c>
      <c r="N284" s="64" t="str">
        <f>IF(N$155*$F284=1,"Critical Peak",INDEX('99 Look-Up Tables'!$G$3:$G$6,MATCH('05 Own Price Elasticity Daily'!$E284,'99 Look-Up Tables'!$E$3:$E$6,0),1))</f>
        <v>Mid-Peak</v>
      </c>
    </row>
    <row r="285" spans="2:14" hidden="1" outlineLevel="1" x14ac:dyDescent="0.35">
      <c r="B285" s="120">
        <v>43286</v>
      </c>
      <c r="C285" s="120"/>
      <c r="D285" s="64">
        <v>9</v>
      </c>
      <c r="E285" s="64" t="s">
        <v>163</v>
      </c>
      <c r="F285" s="64">
        <v>0</v>
      </c>
      <c r="G285" s="64">
        <v>1.34289007092199</v>
      </c>
      <c r="H285" s="64">
        <v>1.36620083510983</v>
      </c>
      <c r="I285" s="64">
        <v>2.3310764187839301E-2</v>
      </c>
      <c r="J285" s="64">
        <v>564</v>
      </c>
      <c r="K285" s="64">
        <v>1</v>
      </c>
      <c r="M285" s="64" t="str">
        <f>IF(M$155*$F285=1,"Critical Peak",INDEX('99 Look-Up Tables'!$G$3:$G$6,MATCH('05 Own Price Elasticity Daily'!$E285,'99 Look-Up Tables'!$E$3:$E$6,0),1))</f>
        <v>Mid-Peak</v>
      </c>
      <c r="N285" s="64" t="str">
        <f>IF(N$155*$F285=1,"Critical Peak",INDEX('99 Look-Up Tables'!$G$3:$G$6,MATCH('05 Own Price Elasticity Daily'!$E285,'99 Look-Up Tables'!$E$3:$E$6,0),1))</f>
        <v>Mid-Peak</v>
      </c>
    </row>
    <row r="286" spans="2:14" hidden="1" outlineLevel="1" x14ac:dyDescent="0.35">
      <c r="B286" s="120">
        <v>43286</v>
      </c>
      <c r="C286" s="120"/>
      <c r="D286" s="64">
        <v>10</v>
      </c>
      <c r="E286" s="64" t="s">
        <v>163</v>
      </c>
      <c r="F286" s="64">
        <v>0</v>
      </c>
      <c r="G286" s="64">
        <v>1.4350000000000001</v>
      </c>
      <c r="H286" s="64">
        <v>1.4731324457689401</v>
      </c>
      <c r="I286" s="64">
        <v>3.8132445768935999E-2</v>
      </c>
      <c r="J286" s="64">
        <v>564</v>
      </c>
      <c r="K286" s="64">
        <v>1</v>
      </c>
      <c r="M286" s="64" t="str">
        <f>IF(M$155*$F286=1,"Critical Peak",INDEX('99 Look-Up Tables'!$G$3:$G$6,MATCH('05 Own Price Elasticity Daily'!$E286,'99 Look-Up Tables'!$E$3:$E$6,0),1))</f>
        <v>Mid-Peak</v>
      </c>
      <c r="N286" s="64" t="str">
        <f>IF(N$155*$F286=1,"Critical Peak",INDEX('99 Look-Up Tables'!$G$3:$G$6,MATCH('05 Own Price Elasticity Daily'!$E286,'99 Look-Up Tables'!$E$3:$E$6,0),1))</f>
        <v>Mid-Peak</v>
      </c>
    </row>
    <row r="287" spans="2:14" hidden="1" outlineLevel="1" x14ac:dyDescent="0.35">
      <c r="B287" s="120">
        <v>43286</v>
      </c>
      <c r="C287" s="120"/>
      <c r="D287" s="64">
        <v>11</v>
      </c>
      <c r="E287" s="64" t="s">
        <v>163</v>
      </c>
      <c r="F287" s="64">
        <v>0</v>
      </c>
      <c r="G287" s="64">
        <v>1.52060283687943</v>
      </c>
      <c r="H287" s="64">
        <v>1.5624803978923101</v>
      </c>
      <c r="I287" s="64">
        <v>4.1877561012879302E-2</v>
      </c>
      <c r="J287" s="64">
        <v>564</v>
      </c>
      <c r="K287" s="64">
        <v>1</v>
      </c>
      <c r="M287" s="64" t="str">
        <f>IF(M$155*$F287=1,"Critical Peak",INDEX('99 Look-Up Tables'!$G$3:$G$6,MATCH('05 Own Price Elasticity Daily'!$E287,'99 Look-Up Tables'!$E$3:$E$6,0),1))</f>
        <v>Mid-Peak</v>
      </c>
      <c r="N287" s="64" t="str">
        <f>IF(N$155*$F287=1,"Critical Peak",INDEX('99 Look-Up Tables'!$G$3:$G$6,MATCH('05 Own Price Elasticity Daily'!$E287,'99 Look-Up Tables'!$E$3:$E$6,0),1))</f>
        <v>Mid-Peak</v>
      </c>
    </row>
    <row r="288" spans="2:14" hidden="1" outlineLevel="1" x14ac:dyDescent="0.35">
      <c r="B288" s="120">
        <v>43286</v>
      </c>
      <c r="C288" s="120"/>
      <c r="D288" s="64">
        <v>12</v>
      </c>
      <c r="E288" s="64" t="s">
        <v>162</v>
      </c>
      <c r="F288" s="64">
        <v>0</v>
      </c>
      <c r="G288" s="64">
        <v>1.66624113475177</v>
      </c>
      <c r="H288" s="64">
        <v>1.7611199878723101</v>
      </c>
      <c r="I288" s="64">
        <v>9.4878853120536705E-2</v>
      </c>
      <c r="J288" s="64">
        <v>564</v>
      </c>
      <c r="K288" s="64">
        <v>1</v>
      </c>
      <c r="M288" s="64" t="str">
        <f>IF(M$155*$F288=1,"Critical Peak",INDEX('99 Look-Up Tables'!$G$3:$G$6,MATCH('05 Own Price Elasticity Daily'!$E288,'99 Look-Up Tables'!$E$3:$E$6,0),1))</f>
        <v>On-Peak</v>
      </c>
      <c r="N288" s="64" t="str">
        <f>IF(N$155*$F288=1,"Critical Peak",INDEX('99 Look-Up Tables'!$G$3:$G$6,MATCH('05 Own Price Elasticity Daily'!$E288,'99 Look-Up Tables'!$E$3:$E$6,0),1))</f>
        <v>On-Peak</v>
      </c>
    </row>
    <row r="289" spans="2:14" hidden="1" outlineLevel="1" x14ac:dyDescent="0.35">
      <c r="B289" s="120">
        <v>43286</v>
      </c>
      <c r="C289" s="120"/>
      <c r="D289" s="64">
        <v>13</v>
      </c>
      <c r="E289" s="64" t="s">
        <v>162</v>
      </c>
      <c r="F289" s="64">
        <v>0</v>
      </c>
      <c r="G289" s="64">
        <v>1.8375177304964501</v>
      </c>
      <c r="H289" s="64">
        <v>1.87903052782788</v>
      </c>
      <c r="I289" s="64">
        <v>4.1512797331426599E-2</v>
      </c>
      <c r="J289" s="64">
        <v>564</v>
      </c>
      <c r="K289" s="64">
        <v>1</v>
      </c>
      <c r="M289" s="64" t="str">
        <f>IF(M$155*$F289=1,"Critical Peak",INDEX('99 Look-Up Tables'!$G$3:$G$6,MATCH('05 Own Price Elasticity Daily'!$E289,'99 Look-Up Tables'!$E$3:$E$6,0),1))</f>
        <v>On-Peak</v>
      </c>
      <c r="N289" s="64" t="str">
        <f>IF(N$155*$F289=1,"Critical Peak",INDEX('99 Look-Up Tables'!$G$3:$G$6,MATCH('05 Own Price Elasticity Daily'!$E289,'99 Look-Up Tables'!$E$3:$E$6,0),1))</f>
        <v>On-Peak</v>
      </c>
    </row>
    <row r="290" spans="2:14" hidden="1" outlineLevel="1" x14ac:dyDescent="0.35">
      <c r="B290" s="120">
        <v>43286</v>
      </c>
      <c r="C290" s="120"/>
      <c r="D290" s="64">
        <v>14</v>
      </c>
      <c r="E290" s="64" t="s">
        <v>162</v>
      </c>
      <c r="F290" s="64">
        <v>0</v>
      </c>
      <c r="G290" s="64">
        <v>1.9391489361702099</v>
      </c>
      <c r="H290" s="64">
        <v>1.91581147956178</v>
      </c>
      <c r="I290" s="64">
        <v>-2.3337456608429199E-2</v>
      </c>
      <c r="J290" s="64">
        <v>564</v>
      </c>
      <c r="K290" s="64">
        <v>1</v>
      </c>
      <c r="M290" s="64" t="str">
        <f>IF(M$155*$F290=1,"Critical Peak",INDEX('99 Look-Up Tables'!$G$3:$G$6,MATCH('05 Own Price Elasticity Daily'!$E290,'99 Look-Up Tables'!$E$3:$E$6,0),1))</f>
        <v>On-Peak</v>
      </c>
      <c r="N290" s="64" t="str">
        <f>IF(N$155*$F290=1,"Critical Peak",INDEX('99 Look-Up Tables'!$G$3:$G$6,MATCH('05 Own Price Elasticity Daily'!$E290,'99 Look-Up Tables'!$E$3:$E$6,0),1))</f>
        <v>On-Peak</v>
      </c>
    </row>
    <row r="291" spans="2:14" hidden="1" outlineLevel="1" x14ac:dyDescent="0.35">
      <c r="B291" s="120">
        <v>43286</v>
      </c>
      <c r="C291" s="120"/>
      <c r="D291" s="64">
        <v>15</v>
      </c>
      <c r="E291" s="64" t="s">
        <v>162</v>
      </c>
      <c r="F291" s="64">
        <v>0</v>
      </c>
      <c r="G291" s="64">
        <v>1.6733687943262401</v>
      </c>
      <c r="H291" s="64">
        <v>1.8031184333357</v>
      </c>
      <c r="I291" s="64">
        <v>0.12974963900945399</v>
      </c>
      <c r="J291" s="64">
        <v>564</v>
      </c>
      <c r="K291" s="64">
        <v>1</v>
      </c>
      <c r="M291" s="64" t="str">
        <f>IF(M$155*$F291=1,"Critical Peak",INDEX('99 Look-Up Tables'!$G$3:$G$6,MATCH('05 Own Price Elasticity Daily'!$E291,'99 Look-Up Tables'!$E$3:$E$6,0),1))</f>
        <v>On-Peak</v>
      </c>
      <c r="N291" s="64" t="str">
        <f>IF(N$155*$F291=1,"Critical Peak",INDEX('99 Look-Up Tables'!$G$3:$G$6,MATCH('05 Own Price Elasticity Daily'!$E291,'99 Look-Up Tables'!$E$3:$E$6,0),1))</f>
        <v>On-Peak</v>
      </c>
    </row>
    <row r="292" spans="2:14" hidden="1" outlineLevel="1" x14ac:dyDescent="0.35">
      <c r="B292" s="120">
        <v>43286</v>
      </c>
      <c r="C292" s="120"/>
      <c r="D292" s="64">
        <v>16</v>
      </c>
      <c r="E292" s="64" t="s">
        <v>162</v>
      </c>
      <c r="F292" s="64">
        <v>0</v>
      </c>
      <c r="G292" s="64">
        <v>1.6186170212766</v>
      </c>
      <c r="H292" s="64">
        <v>1.8596059386099</v>
      </c>
      <c r="I292" s="64">
        <v>0.24098891733330599</v>
      </c>
      <c r="J292" s="64">
        <v>564</v>
      </c>
      <c r="K292" s="64">
        <v>1</v>
      </c>
      <c r="M292" s="64" t="str">
        <f>IF(M$155*$F292=1,"Critical Peak",INDEX('99 Look-Up Tables'!$G$3:$G$6,MATCH('05 Own Price Elasticity Daily'!$E292,'99 Look-Up Tables'!$E$3:$E$6,0),1))</f>
        <v>On-Peak</v>
      </c>
      <c r="N292" s="64" t="str">
        <f>IF(N$155*$F292=1,"Critical Peak",INDEX('99 Look-Up Tables'!$G$3:$G$6,MATCH('05 Own Price Elasticity Daily'!$E292,'99 Look-Up Tables'!$E$3:$E$6,0),1))</f>
        <v>On-Peak</v>
      </c>
    </row>
    <row r="293" spans="2:14" hidden="1" outlineLevel="1" x14ac:dyDescent="0.35">
      <c r="B293" s="120">
        <v>43286</v>
      </c>
      <c r="C293" s="120"/>
      <c r="D293" s="64">
        <v>17</v>
      </c>
      <c r="E293" s="64" t="s">
        <v>162</v>
      </c>
      <c r="F293" s="64">
        <v>0</v>
      </c>
      <c r="G293" s="64">
        <v>1.7079078014184399</v>
      </c>
      <c r="H293" s="64">
        <v>1.9383163264033401</v>
      </c>
      <c r="I293" s="64">
        <v>0.230408524984898</v>
      </c>
      <c r="J293" s="64">
        <v>564</v>
      </c>
      <c r="K293" s="64">
        <v>1</v>
      </c>
      <c r="M293" s="64" t="str">
        <f>IF(M$155*$F293=1,"Critical Peak",INDEX('99 Look-Up Tables'!$G$3:$G$6,MATCH('05 Own Price Elasticity Daily'!$E293,'99 Look-Up Tables'!$E$3:$E$6,0),1))</f>
        <v>On-Peak</v>
      </c>
      <c r="N293" s="64" t="str">
        <f>IF(N$155*$F293=1,"Critical Peak",INDEX('99 Look-Up Tables'!$G$3:$G$6,MATCH('05 Own Price Elasticity Daily'!$E293,'99 Look-Up Tables'!$E$3:$E$6,0),1))</f>
        <v>On-Peak</v>
      </c>
    </row>
    <row r="294" spans="2:14" hidden="1" outlineLevel="1" x14ac:dyDescent="0.35">
      <c r="B294" s="120">
        <v>43286</v>
      </c>
      <c r="C294" s="120"/>
      <c r="D294" s="64">
        <v>18</v>
      </c>
      <c r="E294" s="64" t="s">
        <v>163</v>
      </c>
      <c r="F294" s="64">
        <v>0</v>
      </c>
      <c r="G294" s="64">
        <v>1.78780141843972</v>
      </c>
      <c r="H294" s="64">
        <v>2.0030819857469302</v>
      </c>
      <c r="I294" s="64">
        <v>0.21528056730721201</v>
      </c>
      <c r="J294" s="64">
        <v>564</v>
      </c>
      <c r="K294" s="64">
        <v>1</v>
      </c>
      <c r="M294" s="64" t="str">
        <f>IF(M$155*$F294=1,"Critical Peak",INDEX('99 Look-Up Tables'!$G$3:$G$6,MATCH('05 Own Price Elasticity Daily'!$E294,'99 Look-Up Tables'!$E$3:$E$6,0),1))</f>
        <v>Mid-Peak</v>
      </c>
      <c r="N294" s="64" t="str">
        <f>IF(N$155*$F294=1,"Critical Peak",INDEX('99 Look-Up Tables'!$G$3:$G$6,MATCH('05 Own Price Elasticity Daily'!$E294,'99 Look-Up Tables'!$E$3:$E$6,0),1))</f>
        <v>Mid-Peak</v>
      </c>
    </row>
    <row r="295" spans="2:14" hidden="1" outlineLevel="1" x14ac:dyDescent="0.35">
      <c r="B295" s="120">
        <v>43286</v>
      </c>
      <c r="C295" s="120"/>
      <c r="D295" s="64">
        <v>19</v>
      </c>
      <c r="E295" s="64" t="s">
        <v>163</v>
      </c>
      <c r="F295" s="64">
        <v>1</v>
      </c>
      <c r="G295" s="64">
        <v>1.28875886524823</v>
      </c>
      <c r="H295" s="64">
        <v>2.0543606524500602</v>
      </c>
      <c r="I295" s="64">
        <v>0.76560178720183603</v>
      </c>
      <c r="J295" s="64">
        <v>564</v>
      </c>
      <c r="K295" s="64">
        <v>1</v>
      </c>
      <c r="M295" s="64" t="str">
        <f>IF(M$155*$F295=1,"Critical Peak",INDEX('99 Look-Up Tables'!$G$3:$G$6,MATCH('05 Own Price Elasticity Daily'!$E295,'99 Look-Up Tables'!$E$3:$E$6,0),1))</f>
        <v>Critical Peak</v>
      </c>
      <c r="N295" s="64" t="str">
        <f>IF(N$155*$F295=1,"Critical Peak",INDEX('99 Look-Up Tables'!$G$3:$G$6,MATCH('05 Own Price Elasticity Daily'!$E295,'99 Look-Up Tables'!$E$3:$E$6,0),1))</f>
        <v>Mid-Peak</v>
      </c>
    </row>
    <row r="296" spans="2:14" hidden="1" outlineLevel="1" x14ac:dyDescent="0.35">
      <c r="B296" s="120">
        <v>43286</v>
      </c>
      <c r="C296" s="120"/>
      <c r="D296" s="64">
        <v>20</v>
      </c>
      <c r="E296" s="64" t="s">
        <v>164</v>
      </c>
      <c r="F296" s="64">
        <v>0</v>
      </c>
      <c r="G296" s="64">
        <v>1.99274822695035</v>
      </c>
      <c r="H296" s="64">
        <v>2.1070697877424598</v>
      </c>
      <c r="I296" s="64">
        <v>0.11432156079210901</v>
      </c>
      <c r="J296" s="64">
        <v>564</v>
      </c>
      <c r="K296" s="64">
        <v>1</v>
      </c>
      <c r="M296" s="64" t="str">
        <f>IF(M$155*$F296=1,"Critical Peak",INDEX('99 Look-Up Tables'!$G$3:$G$6,MATCH('05 Own Price Elasticity Daily'!$E296,'99 Look-Up Tables'!$E$3:$E$6,0),1))</f>
        <v>Off-Peak</v>
      </c>
      <c r="N296" s="64" t="str">
        <f>IF(N$155*$F296=1,"Critical Peak",INDEX('99 Look-Up Tables'!$G$3:$G$6,MATCH('05 Own Price Elasticity Daily'!$E296,'99 Look-Up Tables'!$E$3:$E$6,0),1))</f>
        <v>Off-Peak</v>
      </c>
    </row>
    <row r="297" spans="2:14" hidden="1" outlineLevel="1" x14ac:dyDescent="0.35">
      <c r="B297" s="120">
        <v>43286</v>
      </c>
      <c r="C297" s="120"/>
      <c r="D297" s="64">
        <v>21</v>
      </c>
      <c r="E297" s="64" t="s">
        <v>164</v>
      </c>
      <c r="F297" s="64">
        <v>0</v>
      </c>
      <c r="G297" s="64">
        <v>1.93409574468085</v>
      </c>
      <c r="H297" s="64">
        <v>2.0691716751674698</v>
      </c>
      <c r="I297" s="64">
        <v>0.13507593048662001</v>
      </c>
      <c r="J297" s="64">
        <v>564</v>
      </c>
      <c r="K297" s="64">
        <v>1</v>
      </c>
      <c r="M297" s="64" t="str">
        <f>IF(M$155*$F297=1,"Critical Peak",INDEX('99 Look-Up Tables'!$G$3:$G$6,MATCH('05 Own Price Elasticity Daily'!$E297,'99 Look-Up Tables'!$E$3:$E$6,0),1))</f>
        <v>Off-Peak</v>
      </c>
      <c r="N297" s="64" t="str">
        <f>IF(N$155*$F297=1,"Critical Peak",INDEX('99 Look-Up Tables'!$G$3:$G$6,MATCH('05 Own Price Elasticity Daily'!$E297,'99 Look-Up Tables'!$E$3:$E$6,0),1))</f>
        <v>Off-Peak</v>
      </c>
    </row>
    <row r="298" spans="2:14" hidden="1" outlineLevel="1" x14ac:dyDescent="0.35">
      <c r="B298" s="120">
        <v>43286</v>
      </c>
      <c r="C298" s="120"/>
      <c r="D298" s="64">
        <v>22</v>
      </c>
      <c r="E298" s="64" t="s">
        <v>164</v>
      </c>
      <c r="F298" s="64">
        <v>0</v>
      </c>
      <c r="G298" s="64">
        <v>2.0245921985815598</v>
      </c>
      <c r="H298" s="64">
        <v>2.1002517009763899</v>
      </c>
      <c r="I298" s="64">
        <v>7.5659502394827702E-2</v>
      </c>
      <c r="J298" s="64">
        <v>564</v>
      </c>
      <c r="K298" s="64">
        <v>1</v>
      </c>
      <c r="M298" s="64" t="str">
        <f>IF(M$155*$F298=1,"Critical Peak",INDEX('99 Look-Up Tables'!$G$3:$G$6,MATCH('05 Own Price Elasticity Daily'!$E298,'99 Look-Up Tables'!$E$3:$E$6,0),1))</f>
        <v>Off-Peak</v>
      </c>
      <c r="N298" s="64" t="str">
        <f>IF(N$155*$F298=1,"Critical Peak",INDEX('99 Look-Up Tables'!$G$3:$G$6,MATCH('05 Own Price Elasticity Daily'!$E298,'99 Look-Up Tables'!$E$3:$E$6,0),1))</f>
        <v>Off-Peak</v>
      </c>
    </row>
    <row r="299" spans="2:14" hidden="1" outlineLevel="1" x14ac:dyDescent="0.35">
      <c r="B299" s="120">
        <v>43286</v>
      </c>
      <c r="C299" s="120"/>
      <c r="D299" s="64">
        <v>23</v>
      </c>
      <c r="E299" s="64" t="s">
        <v>164</v>
      </c>
      <c r="F299" s="64">
        <v>0</v>
      </c>
      <c r="G299" s="64">
        <v>1.8519503546099301</v>
      </c>
      <c r="H299" s="64">
        <v>1.9084246986490501</v>
      </c>
      <c r="I299" s="64">
        <v>5.6474344039124803E-2</v>
      </c>
      <c r="J299" s="64">
        <v>564</v>
      </c>
      <c r="K299" s="64">
        <v>1</v>
      </c>
      <c r="M299" s="64" t="str">
        <f>IF(M$155*$F299=1,"Critical Peak",INDEX('99 Look-Up Tables'!$G$3:$G$6,MATCH('05 Own Price Elasticity Daily'!$E299,'99 Look-Up Tables'!$E$3:$E$6,0),1))</f>
        <v>Off-Peak</v>
      </c>
      <c r="N299" s="64" t="str">
        <f>IF(N$155*$F299=1,"Critical Peak",INDEX('99 Look-Up Tables'!$G$3:$G$6,MATCH('05 Own Price Elasticity Daily'!$E299,'99 Look-Up Tables'!$E$3:$E$6,0),1))</f>
        <v>Off-Peak</v>
      </c>
    </row>
    <row r="300" spans="2:14" hidden="1" outlineLevel="1" x14ac:dyDescent="0.35">
      <c r="B300" s="120">
        <v>43286</v>
      </c>
      <c r="C300" s="120"/>
      <c r="D300" s="64">
        <v>24</v>
      </c>
      <c r="E300" s="64" t="s">
        <v>164</v>
      </c>
      <c r="F300" s="64">
        <v>0</v>
      </c>
      <c r="G300" s="64">
        <v>1.6019326241134799</v>
      </c>
      <c r="H300" s="64">
        <v>1.67548150661579</v>
      </c>
      <c r="I300" s="64">
        <v>7.3548882502316296E-2</v>
      </c>
      <c r="J300" s="64">
        <v>564</v>
      </c>
      <c r="K300" s="64">
        <v>1</v>
      </c>
      <c r="M300" s="64" t="str">
        <f>IF(M$155*$F300=1,"Critical Peak",INDEX('99 Look-Up Tables'!$G$3:$G$6,MATCH('05 Own Price Elasticity Daily'!$E300,'99 Look-Up Tables'!$E$3:$E$6,0),1))</f>
        <v>Off-Peak</v>
      </c>
      <c r="N300" s="64" t="str">
        <f>IF(N$155*$F300=1,"Critical Peak",INDEX('99 Look-Up Tables'!$G$3:$G$6,MATCH('05 Own Price Elasticity Daily'!$E300,'99 Look-Up Tables'!$E$3:$E$6,0),1))</f>
        <v>Off-Peak</v>
      </c>
    </row>
    <row r="301" spans="2:14" hidden="1" outlineLevel="1" x14ac:dyDescent="0.35">
      <c r="B301" s="120">
        <v>43297</v>
      </c>
      <c r="C301" s="120"/>
      <c r="D301" s="64">
        <v>1</v>
      </c>
      <c r="E301" s="64" t="s">
        <v>164</v>
      </c>
      <c r="F301" s="64">
        <v>0</v>
      </c>
      <c r="G301" s="64">
        <v>1.5944326241134801</v>
      </c>
      <c r="H301" s="64">
        <v>1.5589468128998401</v>
      </c>
      <c r="I301" s="64">
        <v>-3.5485811213636101E-2</v>
      </c>
      <c r="J301" s="64">
        <v>564</v>
      </c>
      <c r="K301" s="64">
        <v>1</v>
      </c>
      <c r="M301" s="64" t="str">
        <f>IF(M$155*$F301=1,"Critical Peak",INDEX('99 Look-Up Tables'!$G$3:$G$6,MATCH('05 Own Price Elasticity Daily'!$E301,'99 Look-Up Tables'!$E$3:$E$6,0),1))</f>
        <v>Off-Peak</v>
      </c>
      <c r="N301" s="64" t="str">
        <f>IF(N$155*$F301=1,"Critical Peak",INDEX('99 Look-Up Tables'!$G$3:$G$6,MATCH('05 Own Price Elasticity Daily'!$E301,'99 Look-Up Tables'!$E$3:$E$6,0),1))</f>
        <v>Off-Peak</v>
      </c>
    </row>
    <row r="302" spans="2:14" hidden="1" outlineLevel="1" x14ac:dyDescent="0.35">
      <c r="B302" s="120">
        <v>43297</v>
      </c>
      <c r="C302" s="120"/>
      <c r="D302" s="64">
        <v>2</v>
      </c>
      <c r="E302" s="64" t="s">
        <v>164</v>
      </c>
      <c r="F302" s="64">
        <v>0</v>
      </c>
      <c r="G302" s="64">
        <v>1.36943262411348</v>
      </c>
      <c r="H302" s="64">
        <v>1.3356807462215401</v>
      </c>
      <c r="I302" s="64">
        <v>-3.3751877891937301E-2</v>
      </c>
      <c r="J302" s="64">
        <v>564</v>
      </c>
      <c r="K302" s="64">
        <v>1</v>
      </c>
      <c r="M302" s="64" t="str">
        <f>IF(M$155*$F302=1,"Critical Peak",INDEX('99 Look-Up Tables'!$G$3:$G$6,MATCH('05 Own Price Elasticity Daily'!$E302,'99 Look-Up Tables'!$E$3:$E$6,0),1))</f>
        <v>Off-Peak</v>
      </c>
      <c r="N302" s="64" t="str">
        <f>IF(N$155*$F302=1,"Critical Peak",INDEX('99 Look-Up Tables'!$G$3:$G$6,MATCH('05 Own Price Elasticity Daily'!$E302,'99 Look-Up Tables'!$E$3:$E$6,0),1))</f>
        <v>Off-Peak</v>
      </c>
    </row>
    <row r="303" spans="2:14" hidden="1" outlineLevel="1" x14ac:dyDescent="0.35">
      <c r="B303" s="120">
        <v>43297</v>
      </c>
      <c r="C303" s="120"/>
      <c r="D303" s="64">
        <v>3</v>
      </c>
      <c r="E303" s="64" t="s">
        <v>164</v>
      </c>
      <c r="F303" s="64">
        <v>0</v>
      </c>
      <c r="G303" s="64">
        <v>1.2347340425531901</v>
      </c>
      <c r="H303" s="64">
        <v>1.20576369401974</v>
      </c>
      <c r="I303" s="64">
        <v>-2.8970348533453E-2</v>
      </c>
      <c r="J303" s="64">
        <v>564</v>
      </c>
      <c r="K303" s="64">
        <v>1</v>
      </c>
      <c r="M303" s="64" t="str">
        <f>IF(M$155*$F303=1,"Critical Peak",INDEX('99 Look-Up Tables'!$G$3:$G$6,MATCH('05 Own Price Elasticity Daily'!$E303,'99 Look-Up Tables'!$E$3:$E$6,0),1))</f>
        <v>Off-Peak</v>
      </c>
      <c r="N303" s="64" t="str">
        <f>IF(N$155*$F303=1,"Critical Peak",INDEX('99 Look-Up Tables'!$G$3:$G$6,MATCH('05 Own Price Elasticity Daily'!$E303,'99 Look-Up Tables'!$E$3:$E$6,0),1))</f>
        <v>Off-Peak</v>
      </c>
    </row>
    <row r="304" spans="2:14" hidden="1" outlineLevel="1" x14ac:dyDescent="0.35">
      <c r="B304" s="120">
        <v>43297</v>
      </c>
      <c r="C304" s="120"/>
      <c r="D304" s="64">
        <v>4</v>
      </c>
      <c r="E304" s="64" t="s">
        <v>164</v>
      </c>
      <c r="F304" s="64">
        <v>0</v>
      </c>
      <c r="G304" s="64">
        <v>1.12656028368794</v>
      </c>
      <c r="H304" s="64">
        <v>1.0644516971238001</v>
      </c>
      <c r="I304" s="64">
        <v>-6.2108586564146903E-2</v>
      </c>
      <c r="J304" s="64">
        <v>564</v>
      </c>
      <c r="K304" s="64">
        <v>1</v>
      </c>
      <c r="M304" s="64" t="str">
        <f>IF(M$155*$F304=1,"Critical Peak",INDEX('99 Look-Up Tables'!$G$3:$G$6,MATCH('05 Own Price Elasticity Daily'!$E304,'99 Look-Up Tables'!$E$3:$E$6,0),1))</f>
        <v>Off-Peak</v>
      </c>
      <c r="N304" s="64" t="str">
        <f>IF(N$155*$F304=1,"Critical Peak",INDEX('99 Look-Up Tables'!$G$3:$G$6,MATCH('05 Own Price Elasticity Daily'!$E304,'99 Look-Up Tables'!$E$3:$E$6,0),1))</f>
        <v>Off-Peak</v>
      </c>
    </row>
    <row r="305" spans="2:14" hidden="1" outlineLevel="1" x14ac:dyDescent="0.35">
      <c r="B305" s="120">
        <v>43297</v>
      </c>
      <c r="C305" s="120"/>
      <c r="D305" s="64">
        <v>5</v>
      </c>
      <c r="E305" s="64" t="s">
        <v>164</v>
      </c>
      <c r="F305" s="64">
        <v>0</v>
      </c>
      <c r="G305" s="64">
        <v>1.0663829787234</v>
      </c>
      <c r="H305" s="64">
        <v>0.99316261460854105</v>
      </c>
      <c r="I305" s="64">
        <v>-7.3220364114863601E-2</v>
      </c>
      <c r="J305" s="64">
        <v>564</v>
      </c>
      <c r="K305" s="64">
        <v>1</v>
      </c>
      <c r="M305" s="64" t="str">
        <f>IF(M$155*$F305=1,"Critical Peak",INDEX('99 Look-Up Tables'!$G$3:$G$6,MATCH('05 Own Price Elasticity Daily'!$E305,'99 Look-Up Tables'!$E$3:$E$6,0),1))</f>
        <v>Off-Peak</v>
      </c>
      <c r="N305" s="64" t="str">
        <f>IF(N$155*$F305=1,"Critical Peak",INDEX('99 Look-Up Tables'!$G$3:$G$6,MATCH('05 Own Price Elasticity Daily'!$E305,'99 Look-Up Tables'!$E$3:$E$6,0),1))</f>
        <v>Off-Peak</v>
      </c>
    </row>
    <row r="306" spans="2:14" hidden="1" outlineLevel="1" x14ac:dyDescent="0.35">
      <c r="B306" s="120">
        <v>43297</v>
      </c>
      <c r="C306" s="120"/>
      <c r="D306" s="64">
        <v>6</v>
      </c>
      <c r="E306" s="64" t="s">
        <v>164</v>
      </c>
      <c r="F306" s="64">
        <v>0</v>
      </c>
      <c r="G306" s="64">
        <v>1.05514184397163</v>
      </c>
      <c r="H306" s="64">
        <v>0.97148797310245605</v>
      </c>
      <c r="I306" s="64">
        <v>-8.3653870869175501E-2</v>
      </c>
      <c r="J306" s="64">
        <v>564</v>
      </c>
      <c r="K306" s="64">
        <v>1</v>
      </c>
      <c r="M306" s="64" t="str">
        <f>IF(M$155*$F306=1,"Critical Peak",INDEX('99 Look-Up Tables'!$G$3:$G$6,MATCH('05 Own Price Elasticity Daily'!$E306,'99 Look-Up Tables'!$E$3:$E$6,0),1))</f>
        <v>Off-Peak</v>
      </c>
      <c r="N306" s="64" t="str">
        <f>IF(N$155*$F306=1,"Critical Peak",INDEX('99 Look-Up Tables'!$G$3:$G$6,MATCH('05 Own Price Elasticity Daily'!$E306,'99 Look-Up Tables'!$E$3:$E$6,0),1))</f>
        <v>Off-Peak</v>
      </c>
    </row>
    <row r="307" spans="2:14" hidden="1" outlineLevel="1" x14ac:dyDescent="0.35">
      <c r="B307" s="120">
        <v>43297</v>
      </c>
      <c r="C307" s="120"/>
      <c r="D307" s="64">
        <v>7</v>
      </c>
      <c r="E307" s="64" t="s">
        <v>164</v>
      </c>
      <c r="F307" s="64">
        <v>0</v>
      </c>
      <c r="G307" s="64">
        <v>1.0838297872340401</v>
      </c>
      <c r="H307" s="64">
        <v>1.0781751653464899</v>
      </c>
      <c r="I307" s="64">
        <v>-5.6546218875481698E-3</v>
      </c>
      <c r="J307" s="64">
        <v>564</v>
      </c>
      <c r="K307" s="64">
        <v>1</v>
      </c>
      <c r="M307" s="64" t="str">
        <f>IF(M$155*$F307=1,"Critical Peak",INDEX('99 Look-Up Tables'!$G$3:$G$6,MATCH('05 Own Price Elasticity Daily'!$E307,'99 Look-Up Tables'!$E$3:$E$6,0),1))</f>
        <v>Off-Peak</v>
      </c>
      <c r="N307" s="64" t="str">
        <f>IF(N$155*$F307=1,"Critical Peak",INDEX('99 Look-Up Tables'!$G$3:$G$6,MATCH('05 Own Price Elasticity Daily'!$E307,'99 Look-Up Tables'!$E$3:$E$6,0),1))</f>
        <v>Off-Peak</v>
      </c>
    </row>
    <row r="308" spans="2:14" hidden="1" outlineLevel="1" x14ac:dyDescent="0.35">
      <c r="B308" s="120">
        <v>43297</v>
      </c>
      <c r="C308" s="120"/>
      <c r="D308" s="64">
        <v>8</v>
      </c>
      <c r="E308" s="64" t="s">
        <v>163</v>
      </c>
      <c r="F308" s="64">
        <v>0</v>
      </c>
      <c r="G308" s="64">
        <v>1.1246099290780101</v>
      </c>
      <c r="H308" s="64">
        <v>1.1534728834638299</v>
      </c>
      <c r="I308" s="64">
        <v>2.8862954385819199E-2</v>
      </c>
      <c r="J308" s="64">
        <v>564</v>
      </c>
      <c r="K308" s="64">
        <v>1</v>
      </c>
      <c r="M308" s="64" t="str">
        <f>IF(M$155*$F308=1,"Critical Peak",INDEX('99 Look-Up Tables'!$G$3:$G$6,MATCH('05 Own Price Elasticity Daily'!$E308,'99 Look-Up Tables'!$E$3:$E$6,0),1))</f>
        <v>Mid-Peak</v>
      </c>
      <c r="N308" s="64" t="str">
        <f>IF(N$155*$F308=1,"Critical Peak",INDEX('99 Look-Up Tables'!$G$3:$G$6,MATCH('05 Own Price Elasticity Daily'!$E308,'99 Look-Up Tables'!$E$3:$E$6,0),1))</f>
        <v>Mid-Peak</v>
      </c>
    </row>
    <row r="309" spans="2:14" hidden="1" outlineLevel="1" x14ac:dyDescent="0.35">
      <c r="B309" s="120">
        <v>43297</v>
      </c>
      <c r="C309" s="120"/>
      <c r="D309" s="64">
        <v>9</v>
      </c>
      <c r="E309" s="64" t="s">
        <v>163</v>
      </c>
      <c r="F309" s="64">
        <v>0</v>
      </c>
      <c r="G309" s="64">
        <v>1.2422872340425499</v>
      </c>
      <c r="H309" s="64">
        <v>1.2844909757863301</v>
      </c>
      <c r="I309" s="64">
        <v>4.2203741743777799E-2</v>
      </c>
      <c r="J309" s="64">
        <v>564</v>
      </c>
      <c r="K309" s="64">
        <v>1</v>
      </c>
      <c r="M309" s="64" t="str">
        <f>IF(M$155*$F309=1,"Critical Peak",INDEX('99 Look-Up Tables'!$G$3:$G$6,MATCH('05 Own Price Elasticity Daily'!$E309,'99 Look-Up Tables'!$E$3:$E$6,0),1))</f>
        <v>Mid-Peak</v>
      </c>
      <c r="N309" s="64" t="str">
        <f>IF(N$155*$F309=1,"Critical Peak",INDEX('99 Look-Up Tables'!$G$3:$G$6,MATCH('05 Own Price Elasticity Daily'!$E309,'99 Look-Up Tables'!$E$3:$E$6,0),1))</f>
        <v>Mid-Peak</v>
      </c>
    </row>
    <row r="310" spans="2:14" hidden="1" outlineLevel="1" x14ac:dyDescent="0.35">
      <c r="B310" s="120">
        <v>43297</v>
      </c>
      <c r="C310" s="120"/>
      <c r="D310" s="64">
        <v>10</v>
      </c>
      <c r="E310" s="64" t="s">
        <v>163</v>
      </c>
      <c r="F310" s="64">
        <v>0</v>
      </c>
      <c r="G310" s="64">
        <v>1.3597872340425501</v>
      </c>
      <c r="H310" s="64">
        <v>1.40694925799475</v>
      </c>
      <c r="I310" s="64">
        <v>4.71620239521943E-2</v>
      </c>
      <c r="J310" s="64">
        <v>564</v>
      </c>
      <c r="K310" s="64">
        <v>1</v>
      </c>
      <c r="M310" s="64" t="str">
        <f>IF(M$155*$F310=1,"Critical Peak",INDEX('99 Look-Up Tables'!$G$3:$G$6,MATCH('05 Own Price Elasticity Daily'!$E310,'99 Look-Up Tables'!$E$3:$E$6,0),1))</f>
        <v>Mid-Peak</v>
      </c>
      <c r="N310" s="64" t="str">
        <f>IF(N$155*$F310=1,"Critical Peak",INDEX('99 Look-Up Tables'!$G$3:$G$6,MATCH('05 Own Price Elasticity Daily'!$E310,'99 Look-Up Tables'!$E$3:$E$6,0),1))</f>
        <v>Mid-Peak</v>
      </c>
    </row>
    <row r="311" spans="2:14" hidden="1" outlineLevel="1" x14ac:dyDescent="0.35">
      <c r="B311" s="120">
        <v>43297</v>
      </c>
      <c r="C311" s="120"/>
      <c r="D311" s="64">
        <v>11</v>
      </c>
      <c r="E311" s="64" t="s">
        <v>163</v>
      </c>
      <c r="F311" s="64">
        <v>0</v>
      </c>
      <c r="G311" s="64">
        <v>1.4866134751773099</v>
      </c>
      <c r="H311" s="64">
        <v>1.5248696826513199</v>
      </c>
      <c r="I311" s="64">
        <v>3.82562074740153E-2</v>
      </c>
      <c r="J311" s="64">
        <v>564</v>
      </c>
      <c r="K311" s="64">
        <v>1</v>
      </c>
      <c r="M311" s="64" t="str">
        <f>IF(M$155*$F311=1,"Critical Peak",INDEX('99 Look-Up Tables'!$G$3:$G$6,MATCH('05 Own Price Elasticity Daily'!$E311,'99 Look-Up Tables'!$E$3:$E$6,0),1))</f>
        <v>Mid-Peak</v>
      </c>
      <c r="N311" s="64" t="str">
        <f>IF(N$155*$F311=1,"Critical Peak",INDEX('99 Look-Up Tables'!$G$3:$G$6,MATCH('05 Own Price Elasticity Daily'!$E311,'99 Look-Up Tables'!$E$3:$E$6,0),1))</f>
        <v>Mid-Peak</v>
      </c>
    </row>
    <row r="312" spans="2:14" hidden="1" outlineLevel="1" x14ac:dyDescent="0.35">
      <c r="B312" s="120">
        <v>43297</v>
      </c>
      <c r="C312" s="120"/>
      <c r="D312" s="64">
        <v>12</v>
      </c>
      <c r="E312" s="64" t="s">
        <v>162</v>
      </c>
      <c r="F312" s="64">
        <v>0</v>
      </c>
      <c r="G312" s="64">
        <v>1.64241134751773</v>
      </c>
      <c r="H312" s="64">
        <v>1.6958602758836101</v>
      </c>
      <c r="I312" s="64">
        <v>5.34489283658829E-2</v>
      </c>
      <c r="J312" s="64">
        <v>564</v>
      </c>
      <c r="K312" s="64">
        <v>1</v>
      </c>
      <c r="M312" s="64" t="str">
        <f>IF(M$155*$F312=1,"Critical Peak",INDEX('99 Look-Up Tables'!$G$3:$G$6,MATCH('05 Own Price Elasticity Daily'!$E312,'99 Look-Up Tables'!$E$3:$E$6,0),1))</f>
        <v>On-Peak</v>
      </c>
      <c r="N312" s="64" t="str">
        <f>IF(N$155*$F312=1,"Critical Peak",INDEX('99 Look-Up Tables'!$G$3:$G$6,MATCH('05 Own Price Elasticity Daily'!$E312,'99 Look-Up Tables'!$E$3:$E$6,0),1))</f>
        <v>On-Peak</v>
      </c>
    </row>
    <row r="313" spans="2:14" hidden="1" outlineLevel="1" x14ac:dyDescent="0.35">
      <c r="B313" s="120">
        <v>43297</v>
      </c>
      <c r="C313" s="120"/>
      <c r="D313" s="64">
        <v>13</v>
      </c>
      <c r="E313" s="64" t="s">
        <v>162</v>
      </c>
      <c r="F313" s="64">
        <v>0</v>
      </c>
      <c r="G313" s="64">
        <v>1.72918439716312</v>
      </c>
      <c r="H313" s="64">
        <v>1.79807172218282</v>
      </c>
      <c r="I313" s="64">
        <v>6.8887325019699297E-2</v>
      </c>
      <c r="J313" s="64">
        <v>564</v>
      </c>
      <c r="K313" s="64">
        <v>1</v>
      </c>
      <c r="M313" s="64" t="str">
        <f>IF(M$155*$F313=1,"Critical Peak",INDEX('99 Look-Up Tables'!$G$3:$G$6,MATCH('05 Own Price Elasticity Daily'!$E313,'99 Look-Up Tables'!$E$3:$E$6,0),1))</f>
        <v>On-Peak</v>
      </c>
      <c r="N313" s="64" t="str">
        <f>IF(N$155*$F313=1,"Critical Peak",INDEX('99 Look-Up Tables'!$G$3:$G$6,MATCH('05 Own Price Elasticity Daily'!$E313,'99 Look-Up Tables'!$E$3:$E$6,0),1))</f>
        <v>On-Peak</v>
      </c>
    </row>
    <row r="314" spans="2:14" hidden="1" outlineLevel="1" x14ac:dyDescent="0.35">
      <c r="B314" s="120">
        <v>43297</v>
      </c>
      <c r="C314" s="120"/>
      <c r="D314" s="64">
        <v>14</v>
      </c>
      <c r="E314" s="64" t="s">
        <v>162</v>
      </c>
      <c r="F314" s="64">
        <v>0</v>
      </c>
      <c r="G314" s="64">
        <v>1.81374113475177</v>
      </c>
      <c r="H314" s="64">
        <v>1.8738391444123199</v>
      </c>
      <c r="I314" s="64">
        <v>6.00980096605487E-2</v>
      </c>
      <c r="J314" s="64">
        <v>564</v>
      </c>
      <c r="K314" s="64">
        <v>1</v>
      </c>
      <c r="M314" s="64" t="str">
        <f>IF(M$155*$F314=1,"Critical Peak",INDEX('99 Look-Up Tables'!$G$3:$G$6,MATCH('05 Own Price Elasticity Daily'!$E314,'99 Look-Up Tables'!$E$3:$E$6,0),1))</f>
        <v>On-Peak</v>
      </c>
      <c r="N314" s="64" t="str">
        <f>IF(N$155*$F314=1,"Critical Peak",INDEX('99 Look-Up Tables'!$G$3:$G$6,MATCH('05 Own Price Elasticity Daily'!$E314,'99 Look-Up Tables'!$E$3:$E$6,0),1))</f>
        <v>On-Peak</v>
      </c>
    </row>
    <row r="315" spans="2:14" hidden="1" outlineLevel="1" x14ac:dyDescent="0.35">
      <c r="B315" s="120">
        <v>43297</v>
      </c>
      <c r="C315" s="120"/>
      <c r="D315" s="64">
        <v>15</v>
      </c>
      <c r="E315" s="64" t="s">
        <v>162</v>
      </c>
      <c r="F315" s="64">
        <v>0</v>
      </c>
      <c r="G315" s="64">
        <v>1.8844858156028399</v>
      </c>
      <c r="H315" s="64">
        <v>1.92914182651696</v>
      </c>
      <c r="I315" s="64">
        <v>4.4656010914124897E-2</v>
      </c>
      <c r="J315" s="64">
        <v>564</v>
      </c>
      <c r="K315" s="64">
        <v>1</v>
      </c>
      <c r="M315" s="64" t="str">
        <f>IF(M$155*$F315=1,"Critical Peak",INDEX('99 Look-Up Tables'!$G$3:$G$6,MATCH('05 Own Price Elasticity Daily'!$E315,'99 Look-Up Tables'!$E$3:$E$6,0),1))</f>
        <v>On-Peak</v>
      </c>
      <c r="N315" s="64" t="str">
        <f>IF(N$155*$F315=1,"Critical Peak",INDEX('99 Look-Up Tables'!$G$3:$G$6,MATCH('05 Own Price Elasticity Daily'!$E315,'99 Look-Up Tables'!$E$3:$E$6,0),1))</f>
        <v>On-Peak</v>
      </c>
    </row>
    <row r="316" spans="2:14" hidden="1" outlineLevel="1" x14ac:dyDescent="0.35">
      <c r="B316" s="120">
        <v>43297</v>
      </c>
      <c r="C316" s="120"/>
      <c r="D316" s="64">
        <v>16</v>
      </c>
      <c r="E316" s="64" t="s">
        <v>162</v>
      </c>
      <c r="F316" s="64">
        <v>0</v>
      </c>
      <c r="G316" s="64">
        <v>1.99804964539007</v>
      </c>
      <c r="H316" s="64">
        <v>1.96010096971137</v>
      </c>
      <c r="I316" s="64">
        <v>-3.79486756787034E-2</v>
      </c>
      <c r="J316" s="64">
        <v>564</v>
      </c>
      <c r="K316" s="64">
        <v>1</v>
      </c>
      <c r="M316" s="64" t="str">
        <f>IF(M$155*$F316=1,"Critical Peak",INDEX('99 Look-Up Tables'!$G$3:$G$6,MATCH('05 Own Price Elasticity Daily'!$E316,'99 Look-Up Tables'!$E$3:$E$6,0),1))</f>
        <v>On-Peak</v>
      </c>
      <c r="N316" s="64" t="str">
        <f>IF(N$155*$F316=1,"Critical Peak",INDEX('99 Look-Up Tables'!$G$3:$G$6,MATCH('05 Own Price Elasticity Daily'!$E316,'99 Look-Up Tables'!$E$3:$E$6,0),1))</f>
        <v>On-Peak</v>
      </c>
    </row>
    <row r="317" spans="2:14" hidden="1" outlineLevel="1" x14ac:dyDescent="0.35">
      <c r="B317" s="120">
        <v>43297</v>
      </c>
      <c r="C317" s="120"/>
      <c r="D317" s="64">
        <v>17</v>
      </c>
      <c r="E317" s="64" t="s">
        <v>162</v>
      </c>
      <c r="F317" s="64">
        <v>0</v>
      </c>
      <c r="G317" s="64">
        <v>2.0507269503546102</v>
      </c>
      <c r="H317" s="64">
        <v>2.0319729082820999</v>
      </c>
      <c r="I317" s="64">
        <v>-1.8754042072507301E-2</v>
      </c>
      <c r="J317" s="64">
        <v>564</v>
      </c>
      <c r="K317" s="64">
        <v>1</v>
      </c>
      <c r="M317" s="64" t="str">
        <f>IF(M$155*$F317=1,"Critical Peak",INDEX('99 Look-Up Tables'!$G$3:$G$6,MATCH('05 Own Price Elasticity Daily'!$E317,'99 Look-Up Tables'!$E$3:$E$6,0),1))</f>
        <v>On-Peak</v>
      </c>
      <c r="N317" s="64" t="str">
        <f>IF(N$155*$F317=1,"Critical Peak",INDEX('99 Look-Up Tables'!$G$3:$G$6,MATCH('05 Own Price Elasticity Daily'!$E317,'99 Look-Up Tables'!$E$3:$E$6,0),1))</f>
        <v>On-Peak</v>
      </c>
    </row>
    <row r="318" spans="2:14" hidden="1" outlineLevel="1" x14ac:dyDescent="0.35">
      <c r="B318" s="120">
        <v>43297</v>
      </c>
      <c r="C318" s="120"/>
      <c r="D318" s="64">
        <v>18</v>
      </c>
      <c r="E318" s="64" t="s">
        <v>163</v>
      </c>
      <c r="F318" s="64">
        <v>1</v>
      </c>
      <c r="G318" s="64">
        <v>1.32959219858156</v>
      </c>
      <c r="H318" s="64">
        <v>2.0072281667501102</v>
      </c>
      <c r="I318" s="64">
        <v>0.67763596816854998</v>
      </c>
      <c r="J318" s="64">
        <v>564</v>
      </c>
      <c r="K318" s="64">
        <v>1</v>
      </c>
      <c r="M318" s="64" t="str">
        <f>IF(M$155*$F318=1,"Critical Peak",INDEX('99 Look-Up Tables'!$G$3:$G$6,MATCH('05 Own Price Elasticity Daily'!$E318,'99 Look-Up Tables'!$E$3:$E$6,0),1))</f>
        <v>Critical Peak</v>
      </c>
      <c r="N318" s="64" t="str">
        <f>IF(N$155*$F318=1,"Critical Peak",INDEX('99 Look-Up Tables'!$G$3:$G$6,MATCH('05 Own Price Elasticity Daily'!$E318,'99 Look-Up Tables'!$E$3:$E$6,0),1))</f>
        <v>Mid-Peak</v>
      </c>
    </row>
    <row r="319" spans="2:14" hidden="1" outlineLevel="1" x14ac:dyDescent="0.35">
      <c r="B319" s="120">
        <v>43297</v>
      </c>
      <c r="C319" s="120"/>
      <c r="D319" s="64">
        <v>19</v>
      </c>
      <c r="E319" s="64" t="s">
        <v>163</v>
      </c>
      <c r="F319" s="64">
        <v>0</v>
      </c>
      <c r="G319" s="64">
        <v>2.0271631205673799</v>
      </c>
      <c r="H319" s="64">
        <v>2.14560835745199</v>
      </c>
      <c r="I319" s="64">
        <v>0.11844523688460901</v>
      </c>
      <c r="J319" s="64">
        <v>564</v>
      </c>
      <c r="K319" s="64">
        <v>1</v>
      </c>
      <c r="M319" s="64" t="str">
        <f>IF(M$155*$F319=1,"Critical Peak",INDEX('99 Look-Up Tables'!$G$3:$G$6,MATCH('05 Own Price Elasticity Daily'!$E319,'99 Look-Up Tables'!$E$3:$E$6,0),1))</f>
        <v>Mid-Peak</v>
      </c>
      <c r="N319" s="64" t="str">
        <f>IF(N$155*$F319=1,"Critical Peak",INDEX('99 Look-Up Tables'!$G$3:$G$6,MATCH('05 Own Price Elasticity Daily'!$E319,'99 Look-Up Tables'!$E$3:$E$6,0),1))</f>
        <v>Mid-Peak</v>
      </c>
    </row>
    <row r="320" spans="2:14" hidden="1" outlineLevel="1" x14ac:dyDescent="0.35">
      <c r="B320" s="120">
        <v>43297</v>
      </c>
      <c r="C320" s="120"/>
      <c r="D320" s="64">
        <v>20</v>
      </c>
      <c r="E320" s="64" t="s">
        <v>164</v>
      </c>
      <c r="F320" s="64">
        <v>0</v>
      </c>
      <c r="G320" s="64">
        <v>2.0916312056737598</v>
      </c>
      <c r="H320" s="64">
        <v>2.1552991554067602</v>
      </c>
      <c r="I320" s="64">
        <v>6.3667949733004797E-2</v>
      </c>
      <c r="J320" s="64">
        <v>564</v>
      </c>
      <c r="K320" s="64">
        <v>1</v>
      </c>
      <c r="M320" s="64" t="str">
        <f>IF(M$155*$F320=1,"Critical Peak",INDEX('99 Look-Up Tables'!$G$3:$G$6,MATCH('05 Own Price Elasticity Daily'!$E320,'99 Look-Up Tables'!$E$3:$E$6,0),1))</f>
        <v>Off-Peak</v>
      </c>
      <c r="N320" s="64" t="str">
        <f>IF(N$155*$F320=1,"Critical Peak",INDEX('99 Look-Up Tables'!$G$3:$G$6,MATCH('05 Own Price Elasticity Daily'!$E320,'99 Look-Up Tables'!$E$3:$E$6,0),1))</f>
        <v>Off-Peak</v>
      </c>
    </row>
    <row r="321" spans="2:14" hidden="1" outlineLevel="1" x14ac:dyDescent="0.35">
      <c r="B321" s="120">
        <v>43297</v>
      </c>
      <c r="C321" s="120"/>
      <c r="D321" s="64">
        <v>21</v>
      </c>
      <c r="E321" s="64" t="s">
        <v>164</v>
      </c>
      <c r="F321" s="64">
        <v>0</v>
      </c>
      <c r="G321" s="64">
        <v>2.0368085106382998</v>
      </c>
      <c r="H321" s="64">
        <v>2.11374494514925</v>
      </c>
      <c r="I321" s="64">
        <v>7.6936434510956594E-2</v>
      </c>
      <c r="J321" s="64">
        <v>564</v>
      </c>
      <c r="K321" s="64">
        <v>1</v>
      </c>
      <c r="M321" s="64" t="str">
        <f>IF(M$155*$F321=1,"Critical Peak",INDEX('99 Look-Up Tables'!$G$3:$G$6,MATCH('05 Own Price Elasticity Daily'!$E321,'99 Look-Up Tables'!$E$3:$E$6,0),1))</f>
        <v>Off-Peak</v>
      </c>
      <c r="N321" s="64" t="str">
        <f>IF(N$155*$F321=1,"Critical Peak",INDEX('99 Look-Up Tables'!$G$3:$G$6,MATCH('05 Own Price Elasticity Daily'!$E321,'99 Look-Up Tables'!$E$3:$E$6,0),1))</f>
        <v>Off-Peak</v>
      </c>
    </row>
    <row r="322" spans="2:14" hidden="1" outlineLevel="1" x14ac:dyDescent="0.35">
      <c r="B322" s="120">
        <v>43297</v>
      </c>
      <c r="C322" s="120"/>
      <c r="D322" s="64">
        <v>22</v>
      </c>
      <c r="E322" s="64" t="s">
        <v>164</v>
      </c>
      <c r="F322" s="64">
        <v>0</v>
      </c>
      <c r="G322" s="64">
        <v>2.0373404255319101</v>
      </c>
      <c r="H322" s="64">
        <v>2.08128391843201</v>
      </c>
      <c r="I322" s="64">
        <v>4.3943492900091002E-2</v>
      </c>
      <c r="J322" s="64">
        <v>564</v>
      </c>
      <c r="K322" s="64">
        <v>1</v>
      </c>
      <c r="M322" s="64" t="str">
        <f>IF(M$155*$F322=1,"Critical Peak",INDEX('99 Look-Up Tables'!$G$3:$G$6,MATCH('05 Own Price Elasticity Daily'!$E322,'99 Look-Up Tables'!$E$3:$E$6,0),1))</f>
        <v>Off-Peak</v>
      </c>
      <c r="N322" s="64" t="str">
        <f>IF(N$155*$F322=1,"Critical Peak",INDEX('99 Look-Up Tables'!$G$3:$G$6,MATCH('05 Own Price Elasticity Daily'!$E322,'99 Look-Up Tables'!$E$3:$E$6,0),1))</f>
        <v>Off-Peak</v>
      </c>
    </row>
    <row r="323" spans="2:14" hidden="1" outlineLevel="1" x14ac:dyDescent="0.35">
      <c r="B323" s="120">
        <v>43297</v>
      </c>
      <c r="C323" s="120"/>
      <c r="D323" s="64">
        <v>23</v>
      </c>
      <c r="E323" s="64" t="s">
        <v>164</v>
      </c>
      <c r="F323" s="64">
        <v>0</v>
      </c>
      <c r="G323" s="64">
        <v>1.8604432624113501</v>
      </c>
      <c r="H323" s="64">
        <v>1.86436318247885</v>
      </c>
      <c r="I323" s="64">
        <v>3.9199200675037703E-3</v>
      </c>
      <c r="J323" s="64">
        <v>564</v>
      </c>
      <c r="K323" s="64">
        <v>1</v>
      </c>
      <c r="M323" s="64" t="str">
        <f>IF(M$155*$F323=1,"Critical Peak",INDEX('99 Look-Up Tables'!$G$3:$G$6,MATCH('05 Own Price Elasticity Daily'!$E323,'99 Look-Up Tables'!$E$3:$E$6,0),1))</f>
        <v>Off-Peak</v>
      </c>
      <c r="N323" s="64" t="str">
        <f>IF(N$155*$F323=1,"Critical Peak",INDEX('99 Look-Up Tables'!$G$3:$G$6,MATCH('05 Own Price Elasticity Daily'!$E323,'99 Look-Up Tables'!$E$3:$E$6,0),1))</f>
        <v>Off-Peak</v>
      </c>
    </row>
    <row r="324" spans="2:14" hidden="1" outlineLevel="1" x14ac:dyDescent="0.35">
      <c r="B324" s="120">
        <v>43297</v>
      </c>
      <c r="C324" s="120"/>
      <c r="D324" s="64">
        <v>24</v>
      </c>
      <c r="E324" s="64" t="s">
        <v>164</v>
      </c>
      <c r="F324" s="64">
        <v>0</v>
      </c>
      <c r="G324" s="64">
        <v>1.60262411347518</v>
      </c>
      <c r="H324" s="64">
        <v>1.6220632813199301</v>
      </c>
      <c r="I324" s="64">
        <v>1.94391678447513E-2</v>
      </c>
      <c r="J324" s="64">
        <v>564</v>
      </c>
      <c r="K324" s="64">
        <v>1</v>
      </c>
      <c r="M324" s="64" t="str">
        <f>IF(M$155*$F324=1,"Critical Peak",INDEX('99 Look-Up Tables'!$G$3:$G$6,MATCH('05 Own Price Elasticity Daily'!$E324,'99 Look-Up Tables'!$E$3:$E$6,0),1))</f>
        <v>Off-Peak</v>
      </c>
      <c r="N324" s="64" t="str">
        <f>IF(N$155*$F324=1,"Critical Peak",INDEX('99 Look-Up Tables'!$G$3:$G$6,MATCH('05 Own Price Elasticity Daily'!$E324,'99 Look-Up Tables'!$E$3:$E$6,0),1))</f>
        <v>Off-Peak</v>
      </c>
    </row>
    <row r="325" spans="2:14" hidden="1" outlineLevel="1" x14ac:dyDescent="0.35">
      <c r="B325" s="120">
        <v>43298</v>
      </c>
      <c r="C325" s="120"/>
      <c r="D325" s="64">
        <v>1</v>
      </c>
      <c r="E325" s="64" t="s">
        <v>164</v>
      </c>
      <c r="F325" s="64">
        <v>0</v>
      </c>
      <c r="G325" s="64">
        <v>1.35304347826087</v>
      </c>
      <c r="H325" s="64">
        <v>1.2902925662661799</v>
      </c>
      <c r="I325" s="64">
        <v>-6.2750911994686298E-2</v>
      </c>
      <c r="J325" s="64">
        <v>575</v>
      </c>
      <c r="K325" s="64">
        <v>1</v>
      </c>
      <c r="M325" s="64" t="str">
        <f>IF(M$155*$F325=1,"Critical Peak",INDEX('99 Look-Up Tables'!$G$3:$G$6,MATCH('05 Own Price Elasticity Daily'!$E325,'99 Look-Up Tables'!$E$3:$E$6,0),1))</f>
        <v>Off-Peak</v>
      </c>
      <c r="N325" s="64" t="str">
        <f>IF(N$155*$F325=1,"Critical Peak",INDEX('99 Look-Up Tables'!$G$3:$G$6,MATCH('05 Own Price Elasticity Daily'!$E325,'99 Look-Up Tables'!$E$3:$E$6,0),1))</f>
        <v>Off-Peak</v>
      </c>
    </row>
    <row r="326" spans="2:14" hidden="1" outlineLevel="1" x14ac:dyDescent="0.35">
      <c r="B326" s="120">
        <v>43298</v>
      </c>
      <c r="C326" s="120"/>
      <c r="D326" s="64">
        <v>2</v>
      </c>
      <c r="E326" s="64" t="s">
        <v>164</v>
      </c>
      <c r="F326" s="64">
        <v>0</v>
      </c>
      <c r="G326" s="64">
        <v>1.1786631944444399</v>
      </c>
      <c r="H326" s="64">
        <v>1.08785781252247</v>
      </c>
      <c r="I326" s="64">
        <v>-9.0805381921976999E-2</v>
      </c>
      <c r="J326" s="64">
        <v>576</v>
      </c>
      <c r="K326" s="64">
        <v>1</v>
      </c>
      <c r="M326" s="64" t="str">
        <f>IF(M$155*$F326=1,"Critical Peak",INDEX('99 Look-Up Tables'!$G$3:$G$6,MATCH('05 Own Price Elasticity Daily'!$E326,'99 Look-Up Tables'!$E$3:$E$6,0),1))</f>
        <v>Off-Peak</v>
      </c>
      <c r="N326" s="64" t="str">
        <f>IF(N$155*$F326=1,"Critical Peak",INDEX('99 Look-Up Tables'!$G$3:$G$6,MATCH('05 Own Price Elasticity Daily'!$E326,'99 Look-Up Tables'!$E$3:$E$6,0),1))</f>
        <v>Off-Peak</v>
      </c>
    </row>
    <row r="327" spans="2:14" hidden="1" outlineLevel="1" x14ac:dyDescent="0.35">
      <c r="B327" s="120">
        <v>43298</v>
      </c>
      <c r="C327" s="120"/>
      <c r="D327" s="64">
        <v>3</v>
      </c>
      <c r="E327" s="64" t="s">
        <v>164</v>
      </c>
      <c r="F327" s="64">
        <v>0</v>
      </c>
      <c r="G327" s="64">
        <v>1.0489756944444399</v>
      </c>
      <c r="H327" s="64">
        <v>0.98359448905097202</v>
      </c>
      <c r="I327" s="64">
        <v>-6.5381205393472003E-2</v>
      </c>
      <c r="J327" s="64">
        <v>576</v>
      </c>
      <c r="K327" s="64">
        <v>1</v>
      </c>
      <c r="M327" s="64" t="str">
        <f>IF(M$155*$F327=1,"Critical Peak",INDEX('99 Look-Up Tables'!$G$3:$G$6,MATCH('05 Own Price Elasticity Daily'!$E327,'99 Look-Up Tables'!$E$3:$E$6,0),1))</f>
        <v>Off-Peak</v>
      </c>
      <c r="N327" s="64" t="str">
        <f>IF(N$155*$F327=1,"Critical Peak",INDEX('99 Look-Up Tables'!$G$3:$G$6,MATCH('05 Own Price Elasticity Daily'!$E327,'99 Look-Up Tables'!$E$3:$E$6,0),1))</f>
        <v>Off-Peak</v>
      </c>
    </row>
    <row r="328" spans="2:14" hidden="1" outlineLevel="1" x14ac:dyDescent="0.35">
      <c r="B328" s="120">
        <v>43298</v>
      </c>
      <c r="C328" s="120"/>
      <c r="D328" s="64">
        <v>4</v>
      </c>
      <c r="E328" s="64" t="s">
        <v>164</v>
      </c>
      <c r="F328" s="64">
        <v>0</v>
      </c>
      <c r="G328" s="64">
        <v>0.919722222222222</v>
      </c>
      <c r="H328" s="64">
        <v>0.88775361585133805</v>
      </c>
      <c r="I328" s="64">
        <v>-3.1968606370884299E-2</v>
      </c>
      <c r="J328" s="64">
        <v>576</v>
      </c>
      <c r="K328" s="64">
        <v>1</v>
      </c>
      <c r="M328" s="64" t="str">
        <f>IF(M$155*$F328=1,"Critical Peak",INDEX('99 Look-Up Tables'!$G$3:$G$6,MATCH('05 Own Price Elasticity Daily'!$E328,'99 Look-Up Tables'!$E$3:$E$6,0),1))</f>
        <v>Off-Peak</v>
      </c>
      <c r="N328" s="64" t="str">
        <f>IF(N$155*$F328=1,"Critical Peak",INDEX('99 Look-Up Tables'!$G$3:$G$6,MATCH('05 Own Price Elasticity Daily'!$E328,'99 Look-Up Tables'!$E$3:$E$6,0),1))</f>
        <v>Off-Peak</v>
      </c>
    </row>
    <row r="329" spans="2:14" hidden="1" outlineLevel="1" x14ac:dyDescent="0.35">
      <c r="B329" s="120">
        <v>43298</v>
      </c>
      <c r="C329" s="120"/>
      <c r="D329" s="64">
        <v>5</v>
      </c>
      <c r="E329" s="64" t="s">
        <v>164</v>
      </c>
      <c r="F329" s="64">
        <v>0</v>
      </c>
      <c r="G329" s="64">
        <v>0.88114583333333296</v>
      </c>
      <c r="H329" s="64">
        <v>0.89167047340488603</v>
      </c>
      <c r="I329" s="64">
        <v>1.0524640071552901E-2</v>
      </c>
      <c r="J329" s="64">
        <v>576</v>
      </c>
      <c r="K329" s="64">
        <v>1</v>
      </c>
      <c r="M329" s="64" t="str">
        <f>IF(M$155*$F329=1,"Critical Peak",INDEX('99 Look-Up Tables'!$G$3:$G$6,MATCH('05 Own Price Elasticity Daily'!$E329,'99 Look-Up Tables'!$E$3:$E$6,0),1))</f>
        <v>Off-Peak</v>
      </c>
      <c r="N329" s="64" t="str">
        <f>IF(N$155*$F329=1,"Critical Peak",INDEX('99 Look-Up Tables'!$G$3:$G$6,MATCH('05 Own Price Elasticity Daily'!$E329,'99 Look-Up Tables'!$E$3:$E$6,0),1))</f>
        <v>Off-Peak</v>
      </c>
    </row>
    <row r="330" spans="2:14" hidden="1" outlineLevel="1" x14ac:dyDescent="0.35">
      <c r="B330" s="120">
        <v>43298</v>
      </c>
      <c r="C330" s="120"/>
      <c r="D330" s="64">
        <v>6</v>
      </c>
      <c r="E330" s="64" t="s">
        <v>164</v>
      </c>
      <c r="F330" s="64">
        <v>0</v>
      </c>
      <c r="G330" s="64">
        <v>0.88067708333333306</v>
      </c>
      <c r="H330" s="64">
        <v>0.86412273444134902</v>
      </c>
      <c r="I330" s="64">
        <v>-1.6554348891984601E-2</v>
      </c>
      <c r="J330" s="64">
        <v>576</v>
      </c>
      <c r="K330" s="64">
        <v>1</v>
      </c>
      <c r="M330" s="64" t="str">
        <f>IF(M$155*$F330=1,"Critical Peak",INDEX('99 Look-Up Tables'!$G$3:$G$6,MATCH('05 Own Price Elasticity Daily'!$E330,'99 Look-Up Tables'!$E$3:$E$6,0),1))</f>
        <v>Off-Peak</v>
      </c>
      <c r="N330" s="64" t="str">
        <f>IF(N$155*$F330=1,"Critical Peak",INDEX('99 Look-Up Tables'!$G$3:$G$6,MATCH('05 Own Price Elasticity Daily'!$E330,'99 Look-Up Tables'!$E$3:$E$6,0),1))</f>
        <v>Off-Peak</v>
      </c>
    </row>
    <row r="331" spans="2:14" hidden="1" outlineLevel="1" x14ac:dyDescent="0.35">
      <c r="B331" s="120">
        <v>43298</v>
      </c>
      <c r="C331" s="120"/>
      <c r="D331" s="64">
        <v>7</v>
      </c>
      <c r="E331" s="64" t="s">
        <v>164</v>
      </c>
      <c r="F331" s="64">
        <v>0</v>
      </c>
      <c r="G331" s="64">
        <v>0.91166666666666696</v>
      </c>
      <c r="H331" s="64">
        <v>0.88187065772048101</v>
      </c>
      <c r="I331" s="64">
        <v>-2.97960089461854E-2</v>
      </c>
      <c r="J331" s="64">
        <v>576</v>
      </c>
      <c r="K331" s="64">
        <v>1</v>
      </c>
      <c r="M331" s="64" t="str">
        <f>IF(M$155*$F331=1,"Critical Peak",INDEX('99 Look-Up Tables'!$G$3:$G$6,MATCH('05 Own Price Elasticity Daily'!$E331,'99 Look-Up Tables'!$E$3:$E$6,0),1))</f>
        <v>Off-Peak</v>
      </c>
      <c r="N331" s="64" t="str">
        <f>IF(N$155*$F331=1,"Critical Peak",INDEX('99 Look-Up Tables'!$G$3:$G$6,MATCH('05 Own Price Elasticity Daily'!$E331,'99 Look-Up Tables'!$E$3:$E$6,0),1))</f>
        <v>Off-Peak</v>
      </c>
    </row>
    <row r="332" spans="2:14" hidden="1" outlineLevel="1" x14ac:dyDescent="0.35">
      <c r="B332" s="120">
        <v>43298</v>
      </c>
      <c r="C332" s="120"/>
      <c r="D332" s="64">
        <v>8</v>
      </c>
      <c r="E332" s="64" t="s">
        <v>163</v>
      </c>
      <c r="F332" s="64">
        <v>0</v>
      </c>
      <c r="G332" s="64">
        <v>0.97822916666666704</v>
      </c>
      <c r="H332" s="64">
        <v>0.909258100356096</v>
      </c>
      <c r="I332" s="64">
        <v>-6.89710663105704E-2</v>
      </c>
      <c r="J332" s="64">
        <v>576</v>
      </c>
      <c r="K332" s="64">
        <v>1</v>
      </c>
      <c r="M332" s="64" t="str">
        <f>IF(M$155*$F332=1,"Critical Peak",INDEX('99 Look-Up Tables'!$G$3:$G$6,MATCH('05 Own Price Elasticity Daily'!$E332,'99 Look-Up Tables'!$E$3:$E$6,0),1))</f>
        <v>Mid-Peak</v>
      </c>
      <c r="N332" s="64" t="str">
        <f>IF(N$155*$F332=1,"Critical Peak",INDEX('99 Look-Up Tables'!$G$3:$G$6,MATCH('05 Own Price Elasticity Daily'!$E332,'99 Look-Up Tables'!$E$3:$E$6,0),1))</f>
        <v>Mid-Peak</v>
      </c>
    </row>
    <row r="333" spans="2:14" hidden="1" outlineLevel="1" x14ac:dyDescent="0.35">
      <c r="B333" s="120">
        <v>43298</v>
      </c>
      <c r="C333" s="120"/>
      <c r="D333" s="64">
        <v>9</v>
      </c>
      <c r="E333" s="64" t="s">
        <v>163</v>
      </c>
      <c r="F333" s="64">
        <v>0</v>
      </c>
      <c r="G333" s="64">
        <v>0.99706597222222204</v>
      </c>
      <c r="H333" s="64">
        <v>0.95578301313476799</v>
      </c>
      <c r="I333" s="64">
        <v>-4.1282959087453899E-2</v>
      </c>
      <c r="J333" s="64">
        <v>576</v>
      </c>
      <c r="K333" s="64">
        <v>1</v>
      </c>
      <c r="M333" s="64" t="str">
        <f>IF(M$155*$F333=1,"Critical Peak",INDEX('99 Look-Up Tables'!$G$3:$G$6,MATCH('05 Own Price Elasticity Daily'!$E333,'99 Look-Up Tables'!$E$3:$E$6,0),1))</f>
        <v>Mid-Peak</v>
      </c>
      <c r="N333" s="64" t="str">
        <f>IF(N$155*$F333=1,"Critical Peak",INDEX('99 Look-Up Tables'!$G$3:$G$6,MATCH('05 Own Price Elasticity Daily'!$E333,'99 Look-Up Tables'!$E$3:$E$6,0),1))</f>
        <v>Mid-Peak</v>
      </c>
    </row>
    <row r="334" spans="2:14" hidden="1" outlineLevel="1" x14ac:dyDescent="0.35">
      <c r="B334" s="120">
        <v>43298</v>
      </c>
      <c r="C334" s="120"/>
      <c r="D334" s="64">
        <v>10</v>
      </c>
      <c r="E334" s="64" t="s">
        <v>163</v>
      </c>
      <c r="F334" s="64">
        <v>0</v>
      </c>
      <c r="G334" s="64">
        <v>1.0242534722222201</v>
      </c>
      <c r="H334" s="64">
        <v>0.98768438713141005</v>
      </c>
      <c r="I334" s="64">
        <v>-3.6569085090812303E-2</v>
      </c>
      <c r="J334" s="64">
        <v>576</v>
      </c>
      <c r="K334" s="64">
        <v>1</v>
      </c>
      <c r="M334" s="64" t="str">
        <f>IF(M$155*$F334=1,"Critical Peak",INDEX('99 Look-Up Tables'!$G$3:$G$6,MATCH('05 Own Price Elasticity Daily'!$E334,'99 Look-Up Tables'!$E$3:$E$6,0),1))</f>
        <v>Mid-Peak</v>
      </c>
      <c r="N334" s="64" t="str">
        <f>IF(N$155*$F334=1,"Critical Peak",INDEX('99 Look-Up Tables'!$G$3:$G$6,MATCH('05 Own Price Elasticity Daily'!$E334,'99 Look-Up Tables'!$E$3:$E$6,0),1))</f>
        <v>Mid-Peak</v>
      </c>
    </row>
    <row r="335" spans="2:14" hidden="1" outlineLevel="1" x14ac:dyDescent="0.35">
      <c r="B335" s="120">
        <v>43298</v>
      </c>
      <c r="C335" s="120"/>
      <c r="D335" s="64">
        <v>11</v>
      </c>
      <c r="E335" s="64" t="s">
        <v>163</v>
      </c>
      <c r="F335" s="64">
        <v>0</v>
      </c>
      <c r="G335" s="64">
        <v>1.0318229166666699</v>
      </c>
      <c r="H335" s="64">
        <v>1.0665305385369801</v>
      </c>
      <c r="I335" s="64">
        <v>3.4707621870311699E-2</v>
      </c>
      <c r="J335" s="64">
        <v>576</v>
      </c>
      <c r="K335" s="64">
        <v>1</v>
      </c>
      <c r="M335" s="64" t="str">
        <f>IF(M$155*$F335=1,"Critical Peak",INDEX('99 Look-Up Tables'!$G$3:$G$6,MATCH('05 Own Price Elasticity Daily'!$E335,'99 Look-Up Tables'!$E$3:$E$6,0),1))</f>
        <v>Mid-Peak</v>
      </c>
      <c r="N335" s="64" t="str">
        <f>IF(N$155*$F335=1,"Critical Peak",INDEX('99 Look-Up Tables'!$G$3:$G$6,MATCH('05 Own Price Elasticity Daily'!$E335,'99 Look-Up Tables'!$E$3:$E$6,0),1))</f>
        <v>Mid-Peak</v>
      </c>
    </row>
    <row r="336" spans="2:14" hidden="1" outlineLevel="1" x14ac:dyDescent="0.35">
      <c r="B336" s="120">
        <v>43298</v>
      </c>
      <c r="C336" s="120"/>
      <c r="D336" s="64">
        <v>12</v>
      </c>
      <c r="E336" s="64" t="s">
        <v>162</v>
      </c>
      <c r="F336" s="64">
        <v>0</v>
      </c>
      <c r="G336" s="64">
        <v>1.06753472222222</v>
      </c>
      <c r="H336" s="64">
        <v>1.0906848843085399</v>
      </c>
      <c r="I336" s="64">
        <v>2.3150162086322201E-2</v>
      </c>
      <c r="J336" s="64">
        <v>576</v>
      </c>
      <c r="K336" s="64">
        <v>1</v>
      </c>
      <c r="M336" s="64" t="str">
        <f>IF(M$155*$F336=1,"Critical Peak",INDEX('99 Look-Up Tables'!$G$3:$G$6,MATCH('05 Own Price Elasticity Daily'!$E336,'99 Look-Up Tables'!$E$3:$E$6,0),1))</f>
        <v>On-Peak</v>
      </c>
      <c r="N336" s="64" t="str">
        <f>IF(N$155*$F336=1,"Critical Peak",INDEX('99 Look-Up Tables'!$G$3:$G$6,MATCH('05 Own Price Elasticity Daily'!$E336,'99 Look-Up Tables'!$E$3:$E$6,0),1))</f>
        <v>On-Peak</v>
      </c>
    </row>
    <row r="337" spans="2:14" hidden="1" outlineLevel="1" x14ac:dyDescent="0.35">
      <c r="B337" s="120">
        <v>43298</v>
      </c>
      <c r="C337" s="120"/>
      <c r="D337" s="64">
        <v>13</v>
      </c>
      <c r="E337" s="64" t="s">
        <v>162</v>
      </c>
      <c r="F337" s="64">
        <v>0</v>
      </c>
      <c r="G337" s="64">
        <v>1.11612847222222</v>
      </c>
      <c r="H337" s="64">
        <v>1.1343531703177501</v>
      </c>
      <c r="I337" s="64">
        <v>1.8224698095526199E-2</v>
      </c>
      <c r="J337" s="64">
        <v>576</v>
      </c>
      <c r="K337" s="64">
        <v>1</v>
      </c>
      <c r="M337" s="64" t="str">
        <f>IF(M$155*$F337=1,"Critical Peak",INDEX('99 Look-Up Tables'!$G$3:$G$6,MATCH('05 Own Price Elasticity Daily'!$E337,'99 Look-Up Tables'!$E$3:$E$6,0),1))</f>
        <v>On-Peak</v>
      </c>
      <c r="N337" s="64" t="str">
        <f>IF(N$155*$F337=1,"Critical Peak",INDEX('99 Look-Up Tables'!$G$3:$G$6,MATCH('05 Own Price Elasticity Daily'!$E337,'99 Look-Up Tables'!$E$3:$E$6,0),1))</f>
        <v>On-Peak</v>
      </c>
    </row>
    <row r="338" spans="2:14" hidden="1" outlineLevel="1" x14ac:dyDescent="0.35">
      <c r="B338" s="120">
        <v>43298</v>
      </c>
      <c r="C338" s="120"/>
      <c r="D338" s="64">
        <v>14</v>
      </c>
      <c r="E338" s="64" t="s">
        <v>162</v>
      </c>
      <c r="F338" s="64">
        <v>0</v>
      </c>
      <c r="G338" s="64">
        <v>1.13579861111111</v>
      </c>
      <c r="H338" s="64">
        <v>1.17790702449478</v>
      </c>
      <c r="I338" s="64">
        <v>4.2108413383670003E-2</v>
      </c>
      <c r="J338" s="64">
        <v>576</v>
      </c>
      <c r="K338" s="64">
        <v>1</v>
      </c>
      <c r="M338" s="64" t="str">
        <f>IF(M$155*$F338=1,"Critical Peak",INDEX('99 Look-Up Tables'!$G$3:$G$6,MATCH('05 Own Price Elasticity Daily'!$E338,'99 Look-Up Tables'!$E$3:$E$6,0),1))</f>
        <v>On-Peak</v>
      </c>
      <c r="N338" s="64" t="str">
        <f>IF(N$155*$F338=1,"Critical Peak",INDEX('99 Look-Up Tables'!$G$3:$G$6,MATCH('05 Own Price Elasticity Daily'!$E338,'99 Look-Up Tables'!$E$3:$E$6,0),1))</f>
        <v>On-Peak</v>
      </c>
    </row>
    <row r="339" spans="2:14" hidden="1" outlineLevel="1" x14ac:dyDescent="0.35">
      <c r="B339" s="120">
        <v>43298</v>
      </c>
      <c r="C339" s="120"/>
      <c r="D339" s="64">
        <v>15</v>
      </c>
      <c r="E339" s="64" t="s">
        <v>162</v>
      </c>
      <c r="F339" s="64">
        <v>0</v>
      </c>
      <c r="G339" s="64">
        <v>1.14335069444444</v>
      </c>
      <c r="H339" s="64">
        <v>1.19372455384426</v>
      </c>
      <c r="I339" s="64">
        <v>5.0373859399812503E-2</v>
      </c>
      <c r="J339" s="64">
        <v>576</v>
      </c>
      <c r="K339" s="64">
        <v>1</v>
      </c>
      <c r="M339" s="64" t="str">
        <f>IF(M$155*$F339=1,"Critical Peak",INDEX('99 Look-Up Tables'!$G$3:$G$6,MATCH('05 Own Price Elasticity Daily'!$E339,'99 Look-Up Tables'!$E$3:$E$6,0),1))</f>
        <v>On-Peak</v>
      </c>
      <c r="N339" s="64" t="str">
        <f>IF(N$155*$F339=1,"Critical Peak",INDEX('99 Look-Up Tables'!$G$3:$G$6,MATCH('05 Own Price Elasticity Daily'!$E339,'99 Look-Up Tables'!$E$3:$E$6,0),1))</f>
        <v>On-Peak</v>
      </c>
    </row>
    <row r="340" spans="2:14" hidden="1" outlineLevel="1" x14ac:dyDescent="0.35">
      <c r="B340" s="120">
        <v>43298</v>
      </c>
      <c r="C340" s="120"/>
      <c r="D340" s="64">
        <v>16</v>
      </c>
      <c r="E340" s="64" t="s">
        <v>162</v>
      </c>
      <c r="F340" s="64">
        <v>0</v>
      </c>
      <c r="G340" s="64">
        <v>1.2236805555555601</v>
      </c>
      <c r="H340" s="64">
        <v>1.24781957943443</v>
      </c>
      <c r="I340" s="64">
        <v>2.4139023878878001E-2</v>
      </c>
      <c r="J340" s="64">
        <v>576</v>
      </c>
      <c r="K340" s="64">
        <v>1</v>
      </c>
      <c r="M340" s="64" t="str">
        <f>IF(M$155*$F340=1,"Critical Peak",INDEX('99 Look-Up Tables'!$G$3:$G$6,MATCH('05 Own Price Elasticity Daily'!$E340,'99 Look-Up Tables'!$E$3:$E$6,0),1))</f>
        <v>On-Peak</v>
      </c>
      <c r="N340" s="64" t="str">
        <f>IF(N$155*$F340=1,"Critical Peak",INDEX('99 Look-Up Tables'!$G$3:$G$6,MATCH('05 Own Price Elasticity Daily'!$E340,'99 Look-Up Tables'!$E$3:$E$6,0),1))</f>
        <v>On-Peak</v>
      </c>
    </row>
    <row r="341" spans="2:14" hidden="1" outlineLevel="1" x14ac:dyDescent="0.35">
      <c r="B341" s="120">
        <v>43298</v>
      </c>
      <c r="C341" s="120"/>
      <c r="D341" s="64">
        <v>17</v>
      </c>
      <c r="E341" s="64" t="s">
        <v>162</v>
      </c>
      <c r="F341" s="64">
        <v>0</v>
      </c>
      <c r="G341" s="64">
        <v>1.3337326388888899</v>
      </c>
      <c r="H341" s="64">
        <v>1.3618745698862</v>
      </c>
      <c r="I341" s="64">
        <v>2.8141930997308499E-2</v>
      </c>
      <c r="J341" s="64">
        <v>576</v>
      </c>
      <c r="K341" s="64">
        <v>1</v>
      </c>
      <c r="M341" s="64" t="str">
        <f>IF(M$155*$F341=1,"Critical Peak",INDEX('99 Look-Up Tables'!$G$3:$G$6,MATCH('05 Own Price Elasticity Daily'!$E341,'99 Look-Up Tables'!$E$3:$E$6,0),1))</f>
        <v>On-Peak</v>
      </c>
      <c r="N341" s="64" t="str">
        <f>IF(N$155*$F341=1,"Critical Peak",INDEX('99 Look-Up Tables'!$G$3:$G$6,MATCH('05 Own Price Elasticity Daily'!$E341,'99 Look-Up Tables'!$E$3:$E$6,0),1))</f>
        <v>On-Peak</v>
      </c>
    </row>
    <row r="342" spans="2:14" hidden="1" outlineLevel="1" x14ac:dyDescent="0.35">
      <c r="B342" s="120">
        <v>43298</v>
      </c>
      <c r="C342" s="120"/>
      <c r="D342" s="64">
        <v>18</v>
      </c>
      <c r="E342" s="64" t="s">
        <v>163</v>
      </c>
      <c r="F342" s="64">
        <v>1</v>
      </c>
      <c r="G342" s="64">
        <v>1.0510069444444401</v>
      </c>
      <c r="H342" s="64">
        <v>1.52149850498615</v>
      </c>
      <c r="I342" s="64">
        <v>0.47049156054170799</v>
      </c>
      <c r="J342" s="64">
        <v>576</v>
      </c>
      <c r="K342" s="64">
        <v>1</v>
      </c>
      <c r="M342" s="64" t="str">
        <f>IF(M$155*$F342=1,"Critical Peak",INDEX('99 Look-Up Tables'!$G$3:$G$6,MATCH('05 Own Price Elasticity Daily'!$E342,'99 Look-Up Tables'!$E$3:$E$6,0),1))</f>
        <v>Critical Peak</v>
      </c>
      <c r="N342" s="64" t="str">
        <f>IF(N$155*$F342=1,"Critical Peak",INDEX('99 Look-Up Tables'!$G$3:$G$6,MATCH('05 Own Price Elasticity Daily'!$E342,'99 Look-Up Tables'!$E$3:$E$6,0),1))</f>
        <v>Mid-Peak</v>
      </c>
    </row>
    <row r="343" spans="2:14" hidden="1" outlineLevel="1" x14ac:dyDescent="0.35">
      <c r="B343" s="120">
        <v>43298</v>
      </c>
      <c r="C343" s="120"/>
      <c r="D343" s="64">
        <v>19</v>
      </c>
      <c r="E343" s="64" t="s">
        <v>163</v>
      </c>
      <c r="F343" s="64">
        <v>0</v>
      </c>
      <c r="G343" s="64">
        <v>1.5058506944444401</v>
      </c>
      <c r="H343" s="64">
        <v>1.4928480197695799</v>
      </c>
      <c r="I343" s="64">
        <v>-1.30026746748648E-2</v>
      </c>
      <c r="J343" s="64">
        <v>576</v>
      </c>
      <c r="K343" s="64">
        <v>1</v>
      </c>
      <c r="M343" s="64" t="str">
        <f>IF(M$155*$F343=1,"Critical Peak",INDEX('99 Look-Up Tables'!$G$3:$G$6,MATCH('05 Own Price Elasticity Daily'!$E343,'99 Look-Up Tables'!$E$3:$E$6,0),1))</f>
        <v>Mid-Peak</v>
      </c>
      <c r="N343" s="64" t="str">
        <f>IF(N$155*$F343=1,"Critical Peak",INDEX('99 Look-Up Tables'!$G$3:$G$6,MATCH('05 Own Price Elasticity Daily'!$E343,'99 Look-Up Tables'!$E$3:$E$6,0),1))</f>
        <v>Mid-Peak</v>
      </c>
    </row>
    <row r="344" spans="2:14" hidden="1" outlineLevel="1" x14ac:dyDescent="0.35">
      <c r="B344" s="120">
        <v>43298</v>
      </c>
      <c r="C344" s="120"/>
      <c r="D344" s="64">
        <v>20</v>
      </c>
      <c r="E344" s="64" t="s">
        <v>164</v>
      </c>
      <c r="F344" s="64">
        <v>0</v>
      </c>
      <c r="G344" s="64">
        <v>1.50515625</v>
      </c>
      <c r="H344" s="64">
        <v>1.5554601879233001</v>
      </c>
      <c r="I344" s="64">
        <v>5.0303937923301199E-2</v>
      </c>
      <c r="J344" s="64">
        <v>576</v>
      </c>
      <c r="K344" s="64">
        <v>1</v>
      </c>
      <c r="M344" s="64" t="str">
        <f>IF(M$155*$F344=1,"Critical Peak",INDEX('99 Look-Up Tables'!$G$3:$G$6,MATCH('05 Own Price Elasticity Daily'!$E344,'99 Look-Up Tables'!$E$3:$E$6,0),1))</f>
        <v>Off-Peak</v>
      </c>
      <c r="N344" s="64" t="str">
        <f>IF(N$155*$F344=1,"Critical Peak",INDEX('99 Look-Up Tables'!$G$3:$G$6,MATCH('05 Own Price Elasticity Daily'!$E344,'99 Look-Up Tables'!$E$3:$E$6,0),1))</f>
        <v>Off-Peak</v>
      </c>
    </row>
    <row r="345" spans="2:14" hidden="1" outlineLevel="1" x14ac:dyDescent="0.35">
      <c r="B345" s="120">
        <v>43298</v>
      </c>
      <c r="C345" s="120"/>
      <c r="D345" s="64">
        <v>21</v>
      </c>
      <c r="E345" s="64" t="s">
        <v>164</v>
      </c>
      <c r="F345" s="64">
        <v>0</v>
      </c>
      <c r="G345" s="64">
        <v>1.4810243055555601</v>
      </c>
      <c r="H345" s="64">
        <v>1.5613666073813399</v>
      </c>
      <c r="I345" s="64">
        <v>8.0342301825785806E-2</v>
      </c>
      <c r="J345" s="64">
        <v>576</v>
      </c>
      <c r="K345" s="64">
        <v>1</v>
      </c>
      <c r="M345" s="64" t="str">
        <f>IF(M$155*$F345=1,"Critical Peak",INDEX('99 Look-Up Tables'!$G$3:$G$6,MATCH('05 Own Price Elasticity Daily'!$E345,'99 Look-Up Tables'!$E$3:$E$6,0),1))</f>
        <v>Off-Peak</v>
      </c>
      <c r="N345" s="64" t="str">
        <f>IF(N$155*$F345=1,"Critical Peak",INDEX('99 Look-Up Tables'!$G$3:$G$6,MATCH('05 Own Price Elasticity Daily'!$E345,'99 Look-Up Tables'!$E$3:$E$6,0),1))</f>
        <v>Off-Peak</v>
      </c>
    </row>
    <row r="346" spans="2:14" hidden="1" outlineLevel="1" x14ac:dyDescent="0.35">
      <c r="B346" s="120">
        <v>43298</v>
      </c>
      <c r="C346" s="120"/>
      <c r="D346" s="64">
        <v>22</v>
      </c>
      <c r="E346" s="64" t="s">
        <v>164</v>
      </c>
      <c r="F346" s="64">
        <v>0</v>
      </c>
      <c r="G346" s="64">
        <v>1.4568576388888901</v>
      </c>
      <c r="H346" s="64">
        <v>1.56850825870288</v>
      </c>
      <c r="I346" s="64">
        <v>0.111650619813996</v>
      </c>
      <c r="J346" s="64">
        <v>576</v>
      </c>
      <c r="K346" s="64">
        <v>1</v>
      </c>
      <c r="M346" s="64" t="str">
        <f>IF(M$155*$F346=1,"Critical Peak",INDEX('99 Look-Up Tables'!$G$3:$G$6,MATCH('05 Own Price Elasticity Daily'!$E346,'99 Look-Up Tables'!$E$3:$E$6,0),1))</f>
        <v>Off-Peak</v>
      </c>
      <c r="N346" s="64" t="str">
        <f>IF(N$155*$F346=1,"Critical Peak",INDEX('99 Look-Up Tables'!$G$3:$G$6,MATCH('05 Own Price Elasticity Daily'!$E346,'99 Look-Up Tables'!$E$3:$E$6,0),1))</f>
        <v>Off-Peak</v>
      </c>
    </row>
    <row r="347" spans="2:14" hidden="1" outlineLevel="1" x14ac:dyDescent="0.35">
      <c r="B347" s="120">
        <v>43298</v>
      </c>
      <c r="C347" s="120"/>
      <c r="D347" s="64">
        <v>23</v>
      </c>
      <c r="E347" s="64" t="s">
        <v>164</v>
      </c>
      <c r="F347" s="64">
        <v>0</v>
      </c>
      <c r="G347" s="64">
        <v>1.3202777777777801</v>
      </c>
      <c r="H347" s="64">
        <v>1.48313299477815</v>
      </c>
      <c r="I347" s="64">
        <v>0.162855217000374</v>
      </c>
      <c r="J347" s="64">
        <v>576</v>
      </c>
      <c r="K347" s="64">
        <v>1</v>
      </c>
      <c r="M347" s="64" t="str">
        <f>IF(M$155*$F347=1,"Critical Peak",INDEX('99 Look-Up Tables'!$G$3:$G$6,MATCH('05 Own Price Elasticity Daily'!$E347,'99 Look-Up Tables'!$E$3:$E$6,0),1))</f>
        <v>Off-Peak</v>
      </c>
      <c r="N347" s="64" t="str">
        <f>IF(N$155*$F347=1,"Critical Peak",INDEX('99 Look-Up Tables'!$G$3:$G$6,MATCH('05 Own Price Elasticity Daily'!$E347,'99 Look-Up Tables'!$E$3:$E$6,0),1))</f>
        <v>Off-Peak</v>
      </c>
    </row>
    <row r="348" spans="2:14" hidden="1" outlineLevel="1" x14ac:dyDescent="0.35">
      <c r="B348" s="120">
        <v>43298</v>
      </c>
      <c r="C348" s="120"/>
      <c r="D348" s="64">
        <v>24</v>
      </c>
      <c r="E348" s="64" t="s">
        <v>164</v>
      </c>
      <c r="F348" s="64">
        <v>0</v>
      </c>
      <c r="G348" s="64">
        <v>1.1468750000000001</v>
      </c>
      <c r="H348" s="64">
        <v>1.21067643075751</v>
      </c>
      <c r="I348" s="64">
        <v>6.3801430757512503E-2</v>
      </c>
      <c r="J348" s="64">
        <v>576</v>
      </c>
      <c r="K348" s="64">
        <v>1</v>
      </c>
      <c r="M348" s="64" t="str">
        <f>IF(M$155*$F348=1,"Critical Peak",INDEX('99 Look-Up Tables'!$G$3:$G$6,MATCH('05 Own Price Elasticity Daily'!$E348,'99 Look-Up Tables'!$E$3:$E$6,0),1))</f>
        <v>Off-Peak</v>
      </c>
      <c r="N348" s="64" t="str">
        <f>IF(N$155*$F348=1,"Critical Peak",INDEX('99 Look-Up Tables'!$G$3:$G$6,MATCH('05 Own Price Elasticity Daily'!$E348,'99 Look-Up Tables'!$E$3:$E$6,0),1))</f>
        <v>Off-Peak</v>
      </c>
    </row>
    <row r="349" spans="2:14" hidden="1" outlineLevel="1" x14ac:dyDescent="0.35">
      <c r="B349" s="120">
        <v>43305</v>
      </c>
      <c r="C349" s="120"/>
      <c r="D349" s="64">
        <v>1</v>
      </c>
      <c r="E349" s="64" t="s">
        <v>164</v>
      </c>
      <c r="F349" s="64">
        <v>0</v>
      </c>
      <c r="G349" s="64">
        <v>1.2131660899654</v>
      </c>
      <c r="H349" s="64">
        <v>1.22354322315766</v>
      </c>
      <c r="I349" s="64">
        <v>1.03771331922645E-2</v>
      </c>
      <c r="J349" s="64">
        <v>578</v>
      </c>
      <c r="K349" s="64">
        <v>1</v>
      </c>
      <c r="M349" s="64" t="str">
        <f>IF(M$155*$F349=1,"Critical Peak",INDEX('99 Look-Up Tables'!$G$3:$G$6,MATCH('05 Own Price Elasticity Daily'!$E349,'99 Look-Up Tables'!$E$3:$E$6,0),1))</f>
        <v>Off-Peak</v>
      </c>
      <c r="N349" s="64" t="str">
        <f>IF(N$155*$F349=1,"Critical Peak",INDEX('99 Look-Up Tables'!$G$3:$G$6,MATCH('05 Own Price Elasticity Daily'!$E349,'99 Look-Up Tables'!$E$3:$E$6,0),1))</f>
        <v>Off-Peak</v>
      </c>
    </row>
    <row r="350" spans="2:14" hidden="1" outlineLevel="1" x14ac:dyDescent="0.35">
      <c r="B350" s="120">
        <v>43305</v>
      </c>
      <c r="C350" s="120"/>
      <c r="D350" s="64">
        <v>2</v>
      </c>
      <c r="E350" s="64" t="s">
        <v>164</v>
      </c>
      <c r="F350" s="64">
        <v>0</v>
      </c>
      <c r="G350" s="64">
        <v>1.02929310344828</v>
      </c>
      <c r="H350" s="64">
        <v>1.00146783112427</v>
      </c>
      <c r="I350" s="64">
        <v>-2.7825272324003902E-2</v>
      </c>
      <c r="J350" s="64">
        <v>580</v>
      </c>
      <c r="K350" s="64">
        <v>1</v>
      </c>
      <c r="M350" s="64" t="str">
        <f>IF(M$155*$F350=1,"Critical Peak",INDEX('99 Look-Up Tables'!$G$3:$G$6,MATCH('05 Own Price Elasticity Daily'!$E350,'99 Look-Up Tables'!$E$3:$E$6,0),1))</f>
        <v>Off-Peak</v>
      </c>
      <c r="N350" s="64" t="str">
        <f>IF(N$155*$F350=1,"Critical Peak",INDEX('99 Look-Up Tables'!$G$3:$G$6,MATCH('05 Own Price Elasticity Daily'!$E350,'99 Look-Up Tables'!$E$3:$E$6,0),1))</f>
        <v>Off-Peak</v>
      </c>
    </row>
    <row r="351" spans="2:14" hidden="1" outlineLevel="1" x14ac:dyDescent="0.35">
      <c r="B351" s="120">
        <v>43305</v>
      </c>
      <c r="C351" s="120"/>
      <c r="D351" s="64">
        <v>3</v>
      </c>
      <c r="E351" s="64" t="s">
        <v>164</v>
      </c>
      <c r="F351" s="64">
        <v>0</v>
      </c>
      <c r="G351" s="64">
        <v>0.90668965517241396</v>
      </c>
      <c r="H351" s="64">
        <v>0.88385257027820396</v>
      </c>
      <c r="I351" s="64">
        <v>-2.2837084894209599E-2</v>
      </c>
      <c r="J351" s="64">
        <v>580</v>
      </c>
      <c r="K351" s="64">
        <v>1</v>
      </c>
      <c r="M351" s="64" t="str">
        <f>IF(M$155*$F351=1,"Critical Peak",INDEX('99 Look-Up Tables'!$G$3:$G$6,MATCH('05 Own Price Elasticity Daily'!$E351,'99 Look-Up Tables'!$E$3:$E$6,0),1))</f>
        <v>Off-Peak</v>
      </c>
      <c r="N351" s="64" t="str">
        <f>IF(N$155*$F351=1,"Critical Peak",INDEX('99 Look-Up Tables'!$G$3:$G$6,MATCH('05 Own Price Elasticity Daily'!$E351,'99 Look-Up Tables'!$E$3:$E$6,0),1))</f>
        <v>Off-Peak</v>
      </c>
    </row>
    <row r="352" spans="2:14" hidden="1" outlineLevel="1" x14ac:dyDescent="0.35">
      <c r="B352" s="120">
        <v>43305</v>
      </c>
      <c r="C352" s="120"/>
      <c r="D352" s="64">
        <v>4</v>
      </c>
      <c r="E352" s="64" t="s">
        <v>164</v>
      </c>
      <c r="F352" s="64">
        <v>0</v>
      </c>
      <c r="G352" s="64">
        <v>0.83627586206896598</v>
      </c>
      <c r="H352" s="64">
        <v>0.82315870727224105</v>
      </c>
      <c r="I352" s="64">
        <v>-1.31171547967246E-2</v>
      </c>
      <c r="J352" s="64">
        <v>580</v>
      </c>
      <c r="K352" s="64">
        <v>1</v>
      </c>
      <c r="M352" s="64" t="str">
        <f>IF(M$155*$F352=1,"Critical Peak",INDEX('99 Look-Up Tables'!$G$3:$G$6,MATCH('05 Own Price Elasticity Daily'!$E352,'99 Look-Up Tables'!$E$3:$E$6,0),1))</f>
        <v>Off-Peak</v>
      </c>
      <c r="N352" s="64" t="str">
        <f>IF(N$155*$F352=1,"Critical Peak",INDEX('99 Look-Up Tables'!$G$3:$G$6,MATCH('05 Own Price Elasticity Daily'!$E352,'99 Look-Up Tables'!$E$3:$E$6,0),1))</f>
        <v>Off-Peak</v>
      </c>
    </row>
    <row r="353" spans="2:14" hidden="1" outlineLevel="1" x14ac:dyDescent="0.35">
      <c r="B353" s="120">
        <v>43305</v>
      </c>
      <c r="C353" s="120"/>
      <c r="D353" s="64">
        <v>5</v>
      </c>
      <c r="E353" s="64" t="s">
        <v>164</v>
      </c>
      <c r="F353" s="64">
        <v>0</v>
      </c>
      <c r="G353" s="64">
        <v>0.82255172413793098</v>
      </c>
      <c r="H353" s="64">
        <v>0.74103218187612796</v>
      </c>
      <c r="I353" s="64">
        <v>-8.1519542261803496E-2</v>
      </c>
      <c r="J353" s="64">
        <v>580</v>
      </c>
      <c r="K353" s="64">
        <v>1</v>
      </c>
      <c r="M353" s="64" t="str">
        <f>IF(M$155*$F353=1,"Critical Peak",INDEX('99 Look-Up Tables'!$G$3:$G$6,MATCH('05 Own Price Elasticity Daily'!$E353,'99 Look-Up Tables'!$E$3:$E$6,0),1))</f>
        <v>Off-Peak</v>
      </c>
      <c r="N353" s="64" t="str">
        <f>IF(N$155*$F353=1,"Critical Peak",INDEX('99 Look-Up Tables'!$G$3:$G$6,MATCH('05 Own Price Elasticity Daily'!$E353,'99 Look-Up Tables'!$E$3:$E$6,0),1))</f>
        <v>Off-Peak</v>
      </c>
    </row>
    <row r="354" spans="2:14" hidden="1" outlineLevel="1" x14ac:dyDescent="0.35">
      <c r="B354" s="120">
        <v>43305</v>
      </c>
      <c r="C354" s="120"/>
      <c r="D354" s="64">
        <v>6</v>
      </c>
      <c r="E354" s="64" t="s">
        <v>164</v>
      </c>
      <c r="F354" s="64">
        <v>0</v>
      </c>
      <c r="G354" s="64">
        <v>0.81112068965517203</v>
      </c>
      <c r="H354" s="64">
        <v>0.77090866154297299</v>
      </c>
      <c r="I354" s="64">
        <v>-4.0212028112199198E-2</v>
      </c>
      <c r="J354" s="64">
        <v>580</v>
      </c>
      <c r="K354" s="64">
        <v>1</v>
      </c>
      <c r="M354" s="64" t="str">
        <f>IF(M$155*$F354=1,"Critical Peak",INDEX('99 Look-Up Tables'!$G$3:$G$6,MATCH('05 Own Price Elasticity Daily'!$E354,'99 Look-Up Tables'!$E$3:$E$6,0),1))</f>
        <v>Off-Peak</v>
      </c>
      <c r="N354" s="64" t="str">
        <f>IF(N$155*$F354=1,"Critical Peak",INDEX('99 Look-Up Tables'!$G$3:$G$6,MATCH('05 Own Price Elasticity Daily'!$E354,'99 Look-Up Tables'!$E$3:$E$6,0),1))</f>
        <v>Off-Peak</v>
      </c>
    </row>
    <row r="355" spans="2:14" hidden="1" outlineLevel="1" x14ac:dyDescent="0.35">
      <c r="B355" s="120">
        <v>43305</v>
      </c>
      <c r="C355" s="120"/>
      <c r="D355" s="64">
        <v>7</v>
      </c>
      <c r="E355" s="64" t="s">
        <v>164</v>
      </c>
      <c r="F355" s="64">
        <v>0</v>
      </c>
      <c r="G355" s="64">
        <v>0.85817241379310305</v>
      </c>
      <c r="H355" s="64">
        <v>0.84794729237726096</v>
      </c>
      <c r="I355" s="64">
        <v>-1.0225121415842199E-2</v>
      </c>
      <c r="J355" s="64">
        <v>580</v>
      </c>
      <c r="K355" s="64">
        <v>1</v>
      </c>
      <c r="M355" s="64" t="str">
        <f>IF(M$155*$F355=1,"Critical Peak",INDEX('99 Look-Up Tables'!$G$3:$G$6,MATCH('05 Own Price Elasticity Daily'!$E355,'99 Look-Up Tables'!$E$3:$E$6,0),1))</f>
        <v>Off-Peak</v>
      </c>
      <c r="N355" s="64" t="str">
        <f>IF(N$155*$F355=1,"Critical Peak",INDEX('99 Look-Up Tables'!$G$3:$G$6,MATCH('05 Own Price Elasticity Daily'!$E355,'99 Look-Up Tables'!$E$3:$E$6,0),1))</f>
        <v>Off-Peak</v>
      </c>
    </row>
    <row r="356" spans="2:14" hidden="1" outlineLevel="1" x14ac:dyDescent="0.35">
      <c r="B356" s="120">
        <v>43305</v>
      </c>
      <c r="C356" s="120"/>
      <c r="D356" s="64">
        <v>8</v>
      </c>
      <c r="E356" s="64" t="s">
        <v>163</v>
      </c>
      <c r="F356" s="64">
        <v>0</v>
      </c>
      <c r="G356" s="64">
        <v>0.85991379310344795</v>
      </c>
      <c r="H356" s="64">
        <v>0.876130638494234</v>
      </c>
      <c r="I356" s="64">
        <v>1.62168453907857E-2</v>
      </c>
      <c r="J356" s="64">
        <v>580</v>
      </c>
      <c r="K356" s="64">
        <v>1</v>
      </c>
      <c r="M356" s="64" t="str">
        <f>IF(M$155*$F356=1,"Critical Peak",INDEX('99 Look-Up Tables'!$G$3:$G$6,MATCH('05 Own Price Elasticity Daily'!$E356,'99 Look-Up Tables'!$E$3:$E$6,0),1))</f>
        <v>Mid-Peak</v>
      </c>
      <c r="N356" s="64" t="str">
        <f>IF(N$155*$F356=1,"Critical Peak",INDEX('99 Look-Up Tables'!$G$3:$G$6,MATCH('05 Own Price Elasticity Daily'!$E356,'99 Look-Up Tables'!$E$3:$E$6,0),1))</f>
        <v>Mid-Peak</v>
      </c>
    </row>
    <row r="357" spans="2:14" hidden="1" outlineLevel="1" x14ac:dyDescent="0.35">
      <c r="B357" s="120">
        <v>43305</v>
      </c>
      <c r="C357" s="120"/>
      <c r="D357" s="64">
        <v>9</v>
      </c>
      <c r="E357" s="64" t="s">
        <v>163</v>
      </c>
      <c r="F357" s="64">
        <v>0</v>
      </c>
      <c r="G357" s="64">
        <v>0.93715517241379298</v>
      </c>
      <c r="H357" s="64">
        <v>0.96360942192231103</v>
      </c>
      <c r="I357" s="64">
        <v>2.6454249508517502E-2</v>
      </c>
      <c r="J357" s="64">
        <v>580</v>
      </c>
      <c r="K357" s="64">
        <v>1</v>
      </c>
      <c r="M357" s="64" t="str">
        <f>IF(M$155*$F357=1,"Critical Peak",INDEX('99 Look-Up Tables'!$G$3:$G$6,MATCH('05 Own Price Elasticity Daily'!$E357,'99 Look-Up Tables'!$E$3:$E$6,0),1))</f>
        <v>Mid-Peak</v>
      </c>
      <c r="N357" s="64" t="str">
        <f>IF(N$155*$F357=1,"Critical Peak",INDEX('99 Look-Up Tables'!$G$3:$G$6,MATCH('05 Own Price Elasticity Daily'!$E357,'99 Look-Up Tables'!$E$3:$E$6,0),1))</f>
        <v>Mid-Peak</v>
      </c>
    </row>
    <row r="358" spans="2:14" hidden="1" outlineLevel="1" x14ac:dyDescent="0.35">
      <c r="B358" s="120">
        <v>43305</v>
      </c>
      <c r="C358" s="120"/>
      <c r="D358" s="64">
        <v>10</v>
      </c>
      <c r="E358" s="64" t="s">
        <v>163</v>
      </c>
      <c r="F358" s="64">
        <v>0</v>
      </c>
      <c r="G358" s="64">
        <v>0.93644827586206902</v>
      </c>
      <c r="H358" s="64">
        <v>1.03836094023804</v>
      </c>
      <c r="I358" s="64">
        <v>0.10191266437596599</v>
      </c>
      <c r="J358" s="64">
        <v>580</v>
      </c>
      <c r="K358" s="64">
        <v>1</v>
      </c>
      <c r="M358" s="64" t="str">
        <f>IF(M$155*$F358=1,"Critical Peak",INDEX('99 Look-Up Tables'!$G$3:$G$6,MATCH('05 Own Price Elasticity Daily'!$E358,'99 Look-Up Tables'!$E$3:$E$6,0),1))</f>
        <v>Mid-Peak</v>
      </c>
      <c r="N358" s="64" t="str">
        <f>IF(N$155*$F358=1,"Critical Peak",INDEX('99 Look-Up Tables'!$G$3:$G$6,MATCH('05 Own Price Elasticity Daily'!$E358,'99 Look-Up Tables'!$E$3:$E$6,0),1))</f>
        <v>Mid-Peak</v>
      </c>
    </row>
    <row r="359" spans="2:14" hidden="1" outlineLevel="1" x14ac:dyDescent="0.35">
      <c r="B359" s="120">
        <v>43305</v>
      </c>
      <c r="C359" s="120"/>
      <c r="D359" s="64">
        <v>11</v>
      </c>
      <c r="E359" s="64" t="s">
        <v>163</v>
      </c>
      <c r="F359" s="64">
        <v>0</v>
      </c>
      <c r="G359" s="64">
        <v>1.00386206896552</v>
      </c>
      <c r="H359" s="64">
        <v>1.0680689660893701</v>
      </c>
      <c r="I359" s="64">
        <v>6.4206897123849596E-2</v>
      </c>
      <c r="J359" s="64">
        <v>580</v>
      </c>
      <c r="K359" s="64">
        <v>1</v>
      </c>
      <c r="M359" s="64" t="str">
        <f>IF(M$155*$F359=1,"Critical Peak",INDEX('99 Look-Up Tables'!$G$3:$G$6,MATCH('05 Own Price Elasticity Daily'!$E359,'99 Look-Up Tables'!$E$3:$E$6,0),1))</f>
        <v>Mid-Peak</v>
      </c>
      <c r="N359" s="64" t="str">
        <f>IF(N$155*$F359=1,"Critical Peak",INDEX('99 Look-Up Tables'!$G$3:$G$6,MATCH('05 Own Price Elasticity Daily'!$E359,'99 Look-Up Tables'!$E$3:$E$6,0),1))</f>
        <v>Mid-Peak</v>
      </c>
    </row>
    <row r="360" spans="2:14" hidden="1" outlineLevel="1" x14ac:dyDescent="0.35">
      <c r="B360" s="120">
        <v>43305</v>
      </c>
      <c r="C360" s="120"/>
      <c r="D360" s="64">
        <v>12</v>
      </c>
      <c r="E360" s="64" t="s">
        <v>162</v>
      </c>
      <c r="F360" s="64">
        <v>0</v>
      </c>
      <c r="G360" s="64">
        <v>1.0372413793103401</v>
      </c>
      <c r="H360" s="64">
        <v>1.19911330264806</v>
      </c>
      <c r="I360" s="64">
        <v>0.16187192333771799</v>
      </c>
      <c r="J360" s="64">
        <v>580</v>
      </c>
      <c r="K360" s="64">
        <v>1</v>
      </c>
      <c r="M360" s="64" t="str">
        <f>IF(M$155*$F360=1,"Critical Peak",INDEX('99 Look-Up Tables'!$G$3:$G$6,MATCH('05 Own Price Elasticity Daily'!$E360,'99 Look-Up Tables'!$E$3:$E$6,0),1))</f>
        <v>On-Peak</v>
      </c>
      <c r="N360" s="64" t="str">
        <f>IF(N$155*$F360=1,"Critical Peak",INDEX('99 Look-Up Tables'!$G$3:$G$6,MATCH('05 Own Price Elasticity Daily'!$E360,'99 Look-Up Tables'!$E$3:$E$6,0),1))</f>
        <v>On-Peak</v>
      </c>
    </row>
    <row r="361" spans="2:14" hidden="1" outlineLevel="1" x14ac:dyDescent="0.35">
      <c r="B361" s="120">
        <v>43305</v>
      </c>
      <c r="C361" s="120"/>
      <c r="D361" s="64">
        <v>13</v>
      </c>
      <c r="E361" s="64" t="s">
        <v>162</v>
      </c>
      <c r="F361" s="64">
        <v>0</v>
      </c>
      <c r="G361" s="64">
        <v>1.10448275862069</v>
      </c>
      <c r="H361" s="64">
        <v>1.2818962715833</v>
      </c>
      <c r="I361" s="64">
        <v>0.17741351296261401</v>
      </c>
      <c r="J361" s="64">
        <v>580</v>
      </c>
      <c r="K361" s="64">
        <v>1</v>
      </c>
      <c r="M361" s="64" t="str">
        <f>IF(M$155*$F361=1,"Critical Peak",INDEX('99 Look-Up Tables'!$G$3:$G$6,MATCH('05 Own Price Elasticity Daily'!$E361,'99 Look-Up Tables'!$E$3:$E$6,0),1))</f>
        <v>On-Peak</v>
      </c>
      <c r="N361" s="64" t="str">
        <f>IF(N$155*$F361=1,"Critical Peak",INDEX('99 Look-Up Tables'!$G$3:$G$6,MATCH('05 Own Price Elasticity Daily'!$E361,'99 Look-Up Tables'!$E$3:$E$6,0),1))</f>
        <v>On-Peak</v>
      </c>
    </row>
    <row r="362" spans="2:14" hidden="1" outlineLevel="1" x14ac:dyDescent="0.35">
      <c r="B362" s="120">
        <v>43305</v>
      </c>
      <c r="C362" s="120"/>
      <c r="D362" s="64">
        <v>14</v>
      </c>
      <c r="E362" s="64" t="s">
        <v>162</v>
      </c>
      <c r="F362" s="64">
        <v>0</v>
      </c>
      <c r="G362" s="64">
        <v>1.16844827586207</v>
      </c>
      <c r="H362" s="64">
        <v>1.3539660517277301</v>
      </c>
      <c r="I362" s="64">
        <v>0.18551777586566001</v>
      </c>
      <c r="J362" s="64">
        <v>580</v>
      </c>
      <c r="K362" s="64">
        <v>1</v>
      </c>
      <c r="M362" s="64" t="str">
        <f>IF(M$155*$F362=1,"Critical Peak",INDEX('99 Look-Up Tables'!$G$3:$G$6,MATCH('05 Own Price Elasticity Daily'!$E362,'99 Look-Up Tables'!$E$3:$E$6,0),1))</f>
        <v>On-Peak</v>
      </c>
      <c r="N362" s="64" t="str">
        <f>IF(N$155*$F362=1,"Critical Peak",INDEX('99 Look-Up Tables'!$G$3:$G$6,MATCH('05 Own Price Elasticity Daily'!$E362,'99 Look-Up Tables'!$E$3:$E$6,0),1))</f>
        <v>On-Peak</v>
      </c>
    </row>
    <row r="363" spans="2:14" hidden="1" outlineLevel="1" x14ac:dyDescent="0.35">
      <c r="B363" s="120">
        <v>43305</v>
      </c>
      <c r="C363" s="120"/>
      <c r="D363" s="64">
        <v>15</v>
      </c>
      <c r="E363" s="64" t="s">
        <v>162</v>
      </c>
      <c r="F363" s="64">
        <v>0</v>
      </c>
      <c r="G363" s="64">
        <v>1.1594827586206899</v>
      </c>
      <c r="H363" s="64">
        <v>1.37985817322486</v>
      </c>
      <c r="I363" s="64">
        <v>0.22037541460416599</v>
      </c>
      <c r="J363" s="64">
        <v>580</v>
      </c>
      <c r="K363" s="64">
        <v>1</v>
      </c>
      <c r="M363" s="64" t="str">
        <f>IF(M$155*$F363=1,"Critical Peak",INDEX('99 Look-Up Tables'!$G$3:$G$6,MATCH('05 Own Price Elasticity Daily'!$E363,'99 Look-Up Tables'!$E$3:$E$6,0),1))</f>
        <v>On-Peak</v>
      </c>
      <c r="N363" s="64" t="str">
        <f>IF(N$155*$F363=1,"Critical Peak",INDEX('99 Look-Up Tables'!$G$3:$G$6,MATCH('05 Own Price Elasticity Daily'!$E363,'99 Look-Up Tables'!$E$3:$E$6,0),1))</f>
        <v>On-Peak</v>
      </c>
    </row>
    <row r="364" spans="2:14" hidden="1" outlineLevel="1" x14ac:dyDescent="0.35">
      <c r="B364" s="120">
        <v>43305</v>
      </c>
      <c r="C364" s="120"/>
      <c r="D364" s="64">
        <v>16</v>
      </c>
      <c r="E364" s="64" t="s">
        <v>162</v>
      </c>
      <c r="F364" s="64">
        <v>0</v>
      </c>
      <c r="G364" s="64">
        <v>1.3262586206896601</v>
      </c>
      <c r="H364" s="64">
        <v>1.4893946659302799</v>
      </c>
      <c r="I364" s="64">
        <v>0.163136045240625</v>
      </c>
      <c r="J364" s="64">
        <v>580</v>
      </c>
      <c r="K364" s="64">
        <v>1</v>
      </c>
      <c r="M364" s="64" t="str">
        <f>IF(M$155*$F364=1,"Critical Peak",INDEX('99 Look-Up Tables'!$G$3:$G$6,MATCH('05 Own Price Elasticity Daily'!$E364,'99 Look-Up Tables'!$E$3:$E$6,0),1))</f>
        <v>On-Peak</v>
      </c>
      <c r="N364" s="64" t="str">
        <f>IF(N$155*$F364=1,"Critical Peak",INDEX('99 Look-Up Tables'!$G$3:$G$6,MATCH('05 Own Price Elasticity Daily'!$E364,'99 Look-Up Tables'!$E$3:$E$6,0),1))</f>
        <v>On-Peak</v>
      </c>
    </row>
    <row r="365" spans="2:14" hidden="1" outlineLevel="1" x14ac:dyDescent="0.35">
      <c r="B365" s="120">
        <v>43305</v>
      </c>
      <c r="C365" s="120"/>
      <c r="D365" s="64">
        <v>17</v>
      </c>
      <c r="E365" s="64" t="s">
        <v>162</v>
      </c>
      <c r="F365" s="64">
        <v>0</v>
      </c>
      <c r="G365" s="64">
        <v>1.46668965517241</v>
      </c>
      <c r="H365" s="64">
        <v>1.6620341993009899</v>
      </c>
      <c r="I365" s="64">
        <v>0.19534454412857699</v>
      </c>
      <c r="J365" s="64">
        <v>580</v>
      </c>
      <c r="K365" s="64">
        <v>1</v>
      </c>
      <c r="M365" s="64" t="str">
        <f>IF(M$155*$F365=1,"Critical Peak",INDEX('99 Look-Up Tables'!$G$3:$G$6,MATCH('05 Own Price Elasticity Daily'!$E365,'99 Look-Up Tables'!$E$3:$E$6,0),1))</f>
        <v>On-Peak</v>
      </c>
      <c r="N365" s="64" t="str">
        <f>IF(N$155*$F365=1,"Critical Peak",INDEX('99 Look-Up Tables'!$G$3:$G$6,MATCH('05 Own Price Elasticity Daily'!$E365,'99 Look-Up Tables'!$E$3:$E$6,0),1))</f>
        <v>On-Peak</v>
      </c>
    </row>
    <row r="366" spans="2:14" hidden="1" outlineLevel="1" x14ac:dyDescent="0.35">
      <c r="B366" s="120">
        <v>43305</v>
      </c>
      <c r="C366" s="120"/>
      <c r="D366" s="64">
        <v>18</v>
      </c>
      <c r="E366" s="64" t="s">
        <v>163</v>
      </c>
      <c r="F366" s="64">
        <v>1</v>
      </c>
      <c r="G366" s="64">
        <v>1.1546206896551701</v>
      </c>
      <c r="H366" s="64">
        <v>1.8620573987137701</v>
      </c>
      <c r="I366" s="64">
        <v>0.70743670905859302</v>
      </c>
      <c r="J366" s="64">
        <v>580</v>
      </c>
      <c r="K366" s="64">
        <v>1</v>
      </c>
      <c r="M366" s="64" t="str">
        <f>IF(M$155*$F366=1,"Critical Peak",INDEX('99 Look-Up Tables'!$G$3:$G$6,MATCH('05 Own Price Elasticity Daily'!$E366,'99 Look-Up Tables'!$E$3:$E$6,0),1))</f>
        <v>Critical Peak</v>
      </c>
      <c r="N366" s="64" t="str">
        <f>IF(N$155*$F366=1,"Critical Peak",INDEX('99 Look-Up Tables'!$G$3:$G$6,MATCH('05 Own Price Elasticity Daily'!$E366,'99 Look-Up Tables'!$E$3:$E$6,0),1))</f>
        <v>Mid-Peak</v>
      </c>
    </row>
    <row r="367" spans="2:14" hidden="1" outlineLevel="1" x14ac:dyDescent="0.35">
      <c r="B367" s="120">
        <v>43305</v>
      </c>
      <c r="C367" s="120"/>
      <c r="D367" s="64">
        <v>19</v>
      </c>
      <c r="E367" s="64" t="s">
        <v>163</v>
      </c>
      <c r="F367" s="64">
        <v>0</v>
      </c>
      <c r="G367" s="64">
        <v>1.75970689655172</v>
      </c>
      <c r="H367" s="64">
        <v>1.88458952070286</v>
      </c>
      <c r="I367" s="64">
        <v>0.12488262415113099</v>
      </c>
      <c r="J367" s="64">
        <v>580</v>
      </c>
      <c r="K367" s="64">
        <v>1</v>
      </c>
      <c r="M367" s="64" t="str">
        <f>IF(M$155*$F367=1,"Critical Peak",INDEX('99 Look-Up Tables'!$G$3:$G$6,MATCH('05 Own Price Elasticity Daily'!$E367,'99 Look-Up Tables'!$E$3:$E$6,0),1))</f>
        <v>Mid-Peak</v>
      </c>
      <c r="N367" s="64" t="str">
        <f>IF(N$155*$F367=1,"Critical Peak",INDEX('99 Look-Up Tables'!$G$3:$G$6,MATCH('05 Own Price Elasticity Daily'!$E367,'99 Look-Up Tables'!$E$3:$E$6,0),1))</f>
        <v>Mid-Peak</v>
      </c>
    </row>
    <row r="368" spans="2:14" hidden="1" outlineLevel="1" x14ac:dyDescent="0.35">
      <c r="B368" s="120">
        <v>43305</v>
      </c>
      <c r="C368" s="120"/>
      <c r="D368" s="64">
        <v>20</v>
      </c>
      <c r="E368" s="64" t="s">
        <v>164</v>
      </c>
      <c r="F368" s="64">
        <v>0</v>
      </c>
      <c r="G368" s="64">
        <v>1.8204310344827599</v>
      </c>
      <c r="H368" s="64">
        <v>1.8798394248544701</v>
      </c>
      <c r="I368" s="64">
        <v>5.9408390371714803E-2</v>
      </c>
      <c r="J368" s="64">
        <v>580</v>
      </c>
      <c r="K368" s="64">
        <v>1</v>
      </c>
      <c r="M368" s="64" t="str">
        <f>IF(M$155*$F368=1,"Critical Peak",INDEX('99 Look-Up Tables'!$G$3:$G$6,MATCH('05 Own Price Elasticity Daily'!$E368,'99 Look-Up Tables'!$E$3:$E$6,0),1))</f>
        <v>Off-Peak</v>
      </c>
      <c r="N368" s="64" t="str">
        <f>IF(N$155*$F368=1,"Critical Peak",INDEX('99 Look-Up Tables'!$G$3:$G$6,MATCH('05 Own Price Elasticity Daily'!$E368,'99 Look-Up Tables'!$E$3:$E$6,0),1))</f>
        <v>Off-Peak</v>
      </c>
    </row>
    <row r="369" spans="2:14" hidden="1" outlineLevel="1" x14ac:dyDescent="0.35">
      <c r="B369" s="120">
        <v>43305</v>
      </c>
      <c r="C369" s="120"/>
      <c r="D369" s="64">
        <v>21</v>
      </c>
      <c r="E369" s="64" t="s">
        <v>164</v>
      </c>
      <c r="F369" s="64">
        <v>0</v>
      </c>
      <c r="G369" s="64">
        <v>1.8478620689655201</v>
      </c>
      <c r="H369" s="64">
        <v>1.8762450629195</v>
      </c>
      <c r="I369" s="64">
        <v>2.8382993953979901E-2</v>
      </c>
      <c r="J369" s="64">
        <v>580</v>
      </c>
      <c r="K369" s="64">
        <v>1</v>
      </c>
      <c r="M369" s="64" t="str">
        <f>IF(M$155*$F369=1,"Critical Peak",INDEX('99 Look-Up Tables'!$G$3:$G$6,MATCH('05 Own Price Elasticity Daily'!$E369,'99 Look-Up Tables'!$E$3:$E$6,0),1))</f>
        <v>Off-Peak</v>
      </c>
      <c r="N369" s="64" t="str">
        <f>IF(N$155*$F369=1,"Critical Peak",INDEX('99 Look-Up Tables'!$G$3:$G$6,MATCH('05 Own Price Elasticity Daily'!$E369,'99 Look-Up Tables'!$E$3:$E$6,0),1))</f>
        <v>Off-Peak</v>
      </c>
    </row>
    <row r="370" spans="2:14" hidden="1" outlineLevel="1" x14ac:dyDescent="0.35">
      <c r="B370" s="120">
        <v>43305</v>
      </c>
      <c r="C370" s="120"/>
      <c r="D370" s="64">
        <v>22</v>
      </c>
      <c r="E370" s="64" t="s">
        <v>164</v>
      </c>
      <c r="F370" s="64">
        <v>0</v>
      </c>
      <c r="G370" s="64">
        <v>1.8622931034482799</v>
      </c>
      <c r="H370" s="64">
        <v>1.79609919675354</v>
      </c>
      <c r="I370" s="64">
        <v>-6.6193906694732199E-2</v>
      </c>
      <c r="J370" s="64">
        <v>580</v>
      </c>
      <c r="K370" s="64">
        <v>1</v>
      </c>
      <c r="M370" s="64" t="str">
        <f>IF(M$155*$F370=1,"Critical Peak",INDEX('99 Look-Up Tables'!$G$3:$G$6,MATCH('05 Own Price Elasticity Daily'!$E370,'99 Look-Up Tables'!$E$3:$E$6,0),1))</f>
        <v>Off-Peak</v>
      </c>
      <c r="N370" s="64" t="str">
        <f>IF(N$155*$F370=1,"Critical Peak",INDEX('99 Look-Up Tables'!$G$3:$G$6,MATCH('05 Own Price Elasticity Daily'!$E370,'99 Look-Up Tables'!$E$3:$E$6,0),1))</f>
        <v>Off-Peak</v>
      </c>
    </row>
    <row r="371" spans="2:14" hidden="1" outlineLevel="1" x14ac:dyDescent="0.35">
      <c r="B371" s="120">
        <v>43305</v>
      </c>
      <c r="C371" s="120"/>
      <c r="D371" s="64">
        <v>23</v>
      </c>
      <c r="E371" s="64" t="s">
        <v>164</v>
      </c>
      <c r="F371" s="64">
        <v>0</v>
      </c>
      <c r="G371" s="64">
        <v>1.6883620689655201</v>
      </c>
      <c r="H371" s="64">
        <v>1.64983867856705</v>
      </c>
      <c r="I371" s="64">
        <v>-3.8523390398464502E-2</v>
      </c>
      <c r="J371" s="64">
        <v>580</v>
      </c>
      <c r="K371" s="64">
        <v>1</v>
      </c>
      <c r="M371" s="64" t="str">
        <f>IF(M$155*$F371=1,"Critical Peak",INDEX('99 Look-Up Tables'!$G$3:$G$6,MATCH('05 Own Price Elasticity Daily'!$E371,'99 Look-Up Tables'!$E$3:$E$6,0),1))</f>
        <v>Off-Peak</v>
      </c>
      <c r="N371" s="64" t="str">
        <f>IF(N$155*$F371=1,"Critical Peak",INDEX('99 Look-Up Tables'!$G$3:$G$6,MATCH('05 Own Price Elasticity Daily'!$E371,'99 Look-Up Tables'!$E$3:$E$6,0),1))</f>
        <v>Off-Peak</v>
      </c>
    </row>
    <row r="372" spans="2:14" hidden="1" outlineLevel="1" x14ac:dyDescent="0.35">
      <c r="B372" s="120">
        <v>43305</v>
      </c>
      <c r="C372" s="120"/>
      <c r="D372" s="64">
        <v>24</v>
      </c>
      <c r="E372" s="64" t="s">
        <v>164</v>
      </c>
      <c r="F372" s="64">
        <v>0</v>
      </c>
      <c r="G372" s="64">
        <v>1.40660344827586</v>
      </c>
      <c r="H372" s="64">
        <v>1.4149151752476099</v>
      </c>
      <c r="I372" s="64">
        <v>8.3117269717500608E-3</v>
      </c>
      <c r="J372" s="64">
        <v>580</v>
      </c>
      <c r="K372" s="64">
        <v>1</v>
      </c>
      <c r="M372" s="64" t="str">
        <f>IF(M$155*$F372=1,"Critical Peak",INDEX('99 Look-Up Tables'!$G$3:$G$6,MATCH('05 Own Price Elasticity Daily'!$E372,'99 Look-Up Tables'!$E$3:$E$6,0),1))</f>
        <v>Off-Peak</v>
      </c>
      <c r="N372" s="64" t="str">
        <f>IF(N$155*$F372=1,"Critical Peak",INDEX('99 Look-Up Tables'!$G$3:$G$6,MATCH('05 Own Price Elasticity Daily'!$E372,'99 Look-Up Tables'!$E$3:$E$6,0),1))</f>
        <v>Off-Peak</v>
      </c>
    </row>
    <row r="373" spans="2:14" hidden="1" outlineLevel="1" x14ac:dyDescent="0.35">
      <c r="B373" s="120">
        <v>43319</v>
      </c>
      <c r="C373" s="120"/>
      <c r="D373" s="64">
        <v>1</v>
      </c>
      <c r="E373" s="64" t="s">
        <v>164</v>
      </c>
      <c r="F373" s="64">
        <v>0</v>
      </c>
      <c r="G373" s="64">
        <v>1.22820921985816</v>
      </c>
      <c r="H373" s="64">
        <v>1.4714908896333201</v>
      </c>
      <c r="I373" s="64">
        <v>0.243281669775161</v>
      </c>
      <c r="J373" s="64">
        <v>564</v>
      </c>
      <c r="K373" s="64">
        <v>1</v>
      </c>
      <c r="M373" s="64" t="str">
        <f>IF(M$155*$F373=1,"Critical Peak",INDEX('99 Look-Up Tables'!$G$3:$G$6,MATCH('05 Own Price Elasticity Daily'!$E373,'99 Look-Up Tables'!$E$3:$E$6,0),1))</f>
        <v>Off-Peak</v>
      </c>
      <c r="N373" s="64" t="str">
        <f>IF(N$155*$F373=1,"Critical Peak",INDEX('99 Look-Up Tables'!$G$3:$G$6,MATCH('05 Own Price Elasticity Daily'!$E373,'99 Look-Up Tables'!$E$3:$E$6,0),1))</f>
        <v>Off-Peak</v>
      </c>
    </row>
    <row r="374" spans="2:14" hidden="1" outlineLevel="1" x14ac:dyDescent="0.35">
      <c r="B374" s="120">
        <v>43319</v>
      </c>
      <c r="C374" s="120"/>
      <c r="D374" s="64">
        <v>2</v>
      </c>
      <c r="E374" s="64" t="s">
        <v>164</v>
      </c>
      <c r="F374" s="64">
        <v>0</v>
      </c>
      <c r="G374" s="64">
        <v>1.1120035460992901</v>
      </c>
      <c r="H374" s="64">
        <v>1.2884543885751301</v>
      </c>
      <c r="I374" s="64">
        <v>0.17645084247583701</v>
      </c>
      <c r="J374" s="64">
        <v>564</v>
      </c>
      <c r="K374" s="64">
        <v>1</v>
      </c>
      <c r="M374" s="64" t="str">
        <f>IF(M$155*$F374=1,"Critical Peak",INDEX('99 Look-Up Tables'!$G$3:$G$6,MATCH('05 Own Price Elasticity Daily'!$E374,'99 Look-Up Tables'!$E$3:$E$6,0),1))</f>
        <v>Off-Peak</v>
      </c>
      <c r="N374" s="64" t="str">
        <f>IF(N$155*$F374=1,"Critical Peak",INDEX('99 Look-Up Tables'!$G$3:$G$6,MATCH('05 Own Price Elasticity Daily'!$E374,'99 Look-Up Tables'!$E$3:$E$6,0),1))</f>
        <v>Off-Peak</v>
      </c>
    </row>
    <row r="375" spans="2:14" hidden="1" outlineLevel="1" x14ac:dyDescent="0.35">
      <c r="B375" s="120">
        <v>43319</v>
      </c>
      <c r="C375" s="120"/>
      <c r="D375" s="64">
        <v>3</v>
      </c>
      <c r="E375" s="64" t="s">
        <v>164</v>
      </c>
      <c r="F375" s="64">
        <v>0</v>
      </c>
      <c r="G375" s="64">
        <v>1.01670212765957</v>
      </c>
      <c r="H375" s="64">
        <v>1.1561173549513299</v>
      </c>
      <c r="I375" s="64">
        <v>0.13941522729176001</v>
      </c>
      <c r="J375" s="64">
        <v>564</v>
      </c>
      <c r="K375" s="64">
        <v>1</v>
      </c>
      <c r="M375" s="64" t="str">
        <f>IF(M$155*$F375=1,"Critical Peak",INDEX('99 Look-Up Tables'!$G$3:$G$6,MATCH('05 Own Price Elasticity Daily'!$E375,'99 Look-Up Tables'!$E$3:$E$6,0),1))</f>
        <v>Off-Peak</v>
      </c>
      <c r="N375" s="64" t="str">
        <f>IF(N$155*$F375=1,"Critical Peak",INDEX('99 Look-Up Tables'!$G$3:$G$6,MATCH('05 Own Price Elasticity Daily'!$E375,'99 Look-Up Tables'!$E$3:$E$6,0),1))</f>
        <v>Off-Peak</v>
      </c>
    </row>
    <row r="376" spans="2:14" hidden="1" outlineLevel="1" x14ac:dyDescent="0.35">
      <c r="B376" s="120">
        <v>43319</v>
      </c>
      <c r="C376" s="120"/>
      <c r="D376" s="64">
        <v>4</v>
      </c>
      <c r="E376" s="64" t="s">
        <v>164</v>
      </c>
      <c r="F376" s="64">
        <v>0</v>
      </c>
      <c r="G376" s="64">
        <v>0.947960992907801</v>
      </c>
      <c r="H376" s="64">
        <v>1.03101382725758</v>
      </c>
      <c r="I376" s="64">
        <v>8.3052834349776797E-2</v>
      </c>
      <c r="J376" s="64">
        <v>564</v>
      </c>
      <c r="K376" s="64">
        <v>1</v>
      </c>
      <c r="M376" s="64" t="str">
        <f>IF(M$155*$F376=1,"Critical Peak",INDEX('99 Look-Up Tables'!$G$3:$G$6,MATCH('05 Own Price Elasticity Daily'!$E376,'99 Look-Up Tables'!$E$3:$E$6,0),1))</f>
        <v>Off-Peak</v>
      </c>
      <c r="N376" s="64" t="str">
        <f>IF(N$155*$F376=1,"Critical Peak",INDEX('99 Look-Up Tables'!$G$3:$G$6,MATCH('05 Own Price Elasticity Daily'!$E376,'99 Look-Up Tables'!$E$3:$E$6,0),1))</f>
        <v>Off-Peak</v>
      </c>
    </row>
    <row r="377" spans="2:14" hidden="1" outlineLevel="1" x14ac:dyDescent="0.35">
      <c r="B377" s="120">
        <v>43319</v>
      </c>
      <c r="C377" s="120"/>
      <c r="D377" s="64">
        <v>5</v>
      </c>
      <c r="E377" s="64" t="s">
        <v>164</v>
      </c>
      <c r="F377" s="64">
        <v>0</v>
      </c>
      <c r="G377" s="64">
        <v>0.91315602836879395</v>
      </c>
      <c r="H377" s="64">
        <v>0.96844048740132904</v>
      </c>
      <c r="I377" s="64">
        <v>5.5284459032534601E-2</v>
      </c>
      <c r="J377" s="64">
        <v>564</v>
      </c>
      <c r="K377" s="64">
        <v>1</v>
      </c>
      <c r="M377" s="64" t="str">
        <f>IF(M$155*$F377=1,"Critical Peak",INDEX('99 Look-Up Tables'!$G$3:$G$6,MATCH('05 Own Price Elasticity Daily'!$E377,'99 Look-Up Tables'!$E$3:$E$6,0),1))</f>
        <v>Off-Peak</v>
      </c>
      <c r="N377" s="64" t="str">
        <f>IF(N$155*$F377=1,"Critical Peak",INDEX('99 Look-Up Tables'!$G$3:$G$6,MATCH('05 Own Price Elasticity Daily'!$E377,'99 Look-Up Tables'!$E$3:$E$6,0),1))</f>
        <v>Off-Peak</v>
      </c>
    </row>
    <row r="378" spans="2:14" hidden="1" outlineLevel="1" x14ac:dyDescent="0.35">
      <c r="B378" s="120">
        <v>43319</v>
      </c>
      <c r="C378" s="120"/>
      <c r="D378" s="64">
        <v>6</v>
      </c>
      <c r="E378" s="64" t="s">
        <v>164</v>
      </c>
      <c r="F378" s="64">
        <v>0</v>
      </c>
      <c r="G378" s="64">
        <v>0.92324468085106404</v>
      </c>
      <c r="H378" s="64">
        <v>0.99861705301952997</v>
      </c>
      <c r="I378" s="64">
        <v>7.5372372168466095E-2</v>
      </c>
      <c r="J378" s="64">
        <v>564</v>
      </c>
      <c r="K378" s="64">
        <v>1</v>
      </c>
      <c r="M378" s="64" t="str">
        <f>IF(M$155*$F378=1,"Critical Peak",INDEX('99 Look-Up Tables'!$G$3:$G$6,MATCH('05 Own Price Elasticity Daily'!$E378,'99 Look-Up Tables'!$E$3:$E$6,0),1))</f>
        <v>Off-Peak</v>
      </c>
      <c r="N378" s="64" t="str">
        <f>IF(N$155*$F378=1,"Critical Peak",INDEX('99 Look-Up Tables'!$G$3:$G$6,MATCH('05 Own Price Elasticity Daily'!$E378,'99 Look-Up Tables'!$E$3:$E$6,0),1))</f>
        <v>Off-Peak</v>
      </c>
    </row>
    <row r="379" spans="2:14" hidden="1" outlineLevel="1" x14ac:dyDescent="0.35">
      <c r="B379" s="120">
        <v>43319</v>
      </c>
      <c r="C379" s="120"/>
      <c r="D379" s="64">
        <v>7</v>
      </c>
      <c r="E379" s="64" t="s">
        <v>164</v>
      </c>
      <c r="F379" s="64">
        <v>0</v>
      </c>
      <c r="G379" s="64">
        <v>0.95312056737588702</v>
      </c>
      <c r="H379" s="64">
        <v>1.0481979597119899</v>
      </c>
      <c r="I379" s="64">
        <v>9.5077392336102601E-2</v>
      </c>
      <c r="J379" s="64">
        <v>564</v>
      </c>
      <c r="K379" s="64">
        <v>1</v>
      </c>
      <c r="M379" s="64" t="str">
        <f>IF(M$155*$F379=1,"Critical Peak",INDEX('99 Look-Up Tables'!$G$3:$G$6,MATCH('05 Own Price Elasticity Daily'!$E379,'99 Look-Up Tables'!$E$3:$E$6,0),1))</f>
        <v>Off-Peak</v>
      </c>
      <c r="N379" s="64" t="str">
        <f>IF(N$155*$F379=1,"Critical Peak",INDEX('99 Look-Up Tables'!$G$3:$G$6,MATCH('05 Own Price Elasticity Daily'!$E379,'99 Look-Up Tables'!$E$3:$E$6,0),1))</f>
        <v>Off-Peak</v>
      </c>
    </row>
    <row r="380" spans="2:14" hidden="1" outlineLevel="1" x14ac:dyDescent="0.35">
      <c r="B380" s="120">
        <v>43319</v>
      </c>
      <c r="C380" s="120"/>
      <c r="D380" s="64">
        <v>8</v>
      </c>
      <c r="E380" s="64" t="s">
        <v>163</v>
      </c>
      <c r="F380" s="64">
        <v>0</v>
      </c>
      <c r="G380" s="64">
        <v>0.96528368794326203</v>
      </c>
      <c r="H380" s="64">
        <v>1.11301060420405</v>
      </c>
      <c r="I380" s="64">
        <v>0.14772691626078299</v>
      </c>
      <c r="J380" s="64">
        <v>564</v>
      </c>
      <c r="K380" s="64">
        <v>1</v>
      </c>
      <c r="M380" s="64" t="str">
        <f>IF(M$155*$F380=1,"Critical Peak",INDEX('99 Look-Up Tables'!$G$3:$G$6,MATCH('05 Own Price Elasticity Daily'!$E380,'99 Look-Up Tables'!$E$3:$E$6,0),1))</f>
        <v>Mid-Peak</v>
      </c>
      <c r="N380" s="64" t="str">
        <f>IF(N$155*$F380=1,"Critical Peak",INDEX('99 Look-Up Tables'!$G$3:$G$6,MATCH('05 Own Price Elasticity Daily'!$E380,'99 Look-Up Tables'!$E$3:$E$6,0),1))</f>
        <v>Mid-Peak</v>
      </c>
    </row>
    <row r="381" spans="2:14" hidden="1" outlineLevel="1" x14ac:dyDescent="0.35">
      <c r="B381" s="120">
        <v>43319</v>
      </c>
      <c r="C381" s="120"/>
      <c r="D381" s="64">
        <v>9</v>
      </c>
      <c r="E381" s="64" t="s">
        <v>163</v>
      </c>
      <c r="F381" s="64">
        <v>0</v>
      </c>
      <c r="G381" s="64">
        <v>1.0262588652482301</v>
      </c>
      <c r="H381" s="64">
        <v>1.15863443839953</v>
      </c>
      <c r="I381" s="64">
        <v>0.13237557315130499</v>
      </c>
      <c r="J381" s="64">
        <v>564</v>
      </c>
      <c r="K381" s="64">
        <v>1</v>
      </c>
      <c r="M381" s="64" t="str">
        <f>IF(M$155*$F381=1,"Critical Peak",INDEX('99 Look-Up Tables'!$G$3:$G$6,MATCH('05 Own Price Elasticity Daily'!$E381,'99 Look-Up Tables'!$E$3:$E$6,0),1))</f>
        <v>Mid-Peak</v>
      </c>
      <c r="N381" s="64" t="str">
        <f>IF(N$155*$F381=1,"Critical Peak",INDEX('99 Look-Up Tables'!$G$3:$G$6,MATCH('05 Own Price Elasticity Daily'!$E381,'99 Look-Up Tables'!$E$3:$E$6,0),1))</f>
        <v>Mid-Peak</v>
      </c>
    </row>
    <row r="382" spans="2:14" hidden="1" outlineLevel="1" x14ac:dyDescent="0.35">
      <c r="B382" s="120">
        <v>43319</v>
      </c>
      <c r="C382" s="120"/>
      <c r="D382" s="64">
        <v>10</v>
      </c>
      <c r="E382" s="64" t="s">
        <v>163</v>
      </c>
      <c r="F382" s="64">
        <v>0</v>
      </c>
      <c r="G382" s="64">
        <v>1.11801418439716</v>
      </c>
      <c r="H382" s="64">
        <v>1.2104062380882501</v>
      </c>
      <c r="I382" s="64">
        <v>9.2392053691091394E-2</v>
      </c>
      <c r="J382" s="64">
        <v>564</v>
      </c>
      <c r="K382" s="64">
        <v>1</v>
      </c>
      <c r="M382" s="64" t="str">
        <f>IF(M$155*$F382=1,"Critical Peak",INDEX('99 Look-Up Tables'!$G$3:$G$6,MATCH('05 Own Price Elasticity Daily'!$E382,'99 Look-Up Tables'!$E$3:$E$6,0),1))</f>
        <v>Mid-Peak</v>
      </c>
      <c r="N382" s="64" t="str">
        <f>IF(N$155*$F382=1,"Critical Peak",INDEX('99 Look-Up Tables'!$G$3:$G$6,MATCH('05 Own Price Elasticity Daily'!$E382,'99 Look-Up Tables'!$E$3:$E$6,0),1))</f>
        <v>Mid-Peak</v>
      </c>
    </row>
    <row r="383" spans="2:14" hidden="1" outlineLevel="1" x14ac:dyDescent="0.35">
      <c r="B383" s="120">
        <v>43319</v>
      </c>
      <c r="C383" s="120"/>
      <c r="D383" s="64">
        <v>11</v>
      </c>
      <c r="E383" s="64" t="s">
        <v>163</v>
      </c>
      <c r="F383" s="64">
        <v>0</v>
      </c>
      <c r="G383" s="64">
        <v>1.1360638297872301</v>
      </c>
      <c r="H383" s="64">
        <v>1.2779548052838099</v>
      </c>
      <c r="I383" s="64">
        <v>0.14189097549657601</v>
      </c>
      <c r="J383" s="64">
        <v>564</v>
      </c>
      <c r="K383" s="64">
        <v>1</v>
      </c>
      <c r="M383" s="64" t="str">
        <f>IF(M$155*$F383=1,"Critical Peak",INDEX('99 Look-Up Tables'!$G$3:$G$6,MATCH('05 Own Price Elasticity Daily'!$E383,'99 Look-Up Tables'!$E$3:$E$6,0),1))</f>
        <v>Mid-Peak</v>
      </c>
      <c r="N383" s="64" t="str">
        <f>IF(N$155*$F383=1,"Critical Peak",INDEX('99 Look-Up Tables'!$G$3:$G$6,MATCH('05 Own Price Elasticity Daily'!$E383,'99 Look-Up Tables'!$E$3:$E$6,0),1))</f>
        <v>Mid-Peak</v>
      </c>
    </row>
    <row r="384" spans="2:14" hidden="1" outlineLevel="1" x14ac:dyDescent="0.35">
      <c r="B384" s="120">
        <v>43319</v>
      </c>
      <c r="C384" s="120"/>
      <c r="D384" s="64">
        <v>12</v>
      </c>
      <c r="E384" s="64" t="s">
        <v>162</v>
      </c>
      <c r="F384" s="64">
        <v>0</v>
      </c>
      <c r="G384" s="64">
        <v>1.14647163120567</v>
      </c>
      <c r="H384" s="64">
        <v>1.39024378794229</v>
      </c>
      <c r="I384" s="64">
        <v>0.24377215673661301</v>
      </c>
      <c r="J384" s="64">
        <v>564</v>
      </c>
      <c r="K384" s="64">
        <v>1</v>
      </c>
      <c r="M384" s="64" t="str">
        <f>IF(M$155*$F384=1,"Critical Peak",INDEX('99 Look-Up Tables'!$G$3:$G$6,MATCH('05 Own Price Elasticity Daily'!$E384,'99 Look-Up Tables'!$E$3:$E$6,0),1))</f>
        <v>On-Peak</v>
      </c>
      <c r="N384" s="64" t="str">
        <f>IF(N$155*$F384=1,"Critical Peak",INDEX('99 Look-Up Tables'!$G$3:$G$6,MATCH('05 Own Price Elasticity Daily'!$E384,'99 Look-Up Tables'!$E$3:$E$6,0),1))</f>
        <v>On-Peak</v>
      </c>
    </row>
    <row r="385" spans="2:14" hidden="1" outlineLevel="1" x14ac:dyDescent="0.35">
      <c r="B385" s="120">
        <v>43319</v>
      </c>
      <c r="C385" s="120"/>
      <c r="D385" s="64">
        <v>13</v>
      </c>
      <c r="E385" s="64" t="s">
        <v>162</v>
      </c>
      <c r="F385" s="64">
        <v>0</v>
      </c>
      <c r="G385" s="64">
        <v>1.26946808510638</v>
      </c>
      <c r="H385" s="64">
        <v>1.48733827968513</v>
      </c>
      <c r="I385" s="64">
        <v>0.21787019457874701</v>
      </c>
      <c r="J385" s="64">
        <v>564</v>
      </c>
      <c r="K385" s="64">
        <v>1</v>
      </c>
      <c r="M385" s="64" t="str">
        <f>IF(M$155*$F385=1,"Critical Peak",INDEX('99 Look-Up Tables'!$G$3:$G$6,MATCH('05 Own Price Elasticity Daily'!$E385,'99 Look-Up Tables'!$E$3:$E$6,0),1))</f>
        <v>On-Peak</v>
      </c>
      <c r="N385" s="64" t="str">
        <f>IF(N$155*$F385=1,"Critical Peak",INDEX('99 Look-Up Tables'!$G$3:$G$6,MATCH('05 Own Price Elasticity Daily'!$E385,'99 Look-Up Tables'!$E$3:$E$6,0),1))</f>
        <v>On-Peak</v>
      </c>
    </row>
    <row r="386" spans="2:14" hidden="1" outlineLevel="1" x14ac:dyDescent="0.35">
      <c r="B386" s="120">
        <v>43319</v>
      </c>
      <c r="C386" s="120"/>
      <c r="D386" s="64">
        <v>14</v>
      </c>
      <c r="E386" s="64" t="s">
        <v>162</v>
      </c>
      <c r="F386" s="64">
        <v>0</v>
      </c>
      <c r="G386" s="64">
        <v>1.34468085106383</v>
      </c>
      <c r="H386" s="64">
        <v>1.5460270550809201</v>
      </c>
      <c r="I386" s="64">
        <v>0.201346204017089</v>
      </c>
      <c r="J386" s="64">
        <v>564</v>
      </c>
      <c r="K386" s="64">
        <v>1</v>
      </c>
      <c r="M386" s="64" t="str">
        <f>IF(M$155*$F386=1,"Critical Peak",INDEX('99 Look-Up Tables'!$G$3:$G$6,MATCH('05 Own Price Elasticity Daily'!$E386,'99 Look-Up Tables'!$E$3:$E$6,0),1))</f>
        <v>On-Peak</v>
      </c>
      <c r="N386" s="64" t="str">
        <f>IF(N$155*$F386=1,"Critical Peak",INDEX('99 Look-Up Tables'!$G$3:$G$6,MATCH('05 Own Price Elasticity Daily'!$E386,'99 Look-Up Tables'!$E$3:$E$6,0),1))</f>
        <v>On-Peak</v>
      </c>
    </row>
    <row r="387" spans="2:14" hidden="1" outlineLevel="1" x14ac:dyDescent="0.35">
      <c r="B387" s="120">
        <v>43319</v>
      </c>
      <c r="C387" s="120"/>
      <c r="D387" s="64">
        <v>15</v>
      </c>
      <c r="E387" s="64" t="s">
        <v>162</v>
      </c>
      <c r="F387" s="64">
        <v>0</v>
      </c>
      <c r="G387" s="64">
        <v>1.4533687943262401</v>
      </c>
      <c r="H387" s="64">
        <v>1.6238958328753901</v>
      </c>
      <c r="I387" s="64">
        <v>0.17052703854915099</v>
      </c>
      <c r="J387" s="64">
        <v>564</v>
      </c>
      <c r="K387" s="64">
        <v>1</v>
      </c>
      <c r="M387" s="64" t="str">
        <f>IF(M$155*$F387=1,"Critical Peak",INDEX('99 Look-Up Tables'!$G$3:$G$6,MATCH('05 Own Price Elasticity Daily'!$E387,'99 Look-Up Tables'!$E$3:$E$6,0),1))</f>
        <v>On-Peak</v>
      </c>
      <c r="N387" s="64" t="str">
        <f>IF(N$155*$F387=1,"Critical Peak",INDEX('99 Look-Up Tables'!$G$3:$G$6,MATCH('05 Own Price Elasticity Daily'!$E387,'99 Look-Up Tables'!$E$3:$E$6,0),1))</f>
        <v>On-Peak</v>
      </c>
    </row>
    <row r="388" spans="2:14" hidden="1" outlineLevel="1" x14ac:dyDescent="0.35">
      <c r="B388" s="120">
        <v>43319</v>
      </c>
      <c r="C388" s="120"/>
      <c r="D388" s="64">
        <v>16</v>
      </c>
      <c r="E388" s="64" t="s">
        <v>162</v>
      </c>
      <c r="F388" s="64">
        <v>0</v>
      </c>
      <c r="G388" s="64">
        <v>1.57308510638298</v>
      </c>
      <c r="H388" s="64">
        <v>1.69817378706217</v>
      </c>
      <c r="I388" s="64">
        <v>0.12508868067919399</v>
      </c>
      <c r="J388" s="64">
        <v>564</v>
      </c>
      <c r="K388" s="64">
        <v>1</v>
      </c>
      <c r="M388" s="64" t="str">
        <f>IF(M$155*$F388=1,"Critical Peak",INDEX('99 Look-Up Tables'!$G$3:$G$6,MATCH('05 Own Price Elasticity Daily'!$E388,'99 Look-Up Tables'!$E$3:$E$6,0),1))</f>
        <v>On-Peak</v>
      </c>
      <c r="N388" s="64" t="str">
        <f>IF(N$155*$F388=1,"Critical Peak",INDEX('99 Look-Up Tables'!$G$3:$G$6,MATCH('05 Own Price Elasticity Daily'!$E388,'99 Look-Up Tables'!$E$3:$E$6,0),1))</f>
        <v>On-Peak</v>
      </c>
    </row>
    <row r="389" spans="2:14" hidden="1" outlineLevel="1" x14ac:dyDescent="0.35">
      <c r="B389" s="120">
        <v>43319</v>
      </c>
      <c r="C389" s="120"/>
      <c r="D389" s="64">
        <v>17</v>
      </c>
      <c r="E389" s="64" t="s">
        <v>162</v>
      </c>
      <c r="F389" s="64">
        <v>0</v>
      </c>
      <c r="G389" s="64">
        <v>1.71540780141844</v>
      </c>
      <c r="H389" s="64">
        <v>1.81633854352845</v>
      </c>
      <c r="I389" s="64">
        <v>0.100930742110012</v>
      </c>
      <c r="J389" s="64">
        <v>564</v>
      </c>
      <c r="K389" s="64">
        <v>1</v>
      </c>
      <c r="M389" s="64" t="str">
        <f>IF(M$155*$F389=1,"Critical Peak",INDEX('99 Look-Up Tables'!$G$3:$G$6,MATCH('05 Own Price Elasticity Daily'!$E389,'99 Look-Up Tables'!$E$3:$E$6,0),1))</f>
        <v>On-Peak</v>
      </c>
      <c r="N389" s="64" t="str">
        <f>IF(N$155*$F389=1,"Critical Peak",INDEX('99 Look-Up Tables'!$G$3:$G$6,MATCH('05 Own Price Elasticity Daily'!$E389,'99 Look-Up Tables'!$E$3:$E$6,0),1))</f>
        <v>On-Peak</v>
      </c>
    </row>
    <row r="390" spans="2:14" hidden="1" outlineLevel="1" x14ac:dyDescent="0.35">
      <c r="B390" s="120">
        <v>43319</v>
      </c>
      <c r="C390" s="120"/>
      <c r="D390" s="64">
        <v>18</v>
      </c>
      <c r="E390" s="64" t="s">
        <v>163</v>
      </c>
      <c r="F390" s="64">
        <v>1</v>
      </c>
      <c r="G390" s="64">
        <v>1.29741134751773</v>
      </c>
      <c r="H390" s="64">
        <v>1.97297027459577</v>
      </c>
      <c r="I390" s="64">
        <v>0.67555892707804399</v>
      </c>
      <c r="J390" s="64">
        <v>564</v>
      </c>
      <c r="K390" s="64">
        <v>1</v>
      </c>
      <c r="M390" s="64" t="str">
        <f>IF(M$155*$F390=1,"Critical Peak",INDEX('99 Look-Up Tables'!$G$3:$G$6,MATCH('05 Own Price Elasticity Daily'!$E390,'99 Look-Up Tables'!$E$3:$E$6,0),1))</f>
        <v>Critical Peak</v>
      </c>
      <c r="N390" s="64" t="str">
        <f>IF(N$155*$F390=1,"Critical Peak",INDEX('99 Look-Up Tables'!$G$3:$G$6,MATCH('05 Own Price Elasticity Daily'!$E390,'99 Look-Up Tables'!$E$3:$E$6,0),1))</f>
        <v>Mid-Peak</v>
      </c>
    </row>
    <row r="391" spans="2:14" hidden="1" outlineLevel="1" x14ac:dyDescent="0.35">
      <c r="B391" s="120">
        <v>43319</v>
      </c>
      <c r="C391" s="120"/>
      <c r="D391" s="64">
        <v>19</v>
      </c>
      <c r="E391" s="64" t="s">
        <v>163</v>
      </c>
      <c r="F391" s="64">
        <v>0</v>
      </c>
      <c r="G391" s="64">
        <v>1.9281205673758901</v>
      </c>
      <c r="H391" s="64">
        <v>1.9855115264541501</v>
      </c>
      <c r="I391" s="64">
        <v>5.7390959078261403E-2</v>
      </c>
      <c r="J391" s="64">
        <v>564</v>
      </c>
      <c r="K391" s="64">
        <v>1</v>
      </c>
      <c r="M391" s="64" t="str">
        <f>IF(M$155*$F391=1,"Critical Peak",INDEX('99 Look-Up Tables'!$G$3:$G$6,MATCH('05 Own Price Elasticity Daily'!$E391,'99 Look-Up Tables'!$E$3:$E$6,0),1))</f>
        <v>Mid-Peak</v>
      </c>
      <c r="N391" s="64" t="str">
        <f>IF(N$155*$F391=1,"Critical Peak",INDEX('99 Look-Up Tables'!$G$3:$G$6,MATCH('05 Own Price Elasticity Daily'!$E391,'99 Look-Up Tables'!$E$3:$E$6,0),1))</f>
        <v>Mid-Peak</v>
      </c>
    </row>
    <row r="392" spans="2:14" hidden="1" outlineLevel="1" x14ac:dyDescent="0.35">
      <c r="B392" s="120">
        <v>43319</v>
      </c>
      <c r="C392" s="120"/>
      <c r="D392" s="64">
        <v>20</v>
      </c>
      <c r="E392" s="64" t="s">
        <v>164</v>
      </c>
      <c r="F392" s="64">
        <v>0</v>
      </c>
      <c r="G392" s="64">
        <v>2.0849113475177301</v>
      </c>
      <c r="H392" s="64">
        <v>2.1440034109310599</v>
      </c>
      <c r="I392" s="64">
        <v>5.9092063413325499E-2</v>
      </c>
      <c r="J392" s="64">
        <v>564</v>
      </c>
      <c r="K392" s="64">
        <v>1</v>
      </c>
      <c r="M392" s="64" t="str">
        <f>IF(M$155*$F392=1,"Critical Peak",INDEX('99 Look-Up Tables'!$G$3:$G$6,MATCH('05 Own Price Elasticity Daily'!$E392,'99 Look-Up Tables'!$E$3:$E$6,0),1))</f>
        <v>Off-Peak</v>
      </c>
      <c r="N392" s="64" t="str">
        <f>IF(N$155*$F392=1,"Critical Peak",INDEX('99 Look-Up Tables'!$G$3:$G$6,MATCH('05 Own Price Elasticity Daily'!$E392,'99 Look-Up Tables'!$E$3:$E$6,0),1))</f>
        <v>Off-Peak</v>
      </c>
    </row>
    <row r="393" spans="2:14" hidden="1" outlineLevel="1" x14ac:dyDescent="0.35">
      <c r="B393" s="120">
        <v>43319</v>
      </c>
      <c r="C393" s="120"/>
      <c r="D393" s="64">
        <v>21</v>
      </c>
      <c r="E393" s="64" t="s">
        <v>164</v>
      </c>
      <c r="F393" s="64">
        <v>0</v>
      </c>
      <c r="G393" s="64">
        <v>2.02941489361702</v>
      </c>
      <c r="H393" s="64">
        <v>2.0737954332731499</v>
      </c>
      <c r="I393" s="64">
        <v>4.4380539656129002E-2</v>
      </c>
      <c r="J393" s="64">
        <v>564</v>
      </c>
      <c r="K393" s="64">
        <v>1</v>
      </c>
      <c r="M393" s="64" t="str">
        <f>IF(M$155*$F393=1,"Critical Peak",INDEX('99 Look-Up Tables'!$G$3:$G$6,MATCH('05 Own Price Elasticity Daily'!$E393,'99 Look-Up Tables'!$E$3:$E$6,0),1))</f>
        <v>Off-Peak</v>
      </c>
      <c r="N393" s="64" t="str">
        <f>IF(N$155*$F393=1,"Critical Peak",INDEX('99 Look-Up Tables'!$G$3:$G$6,MATCH('05 Own Price Elasticity Daily'!$E393,'99 Look-Up Tables'!$E$3:$E$6,0),1))</f>
        <v>Off-Peak</v>
      </c>
    </row>
    <row r="394" spans="2:14" hidden="1" outlineLevel="1" x14ac:dyDescent="0.35">
      <c r="B394" s="120">
        <v>43319</v>
      </c>
      <c r="C394" s="120"/>
      <c r="D394" s="64">
        <v>22</v>
      </c>
      <c r="E394" s="64" t="s">
        <v>164</v>
      </c>
      <c r="F394" s="64">
        <v>0</v>
      </c>
      <c r="G394" s="64">
        <v>2.0562411347517702</v>
      </c>
      <c r="H394" s="64">
        <v>1.9357126694397799</v>
      </c>
      <c r="I394" s="64">
        <v>-0.12052846531198901</v>
      </c>
      <c r="J394" s="64">
        <v>564</v>
      </c>
      <c r="K394" s="64">
        <v>1</v>
      </c>
      <c r="M394" s="64" t="str">
        <f>IF(M$155*$F394=1,"Critical Peak",INDEX('99 Look-Up Tables'!$G$3:$G$6,MATCH('05 Own Price Elasticity Daily'!$E394,'99 Look-Up Tables'!$E$3:$E$6,0),1))</f>
        <v>Off-Peak</v>
      </c>
      <c r="N394" s="64" t="str">
        <f>IF(N$155*$F394=1,"Critical Peak",INDEX('99 Look-Up Tables'!$G$3:$G$6,MATCH('05 Own Price Elasticity Daily'!$E394,'99 Look-Up Tables'!$E$3:$E$6,0),1))</f>
        <v>Off-Peak</v>
      </c>
    </row>
    <row r="395" spans="2:14" hidden="1" outlineLevel="1" x14ac:dyDescent="0.35">
      <c r="B395" s="120">
        <v>43319</v>
      </c>
      <c r="C395" s="120"/>
      <c r="D395" s="64">
        <v>23</v>
      </c>
      <c r="E395" s="64" t="s">
        <v>164</v>
      </c>
      <c r="F395" s="64">
        <v>0</v>
      </c>
      <c r="G395" s="64">
        <v>1.85774822695035</v>
      </c>
      <c r="H395" s="64">
        <v>1.7726007666300101</v>
      </c>
      <c r="I395" s="64">
        <v>-8.5147460320347701E-2</v>
      </c>
      <c r="J395" s="64">
        <v>564</v>
      </c>
      <c r="K395" s="64">
        <v>1</v>
      </c>
      <c r="M395" s="64" t="str">
        <f>IF(M$155*$F395=1,"Critical Peak",INDEX('99 Look-Up Tables'!$G$3:$G$6,MATCH('05 Own Price Elasticity Daily'!$E395,'99 Look-Up Tables'!$E$3:$E$6,0),1))</f>
        <v>Off-Peak</v>
      </c>
      <c r="N395" s="64" t="str">
        <f>IF(N$155*$F395=1,"Critical Peak",INDEX('99 Look-Up Tables'!$G$3:$G$6,MATCH('05 Own Price Elasticity Daily'!$E395,'99 Look-Up Tables'!$E$3:$E$6,0),1))</f>
        <v>Off-Peak</v>
      </c>
    </row>
    <row r="396" spans="2:14" hidden="1" outlineLevel="1" x14ac:dyDescent="0.35">
      <c r="B396" s="120">
        <v>43319</v>
      </c>
      <c r="C396" s="120"/>
      <c r="D396" s="64">
        <v>24</v>
      </c>
      <c r="E396" s="64" t="s">
        <v>164</v>
      </c>
      <c r="F396" s="64">
        <v>0</v>
      </c>
      <c r="G396" s="64">
        <v>1.5523758865248201</v>
      </c>
      <c r="H396" s="64">
        <v>1.5236075697623499</v>
      </c>
      <c r="I396" s="64">
        <v>-2.8768316762477202E-2</v>
      </c>
      <c r="J396" s="64">
        <v>564</v>
      </c>
      <c r="K396" s="64">
        <v>1</v>
      </c>
      <c r="M396" s="64" t="str">
        <f>IF(M$155*$F396=1,"Critical Peak",INDEX('99 Look-Up Tables'!$G$3:$G$6,MATCH('05 Own Price Elasticity Daily'!$E396,'99 Look-Up Tables'!$E$3:$E$6,0),1))</f>
        <v>Off-Peak</v>
      </c>
      <c r="N396" s="64" t="str">
        <f>IF(N$155*$F396=1,"Critical Peak",INDEX('99 Look-Up Tables'!$G$3:$G$6,MATCH('05 Own Price Elasticity Daily'!$E396,'99 Look-Up Tables'!$E$3:$E$6,0),1))</f>
        <v>Off-Peak</v>
      </c>
    </row>
    <row r="397" spans="2:14" hidden="1" outlineLevel="1" x14ac:dyDescent="0.35">
      <c r="B397" s="120">
        <v>43327</v>
      </c>
      <c r="C397" s="120"/>
      <c r="D397" s="64">
        <v>1</v>
      </c>
      <c r="E397" s="64" t="s">
        <v>164</v>
      </c>
      <c r="F397" s="64">
        <v>0</v>
      </c>
      <c r="G397" s="64">
        <v>1.31265957446809</v>
      </c>
      <c r="H397" s="64">
        <v>1.3558524413511099</v>
      </c>
      <c r="I397" s="64">
        <v>4.3192866883021999E-2</v>
      </c>
      <c r="J397" s="64">
        <v>564</v>
      </c>
      <c r="K397" s="64">
        <v>1</v>
      </c>
      <c r="M397" s="64" t="str">
        <f>IF(M$155*$F397=1,"Critical Peak",INDEX('99 Look-Up Tables'!$G$3:$G$6,MATCH('05 Own Price Elasticity Daily'!$E397,'99 Look-Up Tables'!$E$3:$E$6,0),1))</f>
        <v>Off-Peak</v>
      </c>
      <c r="N397" s="64" t="str">
        <f>IF(N$155*$F397=1,"Critical Peak",INDEX('99 Look-Up Tables'!$G$3:$G$6,MATCH('05 Own Price Elasticity Daily'!$E397,'99 Look-Up Tables'!$E$3:$E$6,0),1))</f>
        <v>Off-Peak</v>
      </c>
    </row>
    <row r="398" spans="2:14" hidden="1" outlineLevel="1" x14ac:dyDescent="0.35">
      <c r="B398" s="120">
        <v>43327</v>
      </c>
      <c r="C398" s="120"/>
      <c r="D398" s="64">
        <v>2</v>
      </c>
      <c r="E398" s="64" t="s">
        <v>164</v>
      </c>
      <c r="F398" s="64">
        <v>0</v>
      </c>
      <c r="G398" s="64">
        <v>1.1372340425531899</v>
      </c>
      <c r="H398" s="64">
        <v>1.16684487282535</v>
      </c>
      <c r="I398" s="64">
        <v>2.96108302721587E-2</v>
      </c>
      <c r="J398" s="64">
        <v>564</v>
      </c>
      <c r="K398" s="64">
        <v>1</v>
      </c>
      <c r="M398" s="64" t="str">
        <f>IF(M$155*$F398=1,"Critical Peak",INDEX('99 Look-Up Tables'!$G$3:$G$6,MATCH('05 Own Price Elasticity Daily'!$E398,'99 Look-Up Tables'!$E$3:$E$6,0),1))</f>
        <v>Off-Peak</v>
      </c>
      <c r="N398" s="64" t="str">
        <f>IF(N$155*$F398=1,"Critical Peak",INDEX('99 Look-Up Tables'!$G$3:$G$6,MATCH('05 Own Price Elasticity Daily'!$E398,'99 Look-Up Tables'!$E$3:$E$6,0),1))</f>
        <v>Off-Peak</v>
      </c>
    </row>
    <row r="399" spans="2:14" hidden="1" outlineLevel="1" x14ac:dyDescent="0.35">
      <c r="B399" s="120">
        <v>43327</v>
      </c>
      <c r="C399" s="120"/>
      <c r="D399" s="64">
        <v>3</v>
      </c>
      <c r="E399" s="64" t="s">
        <v>164</v>
      </c>
      <c r="F399" s="64">
        <v>0</v>
      </c>
      <c r="G399" s="64">
        <v>1.0211702127659601</v>
      </c>
      <c r="H399" s="64">
        <v>1.0003501485350399</v>
      </c>
      <c r="I399" s="64">
        <v>-2.0820064230917E-2</v>
      </c>
      <c r="J399" s="64">
        <v>564</v>
      </c>
      <c r="K399" s="64">
        <v>1</v>
      </c>
      <c r="M399" s="64" t="str">
        <f>IF(M$155*$F399=1,"Critical Peak",INDEX('99 Look-Up Tables'!$G$3:$G$6,MATCH('05 Own Price Elasticity Daily'!$E399,'99 Look-Up Tables'!$E$3:$E$6,0),1))</f>
        <v>Off-Peak</v>
      </c>
      <c r="N399" s="64" t="str">
        <f>IF(N$155*$F399=1,"Critical Peak",INDEX('99 Look-Up Tables'!$G$3:$G$6,MATCH('05 Own Price Elasticity Daily'!$E399,'99 Look-Up Tables'!$E$3:$E$6,0),1))</f>
        <v>Off-Peak</v>
      </c>
    </row>
    <row r="400" spans="2:14" hidden="1" outlineLevel="1" x14ac:dyDescent="0.35">
      <c r="B400" s="120">
        <v>43327</v>
      </c>
      <c r="C400" s="120"/>
      <c r="D400" s="64">
        <v>4</v>
      </c>
      <c r="E400" s="64" t="s">
        <v>164</v>
      </c>
      <c r="F400" s="64">
        <v>0</v>
      </c>
      <c r="G400" s="64">
        <v>0.94485815602836898</v>
      </c>
      <c r="H400" s="64">
        <v>0.92331919372056603</v>
      </c>
      <c r="I400" s="64">
        <v>-2.1538962307803E-2</v>
      </c>
      <c r="J400" s="64">
        <v>564</v>
      </c>
      <c r="K400" s="64">
        <v>1</v>
      </c>
      <c r="M400" s="64" t="str">
        <f>IF(M$155*$F400=1,"Critical Peak",INDEX('99 Look-Up Tables'!$G$3:$G$6,MATCH('05 Own Price Elasticity Daily'!$E400,'99 Look-Up Tables'!$E$3:$E$6,0),1))</f>
        <v>Off-Peak</v>
      </c>
      <c r="N400" s="64" t="str">
        <f>IF(N$155*$F400=1,"Critical Peak",INDEX('99 Look-Up Tables'!$G$3:$G$6,MATCH('05 Own Price Elasticity Daily'!$E400,'99 Look-Up Tables'!$E$3:$E$6,0),1))</f>
        <v>Off-Peak</v>
      </c>
    </row>
    <row r="401" spans="2:14" hidden="1" outlineLevel="1" x14ac:dyDescent="0.35">
      <c r="B401" s="120">
        <v>43327</v>
      </c>
      <c r="C401" s="120"/>
      <c r="D401" s="64">
        <v>5</v>
      </c>
      <c r="E401" s="64" t="s">
        <v>164</v>
      </c>
      <c r="F401" s="64">
        <v>0</v>
      </c>
      <c r="G401" s="64">
        <v>0.86657801418439695</v>
      </c>
      <c r="H401" s="64">
        <v>0.91631144943101595</v>
      </c>
      <c r="I401" s="64">
        <v>4.9733435246618399E-2</v>
      </c>
      <c r="J401" s="64">
        <v>564</v>
      </c>
      <c r="K401" s="64">
        <v>1</v>
      </c>
      <c r="M401" s="64" t="str">
        <f>IF(M$155*$F401=1,"Critical Peak",INDEX('99 Look-Up Tables'!$G$3:$G$6,MATCH('05 Own Price Elasticity Daily'!$E401,'99 Look-Up Tables'!$E$3:$E$6,0),1))</f>
        <v>Off-Peak</v>
      </c>
      <c r="N401" s="64" t="str">
        <f>IF(N$155*$F401=1,"Critical Peak",INDEX('99 Look-Up Tables'!$G$3:$G$6,MATCH('05 Own Price Elasticity Daily'!$E401,'99 Look-Up Tables'!$E$3:$E$6,0),1))</f>
        <v>Off-Peak</v>
      </c>
    </row>
    <row r="402" spans="2:14" hidden="1" outlineLevel="1" x14ac:dyDescent="0.35">
      <c r="B402" s="120">
        <v>43327</v>
      </c>
      <c r="C402" s="120"/>
      <c r="D402" s="64">
        <v>6</v>
      </c>
      <c r="E402" s="64" t="s">
        <v>164</v>
      </c>
      <c r="F402" s="64">
        <v>0</v>
      </c>
      <c r="G402" s="64">
        <v>0.86923758865248202</v>
      </c>
      <c r="H402" s="64">
        <v>0.92305336772953805</v>
      </c>
      <c r="I402" s="64">
        <v>5.3815779077055502E-2</v>
      </c>
      <c r="J402" s="64">
        <v>564</v>
      </c>
      <c r="K402" s="64">
        <v>1</v>
      </c>
      <c r="M402" s="64" t="str">
        <f>IF(M$155*$F402=1,"Critical Peak",INDEX('99 Look-Up Tables'!$G$3:$G$6,MATCH('05 Own Price Elasticity Daily'!$E402,'99 Look-Up Tables'!$E$3:$E$6,0),1))</f>
        <v>Off-Peak</v>
      </c>
      <c r="N402" s="64" t="str">
        <f>IF(N$155*$F402=1,"Critical Peak",INDEX('99 Look-Up Tables'!$G$3:$G$6,MATCH('05 Own Price Elasticity Daily'!$E402,'99 Look-Up Tables'!$E$3:$E$6,0),1))</f>
        <v>Off-Peak</v>
      </c>
    </row>
    <row r="403" spans="2:14" hidden="1" outlineLevel="1" x14ac:dyDescent="0.35">
      <c r="B403" s="120">
        <v>43327</v>
      </c>
      <c r="C403" s="120"/>
      <c r="D403" s="64">
        <v>7</v>
      </c>
      <c r="E403" s="64" t="s">
        <v>164</v>
      </c>
      <c r="F403" s="64">
        <v>0</v>
      </c>
      <c r="G403" s="64">
        <v>0.90934397163120595</v>
      </c>
      <c r="H403" s="64">
        <v>0.97018201577845897</v>
      </c>
      <c r="I403" s="64">
        <v>6.0838044147253502E-2</v>
      </c>
      <c r="J403" s="64">
        <v>564</v>
      </c>
      <c r="K403" s="64">
        <v>1</v>
      </c>
      <c r="M403" s="64" t="str">
        <f>IF(M$155*$F403=1,"Critical Peak",INDEX('99 Look-Up Tables'!$G$3:$G$6,MATCH('05 Own Price Elasticity Daily'!$E403,'99 Look-Up Tables'!$E$3:$E$6,0),1))</f>
        <v>Off-Peak</v>
      </c>
      <c r="N403" s="64" t="str">
        <f>IF(N$155*$F403=1,"Critical Peak",INDEX('99 Look-Up Tables'!$G$3:$G$6,MATCH('05 Own Price Elasticity Daily'!$E403,'99 Look-Up Tables'!$E$3:$E$6,0),1))</f>
        <v>Off-Peak</v>
      </c>
    </row>
    <row r="404" spans="2:14" hidden="1" outlineLevel="1" x14ac:dyDescent="0.35">
      <c r="B404" s="120">
        <v>43327</v>
      </c>
      <c r="C404" s="120"/>
      <c r="D404" s="64">
        <v>8</v>
      </c>
      <c r="E404" s="64" t="s">
        <v>163</v>
      </c>
      <c r="F404" s="64">
        <v>0</v>
      </c>
      <c r="G404" s="64">
        <v>0.87780141843971604</v>
      </c>
      <c r="H404" s="64">
        <v>1.02630881450344</v>
      </c>
      <c r="I404" s="64">
        <v>0.14850739606372099</v>
      </c>
      <c r="J404" s="64">
        <v>564</v>
      </c>
      <c r="K404" s="64">
        <v>1</v>
      </c>
      <c r="M404" s="64" t="str">
        <f>IF(M$155*$F404=1,"Critical Peak",INDEX('99 Look-Up Tables'!$G$3:$G$6,MATCH('05 Own Price Elasticity Daily'!$E404,'99 Look-Up Tables'!$E$3:$E$6,0),1))</f>
        <v>Mid-Peak</v>
      </c>
      <c r="N404" s="64" t="str">
        <f>IF(N$155*$F404=1,"Critical Peak",INDEX('99 Look-Up Tables'!$G$3:$G$6,MATCH('05 Own Price Elasticity Daily'!$E404,'99 Look-Up Tables'!$E$3:$E$6,0),1))</f>
        <v>Mid-Peak</v>
      </c>
    </row>
    <row r="405" spans="2:14" hidden="1" outlineLevel="1" x14ac:dyDescent="0.35">
      <c r="B405" s="120">
        <v>43327</v>
      </c>
      <c r="C405" s="120"/>
      <c r="D405" s="64">
        <v>9</v>
      </c>
      <c r="E405" s="64" t="s">
        <v>163</v>
      </c>
      <c r="F405" s="64">
        <v>0</v>
      </c>
      <c r="G405" s="64">
        <v>0.95867021276595699</v>
      </c>
      <c r="H405" s="64">
        <v>1.1226671450911101</v>
      </c>
      <c r="I405" s="64">
        <v>0.163996932325152</v>
      </c>
      <c r="J405" s="64">
        <v>564</v>
      </c>
      <c r="K405" s="64">
        <v>1</v>
      </c>
      <c r="M405" s="64" t="str">
        <f>IF(M$155*$F405=1,"Critical Peak",INDEX('99 Look-Up Tables'!$G$3:$G$6,MATCH('05 Own Price Elasticity Daily'!$E405,'99 Look-Up Tables'!$E$3:$E$6,0),1))</f>
        <v>Mid-Peak</v>
      </c>
      <c r="N405" s="64" t="str">
        <f>IF(N$155*$F405=1,"Critical Peak",INDEX('99 Look-Up Tables'!$G$3:$G$6,MATCH('05 Own Price Elasticity Daily'!$E405,'99 Look-Up Tables'!$E$3:$E$6,0),1))</f>
        <v>Mid-Peak</v>
      </c>
    </row>
    <row r="406" spans="2:14" hidden="1" outlineLevel="1" x14ac:dyDescent="0.35">
      <c r="B406" s="120">
        <v>43327</v>
      </c>
      <c r="C406" s="120"/>
      <c r="D406" s="64">
        <v>10</v>
      </c>
      <c r="E406" s="64" t="s">
        <v>163</v>
      </c>
      <c r="F406" s="64">
        <v>0</v>
      </c>
      <c r="G406" s="64">
        <v>1.04347517730496</v>
      </c>
      <c r="H406" s="64">
        <v>1.1903319698030901</v>
      </c>
      <c r="I406" s="64">
        <v>0.146856792498121</v>
      </c>
      <c r="J406" s="64">
        <v>564</v>
      </c>
      <c r="K406" s="64">
        <v>1</v>
      </c>
      <c r="M406" s="64" t="str">
        <f>IF(M$155*$F406=1,"Critical Peak",INDEX('99 Look-Up Tables'!$G$3:$G$6,MATCH('05 Own Price Elasticity Daily'!$E406,'99 Look-Up Tables'!$E$3:$E$6,0),1))</f>
        <v>Mid-Peak</v>
      </c>
      <c r="N406" s="64" t="str">
        <f>IF(N$155*$F406=1,"Critical Peak",INDEX('99 Look-Up Tables'!$G$3:$G$6,MATCH('05 Own Price Elasticity Daily'!$E406,'99 Look-Up Tables'!$E$3:$E$6,0),1))</f>
        <v>Mid-Peak</v>
      </c>
    </row>
    <row r="407" spans="2:14" hidden="1" outlineLevel="1" x14ac:dyDescent="0.35">
      <c r="B407" s="120">
        <v>43327</v>
      </c>
      <c r="C407" s="120"/>
      <c r="D407" s="64">
        <v>11</v>
      </c>
      <c r="E407" s="64" t="s">
        <v>163</v>
      </c>
      <c r="F407" s="64">
        <v>0</v>
      </c>
      <c r="G407" s="64">
        <v>1.1163475177305</v>
      </c>
      <c r="H407" s="64">
        <v>1.31123198889016</v>
      </c>
      <c r="I407" s="64">
        <v>0.19488447115966501</v>
      </c>
      <c r="J407" s="64">
        <v>564</v>
      </c>
      <c r="K407" s="64">
        <v>1</v>
      </c>
      <c r="M407" s="64" t="str">
        <f>IF(M$155*$F407=1,"Critical Peak",INDEX('99 Look-Up Tables'!$G$3:$G$6,MATCH('05 Own Price Elasticity Daily'!$E407,'99 Look-Up Tables'!$E$3:$E$6,0),1))</f>
        <v>Mid-Peak</v>
      </c>
      <c r="N407" s="64" t="str">
        <f>IF(N$155*$F407=1,"Critical Peak",INDEX('99 Look-Up Tables'!$G$3:$G$6,MATCH('05 Own Price Elasticity Daily'!$E407,'99 Look-Up Tables'!$E$3:$E$6,0),1))</f>
        <v>Mid-Peak</v>
      </c>
    </row>
    <row r="408" spans="2:14" hidden="1" outlineLevel="1" x14ac:dyDescent="0.35">
      <c r="B408" s="120">
        <v>43327</v>
      </c>
      <c r="C408" s="120"/>
      <c r="D408" s="64">
        <v>12</v>
      </c>
      <c r="E408" s="64" t="s">
        <v>162</v>
      </c>
      <c r="F408" s="64">
        <v>0</v>
      </c>
      <c r="G408" s="64">
        <v>1.2717553191489399</v>
      </c>
      <c r="H408" s="64">
        <v>1.4362106995613599</v>
      </c>
      <c r="I408" s="64">
        <v>0.164455380412425</v>
      </c>
      <c r="J408" s="64">
        <v>564</v>
      </c>
      <c r="K408" s="64">
        <v>1</v>
      </c>
      <c r="M408" s="64" t="str">
        <f>IF(M$155*$F408=1,"Critical Peak",INDEX('99 Look-Up Tables'!$G$3:$G$6,MATCH('05 Own Price Elasticity Daily'!$E408,'99 Look-Up Tables'!$E$3:$E$6,0),1))</f>
        <v>On-Peak</v>
      </c>
      <c r="N408" s="64" t="str">
        <f>IF(N$155*$F408=1,"Critical Peak",INDEX('99 Look-Up Tables'!$G$3:$G$6,MATCH('05 Own Price Elasticity Daily'!$E408,'99 Look-Up Tables'!$E$3:$E$6,0),1))</f>
        <v>On-Peak</v>
      </c>
    </row>
    <row r="409" spans="2:14" hidden="1" outlineLevel="1" x14ac:dyDescent="0.35">
      <c r="B409" s="120">
        <v>43327</v>
      </c>
      <c r="C409" s="120"/>
      <c r="D409" s="64">
        <v>13</v>
      </c>
      <c r="E409" s="64" t="s">
        <v>162</v>
      </c>
      <c r="F409" s="64">
        <v>0</v>
      </c>
      <c r="G409" s="64">
        <v>1.3524822695035501</v>
      </c>
      <c r="H409" s="64">
        <v>1.5479341566740601</v>
      </c>
      <c r="I409" s="64">
        <v>0.19545188717051201</v>
      </c>
      <c r="J409" s="64">
        <v>564</v>
      </c>
      <c r="K409" s="64">
        <v>1</v>
      </c>
      <c r="M409" s="64" t="str">
        <f>IF(M$155*$F409=1,"Critical Peak",INDEX('99 Look-Up Tables'!$G$3:$G$6,MATCH('05 Own Price Elasticity Daily'!$E409,'99 Look-Up Tables'!$E$3:$E$6,0),1))</f>
        <v>On-Peak</v>
      </c>
      <c r="N409" s="64" t="str">
        <f>IF(N$155*$F409=1,"Critical Peak",INDEX('99 Look-Up Tables'!$G$3:$G$6,MATCH('05 Own Price Elasticity Daily'!$E409,'99 Look-Up Tables'!$E$3:$E$6,0),1))</f>
        <v>On-Peak</v>
      </c>
    </row>
    <row r="410" spans="2:14" hidden="1" outlineLevel="1" x14ac:dyDescent="0.35">
      <c r="B410" s="120">
        <v>43327</v>
      </c>
      <c r="C410" s="120"/>
      <c r="D410" s="64">
        <v>14</v>
      </c>
      <c r="E410" s="64" t="s">
        <v>162</v>
      </c>
      <c r="F410" s="64">
        <v>0</v>
      </c>
      <c r="G410" s="64">
        <v>1.4869326241134799</v>
      </c>
      <c r="H410" s="64">
        <v>1.6292032643788701</v>
      </c>
      <c r="I410" s="64">
        <v>0.14227064026538999</v>
      </c>
      <c r="J410" s="64">
        <v>564</v>
      </c>
      <c r="K410" s="64">
        <v>1</v>
      </c>
      <c r="M410" s="64" t="str">
        <f>IF(M$155*$F410=1,"Critical Peak",INDEX('99 Look-Up Tables'!$G$3:$G$6,MATCH('05 Own Price Elasticity Daily'!$E410,'99 Look-Up Tables'!$E$3:$E$6,0),1))</f>
        <v>On-Peak</v>
      </c>
      <c r="N410" s="64" t="str">
        <f>IF(N$155*$F410=1,"Critical Peak",INDEX('99 Look-Up Tables'!$G$3:$G$6,MATCH('05 Own Price Elasticity Daily'!$E410,'99 Look-Up Tables'!$E$3:$E$6,0),1))</f>
        <v>On-Peak</v>
      </c>
    </row>
    <row r="411" spans="2:14" hidden="1" outlineLevel="1" x14ac:dyDescent="0.35">
      <c r="B411" s="120">
        <v>43327</v>
      </c>
      <c r="C411" s="120"/>
      <c r="D411" s="64">
        <v>15</v>
      </c>
      <c r="E411" s="64" t="s">
        <v>162</v>
      </c>
      <c r="F411" s="64">
        <v>0</v>
      </c>
      <c r="G411" s="64">
        <v>1.5454964539007101</v>
      </c>
      <c r="H411" s="64">
        <v>1.70210095171406</v>
      </c>
      <c r="I411" s="64">
        <v>0.156604497813354</v>
      </c>
      <c r="J411" s="64">
        <v>564</v>
      </c>
      <c r="K411" s="64">
        <v>1</v>
      </c>
      <c r="M411" s="64" t="str">
        <f>IF(M$155*$F411=1,"Critical Peak",INDEX('99 Look-Up Tables'!$G$3:$G$6,MATCH('05 Own Price Elasticity Daily'!$E411,'99 Look-Up Tables'!$E$3:$E$6,0),1))</f>
        <v>On-Peak</v>
      </c>
      <c r="N411" s="64" t="str">
        <f>IF(N$155*$F411=1,"Critical Peak",INDEX('99 Look-Up Tables'!$G$3:$G$6,MATCH('05 Own Price Elasticity Daily'!$E411,'99 Look-Up Tables'!$E$3:$E$6,0),1))</f>
        <v>On-Peak</v>
      </c>
    </row>
    <row r="412" spans="2:14" hidden="1" outlineLevel="1" x14ac:dyDescent="0.35">
      <c r="B412" s="120">
        <v>43327</v>
      </c>
      <c r="C412" s="120"/>
      <c r="D412" s="64">
        <v>16</v>
      </c>
      <c r="E412" s="64" t="s">
        <v>162</v>
      </c>
      <c r="F412" s="64">
        <v>0</v>
      </c>
      <c r="G412" s="64">
        <v>1.5783687943262401</v>
      </c>
      <c r="H412" s="64">
        <v>1.7956860512975901</v>
      </c>
      <c r="I412" s="64">
        <v>0.21731725697134999</v>
      </c>
      <c r="J412" s="64">
        <v>564</v>
      </c>
      <c r="K412" s="64">
        <v>1</v>
      </c>
      <c r="M412" s="64" t="str">
        <f>IF(M$155*$F412=1,"Critical Peak",INDEX('99 Look-Up Tables'!$G$3:$G$6,MATCH('05 Own Price Elasticity Daily'!$E412,'99 Look-Up Tables'!$E$3:$E$6,0),1))</f>
        <v>On-Peak</v>
      </c>
      <c r="N412" s="64" t="str">
        <f>IF(N$155*$F412=1,"Critical Peak",INDEX('99 Look-Up Tables'!$G$3:$G$6,MATCH('05 Own Price Elasticity Daily'!$E412,'99 Look-Up Tables'!$E$3:$E$6,0),1))</f>
        <v>On-Peak</v>
      </c>
    </row>
    <row r="413" spans="2:14" hidden="1" outlineLevel="1" x14ac:dyDescent="0.35">
      <c r="B413" s="120">
        <v>43327</v>
      </c>
      <c r="C413" s="120"/>
      <c r="D413" s="64">
        <v>17</v>
      </c>
      <c r="E413" s="64" t="s">
        <v>162</v>
      </c>
      <c r="F413" s="64">
        <v>0</v>
      </c>
      <c r="G413" s="64">
        <v>1.7128723404255299</v>
      </c>
      <c r="H413" s="64">
        <v>1.92398332749415</v>
      </c>
      <c r="I413" s="64">
        <v>0.21111098706862</v>
      </c>
      <c r="J413" s="64">
        <v>564</v>
      </c>
      <c r="K413" s="64">
        <v>1</v>
      </c>
      <c r="M413" s="64" t="str">
        <f>IF(M$155*$F413=1,"Critical Peak",INDEX('99 Look-Up Tables'!$G$3:$G$6,MATCH('05 Own Price Elasticity Daily'!$E413,'99 Look-Up Tables'!$E$3:$E$6,0),1))</f>
        <v>On-Peak</v>
      </c>
      <c r="N413" s="64" t="str">
        <f>IF(N$155*$F413=1,"Critical Peak",INDEX('99 Look-Up Tables'!$G$3:$G$6,MATCH('05 Own Price Elasticity Daily'!$E413,'99 Look-Up Tables'!$E$3:$E$6,0),1))</f>
        <v>On-Peak</v>
      </c>
    </row>
    <row r="414" spans="2:14" hidden="1" outlineLevel="1" x14ac:dyDescent="0.35">
      <c r="B414" s="120">
        <v>43327</v>
      </c>
      <c r="C414" s="120"/>
      <c r="D414" s="64">
        <v>18</v>
      </c>
      <c r="E414" s="64" t="s">
        <v>163</v>
      </c>
      <c r="F414" s="64">
        <v>0</v>
      </c>
      <c r="G414" s="64">
        <v>1.8441134751773001</v>
      </c>
      <c r="H414" s="64">
        <v>2.1043058708367202</v>
      </c>
      <c r="I414" s="64">
        <v>0.26019239565941099</v>
      </c>
      <c r="J414" s="64">
        <v>564</v>
      </c>
      <c r="K414" s="64">
        <v>1</v>
      </c>
      <c r="M414" s="64" t="str">
        <f>IF(M$155*$F414=1,"Critical Peak",INDEX('99 Look-Up Tables'!$G$3:$G$6,MATCH('05 Own Price Elasticity Daily'!$E414,'99 Look-Up Tables'!$E$3:$E$6,0),1))</f>
        <v>Mid-Peak</v>
      </c>
      <c r="N414" s="64" t="str">
        <f>IF(N$155*$F414=1,"Critical Peak",INDEX('99 Look-Up Tables'!$G$3:$G$6,MATCH('05 Own Price Elasticity Daily'!$E414,'99 Look-Up Tables'!$E$3:$E$6,0),1))</f>
        <v>Mid-Peak</v>
      </c>
    </row>
    <row r="415" spans="2:14" hidden="1" outlineLevel="1" x14ac:dyDescent="0.35">
      <c r="B415" s="120">
        <v>43327</v>
      </c>
      <c r="C415" s="120"/>
      <c r="D415" s="64">
        <v>19</v>
      </c>
      <c r="E415" s="64" t="s">
        <v>163</v>
      </c>
      <c r="F415" s="64">
        <v>1</v>
      </c>
      <c r="G415" s="64">
        <v>1.3201595744680901</v>
      </c>
      <c r="H415" s="64">
        <v>2.1397280457088699</v>
      </c>
      <c r="I415" s="64">
        <v>0.81956847124078103</v>
      </c>
      <c r="J415" s="64">
        <v>564</v>
      </c>
      <c r="K415" s="64">
        <v>1</v>
      </c>
      <c r="M415" s="64" t="str">
        <f>IF(M$155*$F415=1,"Critical Peak",INDEX('99 Look-Up Tables'!$G$3:$G$6,MATCH('05 Own Price Elasticity Daily'!$E415,'99 Look-Up Tables'!$E$3:$E$6,0),1))</f>
        <v>Critical Peak</v>
      </c>
      <c r="N415" s="64" t="str">
        <f>IF(N$155*$F415=1,"Critical Peak",INDEX('99 Look-Up Tables'!$G$3:$G$6,MATCH('05 Own Price Elasticity Daily'!$E415,'99 Look-Up Tables'!$E$3:$E$6,0),1))</f>
        <v>Mid-Peak</v>
      </c>
    </row>
    <row r="416" spans="2:14" hidden="1" outlineLevel="1" x14ac:dyDescent="0.35">
      <c r="B416" s="120">
        <v>43327</v>
      </c>
      <c r="C416" s="120"/>
      <c r="D416" s="64">
        <v>20</v>
      </c>
      <c r="E416" s="64" t="s">
        <v>164</v>
      </c>
      <c r="F416" s="64">
        <v>0</v>
      </c>
      <c r="G416" s="64">
        <v>2.0019503546099302</v>
      </c>
      <c r="H416" s="64">
        <v>2.2461092193173302</v>
      </c>
      <c r="I416" s="64">
        <v>0.244158864707406</v>
      </c>
      <c r="J416" s="64">
        <v>564</v>
      </c>
      <c r="K416" s="64">
        <v>1</v>
      </c>
      <c r="M416" s="64" t="str">
        <f>IF(M$155*$F416=1,"Critical Peak",INDEX('99 Look-Up Tables'!$G$3:$G$6,MATCH('05 Own Price Elasticity Daily'!$E416,'99 Look-Up Tables'!$E$3:$E$6,0),1))</f>
        <v>Off-Peak</v>
      </c>
      <c r="N416" s="64" t="str">
        <f>IF(N$155*$F416=1,"Critical Peak",INDEX('99 Look-Up Tables'!$G$3:$G$6,MATCH('05 Own Price Elasticity Daily'!$E416,'99 Look-Up Tables'!$E$3:$E$6,0),1))</f>
        <v>Off-Peak</v>
      </c>
    </row>
    <row r="417" spans="2:14" hidden="1" outlineLevel="1" x14ac:dyDescent="0.35">
      <c r="B417" s="120">
        <v>43327</v>
      </c>
      <c r="C417" s="120"/>
      <c r="D417" s="64">
        <v>21</v>
      </c>
      <c r="E417" s="64" t="s">
        <v>164</v>
      </c>
      <c r="F417" s="64">
        <v>0</v>
      </c>
      <c r="G417" s="64">
        <v>2.1039184397163102</v>
      </c>
      <c r="H417" s="64">
        <v>2.20029258687648</v>
      </c>
      <c r="I417" s="64">
        <v>9.6374147160168594E-2</v>
      </c>
      <c r="J417" s="64">
        <v>564</v>
      </c>
      <c r="K417" s="64">
        <v>1</v>
      </c>
      <c r="M417" s="64" t="str">
        <f>IF(M$155*$F417=1,"Critical Peak",INDEX('99 Look-Up Tables'!$G$3:$G$6,MATCH('05 Own Price Elasticity Daily'!$E417,'99 Look-Up Tables'!$E$3:$E$6,0),1))</f>
        <v>Off-Peak</v>
      </c>
      <c r="N417" s="64" t="str">
        <f>IF(N$155*$F417=1,"Critical Peak",INDEX('99 Look-Up Tables'!$G$3:$G$6,MATCH('05 Own Price Elasticity Daily'!$E417,'99 Look-Up Tables'!$E$3:$E$6,0),1))</f>
        <v>Off-Peak</v>
      </c>
    </row>
    <row r="418" spans="2:14" hidden="1" outlineLevel="1" x14ac:dyDescent="0.35">
      <c r="B418" s="120">
        <v>43327</v>
      </c>
      <c r="C418" s="120"/>
      <c r="D418" s="64">
        <v>22</v>
      </c>
      <c r="E418" s="64" t="s">
        <v>164</v>
      </c>
      <c r="F418" s="64">
        <v>0</v>
      </c>
      <c r="G418" s="64">
        <v>2.12553191489362</v>
      </c>
      <c r="H418" s="64">
        <v>2.1203030361974302</v>
      </c>
      <c r="I418" s="64">
        <v>-5.2288786961906201E-3</v>
      </c>
      <c r="J418" s="64">
        <v>564</v>
      </c>
      <c r="K418" s="64">
        <v>1</v>
      </c>
      <c r="M418" s="64" t="str">
        <f>IF(M$155*$F418=1,"Critical Peak",INDEX('99 Look-Up Tables'!$G$3:$G$6,MATCH('05 Own Price Elasticity Daily'!$E418,'99 Look-Up Tables'!$E$3:$E$6,0),1))</f>
        <v>Off-Peak</v>
      </c>
      <c r="N418" s="64" t="str">
        <f>IF(N$155*$F418=1,"Critical Peak",INDEX('99 Look-Up Tables'!$G$3:$G$6,MATCH('05 Own Price Elasticity Daily'!$E418,'99 Look-Up Tables'!$E$3:$E$6,0),1))</f>
        <v>Off-Peak</v>
      </c>
    </row>
    <row r="419" spans="2:14" hidden="1" outlineLevel="1" x14ac:dyDescent="0.35">
      <c r="B419" s="120">
        <v>43327</v>
      </c>
      <c r="C419" s="120"/>
      <c r="D419" s="64">
        <v>23</v>
      </c>
      <c r="E419" s="64" t="s">
        <v>164</v>
      </c>
      <c r="F419" s="64">
        <v>0</v>
      </c>
      <c r="G419" s="64">
        <v>1.88769503546099</v>
      </c>
      <c r="H419" s="64">
        <v>1.99374754934679</v>
      </c>
      <c r="I419" s="64">
        <v>0.10605251388579701</v>
      </c>
      <c r="J419" s="64">
        <v>564</v>
      </c>
      <c r="K419" s="64">
        <v>1</v>
      </c>
      <c r="M419" s="64" t="str">
        <f>IF(M$155*$F419=1,"Critical Peak",INDEX('99 Look-Up Tables'!$G$3:$G$6,MATCH('05 Own Price Elasticity Daily'!$E419,'99 Look-Up Tables'!$E$3:$E$6,0),1))</f>
        <v>Off-Peak</v>
      </c>
      <c r="N419" s="64" t="str">
        <f>IF(N$155*$F419=1,"Critical Peak",INDEX('99 Look-Up Tables'!$G$3:$G$6,MATCH('05 Own Price Elasticity Daily'!$E419,'99 Look-Up Tables'!$E$3:$E$6,0),1))</f>
        <v>Off-Peak</v>
      </c>
    </row>
    <row r="420" spans="2:14" hidden="1" outlineLevel="1" x14ac:dyDescent="0.35">
      <c r="B420" s="120">
        <v>43327</v>
      </c>
      <c r="C420" s="120"/>
      <c r="D420" s="64">
        <v>24</v>
      </c>
      <c r="E420" s="64" t="s">
        <v>164</v>
      </c>
      <c r="F420" s="64">
        <v>0</v>
      </c>
      <c r="G420" s="64">
        <v>1.5384574468085099</v>
      </c>
      <c r="H420" s="64">
        <v>1.69976806797392</v>
      </c>
      <c r="I420" s="64">
        <v>0.16131062116540501</v>
      </c>
      <c r="J420" s="64">
        <v>564</v>
      </c>
      <c r="K420" s="64">
        <v>1</v>
      </c>
      <c r="M420" s="64" t="str">
        <f>IF(M$155*$F420=1,"Critical Peak",INDEX('99 Look-Up Tables'!$G$3:$G$6,MATCH('05 Own Price Elasticity Daily'!$E420,'99 Look-Up Tables'!$E$3:$E$6,0),1))</f>
        <v>Off-Peak</v>
      </c>
      <c r="N420" s="64" t="str">
        <f>IF(N$155*$F420=1,"Critical Peak",INDEX('99 Look-Up Tables'!$G$3:$G$6,MATCH('05 Own Price Elasticity Daily'!$E420,'99 Look-Up Tables'!$E$3:$E$6,0),1))</f>
        <v>Off-Peak</v>
      </c>
    </row>
    <row r="421" spans="2:14" hidden="1" outlineLevel="1" x14ac:dyDescent="0.35">
      <c r="B421" s="120">
        <v>43328</v>
      </c>
      <c r="C421" s="120"/>
      <c r="D421" s="64">
        <v>1</v>
      </c>
      <c r="E421" s="64" t="s">
        <v>164</v>
      </c>
      <c r="F421" s="64">
        <v>0</v>
      </c>
      <c r="G421" s="64">
        <v>1.3271403812825</v>
      </c>
      <c r="H421" s="64">
        <v>1.32307344859882</v>
      </c>
      <c r="I421" s="64">
        <v>-4.0669326836793402E-3</v>
      </c>
      <c r="J421" s="64">
        <v>577</v>
      </c>
      <c r="K421" s="64">
        <v>1</v>
      </c>
      <c r="M421" s="64" t="str">
        <f>IF(M$155*$F421=1,"Critical Peak",INDEX('99 Look-Up Tables'!$G$3:$G$6,MATCH('05 Own Price Elasticity Daily'!$E421,'99 Look-Up Tables'!$E$3:$E$6,0),1))</f>
        <v>Off-Peak</v>
      </c>
      <c r="N421" s="64" t="str">
        <f>IF(N$155*$F421=1,"Critical Peak",INDEX('99 Look-Up Tables'!$G$3:$G$6,MATCH('05 Own Price Elasticity Daily'!$E421,'99 Look-Up Tables'!$E$3:$E$6,0),1))</f>
        <v>Off-Peak</v>
      </c>
    </row>
    <row r="422" spans="2:14" hidden="1" outlineLevel="1" x14ac:dyDescent="0.35">
      <c r="B422" s="120">
        <v>43328</v>
      </c>
      <c r="C422" s="120"/>
      <c r="D422" s="64">
        <v>2</v>
      </c>
      <c r="E422" s="64" t="s">
        <v>164</v>
      </c>
      <c r="F422" s="64">
        <v>0</v>
      </c>
      <c r="G422" s="64">
        <v>1.1262694300518099</v>
      </c>
      <c r="H422" s="64">
        <v>1.11740928555665</v>
      </c>
      <c r="I422" s="64">
        <v>-8.8601444951674595E-3</v>
      </c>
      <c r="J422" s="64">
        <v>579</v>
      </c>
      <c r="K422" s="64">
        <v>1</v>
      </c>
      <c r="M422" s="64" t="str">
        <f>IF(M$155*$F422=1,"Critical Peak",INDEX('99 Look-Up Tables'!$G$3:$G$6,MATCH('05 Own Price Elasticity Daily'!$E422,'99 Look-Up Tables'!$E$3:$E$6,0),1))</f>
        <v>Off-Peak</v>
      </c>
      <c r="N422" s="64" t="str">
        <f>IF(N$155*$F422=1,"Critical Peak",INDEX('99 Look-Up Tables'!$G$3:$G$6,MATCH('05 Own Price Elasticity Daily'!$E422,'99 Look-Up Tables'!$E$3:$E$6,0),1))</f>
        <v>Off-Peak</v>
      </c>
    </row>
    <row r="423" spans="2:14" hidden="1" outlineLevel="1" x14ac:dyDescent="0.35">
      <c r="B423" s="120">
        <v>43328</v>
      </c>
      <c r="C423" s="120"/>
      <c r="D423" s="64">
        <v>3</v>
      </c>
      <c r="E423" s="64" t="s">
        <v>164</v>
      </c>
      <c r="F423" s="64">
        <v>0</v>
      </c>
      <c r="G423" s="64">
        <v>1.02350604490501</v>
      </c>
      <c r="H423" s="64">
        <v>0.95178640615049503</v>
      </c>
      <c r="I423" s="64">
        <v>-7.1719638754513607E-2</v>
      </c>
      <c r="J423" s="64">
        <v>579</v>
      </c>
      <c r="K423" s="64">
        <v>1</v>
      </c>
      <c r="M423" s="64" t="str">
        <f>IF(M$155*$F423=1,"Critical Peak",INDEX('99 Look-Up Tables'!$G$3:$G$6,MATCH('05 Own Price Elasticity Daily'!$E423,'99 Look-Up Tables'!$E$3:$E$6,0),1))</f>
        <v>Off-Peak</v>
      </c>
      <c r="N423" s="64" t="str">
        <f>IF(N$155*$F423=1,"Critical Peak",INDEX('99 Look-Up Tables'!$G$3:$G$6,MATCH('05 Own Price Elasticity Daily'!$E423,'99 Look-Up Tables'!$E$3:$E$6,0),1))</f>
        <v>Off-Peak</v>
      </c>
    </row>
    <row r="424" spans="2:14" hidden="1" outlineLevel="1" x14ac:dyDescent="0.35">
      <c r="B424" s="120">
        <v>43328</v>
      </c>
      <c r="C424" s="120"/>
      <c r="D424" s="64">
        <v>4</v>
      </c>
      <c r="E424" s="64" t="s">
        <v>164</v>
      </c>
      <c r="F424" s="64">
        <v>0</v>
      </c>
      <c r="G424" s="64">
        <v>0.91454231433506095</v>
      </c>
      <c r="H424" s="64">
        <v>0.90824630924168503</v>
      </c>
      <c r="I424" s="64">
        <v>-6.2960050933752801E-3</v>
      </c>
      <c r="J424" s="64">
        <v>579</v>
      </c>
      <c r="K424" s="64">
        <v>1</v>
      </c>
      <c r="M424" s="64" t="str">
        <f>IF(M$155*$F424=1,"Critical Peak",INDEX('99 Look-Up Tables'!$G$3:$G$6,MATCH('05 Own Price Elasticity Daily'!$E424,'99 Look-Up Tables'!$E$3:$E$6,0),1))</f>
        <v>Off-Peak</v>
      </c>
      <c r="N424" s="64" t="str">
        <f>IF(N$155*$F424=1,"Critical Peak",INDEX('99 Look-Up Tables'!$G$3:$G$6,MATCH('05 Own Price Elasticity Daily'!$E424,'99 Look-Up Tables'!$E$3:$E$6,0),1))</f>
        <v>Off-Peak</v>
      </c>
    </row>
    <row r="425" spans="2:14" hidden="1" outlineLevel="1" x14ac:dyDescent="0.35">
      <c r="B425" s="120">
        <v>43328</v>
      </c>
      <c r="C425" s="120"/>
      <c r="D425" s="64">
        <v>5</v>
      </c>
      <c r="E425" s="64" t="s">
        <v>164</v>
      </c>
      <c r="F425" s="64">
        <v>0</v>
      </c>
      <c r="G425" s="64">
        <v>0.86582037996545802</v>
      </c>
      <c r="H425" s="64">
        <v>0.859391866602777</v>
      </c>
      <c r="I425" s="64">
        <v>-6.4285133626804701E-3</v>
      </c>
      <c r="J425" s="64">
        <v>579</v>
      </c>
      <c r="K425" s="64">
        <v>1</v>
      </c>
      <c r="M425" s="64" t="str">
        <f>IF(M$155*$F425=1,"Critical Peak",INDEX('99 Look-Up Tables'!$G$3:$G$6,MATCH('05 Own Price Elasticity Daily'!$E425,'99 Look-Up Tables'!$E$3:$E$6,0),1))</f>
        <v>Off-Peak</v>
      </c>
      <c r="N425" s="64" t="str">
        <f>IF(N$155*$F425=1,"Critical Peak",INDEX('99 Look-Up Tables'!$G$3:$G$6,MATCH('05 Own Price Elasticity Daily'!$E425,'99 Look-Up Tables'!$E$3:$E$6,0),1))</f>
        <v>Off-Peak</v>
      </c>
    </row>
    <row r="426" spans="2:14" hidden="1" outlineLevel="1" x14ac:dyDescent="0.35">
      <c r="B426" s="120">
        <v>43328</v>
      </c>
      <c r="C426" s="120"/>
      <c r="D426" s="64">
        <v>6</v>
      </c>
      <c r="E426" s="64" t="s">
        <v>164</v>
      </c>
      <c r="F426" s="64">
        <v>0</v>
      </c>
      <c r="G426" s="64">
        <v>0.908756476683938</v>
      </c>
      <c r="H426" s="64">
        <v>0.84719055416153899</v>
      </c>
      <c r="I426" s="64">
        <v>-6.15659225223988E-2</v>
      </c>
      <c r="J426" s="64">
        <v>579</v>
      </c>
      <c r="K426" s="64">
        <v>1</v>
      </c>
      <c r="M426" s="64" t="str">
        <f>IF(M$155*$F426=1,"Critical Peak",INDEX('99 Look-Up Tables'!$G$3:$G$6,MATCH('05 Own Price Elasticity Daily'!$E426,'99 Look-Up Tables'!$E$3:$E$6,0),1))</f>
        <v>Off-Peak</v>
      </c>
      <c r="N426" s="64" t="str">
        <f>IF(N$155*$F426=1,"Critical Peak",INDEX('99 Look-Up Tables'!$G$3:$G$6,MATCH('05 Own Price Elasticity Daily'!$E426,'99 Look-Up Tables'!$E$3:$E$6,0),1))</f>
        <v>Off-Peak</v>
      </c>
    </row>
    <row r="427" spans="2:14" hidden="1" outlineLevel="1" x14ac:dyDescent="0.35">
      <c r="B427" s="120">
        <v>43328</v>
      </c>
      <c r="C427" s="120"/>
      <c r="D427" s="64">
        <v>7</v>
      </c>
      <c r="E427" s="64" t="s">
        <v>164</v>
      </c>
      <c r="F427" s="64">
        <v>0</v>
      </c>
      <c r="G427" s="64">
        <v>0.94272884283247005</v>
      </c>
      <c r="H427" s="64">
        <v>0.90160105664163004</v>
      </c>
      <c r="I427" s="64">
        <v>-4.1127786190839899E-2</v>
      </c>
      <c r="J427" s="64">
        <v>579</v>
      </c>
      <c r="K427" s="64">
        <v>1</v>
      </c>
      <c r="M427" s="64" t="str">
        <f>IF(M$155*$F427=1,"Critical Peak",INDEX('99 Look-Up Tables'!$G$3:$G$6,MATCH('05 Own Price Elasticity Daily'!$E427,'99 Look-Up Tables'!$E$3:$E$6,0),1))</f>
        <v>Off-Peak</v>
      </c>
      <c r="N427" s="64" t="str">
        <f>IF(N$155*$F427=1,"Critical Peak",INDEX('99 Look-Up Tables'!$G$3:$G$6,MATCH('05 Own Price Elasticity Daily'!$E427,'99 Look-Up Tables'!$E$3:$E$6,0),1))</f>
        <v>Off-Peak</v>
      </c>
    </row>
    <row r="428" spans="2:14" hidden="1" outlineLevel="1" x14ac:dyDescent="0.35">
      <c r="B428" s="120">
        <v>43328</v>
      </c>
      <c r="C428" s="120"/>
      <c r="D428" s="64">
        <v>8</v>
      </c>
      <c r="E428" s="64" t="s">
        <v>163</v>
      </c>
      <c r="F428" s="64">
        <v>0</v>
      </c>
      <c r="G428" s="64">
        <v>0.93772020725388605</v>
      </c>
      <c r="H428" s="64">
        <v>0.97098119829779295</v>
      </c>
      <c r="I428" s="64">
        <v>3.3260991043907298E-2</v>
      </c>
      <c r="J428" s="64">
        <v>579</v>
      </c>
      <c r="K428" s="64">
        <v>1</v>
      </c>
      <c r="M428" s="64" t="str">
        <f>IF(M$155*$F428=1,"Critical Peak",INDEX('99 Look-Up Tables'!$G$3:$G$6,MATCH('05 Own Price Elasticity Daily'!$E428,'99 Look-Up Tables'!$E$3:$E$6,0),1))</f>
        <v>Mid-Peak</v>
      </c>
      <c r="N428" s="64" t="str">
        <f>IF(N$155*$F428=1,"Critical Peak",INDEX('99 Look-Up Tables'!$G$3:$G$6,MATCH('05 Own Price Elasticity Daily'!$E428,'99 Look-Up Tables'!$E$3:$E$6,0),1))</f>
        <v>Mid-Peak</v>
      </c>
    </row>
    <row r="429" spans="2:14" hidden="1" outlineLevel="1" x14ac:dyDescent="0.35">
      <c r="B429" s="120">
        <v>43328</v>
      </c>
      <c r="C429" s="120"/>
      <c r="D429" s="64">
        <v>9</v>
      </c>
      <c r="E429" s="64" t="s">
        <v>163</v>
      </c>
      <c r="F429" s="64">
        <v>0</v>
      </c>
      <c r="G429" s="64">
        <v>1.0206908462866999</v>
      </c>
      <c r="H429" s="64">
        <v>1.03864692628663</v>
      </c>
      <c r="I429" s="64">
        <v>1.7956079999926201E-2</v>
      </c>
      <c r="J429" s="64">
        <v>579</v>
      </c>
      <c r="K429" s="64">
        <v>1</v>
      </c>
      <c r="M429" s="64" t="str">
        <f>IF(M$155*$F429=1,"Critical Peak",INDEX('99 Look-Up Tables'!$G$3:$G$6,MATCH('05 Own Price Elasticity Daily'!$E429,'99 Look-Up Tables'!$E$3:$E$6,0),1))</f>
        <v>Mid-Peak</v>
      </c>
      <c r="N429" s="64" t="str">
        <f>IF(N$155*$F429=1,"Critical Peak",INDEX('99 Look-Up Tables'!$G$3:$G$6,MATCH('05 Own Price Elasticity Daily'!$E429,'99 Look-Up Tables'!$E$3:$E$6,0),1))</f>
        <v>Mid-Peak</v>
      </c>
    </row>
    <row r="430" spans="2:14" hidden="1" outlineLevel="1" x14ac:dyDescent="0.35">
      <c r="B430" s="120">
        <v>43328</v>
      </c>
      <c r="C430" s="120"/>
      <c r="D430" s="64">
        <v>10</v>
      </c>
      <c r="E430" s="64" t="s">
        <v>163</v>
      </c>
      <c r="F430" s="64">
        <v>0</v>
      </c>
      <c r="G430" s="64">
        <v>1.0816753022452501</v>
      </c>
      <c r="H430" s="64">
        <v>1.1389577362940899</v>
      </c>
      <c r="I430" s="64">
        <v>5.72824340488364E-2</v>
      </c>
      <c r="J430" s="64">
        <v>579</v>
      </c>
      <c r="K430" s="64">
        <v>1</v>
      </c>
      <c r="M430" s="64" t="str">
        <f>IF(M$155*$F430=1,"Critical Peak",INDEX('99 Look-Up Tables'!$G$3:$G$6,MATCH('05 Own Price Elasticity Daily'!$E430,'99 Look-Up Tables'!$E$3:$E$6,0),1))</f>
        <v>Mid-Peak</v>
      </c>
      <c r="N430" s="64" t="str">
        <f>IF(N$155*$F430=1,"Critical Peak",INDEX('99 Look-Up Tables'!$G$3:$G$6,MATCH('05 Own Price Elasticity Daily'!$E430,'99 Look-Up Tables'!$E$3:$E$6,0),1))</f>
        <v>Mid-Peak</v>
      </c>
    </row>
    <row r="431" spans="2:14" hidden="1" outlineLevel="1" x14ac:dyDescent="0.35">
      <c r="B431" s="120">
        <v>43328</v>
      </c>
      <c r="C431" s="120"/>
      <c r="D431" s="64">
        <v>11</v>
      </c>
      <c r="E431" s="64" t="s">
        <v>163</v>
      </c>
      <c r="F431" s="64">
        <v>0</v>
      </c>
      <c r="G431" s="64">
        <v>1.0893264248704699</v>
      </c>
      <c r="H431" s="64">
        <v>1.15314642925197</v>
      </c>
      <c r="I431" s="64">
        <v>6.3820004381502399E-2</v>
      </c>
      <c r="J431" s="64">
        <v>579</v>
      </c>
      <c r="K431" s="64">
        <v>1</v>
      </c>
      <c r="M431" s="64" t="str">
        <f>IF(M$155*$F431=1,"Critical Peak",INDEX('99 Look-Up Tables'!$G$3:$G$6,MATCH('05 Own Price Elasticity Daily'!$E431,'99 Look-Up Tables'!$E$3:$E$6,0),1))</f>
        <v>Mid-Peak</v>
      </c>
      <c r="N431" s="64" t="str">
        <f>IF(N$155*$F431=1,"Critical Peak",INDEX('99 Look-Up Tables'!$G$3:$G$6,MATCH('05 Own Price Elasticity Daily'!$E431,'99 Look-Up Tables'!$E$3:$E$6,0),1))</f>
        <v>Mid-Peak</v>
      </c>
    </row>
    <row r="432" spans="2:14" hidden="1" outlineLevel="1" x14ac:dyDescent="0.35">
      <c r="B432" s="120">
        <v>43328</v>
      </c>
      <c r="C432" s="120"/>
      <c r="D432" s="64">
        <v>12</v>
      </c>
      <c r="E432" s="64" t="s">
        <v>162</v>
      </c>
      <c r="F432" s="64">
        <v>0</v>
      </c>
      <c r="G432" s="64">
        <v>1.12552677029361</v>
      </c>
      <c r="H432" s="64">
        <v>1.2278864416023401</v>
      </c>
      <c r="I432" s="64">
        <v>0.102359671308729</v>
      </c>
      <c r="J432" s="64">
        <v>579</v>
      </c>
      <c r="K432" s="64">
        <v>1</v>
      </c>
      <c r="M432" s="64" t="str">
        <f>IF(M$155*$F432=1,"Critical Peak",INDEX('99 Look-Up Tables'!$G$3:$G$6,MATCH('05 Own Price Elasticity Daily'!$E432,'99 Look-Up Tables'!$E$3:$E$6,0),1))</f>
        <v>On-Peak</v>
      </c>
      <c r="N432" s="64" t="str">
        <f>IF(N$155*$F432=1,"Critical Peak",INDEX('99 Look-Up Tables'!$G$3:$G$6,MATCH('05 Own Price Elasticity Daily'!$E432,'99 Look-Up Tables'!$E$3:$E$6,0),1))</f>
        <v>On-Peak</v>
      </c>
    </row>
    <row r="433" spans="2:14" hidden="1" outlineLevel="1" x14ac:dyDescent="0.35">
      <c r="B433" s="120">
        <v>43328</v>
      </c>
      <c r="C433" s="120"/>
      <c r="D433" s="64">
        <v>13</v>
      </c>
      <c r="E433" s="64" t="s">
        <v>162</v>
      </c>
      <c r="F433" s="64">
        <v>0</v>
      </c>
      <c r="G433" s="64">
        <v>1.14274611398964</v>
      </c>
      <c r="H433" s="64">
        <v>1.2915293330184301</v>
      </c>
      <c r="I433" s="64">
        <v>0.14878321902879299</v>
      </c>
      <c r="J433" s="64">
        <v>579</v>
      </c>
      <c r="K433" s="64">
        <v>1</v>
      </c>
      <c r="M433" s="64" t="str">
        <f>IF(M$155*$F433=1,"Critical Peak",INDEX('99 Look-Up Tables'!$G$3:$G$6,MATCH('05 Own Price Elasticity Daily'!$E433,'99 Look-Up Tables'!$E$3:$E$6,0),1))</f>
        <v>On-Peak</v>
      </c>
      <c r="N433" s="64" t="str">
        <f>IF(N$155*$F433=1,"Critical Peak",INDEX('99 Look-Up Tables'!$G$3:$G$6,MATCH('05 Own Price Elasticity Daily'!$E433,'99 Look-Up Tables'!$E$3:$E$6,0),1))</f>
        <v>On-Peak</v>
      </c>
    </row>
    <row r="434" spans="2:14" hidden="1" outlineLevel="1" x14ac:dyDescent="0.35">
      <c r="B434" s="120">
        <v>43328</v>
      </c>
      <c r="C434" s="120"/>
      <c r="D434" s="64">
        <v>14</v>
      </c>
      <c r="E434" s="64" t="s">
        <v>162</v>
      </c>
      <c r="F434" s="64">
        <v>0</v>
      </c>
      <c r="G434" s="64">
        <v>1.1746459412780701</v>
      </c>
      <c r="H434" s="64">
        <v>1.33321519449742</v>
      </c>
      <c r="I434" s="64">
        <v>0.158569253219354</v>
      </c>
      <c r="J434" s="64">
        <v>579</v>
      </c>
      <c r="K434" s="64">
        <v>1</v>
      </c>
      <c r="M434" s="64" t="str">
        <f>IF(M$155*$F434=1,"Critical Peak",INDEX('99 Look-Up Tables'!$G$3:$G$6,MATCH('05 Own Price Elasticity Daily'!$E434,'99 Look-Up Tables'!$E$3:$E$6,0),1))</f>
        <v>On-Peak</v>
      </c>
      <c r="N434" s="64" t="str">
        <f>IF(N$155*$F434=1,"Critical Peak",INDEX('99 Look-Up Tables'!$G$3:$G$6,MATCH('05 Own Price Elasticity Daily'!$E434,'99 Look-Up Tables'!$E$3:$E$6,0),1))</f>
        <v>On-Peak</v>
      </c>
    </row>
    <row r="435" spans="2:14" hidden="1" outlineLevel="1" x14ac:dyDescent="0.35">
      <c r="B435" s="120">
        <v>43328</v>
      </c>
      <c r="C435" s="120"/>
      <c r="D435" s="64">
        <v>15</v>
      </c>
      <c r="E435" s="64" t="s">
        <v>162</v>
      </c>
      <c r="F435" s="64">
        <v>0</v>
      </c>
      <c r="G435" s="64">
        <v>1.1840069084628699</v>
      </c>
      <c r="H435" s="64">
        <v>1.3059414652946999</v>
      </c>
      <c r="I435" s="64">
        <v>0.121934556831835</v>
      </c>
      <c r="J435" s="64">
        <v>579</v>
      </c>
      <c r="K435" s="64">
        <v>1</v>
      </c>
      <c r="M435" s="64" t="str">
        <f>IF(M$155*$F435=1,"Critical Peak",INDEX('99 Look-Up Tables'!$G$3:$G$6,MATCH('05 Own Price Elasticity Daily'!$E435,'99 Look-Up Tables'!$E$3:$E$6,0),1))</f>
        <v>On-Peak</v>
      </c>
      <c r="N435" s="64" t="str">
        <f>IF(N$155*$F435=1,"Critical Peak",INDEX('99 Look-Up Tables'!$G$3:$G$6,MATCH('05 Own Price Elasticity Daily'!$E435,'99 Look-Up Tables'!$E$3:$E$6,0),1))</f>
        <v>On-Peak</v>
      </c>
    </row>
    <row r="436" spans="2:14" hidden="1" outlineLevel="1" x14ac:dyDescent="0.35">
      <c r="B436" s="120">
        <v>43328</v>
      </c>
      <c r="C436" s="120"/>
      <c r="D436" s="64">
        <v>16</v>
      </c>
      <c r="E436" s="64" t="s">
        <v>162</v>
      </c>
      <c r="F436" s="64">
        <v>0</v>
      </c>
      <c r="G436" s="64">
        <v>1.17157167530225</v>
      </c>
      <c r="H436" s="64">
        <v>1.39348129104061</v>
      </c>
      <c r="I436" s="64">
        <v>0.22190961573836501</v>
      </c>
      <c r="J436" s="64">
        <v>579</v>
      </c>
      <c r="K436" s="64">
        <v>1</v>
      </c>
      <c r="M436" s="64" t="str">
        <f>IF(M$155*$F436=1,"Critical Peak",INDEX('99 Look-Up Tables'!$G$3:$G$6,MATCH('05 Own Price Elasticity Daily'!$E436,'99 Look-Up Tables'!$E$3:$E$6,0),1))</f>
        <v>On-Peak</v>
      </c>
      <c r="N436" s="64" t="str">
        <f>IF(N$155*$F436=1,"Critical Peak",INDEX('99 Look-Up Tables'!$G$3:$G$6,MATCH('05 Own Price Elasticity Daily'!$E436,'99 Look-Up Tables'!$E$3:$E$6,0),1))</f>
        <v>On-Peak</v>
      </c>
    </row>
    <row r="437" spans="2:14" hidden="1" outlineLevel="1" x14ac:dyDescent="0.35">
      <c r="B437" s="120">
        <v>43328</v>
      </c>
      <c r="C437" s="120"/>
      <c r="D437" s="64">
        <v>17</v>
      </c>
      <c r="E437" s="64" t="s">
        <v>162</v>
      </c>
      <c r="F437" s="64">
        <v>0</v>
      </c>
      <c r="G437" s="64">
        <v>1.30868739205527</v>
      </c>
      <c r="H437" s="64">
        <v>1.5461656309640801</v>
      </c>
      <c r="I437" s="64">
        <v>0.23747823890880801</v>
      </c>
      <c r="J437" s="64">
        <v>579</v>
      </c>
      <c r="K437" s="64">
        <v>1</v>
      </c>
      <c r="M437" s="64" t="str">
        <f>IF(M$155*$F437=1,"Critical Peak",INDEX('99 Look-Up Tables'!$G$3:$G$6,MATCH('05 Own Price Elasticity Daily'!$E437,'99 Look-Up Tables'!$E$3:$E$6,0),1))</f>
        <v>On-Peak</v>
      </c>
      <c r="N437" s="64" t="str">
        <f>IF(N$155*$F437=1,"Critical Peak",INDEX('99 Look-Up Tables'!$G$3:$G$6,MATCH('05 Own Price Elasticity Daily'!$E437,'99 Look-Up Tables'!$E$3:$E$6,0),1))</f>
        <v>On-Peak</v>
      </c>
    </row>
    <row r="438" spans="2:14" hidden="1" outlineLevel="1" x14ac:dyDescent="0.35">
      <c r="B438" s="120">
        <v>43328</v>
      </c>
      <c r="C438" s="120"/>
      <c r="D438" s="64">
        <v>18</v>
      </c>
      <c r="E438" s="64" t="s">
        <v>163</v>
      </c>
      <c r="F438" s="64">
        <v>1</v>
      </c>
      <c r="G438" s="64">
        <v>1.11613126079447</v>
      </c>
      <c r="H438" s="64">
        <v>1.7242650820026799</v>
      </c>
      <c r="I438" s="64">
        <v>0.60813382120821102</v>
      </c>
      <c r="J438" s="64">
        <v>579</v>
      </c>
      <c r="K438" s="64">
        <v>1</v>
      </c>
      <c r="M438" s="64" t="str">
        <f>IF(M$155*$F438=1,"Critical Peak",INDEX('99 Look-Up Tables'!$G$3:$G$6,MATCH('05 Own Price Elasticity Daily'!$E438,'99 Look-Up Tables'!$E$3:$E$6,0),1))</f>
        <v>Critical Peak</v>
      </c>
      <c r="N438" s="64" t="str">
        <f>IF(N$155*$F438=1,"Critical Peak",INDEX('99 Look-Up Tables'!$G$3:$G$6,MATCH('05 Own Price Elasticity Daily'!$E438,'99 Look-Up Tables'!$E$3:$E$6,0),1))</f>
        <v>Mid-Peak</v>
      </c>
    </row>
    <row r="439" spans="2:14" hidden="1" outlineLevel="1" x14ac:dyDescent="0.35">
      <c r="B439" s="120">
        <v>43328</v>
      </c>
      <c r="C439" s="120"/>
      <c r="D439" s="64">
        <v>19</v>
      </c>
      <c r="E439" s="64" t="s">
        <v>163</v>
      </c>
      <c r="F439" s="64">
        <v>0</v>
      </c>
      <c r="G439" s="64">
        <v>1.50195164075993</v>
      </c>
      <c r="H439" s="64">
        <v>1.65654025531073</v>
      </c>
      <c r="I439" s="64">
        <v>0.154588614550803</v>
      </c>
      <c r="J439" s="64">
        <v>579</v>
      </c>
      <c r="K439" s="64">
        <v>1</v>
      </c>
      <c r="M439" s="64" t="str">
        <f>IF(M$155*$F439=1,"Critical Peak",INDEX('99 Look-Up Tables'!$G$3:$G$6,MATCH('05 Own Price Elasticity Daily'!$E439,'99 Look-Up Tables'!$E$3:$E$6,0),1))</f>
        <v>Mid-Peak</v>
      </c>
      <c r="N439" s="64" t="str">
        <f>IF(N$155*$F439=1,"Critical Peak",INDEX('99 Look-Up Tables'!$G$3:$G$6,MATCH('05 Own Price Elasticity Daily'!$E439,'99 Look-Up Tables'!$E$3:$E$6,0),1))</f>
        <v>Mid-Peak</v>
      </c>
    </row>
    <row r="440" spans="2:14" hidden="1" outlineLevel="1" x14ac:dyDescent="0.35">
      <c r="B440" s="120">
        <v>43328</v>
      </c>
      <c r="C440" s="120"/>
      <c r="D440" s="64">
        <v>20</v>
      </c>
      <c r="E440" s="64" t="s">
        <v>164</v>
      </c>
      <c r="F440" s="64">
        <v>0</v>
      </c>
      <c r="G440" s="64">
        <v>1.61385146804836</v>
      </c>
      <c r="H440" s="64">
        <v>1.68928867713775</v>
      </c>
      <c r="I440" s="64">
        <v>7.5437209089387197E-2</v>
      </c>
      <c r="J440" s="64">
        <v>579</v>
      </c>
      <c r="K440" s="64">
        <v>1</v>
      </c>
      <c r="M440" s="64" t="str">
        <f>IF(M$155*$F440=1,"Critical Peak",INDEX('99 Look-Up Tables'!$G$3:$G$6,MATCH('05 Own Price Elasticity Daily'!$E440,'99 Look-Up Tables'!$E$3:$E$6,0),1))</f>
        <v>Off-Peak</v>
      </c>
      <c r="N440" s="64" t="str">
        <f>IF(N$155*$F440=1,"Critical Peak",INDEX('99 Look-Up Tables'!$G$3:$G$6,MATCH('05 Own Price Elasticity Daily'!$E440,'99 Look-Up Tables'!$E$3:$E$6,0),1))</f>
        <v>Off-Peak</v>
      </c>
    </row>
    <row r="441" spans="2:14" hidden="1" outlineLevel="1" x14ac:dyDescent="0.35">
      <c r="B441" s="120">
        <v>43328</v>
      </c>
      <c r="C441" s="120"/>
      <c r="D441" s="64">
        <v>21</v>
      </c>
      <c r="E441" s="64" t="s">
        <v>164</v>
      </c>
      <c r="F441" s="64">
        <v>0</v>
      </c>
      <c r="G441" s="64">
        <v>1.7131951640759899</v>
      </c>
      <c r="H441" s="64">
        <v>1.71828488284289</v>
      </c>
      <c r="I441" s="64">
        <v>5.0897187668985698E-3</v>
      </c>
      <c r="J441" s="64">
        <v>579</v>
      </c>
      <c r="K441" s="64">
        <v>1</v>
      </c>
      <c r="M441" s="64" t="str">
        <f>IF(M$155*$F441=1,"Critical Peak",INDEX('99 Look-Up Tables'!$G$3:$G$6,MATCH('05 Own Price Elasticity Daily'!$E441,'99 Look-Up Tables'!$E$3:$E$6,0),1))</f>
        <v>Off-Peak</v>
      </c>
      <c r="N441" s="64" t="str">
        <f>IF(N$155*$F441=1,"Critical Peak",INDEX('99 Look-Up Tables'!$G$3:$G$6,MATCH('05 Own Price Elasticity Daily'!$E441,'99 Look-Up Tables'!$E$3:$E$6,0),1))</f>
        <v>Off-Peak</v>
      </c>
    </row>
    <row r="442" spans="2:14" hidden="1" outlineLevel="1" x14ac:dyDescent="0.35">
      <c r="B442" s="120">
        <v>43328</v>
      </c>
      <c r="C442" s="120"/>
      <c r="D442" s="64">
        <v>22</v>
      </c>
      <c r="E442" s="64" t="s">
        <v>164</v>
      </c>
      <c r="F442" s="64">
        <v>0</v>
      </c>
      <c r="G442" s="64">
        <v>1.75108808290155</v>
      </c>
      <c r="H442" s="64">
        <v>1.75041556789113</v>
      </c>
      <c r="I442" s="64">
        <v>-6.7251501042830302E-4</v>
      </c>
      <c r="J442" s="64">
        <v>579</v>
      </c>
      <c r="K442" s="64">
        <v>1</v>
      </c>
      <c r="M442" s="64" t="str">
        <f>IF(M$155*$F442=1,"Critical Peak",INDEX('99 Look-Up Tables'!$G$3:$G$6,MATCH('05 Own Price Elasticity Daily'!$E442,'99 Look-Up Tables'!$E$3:$E$6,0),1))</f>
        <v>Off-Peak</v>
      </c>
      <c r="N442" s="64" t="str">
        <f>IF(N$155*$F442=1,"Critical Peak",INDEX('99 Look-Up Tables'!$G$3:$G$6,MATCH('05 Own Price Elasticity Daily'!$E442,'99 Look-Up Tables'!$E$3:$E$6,0),1))</f>
        <v>Off-Peak</v>
      </c>
    </row>
    <row r="443" spans="2:14" hidden="1" outlineLevel="1" x14ac:dyDescent="0.35">
      <c r="B443" s="120">
        <v>43328</v>
      </c>
      <c r="C443" s="120"/>
      <c r="D443" s="64">
        <v>23</v>
      </c>
      <c r="E443" s="64" t="s">
        <v>164</v>
      </c>
      <c r="F443" s="64">
        <v>0</v>
      </c>
      <c r="G443" s="64">
        <v>1.56440414507772</v>
      </c>
      <c r="H443" s="64">
        <v>1.57094447319279</v>
      </c>
      <c r="I443" s="64">
        <v>6.5403281150703497E-3</v>
      </c>
      <c r="J443" s="64">
        <v>579</v>
      </c>
      <c r="K443" s="64">
        <v>1</v>
      </c>
      <c r="M443" s="64" t="str">
        <f>IF(M$155*$F443=1,"Critical Peak",INDEX('99 Look-Up Tables'!$G$3:$G$6,MATCH('05 Own Price Elasticity Daily'!$E443,'99 Look-Up Tables'!$E$3:$E$6,0),1))</f>
        <v>Off-Peak</v>
      </c>
      <c r="N443" s="64" t="str">
        <f>IF(N$155*$F443=1,"Critical Peak",INDEX('99 Look-Up Tables'!$G$3:$G$6,MATCH('05 Own Price Elasticity Daily'!$E443,'99 Look-Up Tables'!$E$3:$E$6,0),1))</f>
        <v>Off-Peak</v>
      </c>
    </row>
    <row r="444" spans="2:14" hidden="1" outlineLevel="1" x14ac:dyDescent="0.35">
      <c r="B444" s="120">
        <v>43328</v>
      </c>
      <c r="C444" s="120"/>
      <c r="D444" s="64">
        <v>24</v>
      </c>
      <c r="E444" s="64" t="s">
        <v>164</v>
      </c>
      <c r="F444" s="64">
        <v>0</v>
      </c>
      <c r="G444" s="64">
        <v>1.37184801381693</v>
      </c>
      <c r="H444" s="64">
        <v>1.3620508993260501</v>
      </c>
      <c r="I444" s="64">
        <v>-9.79711449087225E-3</v>
      </c>
      <c r="J444" s="64">
        <v>579</v>
      </c>
      <c r="K444" s="64">
        <v>1</v>
      </c>
      <c r="M444" s="64" t="str">
        <f>IF(M$155*$F444=1,"Critical Peak",INDEX('99 Look-Up Tables'!$G$3:$G$6,MATCH('05 Own Price Elasticity Daily'!$E444,'99 Look-Up Tables'!$E$3:$E$6,0),1))</f>
        <v>Off-Peak</v>
      </c>
      <c r="N444" s="64" t="str">
        <f>IF(N$155*$F444=1,"Critical Peak",INDEX('99 Look-Up Tables'!$G$3:$G$6,MATCH('05 Own Price Elasticity Daily'!$E444,'99 Look-Up Tables'!$E$3:$E$6,0),1))</f>
        <v>Off-Peak</v>
      </c>
    </row>
    <row r="445" spans="2:14" hidden="1" outlineLevel="1" x14ac:dyDescent="0.35">
      <c r="B445" s="120">
        <v>43329</v>
      </c>
      <c r="C445" s="120"/>
      <c r="D445" s="64">
        <v>1</v>
      </c>
      <c r="E445" s="64" t="s">
        <v>164</v>
      </c>
      <c r="F445" s="64">
        <v>0</v>
      </c>
      <c r="G445" s="64">
        <v>1.1318262411347499</v>
      </c>
      <c r="H445" s="64">
        <v>1.30868370687161</v>
      </c>
      <c r="I445" s="64">
        <v>0.17685746573685601</v>
      </c>
      <c r="J445" s="64">
        <v>564</v>
      </c>
      <c r="K445" s="64">
        <v>1</v>
      </c>
      <c r="M445" s="64" t="str">
        <f>IF(M$155*$F445=1,"Critical Peak",INDEX('99 Look-Up Tables'!$G$3:$G$6,MATCH('05 Own Price Elasticity Daily'!$E445,'99 Look-Up Tables'!$E$3:$E$6,0),1))</f>
        <v>Off-Peak</v>
      </c>
      <c r="N445" s="64" t="str">
        <f>IF(N$155*$F445=1,"Critical Peak",INDEX('99 Look-Up Tables'!$G$3:$G$6,MATCH('05 Own Price Elasticity Daily'!$E445,'99 Look-Up Tables'!$E$3:$E$6,0),1))</f>
        <v>Off-Peak</v>
      </c>
    </row>
    <row r="446" spans="2:14" hidden="1" outlineLevel="1" x14ac:dyDescent="0.35">
      <c r="B446" s="120">
        <v>43329</v>
      </c>
      <c r="C446" s="120"/>
      <c r="D446" s="64">
        <v>2</v>
      </c>
      <c r="E446" s="64" t="s">
        <v>164</v>
      </c>
      <c r="F446" s="64">
        <v>0</v>
      </c>
      <c r="G446" s="64">
        <v>1.01037234042553</v>
      </c>
      <c r="H446" s="64">
        <v>1.1398589669440999</v>
      </c>
      <c r="I446" s="64">
        <v>0.12948662651857001</v>
      </c>
      <c r="J446" s="64">
        <v>564</v>
      </c>
      <c r="K446" s="64">
        <v>1</v>
      </c>
      <c r="M446" s="64" t="str">
        <f>IF(M$155*$F446=1,"Critical Peak",INDEX('99 Look-Up Tables'!$G$3:$G$6,MATCH('05 Own Price Elasticity Daily'!$E446,'99 Look-Up Tables'!$E$3:$E$6,0),1))</f>
        <v>Off-Peak</v>
      </c>
      <c r="N446" s="64" t="str">
        <f>IF(N$155*$F446=1,"Critical Peak",INDEX('99 Look-Up Tables'!$G$3:$G$6,MATCH('05 Own Price Elasticity Daily'!$E446,'99 Look-Up Tables'!$E$3:$E$6,0),1))</f>
        <v>Off-Peak</v>
      </c>
    </row>
    <row r="447" spans="2:14" hidden="1" outlineLevel="1" x14ac:dyDescent="0.35">
      <c r="B447" s="120">
        <v>43329</v>
      </c>
      <c r="C447" s="120"/>
      <c r="D447" s="64">
        <v>3</v>
      </c>
      <c r="E447" s="64" t="s">
        <v>164</v>
      </c>
      <c r="F447" s="64">
        <v>0</v>
      </c>
      <c r="G447" s="64">
        <v>0.95242907801418397</v>
      </c>
      <c r="H447" s="64">
        <v>1.0018001931378999</v>
      </c>
      <c r="I447" s="64">
        <v>4.9371115123711798E-2</v>
      </c>
      <c r="J447" s="64">
        <v>564</v>
      </c>
      <c r="K447" s="64">
        <v>1</v>
      </c>
      <c r="M447" s="64" t="str">
        <f>IF(M$155*$F447=1,"Critical Peak",INDEX('99 Look-Up Tables'!$G$3:$G$6,MATCH('05 Own Price Elasticity Daily'!$E447,'99 Look-Up Tables'!$E$3:$E$6,0),1))</f>
        <v>Off-Peak</v>
      </c>
      <c r="N447" s="64" t="str">
        <f>IF(N$155*$F447=1,"Critical Peak",INDEX('99 Look-Up Tables'!$G$3:$G$6,MATCH('05 Own Price Elasticity Daily'!$E447,'99 Look-Up Tables'!$E$3:$E$6,0),1))</f>
        <v>Off-Peak</v>
      </c>
    </row>
    <row r="448" spans="2:14" hidden="1" outlineLevel="1" x14ac:dyDescent="0.35">
      <c r="B448" s="120">
        <v>43329</v>
      </c>
      <c r="C448" s="120"/>
      <c r="D448" s="64">
        <v>4</v>
      </c>
      <c r="E448" s="64" t="s">
        <v>164</v>
      </c>
      <c r="F448" s="64">
        <v>0</v>
      </c>
      <c r="G448" s="64">
        <v>0.91265957446808499</v>
      </c>
      <c r="H448" s="64">
        <v>0.93119371273110796</v>
      </c>
      <c r="I448" s="64">
        <v>1.8534138263023098E-2</v>
      </c>
      <c r="J448" s="64">
        <v>564</v>
      </c>
      <c r="K448" s="64">
        <v>1</v>
      </c>
      <c r="M448" s="64" t="str">
        <f>IF(M$155*$F448=1,"Critical Peak",INDEX('99 Look-Up Tables'!$G$3:$G$6,MATCH('05 Own Price Elasticity Daily'!$E448,'99 Look-Up Tables'!$E$3:$E$6,0),1))</f>
        <v>Off-Peak</v>
      </c>
      <c r="N448" s="64" t="str">
        <f>IF(N$155*$F448=1,"Critical Peak",INDEX('99 Look-Up Tables'!$G$3:$G$6,MATCH('05 Own Price Elasticity Daily'!$E448,'99 Look-Up Tables'!$E$3:$E$6,0),1))</f>
        <v>Off-Peak</v>
      </c>
    </row>
    <row r="449" spans="2:14" hidden="1" outlineLevel="1" x14ac:dyDescent="0.35">
      <c r="B449" s="120">
        <v>43329</v>
      </c>
      <c r="C449" s="120"/>
      <c r="D449" s="64">
        <v>5</v>
      </c>
      <c r="E449" s="64" t="s">
        <v>164</v>
      </c>
      <c r="F449" s="64">
        <v>0</v>
      </c>
      <c r="G449" s="64">
        <v>0.85588652482269501</v>
      </c>
      <c r="H449" s="64">
        <v>0.904978314846826</v>
      </c>
      <c r="I449" s="64">
        <v>4.9091790024131103E-2</v>
      </c>
      <c r="J449" s="64">
        <v>564</v>
      </c>
      <c r="K449" s="64">
        <v>1</v>
      </c>
      <c r="M449" s="64" t="str">
        <f>IF(M$155*$F449=1,"Critical Peak",INDEX('99 Look-Up Tables'!$G$3:$G$6,MATCH('05 Own Price Elasticity Daily'!$E449,'99 Look-Up Tables'!$E$3:$E$6,0),1))</f>
        <v>Off-Peak</v>
      </c>
      <c r="N449" s="64" t="str">
        <f>IF(N$155*$F449=1,"Critical Peak",INDEX('99 Look-Up Tables'!$G$3:$G$6,MATCH('05 Own Price Elasticity Daily'!$E449,'99 Look-Up Tables'!$E$3:$E$6,0),1))</f>
        <v>Off-Peak</v>
      </c>
    </row>
    <row r="450" spans="2:14" hidden="1" outlineLevel="1" x14ac:dyDescent="0.35">
      <c r="B450" s="120">
        <v>43329</v>
      </c>
      <c r="C450" s="120"/>
      <c r="D450" s="64">
        <v>6</v>
      </c>
      <c r="E450" s="64" t="s">
        <v>164</v>
      </c>
      <c r="F450" s="64">
        <v>0</v>
      </c>
      <c r="G450" s="64">
        <v>0.85608156028368798</v>
      </c>
      <c r="H450" s="64">
        <v>0.93204671463919397</v>
      </c>
      <c r="I450" s="64">
        <v>7.5965154355505798E-2</v>
      </c>
      <c r="J450" s="64">
        <v>564</v>
      </c>
      <c r="K450" s="64">
        <v>1</v>
      </c>
      <c r="M450" s="64" t="str">
        <f>IF(M$155*$F450=1,"Critical Peak",INDEX('99 Look-Up Tables'!$G$3:$G$6,MATCH('05 Own Price Elasticity Daily'!$E450,'99 Look-Up Tables'!$E$3:$E$6,0),1))</f>
        <v>Off-Peak</v>
      </c>
      <c r="N450" s="64" t="str">
        <f>IF(N$155*$F450=1,"Critical Peak",INDEX('99 Look-Up Tables'!$G$3:$G$6,MATCH('05 Own Price Elasticity Daily'!$E450,'99 Look-Up Tables'!$E$3:$E$6,0),1))</f>
        <v>Off-Peak</v>
      </c>
    </row>
    <row r="451" spans="2:14" hidden="1" outlineLevel="1" x14ac:dyDescent="0.35">
      <c r="B451" s="120">
        <v>43329</v>
      </c>
      <c r="C451" s="120"/>
      <c r="D451" s="64">
        <v>7</v>
      </c>
      <c r="E451" s="64" t="s">
        <v>164</v>
      </c>
      <c r="F451" s="64">
        <v>0</v>
      </c>
      <c r="G451" s="64">
        <v>0.93576241134751803</v>
      </c>
      <c r="H451" s="64">
        <v>0.99524172075598805</v>
      </c>
      <c r="I451" s="64">
        <v>5.9479309408470203E-2</v>
      </c>
      <c r="J451" s="64">
        <v>564</v>
      </c>
      <c r="K451" s="64">
        <v>1</v>
      </c>
      <c r="M451" s="64" t="str">
        <f>IF(M$155*$F451=1,"Critical Peak",INDEX('99 Look-Up Tables'!$G$3:$G$6,MATCH('05 Own Price Elasticity Daily'!$E451,'99 Look-Up Tables'!$E$3:$E$6,0),1))</f>
        <v>Off-Peak</v>
      </c>
      <c r="N451" s="64" t="str">
        <f>IF(N$155*$F451=1,"Critical Peak",INDEX('99 Look-Up Tables'!$G$3:$G$6,MATCH('05 Own Price Elasticity Daily'!$E451,'99 Look-Up Tables'!$E$3:$E$6,0),1))</f>
        <v>Off-Peak</v>
      </c>
    </row>
    <row r="452" spans="2:14" hidden="1" outlineLevel="1" x14ac:dyDescent="0.35">
      <c r="B452" s="120">
        <v>43329</v>
      </c>
      <c r="C452" s="120"/>
      <c r="D452" s="64">
        <v>8</v>
      </c>
      <c r="E452" s="64" t="s">
        <v>163</v>
      </c>
      <c r="F452" s="64">
        <v>0</v>
      </c>
      <c r="G452" s="64">
        <v>0.95611702127659604</v>
      </c>
      <c r="H452" s="64">
        <v>1.04778076439069</v>
      </c>
      <c r="I452" s="64">
        <v>9.1663743114091006E-2</v>
      </c>
      <c r="J452" s="64">
        <v>564</v>
      </c>
      <c r="K452" s="64">
        <v>1</v>
      </c>
      <c r="M452" s="64" t="str">
        <f>IF(M$155*$F452=1,"Critical Peak",INDEX('99 Look-Up Tables'!$G$3:$G$6,MATCH('05 Own Price Elasticity Daily'!$E452,'99 Look-Up Tables'!$E$3:$E$6,0),1))</f>
        <v>Mid-Peak</v>
      </c>
      <c r="N452" s="64" t="str">
        <f>IF(N$155*$F452=1,"Critical Peak",INDEX('99 Look-Up Tables'!$G$3:$G$6,MATCH('05 Own Price Elasticity Daily'!$E452,'99 Look-Up Tables'!$E$3:$E$6,0),1))</f>
        <v>Mid-Peak</v>
      </c>
    </row>
    <row r="453" spans="2:14" hidden="1" outlineLevel="1" x14ac:dyDescent="0.35">
      <c r="B453" s="120">
        <v>43329</v>
      </c>
      <c r="C453" s="120"/>
      <c r="D453" s="64">
        <v>9</v>
      </c>
      <c r="E453" s="64" t="s">
        <v>163</v>
      </c>
      <c r="F453" s="64">
        <v>0</v>
      </c>
      <c r="G453" s="64">
        <v>0.99228723404255303</v>
      </c>
      <c r="H453" s="64">
        <v>1.1250309237166201</v>
      </c>
      <c r="I453" s="64">
        <v>0.13274368967406999</v>
      </c>
      <c r="J453" s="64">
        <v>564</v>
      </c>
      <c r="K453" s="64">
        <v>1</v>
      </c>
      <c r="M453" s="64" t="str">
        <f>IF(M$155*$F453=1,"Critical Peak",INDEX('99 Look-Up Tables'!$G$3:$G$6,MATCH('05 Own Price Elasticity Daily'!$E453,'99 Look-Up Tables'!$E$3:$E$6,0),1))</f>
        <v>Mid-Peak</v>
      </c>
      <c r="N453" s="64" t="str">
        <f>IF(N$155*$F453=1,"Critical Peak",INDEX('99 Look-Up Tables'!$G$3:$G$6,MATCH('05 Own Price Elasticity Daily'!$E453,'99 Look-Up Tables'!$E$3:$E$6,0),1))</f>
        <v>Mid-Peak</v>
      </c>
    </row>
    <row r="454" spans="2:14" hidden="1" outlineLevel="1" x14ac:dyDescent="0.35">
      <c r="B454" s="120">
        <v>43329</v>
      </c>
      <c r="C454" s="120"/>
      <c r="D454" s="64">
        <v>10</v>
      </c>
      <c r="E454" s="64" t="s">
        <v>163</v>
      </c>
      <c r="F454" s="64">
        <v>0</v>
      </c>
      <c r="G454" s="64">
        <v>1.0448404255319099</v>
      </c>
      <c r="H454" s="64">
        <v>1.16766342811563</v>
      </c>
      <c r="I454" s="64">
        <v>0.122823002583711</v>
      </c>
      <c r="J454" s="64">
        <v>564</v>
      </c>
      <c r="K454" s="64">
        <v>1</v>
      </c>
      <c r="M454" s="64" t="str">
        <f>IF(M$155*$F454=1,"Critical Peak",INDEX('99 Look-Up Tables'!$G$3:$G$6,MATCH('05 Own Price Elasticity Daily'!$E454,'99 Look-Up Tables'!$E$3:$E$6,0),1))</f>
        <v>Mid-Peak</v>
      </c>
      <c r="N454" s="64" t="str">
        <f>IF(N$155*$F454=1,"Critical Peak",INDEX('99 Look-Up Tables'!$G$3:$G$6,MATCH('05 Own Price Elasticity Daily'!$E454,'99 Look-Up Tables'!$E$3:$E$6,0),1))</f>
        <v>Mid-Peak</v>
      </c>
    </row>
    <row r="455" spans="2:14" hidden="1" outlineLevel="1" x14ac:dyDescent="0.35">
      <c r="B455" s="120">
        <v>43329</v>
      </c>
      <c r="C455" s="120"/>
      <c r="D455" s="64">
        <v>11</v>
      </c>
      <c r="E455" s="64" t="s">
        <v>163</v>
      </c>
      <c r="F455" s="64">
        <v>0</v>
      </c>
      <c r="G455" s="64">
        <v>1.1737411347517701</v>
      </c>
      <c r="H455" s="64">
        <v>1.26754086742299</v>
      </c>
      <c r="I455" s="64">
        <v>9.3799732671213498E-2</v>
      </c>
      <c r="J455" s="64">
        <v>564</v>
      </c>
      <c r="K455" s="64">
        <v>1</v>
      </c>
      <c r="M455" s="64" t="str">
        <f>IF(M$155*$F455=1,"Critical Peak",INDEX('99 Look-Up Tables'!$G$3:$G$6,MATCH('05 Own Price Elasticity Daily'!$E455,'99 Look-Up Tables'!$E$3:$E$6,0),1))</f>
        <v>Mid-Peak</v>
      </c>
      <c r="N455" s="64" t="str">
        <f>IF(N$155*$F455=1,"Critical Peak",INDEX('99 Look-Up Tables'!$G$3:$G$6,MATCH('05 Own Price Elasticity Daily'!$E455,'99 Look-Up Tables'!$E$3:$E$6,0),1))</f>
        <v>Mid-Peak</v>
      </c>
    </row>
    <row r="456" spans="2:14" hidden="1" outlineLevel="1" x14ac:dyDescent="0.35">
      <c r="B456" s="120">
        <v>43329</v>
      </c>
      <c r="C456" s="120"/>
      <c r="D456" s="64">
        <v>12</v>
      </c>
      <c r="E456" s="64" t="s">
        <v>162</v>
      </c>
      <c r="F456" s="64">
        <v>0</v>
      </c>
      <c r="G456" s="64">
        <v>1.2897163120567401</v>
      </c>
      <c r="H456" s="64">
        <v>1.4133049597787</v>
      </c>
      <c r="I456" s="64">
        <v>0.123588647721967</v>
      </c>
      <c r="J456" s="64">
        <v>564</v>
      </c>
      <c r="K456" s="64">
        <v>1</v>
      </c>
      <c r="M456" s="64" t="str">
        <f>IF(M$155*$F456=1,"Critical Peak",INDEX('99 Look-Up Tables'!$G$3:$G$6,MATCH('05 Own Price Elasticity Daily'!$E456,'99 Look-Up Tables'!$E$3:$E$6,0),1))</f>
        <v>On-Peak</v>
      </c>
      <c r="N456" s="64" t="str">
        <f>IF(N$155*$F456=1,"Critical Peak",INDEX('99 Look-Up Tables'!$G$3:$G$6,MATCH('05 Own Price Elasticity Daily'!$E456,'99 Look-Up Tables'!$E$3:$E$6,0),1))</f>
        <v>On-Peak</v>
      </c>
    </row>
    <row r="457" spans="2:14" hidden="1" outlineLevel="1" x14ac:dyDescent="0.35">
      <c r="B457" s="120">
        <v>43329</v>
      </c>
      <c r="C457" s="120"/>
      <c r="D457" s="64">
        <v>13</v>
      </c>
      <c r="E457" s="64" t="s">
        <v>162</v>
      </c>
      <c r="F457" s="64">
        <v>0</v>
      </c>
      <c r="G457" s="64">
        <v>1.37764184397163</v>
      </c>
      <c r="H457" s="64">
        <v>1.5309984455957</v>
      </c>
      <c r="I457" s="64">
        <v>0.153356601624065</v>
      </c>
      <c r="J457" s="64">
        <v>564</v>
      </c>
      <c r="K457" s="64">
        <v>1</v>
      </c>
      <c r="M457" s="64" t="str">
        <f>IF(M$155*$F457=1,"Critical Peak",INDEX('99 Look-Up Tables'!$G$3:$G$6,MATCH('05 Own Price Elasticity Daily'!$E457,'99 Look-Up Tables'!$E$3:$E$6,0),1))</f>
        <v>On-Peak</v>
      </c>
      <c r="N457" s="64" t="str">
        <f>IF(N$155*$F457=1,"Critical Peak",INDEX('99 Look-Up Tables'!$G$3:$G$6,MATCH('05 Own Price Elasticity Daily'!$E457,'99 Look-Up Tables'!$E$3:$E$6,0),1))</f>
        <v>On-Peak</v>
      </c>
    </row>
    <row r="458" spans="2:14" hidden="1" outlineLevel="1" x14ac:dyDescent="0.35">
      <c r="B458" s="120">
        <v>43329</v>
      </c>
      <c r="C458" s="120"/>
      <c r="D458" s="64">
        <v>14</v>
      </c>
      <c r="E458" s="64" t="s">
        <v>162</v>
      </c>
      <c r="F458" s="64">
        <v>0</v>
      </c>
      <c r="G458" s="64">
        <v>1.5000354609929101</v>
      </c>
      <c r="H458" s="64">
        <v>1.5994004835798299</v>
      </c>
      <c r="I458" s="64">
        <v>9.93650225869252E-2</v>
      </c>
      <c r="J458" s="64">
        <v>564</v>
      </c>
      <c r="K458" s="64">
        <v>1</v>
      </c>
      <c r="M458" s="64" t="str">
        <f>IF(M$155*$F458=1,"Critical Peak",INDEX('99 Look-Up Tables'!$G$3:$G$6,MATCH('05 Own Price Elasticity Daily'!$E458,'99 Look-Up Tables'!$E$3:$E$6,0),1))</f>
        <v>On-Peak</v>
      </c>
      <c r="N458" s="64" t="str">
        <f>IF(N$155*$F458=1,"Critical Peak",INDEX('99 Look-Up Tables'!$G$3:$G$6,MATCH('05 Own Price Elasticity Daily'!$E458,'99 Look-Up Tables'!$E$3:$E$6,0),1))</f>
        <v>On-Peak</v>
      </c>
    </row>
    <row r="459" spans="2:14" hidden="1" outlineLevel="1" x14ac:dyDescent="0.35">
      <c r="B459" s="120">
        <v>43329</v>
      </c>
      <c r="C459" s="120"/>
      <c r="D459" s="64">
        <v>15</v>
      </c>
      <c r="E459" s="64" t="s">
        <v>162</v>
      </c>
      <c r="F459" s="64">
        <v>0</v>
      </c>
      <c r="G459" s="64">
        <v>1.4743971631205699</v>
      </c>
      <c r="H459" s="64">
        <v>1.60178645100796</v>
      </c>
      <c r="I459" s="64">
        <v>0.12738928788739001</v>
      </c>
      <c r="J459" s="64">
        <v>564</v>
      </c>
      <c r="K459" s="64">
        <v>1</v>
      </c>
      <c r="M459" s="64" t="str">
        <f>IF(M$155*$F459=1,"Critical Peak",INDEX('99 Look-Up Tables'!$G$3:$G$6,MATCH('05 Own Price Elasticity Daily'!$E459,'99 Look-Up Tables'!$E$3:$E$6,0),1))</f>
        <v>On-Peak</v>
      </c>
      <c r="N459" s="64" t="str">
        <f>IF(N$155*$F459=1,"Critical Peak",INDEX('99 Look-Up Tables'!$G$3:$G$6,MATCH('05 Own Price Elasticity Daily'!$E459,'99 Look-Up Tables'!$E$3:$E$6,0),1))</f>
        <v>On-Peak</v>
      </c>
    </row>
    <row r="460" spans="2:14" hidden="1" outlineLevel="1" x14ac:dyDescent="0.35">
      <c r="B460" s="120">
        <v>43329</v>
      </c>
      <c r="C460" s="120"/>
      <c r="D460" s="64">
        <v>16</v>
      </c>
      <c r="E460" s="64" t="s">
        <v>162</v>
      </c>
      <c r="F460" s="64">
        <v>0</v>
      </c>
      <c r="G460" s="64">
        <v>1.4247695035461001</v>
      </c>
      <c r="H460" s="64">
        <v>1.6826673527507801</v>
      </c>
      <c r="I460" s="64">
        <v>0.257897849204685</v>
      </c>
      <c r="J460" s="64">
        <v>564</v>
      </c>
      <c r="K460" s="64">
        <v>1</v>
      </c>
      <c r="M460" s="64" t="str">
        <f>IF(M$155*$F460=1,"Critical Peak",INDEX('99 Look-Up Tables'!$G$3:$G$6,MATCH('05 Own Price Elasticity Daily'!$E460,'99 Look-Up Tables'!$E$3:$E$6,0),1))</f>
        <v>On-Peak</v>
      </c>
      <c r="N460" s="64" t="str">
        <f>IF(N$155*$F460=1,"Critical Peak",INDEX('99 Look-Up Tables'!$G$3:$G$6,MATCH('05 Own Price Elasticity Daily'!$E460,'99 Look-Up Tables'!$E$3:$E$6,0),1))</f>
        <v>On-Peak</v>
      </c>
    </row>
    <row r="461" spans="2:14" hidden="1" outlineLevel="1" x14ac:dyDescent="0.35">
      <c r="B461" s="120">
        <v>43329</v>
      </c>
      <c r="C461" s="120"/>
      <c r="D461" s="64">
        <v>17</v>
      </c>
      <c r="E461" s="64" t="s">
        <v>162</v>
      </c>
      <c r="F461" s="64">
        <v>0</v>
      </c>
      <c r="G461" s="64">
        <v>1.47026595744681</v>
      </c>
      <c r="H461" s="64">
        <v>1.7969186668708299</v>
      </c>
      <c r="I461" s="64">
        <v>0.32665270942402103</v>
      </c>
      <c r="J461" s="64">
        <v>564</v>
      </c>
      <c r="K461" s="64">
        <v>1</v>
      </c>
      <c r="M461" s="64" t="str">
        <f>IF(M$155*$F461=1,"Critical Peak",INDEX('99 Look-Up Tables'!$G$3:$G$6,MATCH('05 Own Price Elasticity Daily'!$E461,'99 Look-Up Tables'!$E$3:$E$6,0),1))</f>
        <v>On-Peak</v>
      </c>
      <c r="N461" s="64" t="str">
        <f>IF(N$155*$F461=1,"Critical Peak",INDEX('99 Look-Up Tables'!$G$3:$G$6,MATCH('05 Own Price Elasticity Daily'!$E461,'99 Look-Up Tables'!$E$3:$E$6,0),1))</f>
        <v>On-Peak</v>
      </c>
    </row>
    <row r="462" spans="2:14" hidden="1" outlineLevel="1" x14ac:dyDescent="0.35">
      <c r="B462" s="120">
        <v>43329</v>
      </c>
      <c r="C462" s="120"/>
      <c r="D462" s="64">
        <v>18</v>
      </c>
      <c r="E462" s="64" t="s">
        <v>163</v>
      </c>
      <c r="F462" s="64">
        <v>1</v>
      </c>
      <c r="G462" s="64">
        <v>1.16198581560284</v>
      </c>
      <c r="H462" s="64">
        <v>1.88540880146657</v>
      </c>
      <c r="I462" s="64">
        <v>0.72342298586373499</v>
      </c>
      <c r="J462" s="64">
        <v>564</v>
      </c>
      <c r="K462" s="64">
        <v>1</v>
      </c>
      <c r="M462" s="64" t="str">
        <f>IF(M$155*$F462=1,"Critical Peak",INDEX('99 Look-Up Tables'!$G$3:$G$6,MATCH('05 Own Price Elasticity Daily'!$E462,'99 Look-Up Tables'!$E$3:$E$6,0),1))</f>
        <v>Critical Peak</v>
      </c>
      <c r="N462" s="64" t="str">
        <f>IF(N$155*$F462=1,"Critical Peak",INDEX('99 Look-Up Tables'!$G$3:$G$6,MATCH('05 Own Price Elasticity Daily'!$E462,'99 Look-Up Tables'!$E$3:$E$6,0),1))</f>
        <v>Mid-Peak</v>
      </c>
    </row>
    <row r="463" spans="2:14" hidden="1" outlineLevel="1" x14ac:dyDescent="0.35">
      <c r="B463" s="120">
        <v>43329</v>
      </c>
      <c r="C463" s="120"/>
      <c r="D463" s="64">
        <v>19</v>
      </c>
      <c r="E463" s="64" t="s">
        <v>163</v>
      </c>
      <c r="F463" s="64">
        <v>0</v>
      </c>
      <c r="G463" s="64">
        <v>1.65776595744681</v>
      </c>
      <c r="H463" s="64">
        <v>1.9465550398084299</v>
      </c>
      <c r="I463" s="64">
        <v>0.28878908236161899</v>
      </c>
      <c r="J463" s="64">
        <v>564</v>
      </c>
      <c r="K463" s="64">
        <v>1</v>
      </c>
      <c r="M463" s="64" t="str">
        <f>IF(M$155*$F463=1,"Critical Peak",INDEX('99 Look-Up Tables'!$G$3:$G$6,MATCH('05 Own Price Elasticity Daily'!$E463,'99 Look-Up Tables'!$E$3:$E$6,0),1))</f>
        <v>Mid-Peak</v>
      </c>
      <c r="N463" s="64" t="str">
        <f>IF(N$155*$F463=1,"Critical Peak",INDEX('99 Look-Up Tables'!$G$3:$G$6,MATCH('05 Own Price Elasticity Daily'!$E463,'99 Look-Up Tables'!$E$3:$E$6,0),1))</f>
        <v>Mid-Peak</v>
      </c>
    </row>
    <row r="464" spans="2:14" hidden="1" outlineLevel="1" x14ac:dyDescent="0.35">
      <c r="B464" s="120">
        <v>43329</v>
      </c>
      <c r="C464" s="120"/>
      <c r="D464" s="64">
        <v>20</v>
      </c>
      <c r="E464" s="64" t="s">
        <v>164</v>
      </c>
      <c r="F464" s="64">
        <v>0</v>
      </c>
      <c r="G464" s="64">
        <v>1.7800354609929101</v>
      </c>
      <c r="H464" s="64">
        <v>1.98473803566388</v>
      </c>
      <c r="I464" s="64">
        <v>0.204702574670968</v>
      </c>
      <c r="J464" s="64">
        <v>564</v>
      </c>
      <c r="K464" s="64">
        <v>1</v>
      </c>
      <c r="M464" s="64" t="str">
        <f>IF(M$155*$F464=1,"Critical Peak",INDEX('99 Look-Up Tables'!$G$3:$G$6,MATCH('05 Own Price Elasticity Daily'!$E464,'99 Look-Up Tables'!$E$3:$E$6,0),1))</f>
        <v>Off-Peak</v>
      </c>
      <c r="N464" s="64" t="str">
        <f>IF(N$155*$F464=1,"Critical Peak",INDEX('99 Look-Up Tables'!$G$3:$G$6,MATCH('05 Own Price Elasticity Daily'!$E464,'99 Look-Up Tables'!$E$3:$E$6,0),1))</f>
        <v>Off-Peak</v>
      </c>
    </row>
    <row r="465" spans="2:14" hidden="1" outlineLevel="1" x14ac:dyDescent="0.35">
      <c r="B465" s="120">
        <v>43329</v>
      </c>
      <c r="C465" s="120"/>
      <c r="D465" s="64">
        <v>21</v>
      </c>
      <c r="E465" s="64" t="s">
        <v>164</v>
      </c>
      <c r="F465" s="64">
        <v>0</v>
      </c>
      <c r="G465" s="64">
        <v>1.8920567375886499</v>
      </c>
      <c r="H465" s="64">
        <v>1.9536837869677399</v>
      </c>
      <c r="I465" s="64">
        <v>6.16270493790919E-2</v>
      </c>
      <c r="J465" s="64">
        <v>564</v>
      </c>
      <c r="K465" s="64">
        <v>1</v>
      </c>
      <c r="M465" s="64" t="str">
        <f>IF(M$155*$F465=1,"Critical Peak",INDEX('99 Look-Up Tables'!$G$3:$G$6,MATCH('05 Own Price Elasticity Daily'!$E465,'99 Look-Up Tables'!$E$3:$E$6,0),1))</f>
        <v>Off-Peak</v>
      </c>
      <c r="N465" s="64" t="str">
        <f>IF(N$155*$F465=1,"Critical Peak",INDEX('99 Look-Up Tables'!$G$3:$G$6,MATCH('05 Own Price Elasticity Daily'!$E465,'99 Look-Up Tables'!$E$3:$E$6,0),1))</f>
        <v>Off-Peak</v>
      </c>
    </row>
    <row r="466" spans="2:14" hidden="1" outlineLevel="1" x14ac:dyDescent="0.35">
      <c r="B466" s="120">
        <v>43329</v>
      </c>
      <c r="C466" s="120"/>
      <c r="D466" s="64">
        <v>22</v>
      </c>
      <c r="E466" s="64" t="s">
        <v>164</v>
      </c>
      <c r="F466" s="64">
        <v>0</v>
      </c>
      <c r="G466" s="64">
        <v>1.83948581560284</v>
      </c>
      <c r="H466" s="64">
        <v>1.89388079444277</v>
      </c>
      <c r="I466" s="64">
        <v>5.4394978839930899E-2</v>
      </c>
      <c r="J466" s="64">
        <v>564</v>
      </c>
      <c r="K466" s="64">
        <v>1</v>
      </c>
      <c r="M466" s="64" t="str">
        <f>IF(M$155*$F466=1,"Critical Peak",INDEX('99 Look-Up Tables'!$G$3:$G$6,MATCH('05 Own Price Elasticity Daily'!$E466,'99 Look-Up Tables'!$E$3:$E$6,0),1))</f>
        <v>Off-Peak</v>
      </c>
      <c r="N466" s="64" t="str">
        <f>IF(N$155*$F466=1,"Critical Peak",INDEX('99 Look-Up Tables'!$G$3:$G$6,MATCH('05 Own Price Elasticity Daily'!$E466,'99 Look-Up Tables'!$E$3:$E$6,0),1))</f>
        <v>Off-Peak</v>
      </c>
    </row>
    <row r="467" spans="2:14" hidden="1" outlineLevel="1" x14ac:dyDescent="0.35">
      <c r="B467" s="120">
        <v>43329</v>
      </c>
      <c r="C467" s="120"/>
      <c r="D467" s="64">
        <v>23</v>
      </c>
      <c r="E467" s="64" t="s">
        <v>164</v>
      </c>
      <c r="F467" s="64">
        <v>0</v>
      </c>
      <c r="G467" s="64">
        <v>1.69491134751773</v>
      </c>
      <c r="H467" s="64">
        <v>1.73809699083099</v>
      </c>
      <c r="I467" s="64">
        <v>4.3185643313259602E-2</v>
      </c>
      <c r="J467" s="64">
        <v>564</v>
      </c>
      <c r="K467" s="64">
        <v>1</v>
      </c>
      <c r="M467" s="64" t="str">
        <f>IF(M$155*$F467=1,"Critical Peak",INDEX('99 Look-Up Tables'!$G$3:$G$6,MATCH('05 Own Price Elasticity Daily'!$E467,'99 Look-Up Tables'!$E$3:$E$6,0),1))</f>
        <v>Off-Peak</v>
      </c>
      <c r="N467" s="64" t="str">
        <f>IF(N$155*$F467=1,"Critical Peak",INDEX('99 Look-Up Tables'!$G$3:$G$6,MATCH('05 Own Price Elasticity Daily'!$E467,'99 Look-Up Tables'!$E$3:$E$6,0),1))</f>
        <v>Off-Peak</v>
      </c>
    </row>
    <row r="468" spans="2:14" hidden="1" outlineLevel="1" x14ac:dyDescent="0.35">
      <c r="B468" s="120">
        <v>43329</v>
      </c>
      <c r="C468" s="120"/>
      <c r="D468" s="64">
        <v>24</v>
      </c>
      <c r="E468" s="64" t="s">
        <v>164</v>
      </c>
      <c r="F468" s="64">
        <v>0</v>
      </c>
      <c r="G468" s="64">
        <v>1.5209397163120599</v>
      </c>
      <c r="H468" s="64">
        <v>1.51749981177253</v>
      </c>
      <c r="I468" s="64">
        <v>-3.43990453952256E-3</v>
      </c>
      <c r="J468" s="64">
        <v>564</v>
      </c>
      <c r="K468" s="64">
        <v>1</v>
      </c>
      <c r="M468" s="64" t="str">
        <f>IF(M$155*$F468=1,"Critical Peak",INDEX('99 Look-Up Tables'!$G$3:$G$6,MATCH('05 Own Price Elasticity Daily'!$E468,'99 Look-Up Tables'!$E$3:$E$6,0),1))</f>
        <v>Off-Peak</v>
      </c>
      <c r="N468" s="64" t="str">
        <f>IF(N$155*$F468=1,"Critical Peak",INDEX('99 Look-Up Tables'!$G$3:$G$6,MATCH('05 Own Price Elasticity Daily'!$E468,'99 Look-Up Tables'!$E$3:$E$6,0),1))</f>
        <v>Off-Peak</v>
      </c>
    </row>
    <row r="469" spans="2:14" hidden="1" outlineLevel="1" x14ac:dyDescent="0.35">
      <c r="B469" s="120">
        <v>43332</v>
      </c>
      <c r="C469" s="120"/>
      <c r="D469" s="64">
        <v>1</v>
      </c>
      <c r="E469" s="64" t="s">
        <v>164</v>
      </c>
      <c r="F469" s="64">
        <v>0</v>
      </c>
      <c r="G469" s="64">
        <v>1.07801739130435</v>
      </c>
      <c r="H469" s="64">
        <v>1.0086402266608001</v>
      </c>
      <c r="I469" s="64">
        <v>-6.9377164643546194E-2</v>
      </c>
      <c r="J469" s="64">
        <v>575</v>
      </c>
      <c r="K469" s="64">
        <v>1</v>
      </c>
      <c r="M469" s="64" t="str">
        <f>IF(M$155*$F469=1,"Critical Peak",INDEX('99 Look-Up Tables'!$G$3:$G$6,MATCH('05 Own Price Elasticity Daily'!$E469,'99 Look-Up Tables'!$E$3:$E$6,0),1))</f>
        <v>Off-Peak</v>
      </c>
      <c r="N469" s="64" t="str">
        <f>IF(N$155*$F469=1,"Critical Peak",INDEX('99 Look-Up Tables'!$G$3:$G$6,MATCH('05 Own Price Elasticity Daily'!$E469,'99 Look-Up Tables'!$E$3:$E$6,0),1))</f>
        <v>Off-Peak</v>
      </c>
    </row>
    <row r="470" spans="2:14" hidden="1" outlineLevel="1" x14ac:dyDescent="0.35">
      <c r="B470" s="120">
        <v>43332</v>
      </c>
      <c r="C470" s="120"/>
      <c r="D470" s="64">
        <v>2</v>
      </c>
      <c r="E470" s="64" t="s">
        <v>164</v>
      </c>
      <c r="F470" s="64">
        <v>0</v>
      </c>
      <c r="G470" s="64">
        <v>0.95543402777777797</v>
      </c>
      <c r="H470" s="64">
        <v>0.81580389526717501</v>
      </c>
      <c r="I470" s="64">
        <v>-0.13963013251060299</v>
      </c>
      <c r="J470" s="64">
        <v>576</v>
      </c>
      <c r="K470" s="64">
        <v>1</v>
      </c>
      <c r="M470" s="64" t="str">
        <f>IF(M$155*$F470=1,"Critical Peak",INDEX('99 Look-Up Tables'!$G$3:$G$6,MATCH('05 Own Price Elasticity Daily'!$E470,'99 Look-Up Tables'!$E$3:$E$6,0),1))</f>
        <v>Off-Peak</v>
      </c>
      <c r="N470" s="64" t="str">
        <f>IF(N$155*$F470=1,"Critical Peak",INDEX('99 Look-Up Tables'!$G$3:$G$6,MATCH('05 Own Price Elasticity Daily'!$E470,'99 Look-Up Tables'!$E$3:$E$6,0),1))</f>
        <v>Off-Peak</v>
      </c>
    </row>
    <row r="471" spans="2:14" hidden="1" outlineLevel="1" x14ac:dyDescent="0.35">
      <c r="B471" s="120">
        <v>43332</v>
      </c>
      <c r="C471" s="120"/>
      <c r="D471" s="64">
        <v>3</v>
      </c>
      <c r="E471" s="64" t="s">
        <v>164</v>
      </c>
      <c r="F471" s="64">
        <v>0</v>
      </c>
      <c r="G471" s="64">
        <v>0.87772569444444404</v>
      </c>
      <c r="H471" s="64">
        <v>0.737740446129595</v>
      </c>
      <c r="I471" s="64">
        <v>-0.13998524831485001</v>
      </c>
      <c r="J471" s="64">
        <v>576</v>
      </c>
      <c r="K471" s="64">
        <v>1</v>
      </c>
      <c r="M471" s="64" t="str">
        <f>IF(M$155*$F471=1,"Critical Peak",INDEX('99 Look-Up Tables'!$G$3:$G$6,MATCH('05 Own Price Elasticity Daily'!$E471,'99 Look-Up Tables'!$E$3:$E$6,0),1))</f>
        <v>Off-Peak</v>
      </c>
      <c r="N471" s="64" t="str">
        <f>IF(N$155*$F471=1,"Critical Peak",INDEX('99 Look-Up Tables'!$G$3:$G$6,MATCH('05 Own Price Elasticity Daily'!$E471,'99 Look-Up Tables'!$E$3:$E$6,0),1))</f>
        <v>Off-Peak</v>
      </c>
    </row>
    <row r="472" spans="2:14" hidden="1" outlineLevel="1" x14ac:dyDescent="0.35">
      <c r="B472" s="120">
        <v>43332</v>
      </c>
      <c r="C472" s="120"/>
      <c r="D472" s="64">
        <v>4</v>
      </c>
      <c r="E472" s="64" t="s">
        <v>164</v>
      </c>
      <c r="F472" s="64">
        <v>0</v>
      </c>
      <c r="G472" s="64">
        <v>0.80064236111111098</v>
      </c>
      <c r="H472" s="64">
        <v>0.66012624520678898</v>
      </c>
      <c r="I472" s="64">
        <v>-0.140516115904322</v>
      </c>
      <c r="J472" s="64">
        <v>576</v>
      </c>
      <c r="K472" s="64">
        <v>1</v>
      </c>
      <c r="M472" s="64" t="str">
        <f>IF(M$155*$F472=1,"Critical Peak",INDEX('99 Look-Up Tables'!$G$3:$G$6,MATCH('05 Own Price Elasticity Daily'!$E472,'99 Look-Up Tables'!$E$3:$E$6,0),1))</f>
        <v>Off-Peak</v>
      </c>
      <c r="N472" s="64" t="str">
        <f>IF(N$155*$F472=1,"Critical Peak",INDEX('99 Look-Up Tables'!$G$3:$G$6,MATCH('05 Own Price Elasticity Daily'!$E472,'99 Look-Up Tables'!$E$3:$E$6,0),1))</f>
        <v>Off-Peak</v>
      </c>
    </row>
    <row r="473" spans="2:14" hidden="1" outlineLevel="1" x14ac:dyDescent="0.35">
      <c r="B473" s="120">
        <v>43332</v>
      </c>
      <c r="C473" s="120"/>
      <c r="D473" s="64">
        <v>5</v>
      </c>
      <c r="E473" s="64" t="s">
        <v>164</v>
      </c>
      <c r="F473" s="64">
        <v>0</v>
      </c>
      <c r="G473" s="64">
        <v>0.75006944444444401</v>
      </c>
      <c r="H473" s="64">
        <v>0.64282058405100695</v>
      </c>
      <c r="I473" s="64">
        <v>-0.10724886039343701</v>
      </c>
      <c r="J473" s="64">
        <v>576</v>
      </c>
      <c r="K473" s="64">
        <v>1</v>
      </c>
      <c r="M473" s="64" t="str">
        <f>IF(M$155*$F473=1,"Critical Peak",INDEX('99 Look-Up Tables'!$G$3:$G$6,MATCH('05 Own Price Elasticity Daily'!$E473,'99 Look-Up Tables'!$E$3:$E$6,0),1))</f>
        <v>Off-Peak</v>
      </c>
      <c r="N473" s="64" t="str">
        <f>IF(N$155*$F473=1,"Critical Peak",INDEX('99 Look-Up Tables'!$G$3:$G$6,MATCH('05 Own Price Elasticity Daily'!$E473,'99 Look-Up Tables'!$E$3:$E$6,0),1))</f>
        <v>Off-Peak</v>
      </c>
    </row>
    <row r="474" spans="2:14" hidden="1" outlineLevel="1" x14ac:dyDescent="0.35">
      <c r="B474" s="120">
        <v>43332</v>
      </c>
      <c r="C474" s="120"/>
      <c r="D474" s="64">
        <v>6</v>
      </c>
      <c r="E474" s="64" t="s">
        <v>164</v>
      </c>
      <c r="F474" s="64">
        <v>0</v>
      </c>
      <c r="G474" s="64">
        <v>0.75010416666666702</v>
      </c>
      <c r="H474" s="64">
        <v>0.66317562089749305</v>
      </c>
      <c r="I474" s="64">
        <v>-8.6928545769173499E-2</v>
      </c>
      <c r="J474" s="64">
        <v>576</v>
      </c>
      <c r="K474" s="64">
        <v>1</v>
      </c>
      <c r="M474" s="64" t="str">
        <f>IF(M$155*$F474=1,"Critical Peak",INDEX('99 Look-Up Tables'!$G$3:$G$6,MATCH('05 Own Price Elasticity Daily'!$E474,'99 Look-Up Tables'!$E$3:$E$6,0),1))</f>
        <v>Off-Peak</v>
      </c>
      <c r="N474" s="64" t="str">
        <f>IF(N$155*$F474=1,"Critical Peak",INDEX('99 Look-Up Tables'!$G$3:$G$6,MATCH('05 Own Price Elasticity Daily'!$E474,'99 Look-Up Tables'!$E$3:$E$6,0),1))</f>
        <v>Off-Peak</v>
      </c>
    </row>
    <row r="475" spans="2:14" hidden="1" outlineLevel="1" x14ac:dyDescent="0.35">
      <c r="B475" s="120">
        <v>43332</v>
      </c>
      <c r="C475" s="120"/>
      <c r="D475" s="64">
        <v>7</v>
      </c>
      <c r="E475" s="64" t="s">
        <v>164</v>
      </c>
      <c r="F475" s="64">
        <v>0</v>
      </c>
      <c r="G475" s="64">
        <v>0.81090277777777797</v>
      </c>
      <c r="H475" s="64">
        <v>0.76502676464654795</v>
      </c>
      <c r="I475" s="64">
        <v>-4.5876013131229798E-2</v>
      </c>
      <c r="J475" s="64">
        <v>576</v>
      </c>
      <c r="K475" s="64">
        <v>1</v>
      </c>
      <c r="M475" s="64" t="str">
        <f>IF(M$155*$F475=1,"Critical Peak",INDEX('99 Look-Up Tables'!$G$3:$G$6,MATCH('05 Own Price Elasticity Daily'!$E475,'99 Look-Up Tables'!$E$3:$E$6,0),1))</f>
        <v>Off-Peak</v>
      </c>
      <c r="N475" s="64" t="str">
        <f>IF(N$155*$F475=1,"Critical Peak",INDEX('99 Look-Up Tables'!$G$3:$G$6,MATCH('05 Own Price Elasticity Daily'!$E475,'99 Look-Up Tables'!$E$3:$E$6,0),1))</f>
        <v>Off-Peak</v>
      </c>
    </row>
    <row r="476" spans="2:14" hidden="1" outlineLevel="1" x14ac:dyDescent="0.35">
      <c r="B476" s="120">
        <v>43332</v>
      </c>
      <c r="C476" s="120"/>
      <c r="D476" s="64">
        <v>8</v>
      </c>
      <c r="E476" s="64" t="s">
        <v>163</v>
      </c>
      <c r="F476" s="64">
        <v>0</v>
      </c>
      <c r="G476" s="64">
        <v>0.81626736111111098</v>
      </c>
      <c r="H476" s="64">
        <v>0.81712148858928302</v>
      </c>
      <c r="I476" s="64">
        <v>8.5412747817226696E-4</v>
      </c>
      <c r="J476" s="64">
        <v>576</v>
      </c>
      <c r="K476" s="64">
        <v>1</v>
      </c>
      <c r="M476" s="64" t="str">
        <f>IF(M$155*$F476=1,"Critical Peak",INDEX('99 Look-Up Tables'!$G$3:$G$6,MATCH('05 Own Price Elasticity Daily'!$E476,'99 Look-Up Tables'!$E$3:$E$6,0),1))</f>
        <v>Mid-Peak</v>
      </c>
      <c r="N476" s="64" t="str">
        <f>IF(N$155*$F476=1,"Critical Peak",INDEX('99 Look-Up Tables'!$G$3:$G$6,MATCH('05 Own Price Elasticity Daily'!$E476,'99 Look-Up Tables'!$E$3:$E$6,0),1))</f>
        <v>Mid-Peak</v>
      </c>
    </row>
    <row r="477" spans="2:14" hidden="1" outlineLevel="1" x14ac:dyDescent="0.35">
      <c r="B477" s="120">
        <v>43332</v>
      </c>
      <c r="C477" s="120"/>
      <c r="D477" s="64">
        <v>9</v>
      </c>
      <c r="E477" s="64" t="s">
        <v>163</v>
      </c>
      <c r="F477" s="64">
        <v>0</v>
      </c>
      <c r="G477" s="64">
        <v>0.81649305555555596</v>
      </c>
      <c r="H477" s="64">
        <v>0.79662079569101296</v>
      </c>
      <c r="I477" s="64">
        <v>-1.9872259864542701E-2</v>
      </c>
      <c r="J477" s="64">
        <v>576</v>
      </c>
      <c r="K477" s="64">
        <v>1</v>
      </c>
      <c r="M477" s="64" t="str">
        <f>IF(M$155*$F477=1,"Critical Peak",INDEX('99 Look-Up Tables'!$G$3:$G$6,MATCH('05 Own Price Elasticity Daily'!$E477,'99 Look-Up Tables'!$E$3:$E$6,0),1))</f>
        <v>Mid-Peak</v>
      </c>
      <c r="N477" s="64" t="str">
        <f>IF(N$155*$F477=1,"Critical Peak",INDEX('99 Look-Up Tables'!$G$3:$G$6,MATCH('05 Own Price Elasticity Daily'!$E477,'99 Look-Up Tables'!$E$3:$E$6,0),1))</f>
        <v>Mid-Peak</v>
      </c>
    </row>
    <row r="478" spans="2:14" hidden="1" outlineLevel="1" x14ac:dyDescent="0.35">
      <c r="B478" s="120">
        <v>43332</v>
      </c>
      <c r="C478" s="120"/>
      <c r="D478" s="64">
        <v>10</v>
      </c>
      <c r="E478" s="64" t="s">
        <v>163</v>
      </c>
      <c r="F478" s="64">
        <v>0</v>
      </c>
      <c r="G478" s="64">
        <v>0.80024305555555597</v>
      </c>
      <c r="H478" s="64">
        <v>0.82136837963242904</v>
      </c>
      <c r="I478" s="64">
        <v>2.11253240768733E-2</v>
      </c>
      <c r="J478" s="64">
        <v>576</v>
      </c>
      <c r="K478" s="64">
        <v>1</v>
      </c>
      <c r="M478" s="64" t="str">
        <f>IF(M$155*$F478=1,"Critical Peak",INDEX('99 Look-Up Tables'!$G$3:$G$6,MATCH('05 Own Price Elasticity Daily'!$E478,'99 Look-Up Tables'!$E$3:$E$6,0),1))</f>
        <v>Mid-Peak</v>
      </c>
      <c r="N478" s="64" t="str">
        <f>IF(N$155*$F478=1,"Critical Peak",INDEX('99 Look-Up Tables'!$G$3:$G$6,MATCH('05 Own Price Elasticity Daily'!$E478,'99 Look-Up Tables'!$E$3:$E$6,0),1))</f>
        <v>Mid-Peak</v>
      </c>
    </row>
    <row r="479" spans="2:14" hidden="1" outlineLevel="1" x14ac:dyDescent="0.35">
      <c r="B479" s="120">
        <v>43332</v>
      </c>
      <c r="C479" s="120"/>
      <c r="D479" s="64">
        <v>11</v>
      </c>
      <c r="E479" s="64" t="s">
        <v>163</v>
      </c>
      <c r="F479" s="64">
        <v>0</v>
      </c>
      <c r="G479" s="64">
        <v>0.85585069444444395</v>
      </c>
      <c r="H479" s="64">
        <v>0.93279363153986705</v>
      </c>
      <c r="I479" s="64">
        <v>7.6942937095423006E-2</v>
      </c>
      <c r="J479" s="64">
        <v>576</v>
      </c>
      <c r="K479" s="64">
        <v>1</v>
      </c>
      <c r="M479" s="64" t="str">
        <f>IF(M$155*$F479=1,"Critical Peak",INDEX('99 Look-Up Tables'!$G$3:$G$6,MATCH('05 Own Price Elasticity Daily'!$E479,'99 Look-Up Tables'!$E$3:$E$6,0),1))</f>
        <v>Mid-Peak</v>
      </c>
      <c r="N479" s="64" t="str">
        <f>IF(N$155*$F479=1,"Critical Peak",INDEX('99 Look-Up Tables'!$G$3:$G$6,MATCH('05 Own Price Elasticity Daily'!$E479,'99 Look-Up Tables'!$E$3:$E$6,0),1))</f>
        <v>Mid-Peak</v>
      </c>
    </row>
    <row r="480" spans="2:14" hidden="1" outlineLevel="1" x14ac:dyDescent="0.35">
      <c r="B480" s="120">
        <v>43332</v>
      </c>
      <c r="C480" s="120"/>
      <c r="D480" s="64">
        <v>12</v>
      </c>
      <c r="E480" s="64" t="s">
        <v>162</v>
      </c>
      <c r="F480" s="64">
        <v>0</v>
      </c>
      <c r="G480" s="64">
        <v>0.94501736111111101</v>
      </c>
      <c r="H480" s="64">
        <v>0.98011202417415599</v>
      </c>
      <c r="I480" s="64">
        <v>3.5094663063044602E-2</v>
      </c>
      <c r="J480" s="64">
        <v>576</v>
      </c>
      <c r="K480" s="64">
        <v>1</v>
      </c>
      <c r="M480" s="64" t="str">
        <f>IF(M$155*$F480=1,"Critical Peak",INDEX('99 Look-Up Tables'!$G$3:$G$6,MATCH('05 Own Price Elasticity Daily'!$E480,'99 Look-Up Tables'!$E$3:$E$6,0),1))</f>
        <v>On-Peak</v>
      </c>
      <c r="N480" s="64" t="str">
        <f>IF(N$155*$F480=1,"Critical Peak",INDEX('99 Look-Up Tables'!$G$3:$G$6,MATCH('05 Own Price Elasticity Daily'!$E480,'99 Look-Up Tables'!$E$3:$E$6,0),1))</f>
        <v>On-Peak</v>
      </c>
    </row>
    <row r="481" spans="2:14" hidden="1" outlineLevel="1" x14ac:dyDescent="0.35">
      <c r="B481" s="120">
        <v>43332</v>
      </c>
      <c r="C481" s="120"/>
      <c r="D481" s="64">
        <v>13</v>
      </c>
      <c r="E481" s="64" t="s">
        <v>162</v>
      </c>
      <c r="F481" s="64">
        <v>0</v>
      </c>
      <c r="G481" s="64">
        <v>1.06270833333333</v>
      </c>
      <c r="H481" s="64">
        <v>1.03953922463878</v>
      </c>
      <c r="I481" s="64">
        <v>-2.3169108694548898E-2</v>
      </c>
      <c r="J481" s="64">
        <v>576</v>
      </c>
      <c r="K481" s="64">
        <v>1</v>
      </c>
      <c r="M481" s="64" t="str">
        <f>IF(M$155*$F481=1,"Critical Peak",INDEX('99 Look-Up Tables'!$G$3:$G$6,MATCH('05 Own Price Elasticity Daily'!$E481,'99 Look-Up Tables'!$E$3:$E$6,0),1))</f>
        <v>On-Peak</v>
      </c>
      <c r="N481" s="64" t="str">
        <f>IF(N$155*$F481=1,"Critical Peak",INDEX('99 Look-Up Tables'!$G$3:$G$6,MATCH('05 Own Price Elasticity Daily'!$E481,'99 Look-Up Tables'!$E$3:$E$6,0),1))</f>
        <v>On-Peak</v>
      </c>
    </row>
    <row r="482" spans="2:14" hidden="1" outlineLevel="1" x14ac:dyDescent="0.35">
      <c r="B482" s="120">
        <v>43332</v>
      </c>
      <c r="C482" s="120"/>
      <c r="D482" s="64">
        <v>14</v>
      </c>
      <c r="E482" s="64" t="s">
        <v>162</v>
      </c>
      <c r="F482" s="64">
        <v>0</v>
      </c>
      <c r="G482" s="64">
        <v>1.17246527777778</v>
      </c>
      <c r="H482" s="64">
        <v>1.12383302704434</v>
      </c>
      <c r="I482" s="64">
        <v>-4.8632250733437403E-2</v>
      </c>
      <c r="J482" s="64">
        <v>576</v>
      </c>
      <c r="K482" s="64">
        <v>1</v>
      </c>
      <c r="M482" s="64" t="str">
        <f>IF(M$155*$F482=1,"Critical Peak",INDEX('99 Look-Up Tables'!$G$3:$G$6,MATCH('05 Own Price Elasticity Daily'!$E482,'99 Look-Up Tables'!$E$3:$E$6,0),1))</f>
        <v>On-Peak</v>
      </c>
      <c r="N482" s="64" t="str">
        <f>IF(N$155*$F482=1,"Critical Peak",INDEX('99 Look-Up Tables'!$G$3:$G$6,MATCH('05 Own Price Elasticity Daily'!$E482,'99 Look-Up Tables'!$E$3:$E$6,0),1))</f>
        <v>On-Peak</v>
      </c>
    </row>
    <row r="483" spans="2:14" hidden="1" outlineLevel="1" x14ac:dyDescent="0.35">
      <c r="B483" s="120">
        <v>43332</v>
      </c>
      <c r="C483" s="120"/>
      <c r="D483" s="64">
        <v>15</v>
      </c>
      <c r="E483" s="64" t="s">
        <v>162</v>
      </c>
      <c r="F483" s="64">
        <v>0</v>
      </c>
      <c r="G483" s="64">
        <v>1.1732465277777799</v>
      </c>
      <c r="H483" s="64">
        <v>1.2113973340114099</v>
      </c>
      <c r="I483" s="64">
        <v>3.8150806233627703E-2</v>
      </c>
      <c r="J483" s="64">
        <v>576</v>
      </c>
      <c r="K483" s="64">
        <v>1</v>
      </c>
      <c r="M483" s="64" t="str">
        <f>IF(M$155*$F483=1,"Critical Peak",INDEX('99 Look-Up Tables'!$G$3:$G$6,MATCH('05 Own Price Elasticity Daily'!$E483,'99 Look-Up Tables'!$E$3:$E$6,0),1))</f>
        <v>On-Peak</v>
      </c>
      <c r="N483" s="64" t="str">
        <f>IF(N$155*$F483=1,"Critical Peak",INDEX('99 Look-Up Tables'!$G$3:$G$6,MATCH('05 Own Price Elasticity Daily'!$E483,'99 Look-Up Tables'!$E$3:$E$6,0),1))</f>
        <v>On-Peak</v>
      </c>
    </row>
    <row r="484" spans="2:14" hidden="1" outlineLevel="1" x14ac:dyDescent="0.35">
      <c r="B484" s="120">
        <v>43332</v>
      </c>
      <c r="C484" s="120"/>
      <c r="D484" s="64">
        <v>16</v>
      </c>
      <c r="E484" s="64" t="s">
        <v>162</v>
      </c>
      <c r="F484" s="64">
        <v>0</v>
      </c>
      <c r="G484" s="64">
        <v>1.23814236111111</v>
      </c>
      <c r="H484" s="64">
        <v>1.3099273026685501</v>
      </c>
      <c r="I484" s="64">
        <v>7.1784941557440099E-2</v>
      </c>
      <c r="J484" s="64">
        <v>576</v>
      </c>
      <c r="K484" s="64">
        <v>1</v>
      </c>
      <c r="M484" s="64" t="str">
        <f>IF(M$155*$F484=1,"Critical Peak",INDEX('99 Look-Up Tables'!$G$3:$G$6,MATCH('05 Own Price Elasticity Daily'!$E484,'99 Look-Up Tables'!$E$3:$E$6,0),1))</f>
        <v>On-Peak</v>
      </c>
      <c r="N484" s="64" t="str">
        <f>IF(N$155*$F484=1,"Critical Peak",INDEX('99 Look-Up Tables'!$G$3:$G$6,MATCH('05 Own Price Elasticity Daily'!$E484,'99 Look-Up Tables'!$E$3:$E$6,0),1))</f>
        <v>On-Peak</v>
      </c>
    </row>
    <row r="485" spans="2:14" hidden="1" outlineLevel="1" x14ac:dyDescent="0.35">
      <c r="B485" s="120">
        <v>43332</v>
      </c>
      <c r="C485" s="120"/>
      <c r="D485" s="64">
        <v>17</v>
      </c>
      <c r="E485" s="64" t="s">
        <v>162</v>
      </c>
      <c r="F485" s="64">
        <v>0</v>
      </c>
      <c r="G485" s="64">
        <v>1.4166666666666701</v>
      </c>
      <c r="H485" s="64">
        <v>1.4629105213946401</v>
      </c>
      <c r="I485" s="64">
        <v>4.6243854727978297E-2</v>
      </c>
      <c r="J485" s="64">
        <v>576</v>
      </c>
      <c r="K485" s="64">
        <v>1</v>
      </c>
      <c r="M485" s="64" t="str">
        <f>IF(M$155*$F485=1,"Critical Peak",INDEX('99 Look-Up Tables'!$G$3:$G$6,MATCH('05 Own Price Elasticity Daily'!$E485,'99 Look-Up Tables'!$E$3:$E$6,0),1))</f>
        <v>On-Peak</v>
      </c>
      <c r="N485" s="64" t="str">
        <f>IF(N$155*$F485=1,"Critical Peak",INDEX('99 Look-Up Tables'!$G$3:$G$6,MATCH('05 Own Price Elasticity Daily'!$E485,'99 Look-Up Tables'!$E$3:$E$6,0),1))</f>
        <v>On-Peak</v>
      </c>
    </row>
    <row r="486" spans="2:14" hidden="1" outlineLevel="1" x14ac:dyDescent="0.35">
      <c r="B486" s="120">
        <v>43332</v>
      </c>
      <c r="C486" s="120"/>
      <c r="D486" s="64">
        <v>18</v>
      </c>
      <c r="E486" s="64" t="s">
        <v>163</v>
      </c>
      <c r="F486" s="64">
        <v>1</v>
      </c>
      <c r="G486" s="64">
        <v>1.1284375</v>
      </c>
      <c r="H486" s="64">
        <v>1.6965518156283499</v>
      </c>
      <c r="I486" s="64">
        <v>0.56811431562834502</v>
      </c>
      <c r="J486" s="64">
        <v>576</v>
      </c>
      <c r="K486" s="64">
        <v>1</v>
      </c>
      <c r="M486" s="64" t="str">
        <f>IF(M$155*$F486=1,"Critical Peak",INDEX('99 Look-Up Tables'!$G$3:$G$6,MATCH('05 Own Price Elasticity Daily'!$E486,'99 Look-Up Tables'!$E$3:$E$6,0),1))</f>
        <v>Critical Peak</v>
      </c>
      <c r="N486" s="64" t="str">
        <f>IF(N$155*$F486=1,"Critical Peak",INDEX('99 Look-Up Tables'!$G$3:$G$6,MATCH('05 Own Price Elasticity Daily'!$E486,'99 Look-Up Tables'!$E$3:$E$6,0),1))</f>
        <v>Mid-Peak</v>
      </c>
    </row>
    <row r="487" spans="2:14" hidden="1" outlineLevel="1" x14ac:dyDescent="0.35">
      <c r="B487" s="120">
        <v>43332</v>
      </c>
      <c r="C487" s="120"/>
      <c r="D487" s="64">
        <v>19</v>
      </c>
      <c r="E487" s="64" t="s">
        <v>163</v>
      </c>
      <c r="F487" s="64">
        <v>0</v>
      </c>
      <c r="G487" s="64">
        <v>1.56758680555556</v>
      </c>
      <c r="H487" s="64">
        <v>1.70609385002176</v>
      </c>
      <c r="I487" s="64">
        <v>0.13850704446620599</v>
      </c>
      <c r="J487" s="64">
        <v>576</v>
      </c>
      <c r="K487" s="64">
        <v>1</v>
      </c>
      <c r="M487" s="64" t="str">
        <f>IF(M$155*$F487=1,"Critical Peak",INDEX('99 Look-Up Tables'!$G$3:$G$6,MATCH('05 Own Price Elasticity Daily'!$E487,'99 Look-Up Tables'!$E$3:$E$6,0),1))</f>
        <v>Mid-Peak</v>
      </c>
      <c r="N487" s="64" t="str">
        <f>IF(N$155*$F487=1,"Critical Peak",INDEX('99 Look-Up Tables'!$G$3:$G$6,MATCH('05 Own Price Elasticity Daily'!$E487,'99 Look-Up Tables'!$E$3:$E$6,0),1))</f>
        <v>Mid-Peak</v>
      </c>
    </row>
    <row r="488" spans="2:14" hidden="1" outlineLevel="1" x14ac:dyDescent="0.35">
      <c r="B488" s="120">
        <v>43332</v>
      </c>
      <c r="C488" s="120"/>
      <c r="D488" s="64">
        <v>20</v>
      </c>
      <c r="E488" s="64" t="s">
        <v>164</v>
      </c>
      <c r="F488" s="64">
        <v>0</v>
      </c>
      <c r="G488" s="64">
        <v>1.60798611111111</v>
      </c>
      <c r="H488" s="64">
        <v>1.7172833849598399</v>
      </c>
      <c r="I488" s="64">
        <v>0.10929727384872499</v>
      </c>
      <c r="J488" s="64">
        <v>576</v>
      </c>
      <c r="K488" s="64">
        <v>1</v>
      </c>
      <c r="M488" s="64" t="str">
        <f>IF(M$155*$F488=1,"Critical Peak",INDEX('99 Look-Up Tables'!$G$3:$G$6,MATCH('05 Own Price Elasticity Daily'!$E488,'99 Look-Up Tables'!$E$3:$E$6,0),1))</f>
        <v>Off-Peak</v>
      </c>
      <c r="N488" s="64" t="str">
        <f>IF(N$155*$F488=1,"Critical Peak",INDEX('99 Look-Up Tables'!$G$3:$G$6,MATCH('05 Own Price Elasticity Daily'!$E488,'99 Look-Up Tables'!$E$3:$E$6,0),1))</f>
        <v>Off-Peak</v>
      </c>
    </row>
    <row r="489" spans="2:14" hidden="1" outlineLevel="1" x14ac:dyDescent="0.35">
      <c r="B489" s="120">
        <v>43332</v>
      </c>
      <c r="C489" s="120"/>
      <c r="D489" s="64">
        <v>21</v>
      </c>
      <c r="E489" s="64" t="s">
        <v>164</v>
      </c>
      <c r="F489" s="64">
        <v>0</v>
      </c>
      <c r="G489" s="64">
        <v>1.6747395833333301</v>
      </c>
      <c r="H489" s="64">
        <v>1.7354043847029701</v>
      </c>
      <c r="I489" s="64">
        <v>6.0664801369640198E-2</v>
      </c>
      <c r="J489" s="64">
        <v>576</v>
      </c>
      <c r="K489" s="64">
        <v>1</v>
      </c>
      <c r="M489" s="64" t="str">
        <f>IF(M$155*$F489=1,"Critical Peak",INDEX('99 Look-Up Tables'!$G$3:$G$6,MATCH('05 Own Price Elasticity Daily'!$E489,'99 Look-Up Tables'!$E$3:$E$6,0),1))</f>
        <v>Off-Peak</v>
      </c>
      <c r="N489" s="64" t="str">
        <f>IF(N$155*$F489=1,"Critical Peak",INDEX('99 Look-Up Tables'!$G$3:$G$6,MATCH('05 Own Price Elasticity Daily'!$E489,'99 Look-Up Tables'!$E$3:$E$6,0),1))</f>
        <v>Off-Peak</v>
      </c>
    </row>
    <row r="490" spans="2:14" hidden="1" outlineLevel="1" x14ac:dyDescent="0.35">
      <c r="B490" s="120">
        <v>43332</v>
      </c>
      <c r="C490" s="120"/>
      <c r="D490" s="64">
        <v>22</v>
      </c>
      <c r="E490" s="64" t="s">
        <v>164</v>
      </c>
      <c r="F490" s="64">
        <v>0</v>
      </c>
      <c r="G490" s="64">
        <v>1.6862673611111101</v>
      </c>
      <c r="H490" s="64">
        <v>1.6140297234853</v>
      </c>
      <c r="I490" s="64">
        <v>-7.2237637625815102E-2</v>
      </c>
      <c r="J490" s="64">
        <v>576</v>
      </c>
      <c r="K490" s="64">
        <v>1</v>
      </c>
      <c r="M490" s="64" t="str">
        <f>IF(M$155*$F490=1,"Critical Peak",INDEX('99 Look-Up Tables'!$G$3:$G$6,MATCH('05 Own Price Elasticity Daily'!$E490,'99 Look-Up Tables'!$E$3:$E$6,0),1))</f>
        <v>Off-Peak</v>
      </c>
      <c r="N490" s="64" t="str">
        <f>IF(N$155*$F490=1,"Critical Peak",INDEX('99 Look-Up Tables'!$G$3:$G$6,MATCH('05 Own Price Elasticity Daily'!$E490,'99 Look-Up Tables'!$E$3:$E$6,0),1))</f>
        <v>Off-Peak</v>
      </c>
    </row>
    <row r="491" spans="2:14" hidden="1" outlineLevel="1" x14ac:dyDescent="0.35">
      <c r="B491" s="120">
        <v>43332</v>
      </c>
      <c r="C491" s="120"/>
      <c r="D491" s="64">
        <v>23</v>
      </c>
      <c r="E491" s="64" t="s">
        <v>164</v>
      </c>
      <c r="F491" s="64">
        <v>0</v>
      </c>
      <c r="G491" s="64">
        <v>1.5394097222222201</v>
      </c>
      <c r="H491" s="64">
        <v>1.4949852955692899</v>
      </c>
      <c r="I491" s="64">
        <v>-4.4424426652933703E-2</v>
      </c>
      <c r="J491" s="64">
        <v>576</v>
      </c>
      <c r="K491" s="64">
        <v>1</v>
      </c>
      <c r="M491" s="64" t="str">
        <f>IF(M$155*$F491=1,"Critical Peak",INDEX('99 Look-Up Tables'!$G$3:$G$6,MATCH('05 Own Price Elasticity Daily'!$E491,'99 Look-Up Tables'!$E$3:$E$6,0),1))</f>
        <v>Off-Peak</v>
      </c>
      <c r="N491" s="64" t="str">
        <f>IF(N$155*$F491=1,"Critical Peak",INDEX('99 Look-Up Tables'!$G$3:$G$6,MATCH('05 Own Price Elasticity Daily'!$E491,'99 Look-Up Tables'!$E$3:$E$6,0),1))</f>
        <v>Off-Peak</v>
      </c>
    </row>
    <row r="492" spans="2:14" hidden="1" outlineLevel="1" x14ac:dyDescent="0.35">
      <c r="B492" s="120">
        <v>43332</v>
      </c>
      <c r="C492" s="120"/>
      <c r="D492" s="64">
        <v>24</v>
      </c>
      <c r="E492" s="64" t="s">
        <v>164</v>
      </c>
      <c r="F492" s="64">
        <v>0</v>
      </c>
      <c r="G492" s="64">
        <v>1.3036631944444399</v>
      </c>
      <c r="H492" s="64">
        <v>1.27049527783169</v>
      </c>
      <c r="I492" s="64">
        <v>-3.31679166127525E-2</v>
      </c>
      <c r="J492" s="64">
        <v>576</v>
      </c>
      <c r="K492" s="64">
        <v>1</v>
      </c>
      <c r="M492" s="64" t="str">
        <f>IF(M$155*$F492=1,"Critical Peak",INDEX('99 Look-Up Tables'!$G$3:$G$6,MATCH('05 Own Price Elasticity Daily'!$E492,'99 Look-Up Tables'!$E$3:$E$6,0),1))</f>
        <v>Off-Peak</v>
      </c>
      <c r="N492" s="64" t="str">
        <f>IF(N$155*$F492=1,"Critical Peak",INDEX('99 Look-Up Tables'!$G$3:$G$6,MATCH('05 Own Price Elasticity Daily'!$E492,'99 Look-Up Tables'!$E$3:$E$6,0),1))</f>
        <v>Off-Peak</v>
      </c>
    </row>
    <row r="493" spans="2:14" hidden="1" outlineLevel="1" x14ac:dyDescent="0.35">
      <c r="B493" s="120">
        <v>43339</v>
      </c>
      <c r="C493" s="120"/>
      <c r="D493" s="64">
        <v>1</v>
      </c>
      <c r="E493" s="64" t="s">
        <v>164</v>
      </c>
      <c r="F493" s="64">
        <v>0</v>
      </c>
      <c r="G493" s="64">
        <v>1.3461170212766</v>
      </c>
      <c r="H493" s="64">
        <v>1.3900172922403999</v>
      </c>
      <c r="I493" s="64">
        <v>4.3900270963803598E-2</v>
      </c>
      <c r="J493" s="64">
        <v>564</v>
      </c>
      <c r="K493" s="64">
        <v>1</v>
      </c>
      <c r="M493" s="64" t="str">
        <f>IF(M$155*$F493=1,"Critical Peak",INDEX('99 Look-Up Tables'!$G$3:$G$6,MATCH('05 Own Price Elasticity Daily'!$E493,'99 Look-Up Tables'!$E$3:$E$6,0),1))</f>
        <v>Off-Peak</v>
      </c>
      <c r="N493" s="64" t="str">
        <f>IF(N$155*$F493=1,"Critical Peak",INDEX('99 Look-Up Tables'!$G$3:$G$6,MATCH('05 Own Price Elasticity Daily'!$E493,'99 Look-Up Tables'!$E$3:$E$6,0),1))</f>
        <v>Off-Peak</v>
      </c>
    </row>
    <row r="494" spans="2:14" hidden="1" outlineLevel="1" x14ac:dyDescent="0.35">
      <c r="B494" s="120">
        <v>43339</v>
      </c>
      <c r="C494" s="120"/>
      <c r="D494" s="64">
        <v>2</v>
      </c>
      <c r="E494" s="64" t="s">
        <v>164</v>
      </c>
      <c r="F494" s="64">
        <v>0</v>
      </c>
      <c r="G494" s="64">
        <v>1.16879432624113</v>
      </c>
      <c r="H494" s="64">
        <v>1.1793753790505499</v>
      </c>
      <c r="I494" s="64">
        <v>1.05810528094186E-2</v>
      </c>
      <c r="J494" s="64">
        <v>564</v>
      </c>
      <c r="K494" s="64">
        <v>1</v>
      </c>
      <c r="M494" s="64" t="str">
        <f>IF(M$155*$F494=1,"Critical Peak",INDEX('99 Look-Up Tables'!$G$3:$G$6,MATCH('05 Own Price Elasticity Daily'!$E494,'99 Look-Up Tables'!$E$3:$E$6,0),1))</f>
        <v>Off-Peak</v>
      </c>
      <c r="N494" s="64" t="str">
        <f>IF(N$155*$F494=1,"Critical Peak",INDEX('99 Look-Up Tables'!$G$3:$G$6,MATCH('05 Own Price Elasticity Daily'!$E494,'99 Look-Up Tables'!$E$3:$E$6,0),1))</f>
        <v>Off-Peak</v>
      </c>
    </row>
    <row r="495" spans="2:14" hidden="1" outlineLevel="1" x14ac:dyDescent="0.35">
      <c r="B495" s="120">
        <v>43339</v>
      </c>
      <c r="C495" s="120"/>
      <c r="D495" s="64">
        <v>3</v>
      </c>
      <c r="E495" s="64" t="s">
        <v>164</v>
      </c>
      <c r="F495" s="64">
        <v>0</v>
      </c>
      <c r="G495" s="64">
        <v>1.0343617021276601</v>
      </c>
      <c r="H495" s="64">
        <v>1.01922485158306</v>
      </c>
      <c r="I495" s="64">
        <v>-1.5136850544599499E-2</v>
      </c>
      <c r="J495" s="64">
        <v>564</v>
      </c>
      <c r="K495" s="64">
        <v>1</v>
      </c>
      <c r="M495" s="64" t="str">
        <f>IF(M$155*$F495=1,"Critical Peak",INDEX('99 Look-Up Tables'!$G$3:$G$6,MATCH('05 Own Price Elasticity Daily'!$E495,'99 Look-Up Tables'!$E$3:$E$6,0),1))</f>
        <v>Off-Peak</v>
      </c>
      <c r="N495" s="64" t="str">
        <f>IF(N$155*$F495=1,"Critical Peak",INDEX('99 Look-Up Tables'!$G$3:$G$6,MATCH('05 Own Price Elasticity Daily'!$E495,'99 Look-Up Tables'!$E$3:$E$6,0),1))</f>
        <v>Off-Peak</v>
      </c>
    </row>
    <row r="496" spans="2:14" hidden="1" outlineLevel="1" x14ac:dyDescent="0.35">
      <c r="B496" s="120">
        <v>43339</v>
      </c>
      <c r="C496" s="120"/>
      <c r="D496" s="64">
        <v>4</v>
      </c>
      <c r="E496" s="64" t="s">
        <v>164</v>
      </c>
      <c r="F496" s="64">
        <v>0</v>
      </c>
      <c r="G496" s="64">
        <v>0.97265957446808504</v>
      </c>
      <c r="H496" s="64">
        <v>0.980397103997241</v>
      </c>
      <c r="I496" s="64">
        <v>7.7375295291555899E-3</v>
      </c>
      <c r="J496" s="64">
        <v>564</v>
      </c>
      <c r="K496" s="64">
        <v>1</v>
      </c>
      <c r="M496" s="64" t="str">
        <f>IF(M$155*$F496=1,"Critical Peak",INDEX('99 Look-Up Tables'!$G$3:$G$6,MATCH('05 Own Price Elasticity Daily'!$E496,'99 Look-Up Tables'!$E$3:$E$6,0),1))</f>
        <v>Off-Peak</v>
      </c>
      <c r="N496" s="64" t="str">
        <f>IF(N$155*$F496=1,"Critical Peak",INDEX('99 Look-Up Tables'!$G$3:$G$6,MATCH('05 Own Price Elasticity Daily'!$E496,'99 Look-Up Tables'!$E$3:$E$6,0),1))</f>
        <v>Off-Peak</v>
      </c>
    </row>
    <row r="497" spans="2:14" hidden="1" outlineLevel="1" x14ac:dyDescent="0.35">
      <c r="B497" s="120">
        <v>43339</v>
      </c>
      <c r="C497" s="120"/>
      <c r="D497" s="64">
        <v>5</v>
      </c>
      <c r="E497" s="64" t="s">
        <v>164</v>
      </c>
      <c r="F497" s="64">
        <v>0</v>
      </c>
      <c r="G497" s="64">
        <v>0.91448581560283704</v>
      </c>
      <c r="H497" s="64">
        <v>0.89838720325131005</v>
      </c>
      <c r="I497" s="64">
        <v>-1.6098612351527299E-2</v>
      </c>
      <c r="J497" s="64">
        <v>564</v>
      </c>
      <c r="K497" s="64">
        <v>1</v>
      </c>
      <c r="M497" s="64" t="str">
        <f>IF(M$155*$F497=1,"Critical Peak",INDEX('99 Look-Up Tables'!$G$3:$G$6,MATCH('05 Own Price Elasticity Daily'!$E497,'99 Look-Up Tables'!$E$3:$E$6,0),1))</f>
        <v>Off-Peak</v>
      </c>
      <c r="N497" s="64" t="str">
        <f>IF(N$155*$F497=1,"Critical Peak",INDEX('99 Look-Up Tables'!$G$3:$G$6,MATCH('05 Own Price Elasticity Daily'!$E497,'99 Look-Up Tables'!$E$3:$E$6,0),1))</f>
        <v>Off-Peak</v>
      </c>
    </row>
    <row r="498" spans="2:14" hidden="1" outlineLevel="1" x14ac:dyDescent="0.35">
      <c r="B498" s="120">
        <v>43339</v>
      </c>
      <c r="C498" s="120"/>
      <c r="D498" s="64">
        <v>6</v>
      </c>
      <c r="E498" s="64" t="s">
        <v>164</v>
      </c>
      <c r="F498" s="64">
        <v>0</v>
      </c>
      <c r="G498" s="64">
        <v>0.87558510638297904</v>
      </c>
      <c r="H498" s="64">
        <v>0.91594844153572497</v>
      </c>
      <c r="I498" s="64">
        <v>4.0363335152746503E-2</v>
      </c>
      <c r="J498" s="64">
        <v>564</v>
      </c>
      <c r="K498" s="64">
        <v>1</v>
      </c>
      <c r="M498" s="64" t="str">
        <f>IF(M$155*$F498=1,"Critical Peak",INDEX('99 Look-Up Tables'!$G$3:$G$6,MATCH('05 Own Price Elasticity Daily'!$E498,'99 Look-Up Tables'!$E$3:$E$6,0),1))</f>
        <v>Off-Peak</v>
      </c>
      <c r="N498" s="64" t="str">
        <f>IF(N$155*$F498=1,"Critical Peak",INDEX('99 Look-Up Tables'!$G$3:$G$6,MATCH('05 Own Price Elasticity Daily'!$E498,'99 Look-Up Tables'!$E$3:$E$6,0),1))</f>
        <v>Off-Peak</v>
      </c>
    </row>
    <row r="499" spans="2:14" hidden="1" outlineLevel="1" x14ac:dyDescent="0.35">
      <c r="B499" s="120">
        <v>43339</v>
      </c>
      <c r="C499" s="120"/>
      <c r="D499" s="64">
        <v>7</v>
      </c>
      <c r="E499" s="64" t="s">
        <v>164</v>
      </c>
      <c r="F499" s="64">
        <v>0</v>
      </c>
      <c r="G499" s="64">
        <v>0.95657801418439703</v>
      </c>
      <c r="H499" s="64">
        <v>0.95064984573299705</v>
      </c>
      <c r="I499" s="64">
        <v>-5.92816845139983E-3</v>
      </c>
      <c r="J499" s="64">
        <v>564</v>
      </c>
      <c r="K499" s="64">
        <v>1</v>
      </c>
      <c r="M499" s="64" t="str">
        <f>IF(M$155*$F499=1,"Critical Peak",INDEX('99 Look-Up Tables'!$G$3:$G$6,MATCH('05 Own Price Elasticity Daily'!$E499,'99 Look-Up Tables'!$E$3:$E$6,0),1))</f>
        <v>Off-Peak</v>
      </c>
      <c r="N499" s="64" t="str">
        <f>IF(N$155*$F499=1,"Critical Peak",INDEX('99 Look-Up Tables'!$G$3:$G$6,MATCH('05 Own Price Elasticity Daily'!$E499,'99 Look-Up Tables'!$E$3:$E$6,0),1))</f>
        <v>Off-Peak</v>
      </c>
    </row>
    <row r="500" spans="2:14" hidden="1" outlineLevel="1" x14ac:dyDescent="0.35">
      <c r="B500" s="120">
        <v>43339</v>
      </c>
      <c r="C500" s="120"/>
      <c r="D500" s="64">
        <v>8</v>
      </c>
      <c r="E500" s="64" t="s">
        <v>163</v>
      </c>
      <c r="F500" s="64">
        <v>0</v>
      </c>
      <c r="G500" s="64">
        <v>0.96959219858155998</v>
      </c>
      <c r="H500" s="64">
        <v>1.0108087967124899</v>
      </c>
      <c r="I500" s="64">
        <v>4.1216598130926298E-2</v>
      </c>
      <c r="J500" s="64">
        <v>564</v>
      </c>
      <c r="K500" s="64">
        <v>1</v>
      </c>
      <c r="M500" s="64" t="str">
        <f>IF(M$155*$F500=1,"Critical Peak",INDEX('99 Look-Up Tables'!$G$3:$G$6,MATCH('05 Own Price Elasticity Daily'!$E500,'99 Look-Up Tables'!$E$3:$E$6,0),1))</f>
        <v>Mid-Peak</v>
      </c>
      <c r="N500" s="64" t="str">
        <f>IF(N$155*$F500=1,"Critical Peak",INDEX('99 Look-Up Tables'!$G$3:$G$6,MATCH('05 Own Price Elasticity Daily'!$E500,'99 Look-Up Tables'!$E$3:$E$6,0),1))</f>
        <v>Mid-Peak</v>
      </c>
    </row>
    <row r="501" spans="2:14" hidden="1" outlineLevel="1" x14ac:dyDescent="0.35">
      <c r="B501" s="120">
        <v>43339</v>
      </c>
      <c r="C501" s="120"/>
      <c r="D501" s="64">
        <v>9</v>
      </c>
      <c r="E501" s="64" t="s">
        <v>163</v>
      </c>
      <c r="F501" s="64">
        <v>0</v>
      </c>
      <c r="G501" s="64">
        <v>0.975372340425532</v>
      </c>
      <c r="H501" s="64">
        <v>1.0646778318507599</v>
      </c>
      <c r="I501" s="64">
        <v>8.9305491425226799E-2</v>
      </c>
      <c r="J501" s="64">
        <v>564</v>
      </c>
      <c r="K501" s="64">
        <v>1</v>
      </c>
      <c r="M501" s="64" t="str">
        <f>IF(M$155*$F501=1,"Critical Peak",INDEX('99 Look-Up Tables'!$G$3:$G$6,MATCH('05 Own Price Elasticity Daily'!$E501,'99 Look-Up Tables'!$E$3:$E$6,0),1))</f>
        <v>Mid-Peak</v>
      </c>
      <c r="N501" s="64" t="str">
        <f>IF(N$155*$F501=1,"Critical Peak",INDEX('99 Look-Up Tables'!$G$3:$G$6,MATCH('05 Own Price Elasticity Daily'!$E501,'99 Look-Up Tables'!$E$3:$E$6,0),1))</f>
        <v>Mid-Peak</v>
      </c>
    </row>
    <row r="502" spans="2:14" hidden="1" outlineLevel="1" x14ac:dyDescent="0.35">
      <c r="B502" s="120">
        <v>43339</v>
      </c>
      <c r="C502" s="120"/>
      <c r="D502" s="64">
        <v>10</v>
      </c>
      <c r="E502" s="64" t="s">
        <v>163</v>
      </c>
      <c r="F502" s="64">
        <v>0</v>
      </c>
      <c r="G502" s="64">
        <v>0.98984042553191498</v>
      </c>
      <c r="H502" s="64">
        <v>1.1358945428243901</v>
      </c>
      <c r="I502" s="64">
        <v>0.146054117292475</v>
      </c>
      <c r="J502" s="64">
        <v>564</v>
      </c>
      <c r="K502" s="64">
        <v>1</v>
      </c>
      <c r="M502" s="64" t="str">
        <f>IF(M$155*$F502=1,"Critical Peak",INDEX('99 Look-Up Tables'!$G$3:$G$6,MATCH('05 Own Price Elasticity Daily'!$E502,'99 Look-Up Tables'!$E$3:$E$6,0),1))</f>
        <v>Mid-Peak</v>
      </c>
      <c r="N502" s="64" t="str">
        <f>IF(N$155*$F502=1,"Critical Peak",INDEX('99 Look-Up Tables'!$G$3:$G$6,MATCH('05 Own Price Elasticity Daily'!$E502,'99 Look-Up Tables'!$E$3:$E$6,0),1))</f>
        <v>Mid-Peak</v>
      </c>
    </row>
    <row r="503" spans="2:14" hidden="1" outlineLevel="1" x14ac:dyDescent="0.35">
      <c r="B503" s="120">
        <v>43339</v>
      </c>
      <c r="C503" s="120"/>
      <c r="D503" s="64">
        <v>11</v>
      </c>
      <c r="E503" s="64" t="s">
        <v>163</v>
      </c>
      <c r="F503" s="64">
        <v>0</v>
      </c>
      <c r="G503" s="64">
        <v>1.0024999999999999</v>
      </c>
      <c r="H503" s="64">
        <v>1.2145619655200299</v>
      </c>
      <c r="I503" s="64">
        <v>0.21206196552002801</v>
      </c>
      <c r="J503" s="64">
        <v>564</v>
      </c>
      <c r="K503" s="64">
        <v>1</v>
      </c>
      <c r="M503" s="64" t="str">
        <f>IF(M$155*$F503=1,"Critical Peak",INDEX('99 Look-Up Tables'!$G$3:$G$6,MATCH('05 Own Price Elasticity Daily'!$E503,'99 Look-Up Tables'!$E$3:$E$6,0),1))</f>
        <v>Mid-Peak</v>
      </c>
      <c r="N503" s="64" t="str">
        <f>IF(N$155*$F503=1,"Critical Peak",INDEX('99 Look-Up Tables'!$G$3:$G$6,MATCH('05 Own Price Elasticity Daily'!$E503,'99 Look-Up Tables'!$E$3:$E$6,0),1))</f>
        <v>Mid-Peak</v>
      </c>
    </row>
    <row r="504" spans="2:14" hidden="1" outlineLevel="1" x14ac:dyDescent="0.35">
      <c r="B504" s="120">
        <v>43339</v>
      </c>
      <c r="C504" s="120"/>
      <c r="D504" s="64">
        <v>12</v>
      </c>
      <c r="E504" s="64" t="s">
        <v>162</v>
      </c>
      <c r="F504" s="64">
        <v>0</v>
      </c>
      <c r="G504" s="64">
        <v>1.09494680851064</v>
      </c>
      <c r="H504" s="64">
        <v>1.3262305524506399</v>
      </c>
      <c r="I504" s="64">
        <v>0.23128374393999901</v>
      </c>
      <c r="J504" s="64">
        <v>564</v>
      </c>
      <c r="K504" s="64">
        <v>1</v>
      </c>
      <c r="M504" s="64" t="str">
        <f>IF(M$155*$F504=1,"Critical Peak",INDEX('99 Look-Up Tables'!$G$3:$G$6,MATCH('05 Own Price Elasticity Daily'!$E504,'99 Look-Up Tables'!$E$3:$E$6,0),1))</f>
        <v>On-Peak</v>
      </c>
      <c r="N504" s="64" t="str">
        <f>IF(N$155*$F504=1,"Critical Peak",INDEX('99 Look-Up Tables'!$G$3:$G$6,MATCH('05 Own Price Elasticity Daily'!$E504,'99 Look-Up Tables'!$E$3:$E$6,0),1))</f>
        <v>On-Peak</v>
      </c>
    </row>
    <row r="505" spans="2:14" hidden="1" outlineLevel="1" x14ac:dyDescent="0.35">
      <c r="B505" s="120">
        <v>43339</v>
      </c>
      <c r="C505" s="120"/>
      <c r="D505" s="64">
        <v>13</v>
      </c>
      <c r="E505" s="64" t="s">
        <v>162</v>
      </c>
      <c r="F505" s="64">
        <v>0</v>
      </c>
      <c r="G505" s="64">
        <v>1.2077482269503499</v>
      </c>
      <c r="H505" s="64">
        <v>1.44114823332034</v>
      </c>
      <c r="I505" s="64">
        <v>0.23340000636998401</v>
      </c>
      <c r="J505" s="64">
        <v>564</v>
      </c>
      <c r="K505" s="64">
        <v>1</v>
      </c>
      <c r="M505" s="64" t="str">
        <f>IF(M$155*$F505=1,"Critical Peak",INDEX('99 Look-Up Tables'!$G$3:$G$6,MATCH('05 Own Price Elasticity Daily'!$E505,'99 Look-Up Tables'!$E$3:$E$6,0),1))</f>
        <v>On-Peak</v>
      </c>
      <c r="N505" s="64" t="str">
        <f>IF(N$155*$F505=1,"Critical Peak",INDEX('99 Look-Up Tables'!$G$3:$G$6,MATCH('05 Own Price Elasticity Daily'!$E505,'99 Look-Up Tables'!$E$3:$E$6,0),1))</f>
        <v>On-Peak</v>
      </c>
    </row>
    <row r="506" spans="2:14" hidden="1" outlineLevel="1" x14ac:dyDescent="0.35">
      <c r="B506" s="120">
        <v>43339</v>
      </c>
      <c r="C506" s="120"/>
      <c r="D506" s="64">
        <v>14</v>
      </c>
      <c r="E506" s="64" t="s">
        <v>162</v>
      </c>
      <c r="F506" s="64">
        <v>0</v>
      </c>
      <c r="G506" s="64">
        <v>1.27195035460993</v>
      </c>
      <c r="H506" s="64">
        <v>1.52416486068443</v>
      </c>
      <c r="I506" s="64">
        <v>0.25221450607450302</v>
      </c>
      <c r="J506" s="64">
        <v>564</v>
      </c>
      <c r="K506" s="64">
        <v>1</v>
      </c>
      <c r="M506" s="64" t="str">
        <f>IF(M$155*$F506=1,"Critical Peak",INDEX('99 Look-Up Tables'!$G$3:$G$6,MATCH('05 Own Price Elasticity Daily'!$E506,'99 Look-Up Tables'!$E$3:$E$6,0),1))</f>
        <v>On-Peak</v>
      </c>
      <c r="N506" s="64" t="str">
        <f>IF(N$155*$F506=1,"Critical Peak",INDEX('99 Look-Up Tables'!$G$3:$G$6,MATCH('05 Own Price Elasticity Daily'!$E506,'99 Look-Up Tables'!$E$3:$E$6,0),1))</f>
        <v>On-Peak</v>
      </c>
    </row>
    <row r="507" spans="2:14" hidden="1" outlineLevel="1" x14ac:dyDescent="0.35">
      <c r="B507" s="120">
        <v>43339</v>
      </c>
      <c r="C507" s="120"/>
      <c r="D507" s="64">
        <v>15</v>
      </c>
      <c r="E507" s="64" t="s">
        <v>162</v>
      </c>
      <c r="F507" s="64">
        <v>0</v>
      </c>
      <c r="G507" s="64">
        <v>1.3398404255319101</v>
      </c>
      <c r="H507" s="64">
        <v>1.6526491093118001</v>
      </c>
      <c r="I507" s="64">
        <v>0.31280868377988003</v>
      </c>
      <c r="J507" s="64">
        <v>564</v>
      </c>
      <c r="K507" s="64">
        <v>1</v>
      </c>
      <c r="M507" s="64" t="str">
        <f>IF(M$155*$F507=1,"Critical Peak",INDEX('99 Look-Up Tables'!$G$3:$G$6,MATCH('05 Own Price Elasticity Daily'!$E507,'99 Look-Up Tables'!$E$3:$E$6,0),1))</f>
        <v>On-Peak</v>
      </c>
      <c r="N507" s="64" t="str">
        <f>IF(N$155*$F507=1,"Critical Peak",INDEX('99 Look-Up Tables'!$G$3:$G$6,MATCH('05 Own Price Elasticity Daily'!$E507,'99 Look-Up Tables'!$E$3:$E$6,0),1))</f>
        <v>On-Peak</v>
      </c>
    </row>
    <row r="508" spans="2:14" hidden="1" outlineLevel="1" x14ac:dyDescent="0.35">
      <c r="B508" s="120">
        <v>43339</v>
      </c>
      <c r="C508" s="120"/>
      <c r="D508" s="64">
        <v>16</v>
      </c>
      <c r="E508" s="64" t="s">
        <v>162</v>
      </c>
      <c r="F508" s="64">
        <v>0</v>
      </c>
      <c r="G508" s="64">
        <v>1.5322517730496501</v>
      </c>
      <c r="H508" s="64">
        <v>1.75883460361387</v>
      </c>
      <c r="I508" s="64">
        <v>0.22658283056422901</v>
      </c>
      <c r="J508" s="64">
        <v>564</v>
      </c>
      <c r="K508" s="64">
        <v>1</v>
      </c>
      <c r="M508" s="64" t="str">
        <f>IF(M$155*$F508=1,"Critical Peak",INDEX('99 Look-Up Tables'!$G$3:$G$6,MATCH('05 Own Price Elasticity Daily'!$E508,'99 Look-Up Tables'!$E$3:$E$6,0),1))</f>
        <v>On-Peak</v>
      </c>
      <c r="N508" s="64" t="str">
        <f>IF(N$155*$F508=1,"Critical Peak",INDEX('99 Look-Up Tables'!$G$3:$G$6,MATCH('05 Own Price Elasticity Daily'!$E508,'99 Look-Up Tables'!$E$3:$E$6,0),1))</f>
        <v>On-Peak</v>
      </c>
    </row>
    <row r="509" spans="2:14" hidden="1" outlineLevel="1" x14ac:dyDescent="0.35">
      <c r="B509" s="120">
        <v>43339</v>
      </c>
      <c r="C509" s="120"/>
      <c r="D509" s="64">
        <v>17</v>
      </c>
      <c r="E509" s="64" t="s">
        <v>162</v>
      </c>
      <c r="F509" s="64">
        <v>0</v>
      </c>
      <c r="G509" s="64">
        <v>1.77563829787234</v>
      </c>
      <c r="H509" s="64">
        <v>1.90479582113867</v>
      </c>
      <c r="I509" s="64">
        <v>0.12915752326633001</v>
      </c>
      <c r="J509" s="64">
        <v>564</v>
      </c>
      <c r="K509" s="64">
        <v>1</v>
      </c>
      <c r="M509" s="64" t="str">
        <f>IF(M$155*$F509=1,"Critical Peak",INDEX('99 Look-Up Tables'!$G$3:$G$6,MATCH('05 Own Price Elasticity Daily'!$E509,'99 Look-Up Tables'!$E$3:$E$6,0),1))</f>
        <v>On-Peak</v>
      </c>
      <c r="N509" s="64" t="str">
        <f>IF(N$155*$F509=1,"Critical Peak",INDEX('99 Look-Up Tables'!$G$3:$G$6,MATCH('05 Own Price Elasticity Daily'!$E509,'99 Look-Up Tables'!$E$3:$E$6,0),1))</f>
        <v>On-Peak</v>
      </c>
    </row>
    <row r="510" spans="2:14" hidden="1" outlineLevel="1" x14ac:dyDescent="0.35">
      <c r="B510" s="120">
        <v>43339</v>
      </c>
      <c r="C510" s="120"/>
      <c r="D510" s="64">
        <v>18</v>
      </c>
      <c r="E510" s="64" t="s">
        <v>163</v>
      </c>
      <c r="F510" s="64">
        <v>1</v>
      </c>
      <c r="G510" s="64">
        <v>1.3523226950354601</v>
      </c>
      <c r="H510" s="64">
        <v>2.1422380578220501</v>
      </c>
      <c r="I510" s="64">
        <v>0.78991536278659202</v>
      </c>
      <c r="J510" s="64">
        <v>564</v>
      </c>
      <c r="K510" s="64">
        <v>1</v>
      </c>
      <c r="M510" s="64" t="str">
        <f>IF(M$155*$F510=1,"Critical Peak",INDEX('99 Look-Up Tables'!$G$3:$G$6,MATCH('05 Own Price Elasticity Daily'!$E510,'99 Look-Up Tables'!$E$3:$E$6,0),1))</f>
        <v>Critical Peak</v>
      </c>
      <c r="N510" s="64" t="str">
        <f>IF(N$155*$F510=1,"Critical Peak",INDEX('99 Look-Up Tables'!$G$3:$G$6,MATCH('05 Own Price Elasticity Daily'!$E510,'99 Look-Up Tables'!$E$3:$E$6,0),1))</f>
        <v>Mid-Peak</v>
      </c>
    </row>
    <row r="511" spans="2:14" hidden="1" outlineLevel="1" x14ac:dyDescent="0.35">
      <c r="B511" s="120">
        <v>43339</v>
      </c>
      <c r="C511" s="120"/>
      <c r="D511" s="64">
        <v>19</v>
      </c>
      <c r="E511" s="64" t="s">
        <v>163</v>
      </c>
      <c r="F511" s="64">
        <v>0</v>
      </c>
      <c r="G511" s="64">
        <v>2.0651773049645401</v>
      </c>
      <c r="H511" s="64">
        <v>2.15443990799892</v>
      </c>
      <c r="I511" s="64">
        <v>8.9262603034378205E-2</v>
      </c>
      <c r="J511" s="64">
        <v>564</v>
      </c>
      <c r="K511" s="64">
        <v>1</v>
      </c>
      <c r="M511" s="64" t="str">
        <f>IF(M$155*$F511=1,"Critical Peak",INDEX('99 Look-Up Tables'!$G$3:$G$6,MATCH('05 Own Price Elasticity Daily'!$E511,'99 Look-Up Tables'!$E$3:$E$6,0),1))</f>
        <v>Mid-Peak</v>
      </c>
      <c r="N511" s="64" t="str">
        <f>IF(N$155*$F511=1,"Critical Peak",INDEX('99 Look-Up Tables'!$G$3:$G$6,MATCH('05 Own Price Elasticity Daily'!$E511,'99 Look-Up Tables'!$E$3:$E$6,0),1))</f>
        <v>Mid-Peak</v>
      </c>
    </row>
    <row r="512" spans="2:14" hidden="1" outlineLevel="1" x14ac:dyDescent="0.35">
      <c r="B512" s="120">
        <v>43339</v>
      </c>
      <c r="C512" s="120"/>
      <c r="D512" s="64">
        <v>20</v>
      </c>
      <c r="E512" s="64" t="s">
        <v>164</v>
      </c>
      <c r="F512" s="64">
        <v>0</v>
      </c>
      <c r="G512" s="64">
        <v>2.1773226950354601</v>
      </c>
      <c r="H512" s="64">
        <v>2.2274927794371702</v>
      </c>
      <c r="I512" s="64">
        <v>5.0170084401705402E-2</v>
      </c>
      <c r="J512" s="64">
        <v>564</v>
      </c>
      <c r="K512" s="64">
        <v>1</v>
      </c>
      <c r="M512" s="64" t="str">
        <f>IF(M$155*$F512=1,"Critical Peak",INDEX('99 Look-Up Tables'!$G$3:$G$6,MATCH('05 Own Price Elasticity Daily'!$E512,'99 Look-Up Tables'!$E$3:$E$6,0),1))</f>
        <v>Off-Peak</v>
      </c>
      <c r="N512" s="64" t="str">
        <f>IF(N$155*$F512=1,"Critical Peak",INDEX('99 Look-Up Tables'!$G$3:$G$6,MATCH('05 Own Price Elasticity Daily'!$E512,'99 Look-Up Tables'!$E$3:$E$6,0),1))</f>
        <v>Off-Peak</v>
      </c>
    </row>
    <row r="513" spans="2:14" hidden="1" outlineLevel="1" x14ac:dyDescent="0.35">
      <c r="B513" s="120">
        <v>43339</v>
      </c>
      <c r="C513" s="120"/>
      <c r="D513" s="64">
        <v>21</v>
      </c>
      <c r="E513" s="64" t="s">
        <v>164</v>
      </c>
      <c r="F513" s="64">
        <v>0</v>
      </c>
      <c r="G513" s="64">
        <v>2.2784751773049599</v>
      </c>
      <c r="H513" s="64">
        <v>2.2284174681093001</v>
      </c>
      <c r="I513" s="64">
        <v>-5.0057709195662999E-2</v>
      </c>
      <c r="J513" s="64">
        <v>564</v>
      </c>
      <c r="K513" s="64">
        <v>1</v>
      </c>
      <c r="M513" s="64" t="str">
        <f>IF(M$155*$F513=1,"Critical Peak",INDEX('99 Look-Up Tables'!$G$3:$G$6,MATCH('05 Own Price Elasticity Daily'!$E513,'99 Look-Up Tables'!$E$3:$E$6,0),1))</f>
        <v>Off-Peak</v>
      </c>
      <c r="N513" s="64" t="str">
        <f>IF(N$155*$F513=1,"Critical Peak",INDEX('99 Look-Up Tables'!$G$3:$G$6,MATCH('05 Own Price Elasticity Daily'!$E513,'99 Look-Up Tables'!$E$3:$E$6,0),1))</f>
        <v>Off-Peak</v>
      </c>
    </row>
    <row r="514" spans="2:14" hidden="1" outlineLevel="1" x14ac:dyDescent="0.35">
      <c r="B514" s="120">
        <v>43339</v>
      </c>
      <c r="C514" s="120"/>
      <c r="D514" s="64">
        <v>22</v>
      </c>
      <c r="E514" s="64" t="s">
        <v>164</v>
      </c>
      <c r="F514" s="64">
        <v>0</v>
      </c>
      <c r="G514" s="64">
        <v>2.2709219858155998</v>
      </c>
      <c r="H514" s="64">
        <v>2.3533161489918299</v>
      </c>
      <c r="I514" s="64">
        <v>8.2394163176227206E-2</v>
      </c>
      <c r="J514" s="64">
        <v>564</v>
      </c>
      <c r="K514" s="64">
        <v>1</v>
      </c>
      <c r="M514" s="64" t="str">
        <f>IF(M$155*$F514=1,"Critical Peak",INDEX('99 Look-Up Tables'!$G$3:$G$6,MATCH('05 Own Price Elasticity Daily'!$E514,'99 Look-Up Tables'!$E$3:$E$6,0),1))</f>
        <v>Off-Peak</v>
      </c>
      <c r="N514" s="64" t="str">
        <f>IF(N$155*$F514=1,"Critical Peak",INDEX('99 Look-Up Tables'!$G$3:$G$6,MATCH('05 Own Price Elasticity Daily'!$E514,'99 Look-Up Tables'!$E$3:$E$6,0),1))</f>
        <v>Off-Peak</v>
      </c>
    </row>
    <row r="515" spans="2:14" hidden="1" outlineLevel="1" x14ac:dyDescent="0.35">
      <c r="B515" s="120">
        <v>43339</v>
      </c>
      <c r="C515" s="120"/>
      <c r="D515" s="64">
        <v>23</v>
      </c>
      <c r="E515" s="64" t="s">
        <v>164</v>
      </c>
      <c r="F515" s="64">
        <v>0</v>
      </c>
      <c r="G515" s="64">
        <v>2.01459219858156</v>
      </c>
      <c r="H515" s="64">
        <v>2.0489076126793702</v>
      </c>
      <c r="I515" s="64">
        <v>3.4315414097808597E-2</v>
      </c>
      <c r="J515" s="64">
        <v>564</v>
      </c>
      <c r="K515" s="64">
        <v>1</v>
      </c>
      <c r="M515" s="64" t="str">
        <f>IF(M$155*$F515=1,"Critical Peak",INDEX('99 Look-Up Tables'!$G$3:$G$6,MATCH('05 Own Price Elasticity Daily'!$E515,'99 Look-Up Tables'!$E$3:$E$6,0),1))</f>
        <v>Off-Peak</v>
      </c>
      <c r="N515" s="64" t="str">
        <f>IF(N$155*$F515=1,"Critical Peak",INDEX('99 Look-Up Tables'!$G$3:$G$6,MATCH('05 Own Price Elasticity Daily'!$E515,'99 Look-Up Tables'!$E$3:$E$6,0),1))</f>
        <v>Off-Peak</v>
      </c>
    </row>
    <row r="516" spans="2:14" hidden="1" outlineLevel="1" x14ac:dyDescent="0.35">
      <c r="B516" s="120">
        <v>43339</v>
      </c>
      <c r="C516" s="120"/>
      <c r="D516" s="64">
        <v>24</v>
      </c>
      <c r="E516" s="64" t="s">
        <v>164</v>
      </c>
      <c r="F516" s="64">
        <v>0</v>
      </c>
      <c r="G516" s="64">
        <v>1.6895212765957399</v>
      </c>
      <c r="H516" s="64">
        <v>1.85371882538595</v>
      </c>
      <c r="I516" s="64">
        <v>0.16419754879021001</v>
      </c>
      <c r="J516" s="64">
        <v>564</v>
      </c>
      <c r="K516" s="64">
        <v>1</v>
      </c>
      <c r="M516" s="64" t="str">
        <f>IF(M$155*$F516=1,"Critical Peak",INDEX('99 Look-Up Tables'!$G$3:$G$6,MATCH('05 Own Price Elasticity Daily'!$E516,'99 Look-Up Tables'!$E$3:$E$6,0),1))</f>
        <v>Off-Peak</v>
      </c>
      <c r="N516" s="64" t="str">
        <f>IF(N$155*$F516=1,"Critical Peak",INDEX('99 Look-Up Tables'!$G$3:$G$6,MATCH('05 Own Price Elasticity Daily'!$E516,'99 Look-Up Tables'!$E$3:$E$6,0),1))</f>
        <v>Off-Peak</v>
      </c>
    </row>
    <row r="517" spans="2:14" hidden="1" outlineLevel="1" x14ac:dyDescent="0.35">
      <c r="B517" s="120">
        <v>43348</v>
      </c>
      <c r="C517" s="120"/>
      <c r="D517" s="64">
        <v>1</v>
      </c>
      <c r="E517" s="64" t="s">
        <v>164</v>
      </c>
      <c r="F517" s="64">
        <v>0</v>
      </c>
      <c r="G517" s="64">
        <v>1.46715254237288</v>
      </c>
      <c r="H517" s="64">
        <v>1.3517706995543299</v>
      </c>
      <c r="I517" s="64">
        <v>-0.115381842818556</v>
      </c>
      <c r="J517" s="64">
        <v>590</v>
      </c>
      <c r="K517" s="64">
        <v>1</v>
      </c>
      <c r="M517" s="64" t="str">
        <f>IF(M$155*$F517=1,"Critical Peak",INDEX('99 Look-Up Tables'!$G$3:$G$6,MATCH('05 Own Price Elasticity Daily'!$E517,'99 Look-Up Tables'!$E$3:$E$6,0),1))</f>
        <v>Off-Peak</v>
      </c>
      <c r="N517" s="64" t="str">
        <f>IF(N$155*$F517=1,"Critical Peak",INDEX('99 Look-Up Tables'!$G$3:$G$6,MATCH('05 Own Price Elasticity Daily'!$E517,'99 Look-Up Tables'!$E$3:$E$6,0),1))</f>
        <v>Off-Peak</v>
      </c>
    </row>
    <row r="518" spans="2:14" hidden="1" outlineLevel="1" x14ac:dyDescent="0.35">
      <c r="B518" s="120">
        <v>43348</v>
      </c>
      <c r="C518" s="120"/>
      <c r="D518" s="64">
        <v>2</v>
      </c>
      <c r="E518" s="64" t="s">
        <v>164</v>
      </c>
      <c r="F518" s="64">
        <v>0</v>
      </c>
      <c r="G518" s="64">
        <v>1.2609661016949201</v>
      </c>
      <c r="H518" s="64">
        <v>1.18338086228932</v>
      </c>
      <c r="I518" s="64">
        <v>-7.7585239405595197E-2</v>
      </c>
      <c r="J518" s="64">
        <v>590</v>
      </c>
      <c r="K518" s="64">
        <v>1</v>
      </c>
      <c r="M518" s="64" t="str">
        <f>IF(M$155*$F518=1,"Critical Peak",INDEX('99 Look-Up Tables'!$G$3:$G$6,MATCH('05 Own Price Elasticity Daily'!$E518,'99 Look-Up Tables'!$E$3:$E$6,0),1))</f>
        <v>Off-Peak</v>
      </c>
      <c r="N518" s="64" t="str">
        <f>IF(N$155*$F518=1,"Critical Peak",INDEX('99 Look-Up Tables'!$G$3:$G$6,MATCH('05 Own Price Elasticity Daily'!$E518,'99 Look-Up Tables'!$E$3:$E$6,0),1))</f>
        <v>Off-Peak</v>
      </c>
    </row>
    <row r="519" spans="2:14" hidden="1" outlineLevel="1" x14ac:dyDescent="0.35">
      <c r="B519" s="120">
        <v>43348</v>
      </c>
      <c r="C519" s="120"/>
      <c r="D519" s="64">
        <v>3</v>
      </c>
      <c r="E519" s="64" t="s">
        <v>164</v>
      </c>
      <c r="F519" s="64">
        <v>0</v>
      </c>
      <c r="G519" s="64">
        <v>1.12223728813559</v>
      </c>
      <c r="H519" s="64">
        <v>1.00153918642977</v>
      </c>
      <c r="I519" s="64">
        <v>-0.120698101705819</v>
      </c>
      <c r="J519" s="64">
        <v>590</v>
      </c>
      <c r="K519" s="64">
        <v>1</v>
      </c>
      <c r="M519" s="64" t="str">
        <f>IF(M$155*$F519=1,"Critical Peak",INDEX('99 Look-Up Tables'!$G$3:$G$6,MATCH('05 Own Price Elasticity Daily'!$E519,'99 Look-Up Tables'!$E$3:$E$6,0),1))</f>
        <v>Off-Peak</v>
      </c>
      <c r="N519" s="64" t="str">
        <f>IF(N$155*$F519=1,"Critical Peak",INDEX('99 Look-Up Tables'!$G$3:$G$6,MATCH('05 Own Price Elasticity Daily'!$E519,'99 Look-Up Tables'!$E$3:$E$6,0),1))</f>
        <v>Off-Peak</v>
      </c>
    </row>
    <row r="520" spans="2:14" hidden="1" outlineLevel="1" x14ac:dyDescent="0.35">
      <c r="B520" s="120">
        <v>43348</v>
      </c>
      <c r="C520" s="120"/>
      <c r="D520" s="64">
        <v>4</v>
      </c>
      <c r="E520" s="64" t="s">
        <v>164</v>
      </c>
      <c r="F520" s="64">
        <v>0</v>
      </c>
      <c r="G520" s="64">
        <v>1.1095762711864401</v>
      </c>
      <c r="H520" s="64">
        <v>0.95319153319269301</v>
      </c>
      <c r="I520" s="64">
        <v>-0.156384737993748</v>
      </c>
      <c r="J520" s="64">
        <v>590</v>
      </c>
      <c r="K520" s="64">
        <v>1</v>
      </c>
      <c r="M520" s="64" t="str">
        <f>IF(M$155*$F520=1,"Critical Peak",INDEX('99 Look-Up Tables'!$G$3:$G$6,MATCH('05 Own Price Elasticity Daily'!$E520,'99 Look-Up Tables'!$E$3:$E$6,0),1))</f>
        <v>Off-Peak</v>
      </c>
      <c r="N520" s="64" t="str">
        <f>IF(N$155*$F520=1,"Critical Peak",INDEX('99 Look-Up Tables'!$G$3:$G$6,MATCH('05 Own Price Elasticity Daily'!$E520,'99 Look-Up Tables'!$E$3:$E$6,0),1))</f>
        <v>Off-Peak</v>
      </c>
    </row>
    <row r="521" spans="2:14" hidden="1" outlineLevel="1" x14ac:dyDescent="0.35">
      <c r="B521" s="120">
        <v>43348</v>
      </c>
      <c r="C521" s="120"/>
      <c r="D521" s="64">
        <v>5</v>
      </c>
      <c r="E521" s="64" t="s">
        <v>164</v>
      </c>
      <c r="F521" s="64">
        <v>0</v>
      </c>
      <c r="G521" s="64">
        <v>1.03876271186441</v>
      </c>
      <c r="H521" s="64">
        <v>0.92816077834862498</v>
      </c>
      <c r="I521" s="64">
        <v>-0.110601933515782</v>
      </c>
      <c r="J521" s="64">
        <v>590</v>
      </c>
      <c r="K521" s="64">
        <v>1</v>
      </c>
      <c r="M521" s="64" t="str">
        <f>IF(M$155*$F521=1,"Critical Peak",INDEX('99 Look-Up Tables'!$G$3:$G$6,MATCH('05 Own Price Elasticity Daily'!$E521,'99 Look-Up Tables'!$E$3:$E$6,0),1))</f>
        <v>Off-Peak</v>
      </c>
      <c r="N521" s="64" t="str">
        <f>IF(N$155*$F521=1,"Critical Peak",INDEX('99 Look-Up Tables'!$G$3:$G$6,MATCH('05 Own Price Elasticity Daily'!$E521,'99 Look-Up Tables'!$E$3:$E$6,0),1))</f>
        <v>Off-Peak</v>
      </c>
    </row>
    <row r="522" spans="2:14" hidden="1" outlineLevel="1" x14ac:dyDescent="0.35">
      <c r="B522" s="120">
        <v>43348</v>
      </c>
      <c r="C522" s="120"/>
      <c r="D522" s="64">
        <v>6</v>
      </c>
      <c r="E522" s="64" t="s">
        <v>164</v>
      </c>
      <c r="F522" s="64">
        <v>0</v>
      </c>
      <c r="G522" s="64">
        <v>1.02225423728814</v>
      </c>
      <c r="H522" s="64">
        <v>0.92408273005881802</v>
      </c>
      <c r="I522" s="64">
        <v>-9.8171507229317195E-2</v>
      </c>
      <c r="J522" s="64">
        <v>590</v>
      </c>
      <c r="K522" s="64">
        <v>1</v>
      </c>
      <c r="M522" s="64" t="str">
        <f>IF(M$155*$F522=1,"Critical Peak",INDEX('99 Look-Up Tables'!$G$3:$G$6,MATCH('05 Own Price Elasticity Daily'!$E522,'99 Look-Up Tables'!$E$3:$E$6,0),1))</f>
        <v>Off-Peak</v>
      </c>
      <c r="N522" s="64" t="str">
        <f>IF(N$155*$F522=1,"Critical Peak",INDEX('99 Look-Up Tables'!$G$3:$G$6,MATCH('05 Own Price Elasticity Daily'!$E522,'99 Look-Up Tables'!$E$3:$E$6,0),1))</f>
        <v>Off-Peak</v>
      </c>
    </row>
    <row r="523" spans="2:14" hidden="1" outlineLevel="1" x14ac:dyDescent="0.35">
      <c r="B523" s="120">
        <v>43348</v>
      </c>
      <c r="C523" s="120"/>
      <c r="D523" s="64">
        <v>7</v>
      </c>
      <c r="E523" s="64" t="s">
        <v>164</v>
      </c>
      <c r="F523" s="64">
        <v>0</v>
      </c>
      <c r="G523" s="64">
        <v>1.1146440677966101</v>
      </c>
      <c r="H523" s="64">
        <v>1.06543050829771</v>
      </c>
      <c r="I523" s="64">
        <v>-4.9213559498899197E-2</v>
      </c>
      <c r="J523" s="64">
        <v>590</v>
      </c>
      <c r="K523" s="64">
        <v>1</v>
      </c>
      <c r="M523" s="64" t="str">
        <f>IF(M$155*$F523=1,"Critical Peak",INDEX('99 Look-Up Tables'!$G$3:$G$6,MATCH('05 Own Price Elasticity Daily'!$E523,'99 Look-Up Tables'!$E$3:$E$6,0),1))</f>
        <v>Off-Peak</v>
      </c>
      <c r="N523" s="64" t="str">
        <f>IF(N$155*$F523=1,"Critical Peak",INDEX('99 Look-Up Tables'!$G$3:$G$6,MATCH('05 Own Price Elasticity Daily'!$E523,'99 Look-Up Tables'!$E$3:$E$6,0),1))</f>
        <v>Off-Peak</v>
      </c>
    </row>
    <row r="524" spans="2:14" hidden="1" outlineLevel="1" x14ac:dyDescent="0.35">
      <c r="B524" s="120">
        <v>43348</v>
      </c>
      <c r="C524" s="120"/>
      <c r="D524" s="64">
        <v>8</v>
      </c>
      <c r="E524" s="64" t="s">
        <v>163</v>
      </c>
      <c r="F524" s="64">
        <v>0</v>
      </c>
      <c r="G524" s="64">
        <v>1.14803389830508</v>
      </c>
      <c r="H524" s="64">
        <v>1.22482752741779</v>
      </c>
      <c r="I524" s="64">
        <v>7.6793629112700296E-2</v>
      </c>
      <c r="J524" s="64">
        <v>590</v>
      </c>
      <c r="K524" s="64">
        <v>1</v>
      </c>
      <c r="M524" s="64" t="str">
        <f>IF(M$155*$F524=1,"Critical Peak",INDEX('99 Look-Up Tables'!$G$3:$G$6,MATCH('05 Own Price Elasticity Daily'!$E524,'99 Look-Up Tables'!$E$3:$E$6,0),1))</f>
        <v>Mid-Peak</v>
      </c>
      <c r="N524" s="64" t="str">
        <f>IF(N$155*$F524=1,"Critical Peak",INDEX('99 Look-Up Tables'!$G$3:$G$6,MATCH('05 Own Price Elasticity Daily'!$E524,'99 Look-Up Tables'!$E$3:$E$6,0),1))</f>
        <v>Mid-Peak</v>
      </c>
    </row>
    <row r="525" spans="2:14" hidden="1" outlineLevel="1" x14ac:dyDescent="0.35">
      <c r="B525" s="120">
        <v>43348</v>
      </c>
      <c r="C525" s="120"/>
      <c r="D525" s="64">
        <v>9</v>
      </c>
      <c r="E525" s="64" t="s">
        <v>163</v>
      </c>
      <c r="F525" s="64">
        <v>0</v>
      </c>
      <c r="G525" s="64">
        <v>1.1836271186440701</v>
      </c>
      <c r="H525" s="64">
        <v>1.3223263209704199</v>
      </c>
      <c r="I525" s="64">
        <v>0.138699202326351</v>
      </c>
      <c r="J525" s="64">
        <v>590</v>
      </c>
      <c r="K525" s="64">
        <v>1</v>
      </c>
      <c r="M525" s="64" t="str">
        <f>IF(M$155*$F525=1,"Critical Peak",INDEX('99 Look-Up Tables'!$G$3:$G$6,MATCH('05 Own Price Elasticity Daily'!$E525,'99 Look-Up Tables'!$E$3:$E$6,0),1))</f>
        <v>Mid-Peak</v>
      </c>
      <c r="N525" s="64" t="str">
        <f>IF(N$155*$F525=1,"Critical Peak",INDEX('99 Look-Up Tables'!$G$3:$G$6,MATCH('05 Own Price Elasticity Daily'!$E525,'99 Look-Up Tables'!$E$3:$E$6,0),1))</f>
        <v>Mid-Peak</v>
      </c>
    </row>
    <row r="526" spans="2:14" hidden="1" outlineLevel="1" x14ac:dyDescent="0.35">
      <c r="B526" s="120">
        <v>43348</v>
      </c>
      <c r="C526" s="120"/>
      <c r="D526" s="64">
        <v>10</v>
      </c>
      <c r="E526" s="64" t="s">
        <v>163</v>
      </c>
      <c r="F526" s="64">
        <v>0</v>
      </c>
      <c r="G526" s="64">
        <v>1.2904067796610199</v>
      </c>
      <c r="H526" s="64">
        <v>1.4187737778186</v>
      </c>
      <c r="I526" s="64">
        <v>0.12836699815758501</v>
      </c>
      <c r="J526" s="64">
        <v>590</v>
      </c>
      <c r="K526" s="64">
        <v>1</v>
      </c>
      <c r="M526" s="64" t="str">
        <f>IF(M$155*$F526=1,"Critical Peak",INDEX('99 Look-Up Tables'!$G$3:$G$6,MATCH('05 Own Price Elasticity Daily'!$E526,'99 Look-Up Tables'!$E$3:$E$6,0),1))</f>
        <v>Mid-Peak</v>
      </c>
      <c r="N526" s="64" t="str">
        <f>IF(N$155*$F526=1,"Critical Peak",INDEX('99 Look-Up Tables'!$G$3:$G$6,MATCH('05 Own Price Elasticity Daily'!$E526,'99 Look-Up Tables'!$E$3:$E$6,0),1))</f>
        <v>Mid-Peak</v>
      </c>
    </row>
    <row r="527" spans="2:14" hidden="1" outlineLevel="1" x14ac:dyDescent="0.35">
      <c r="B527" s="120">
        <v>43348</v>
      </c>
      <c r="C527" s="120"/>
      <c r="D527" s="64">
        <v>11</v>
      </c>
      <c r="E527" s="64" t="s">
        <v>163</v>
      </c>
      <c r="F527" s="64">
        <v>0</v>
      </c>
      <c r="G527" s="64">
        <v>1.3932711864406799</v>
      </c>
      <c r="H527" s="64">
        <v>1.56327740191772</v>
      </c>
      <c r="I527" s="64">
        <v>0.170006215477046</v>
      </c>
      <c r="J527" s="64">
        <v>590</v>
      </c>
      <c r="K527" s="64">
        <v>1</v>
      </c>
      <c r="M527" s="64" t="str">
        <f>IF(M$155*$F527=1,"Critical Peak",INDEX('99 Look-Up Tables'!$G$3:$G$6,MATCH('05 Own Price Elasticity Daily'!$E527,'99 Look-Up Tables'!$E$3:$E$6,0),1))</f>
        <v>Mid-Peak</v>
      </c>
      <c r="N527" s="64" t="str">
        <f>IF(N$155*$F527=1,"Critical Peak",INDEX('99 Look-Up Tables'!$G$3:$G$6,MATCH('05 Own Price Elasticity Daily'!$E527,'99 Look-Up Tables'!$E$3:$E$6,0),1))</f>
        <v>Mid-Peak</v>
      </c>
    </row>
    <row r="528" spans="2:14" hidden="1" outlineLevel="1" x14ac:dyDescent="0.35">
      <c r="B528" s="120">
        <v>43348</v>
      </c>
      <c r="C528" s="120"/>
      <c r="D528" s="64">
        <v>12</v>
      </c>
      <c r="E528" s="64" t="s">
        <v>162</v>
      </c>
      <c r="F528" s="64">
        <v>0</v>
      </c>
      <c r="G528" s="64">
        <v>1.52996610169492</v>
      </c>
      <c r="H528" s="64">
        <v>1.7239106668306801</v>
      </c>
      <c r="I528" s="64">
        <v>0.193944565135764</v>
      </c>
      <c r="J528" s="64">
        <v>590</v>
      </c>
      <c r="K528" s="64">
        <v>1</v>
      </c>
      <c r="M528" s="64" t="str">
        <f>IF(M$155*$F528=1,"Critical Peak",INDEX('99 Look-Up Tables'!$G$3:$G$6,MATCH('05 Own Price Elasticity Daily'!$E528,'99 Look-Up Tables'!$E$3:$E$6,0),1))</f>
        <v>On-Peak</v>
      </c>
      <c r="N528" s="64" t="str">
        <f>IF(N$155*$F528=1,"Critical Peak",INDEX('99 Look-Up Tables'!$G$3:$G$6,MATCH('05 Own Price Elasticity Daily'!$E528,'99 Look-Up Tables'!$E$3:$E$6,0),1))</f>
        <v>On-Peak</v>
      </c>
    </row>
    <row r="529" spans="2:14" hidden="1" outlineLevel="1" x14ac:dyDescent="0.35">
      <c r="B529" s="120">
        <v>43348</v>
      </c>
      <c r="C529" s="120"/>
      <c r="D529" s="64">
        <v>13</v>
      </c>
      <c r="E529" s="64" t="s">
        <v>162</v>
      </c>
      <c r="F529" s="64">
        <v>0</v>
      </c>
      <c r="G529" s="64">
        <v>1.6698474576271201</v>
      </c>
      <c r="H529" s="64">
        <v>1.8284858529961601</v>
      </c>
      <c r="I529" s="64">
        <v>0.15863839536904301</v>
      </c>
      <c r="J529" s="64">
        <v>590</v>
      </c>
      <c r="K529" s="64">
        <v>1</v>
      </c>
      <c r="M529" s="64" t="str">
        <f>IF(M$155*$F529=1,"Critical Peak",INDEX('99 Look-Up Tables'!$G$3:$G$6,MATCH('05 Own Price Elasticity Daily'!$E529,'99 Look-Up Tables'!$E$3:$E$6,0),1))</f>
        <v>On-Peak</v>
      </c>
      <c r="N529" s="64" t="str">
        <f>IF(N$155*$F529=1,"Critical Peak",INDEX('99 Look-Up Tables'!$G$3:$G$6,MATCH('05 Own Price Elasticity Daily'!$E529,'99 Look-Up Tables'!$E$3:$E$6,0),1))</f>
        <v>On-Peak</v>
      </c>
    </row>
    <row r="530" spans="2:14" hidden="1" outlineLevel="1" x14ac:dyDescent="0.35">
      <c r="B530" s="120">
        <v>43348</v>
      </c>
      <c r="C530" s="120"/>
      <c r="D530" s="64">
        <v>14</v>
      </c>
      <c r="E530" s="64" t="s">
        <v>162</v>
      </c>
      <c r="F530" s="64">
        <v>0</v>
      </c>
      <c r="G530" s="64">
        <v>1.7524576271186401</v>
      </c>
      <c r="H530" s="64">
        <v>1.92819687300986</v>
      </c>
      <c r="I530" s="64">
        <v>0.175739245891219</v>
      </c>
      <c r="J530" s="64">
        <v>590</v>
      </c>
      <c r="K530" s="64">
        <v>1</v>
      </c>
      <c r="M530" s="64" t="str">
        <f>IF(M$155*$F530=1,"Critical Peak",INDEX('99 Look-Up Tables'!$G$3:$G$6,MATCH('05 Own Price Elasticity Daily'!$E530,'99 Look-Up Tables'!$E$3:$E$6,0),1))</f>
        <v>On-Peak</v>
      </c>
      <c r="N530" s="64" t="str">
        <f>IF(N$155*$F530=1,"Critical Peak",INDEX('99 Look-Up Tables'!$G$3:$G$6,MATCH('05 Own Price Elasticity Daily'!$E530,'99 Look-Up Tables'!$E$3:$E$6,0),1))</f>
        <v>On-Peak</v>
      </c>
    </row>
    <row r="531" spans="2:14" hidden="1" outlineLevel="1" x14ac:dyDescent="0.35">
      <c r="B531" s="120">
        <v>43348</v>
      </c>
      <c r="C531" s="120"/>
      <c r="D531" s="64">
        <v>15</v>
      </c>
      <c r="E531" s="64" t="s">
        <v>162</v>
      </c>
      <c r="F531" s="64">
        <v>0</v>
      </c>
      <c r="G531" s="64">
        <v>1.8543050847457601</v>
      </c>
      <c r="H531" s="64">
        <v>1.9867242690276901</v>
      </c>
      <c r="I531" s="64">
        <v>0.13241918428193</v>
      </c>
      <c r="J531" s="64">
        <v>590</v>
      </c>
      <c r="K531" s="64">
        <v>1</v>
      </c>
      <c r="M531" s="64" t="str">
        <f>IF(M$155*$F531=1,"Critical Peak",INDEX('99 Look-Up Tables'!$G$3:$G$6,MATCH('05 Own Price Elasticity Daily'!$E531,'99 Look-Up Tables'!$E$3:$E$6,0),1))</f>
        <v>On-Peak</v>
      </c>
      <c r="N531" s="64" t="str">
        <f>IF(N$155*$F531=1,"Critical Peak",INDEX('99 Look-Up Tables'!$G$3:$G$6,MATCH('05 Own Price Elasticity Daily'!$E531,'99 Look-Up Tables'!$E$3:$E$6,0),1))</f>
        <v>On-Peak</v>
      </c>
    </row>
    <row r="532" spans="2:14" hidden="1" outlineLevel="1" x14ac:dyDescent="0.35">
      <c r="B532" s="120">
        <v>43348</v>
      </c>
      <c r="C532" s="120"/>
      <c r="D532" s="64">
        <v>16</v>
      </c>
      <c r="E532" s="64" t="s">
        <v>162</v>
      </c>
      <c r="F532" s="64">
        <v>0</v>
      </c>
      <c r="G532" s="64">
        <v>1.91828813559322</v>
      </c>
      <c r="H532" s="64">
        <v>2.0819761775938201</v>
      </c>
      <c r="I532" s="64">
        <v>0.163688042000603</v>
      </c>
      <c r="J532" s="64">
        <v>590</v>
      </c>
      <c r="K532" s="64">
        <v>1</v>
      </c>
      <c r="M532" s="64" t="str">
        <f>IF(M$155*$F532=1,"Critical Peak",INDEX('99 Look-Up Tables'!$G$3:$G$6,MATCH('05 Own Price Elasticity Daily'!$E532,'99 Look-Up Tables'!$E$3:$E$6,0),1))</f>
        <v>On-Peak</v>
      </c>
      <c r="N532" s="64" t="str">
        <f>IF(N$155*$F532=1,"Critical Peak",INDEX('99 Look-Up Tables'!$G$3:$G$6,MATCH('05 Own Price Elasticity Daily'!$E532,'99 Look-Up Tables'!$E$3:$E$6,0),1))</f>
        <v>On-Peak</v>
      </c>
    </row>
    <row r="533" spans="2:14" hidden="1" outlineLevel="1" x14ac:dyDescent="0.35">
      <c r="B533" s="120">
        <v>43348</v>
      </c>
      <c r="C533" s="120"/>
      <c r="D533" s="64">
        <v>17</v>
      </c>
      <c r="E533" s="64" t="s">
        <v>162</v>
      </c>
      <c r="F533" s="64">
        <v>0</v>
      </c>
      <c r="G533" s="64">
        <v>2.14240677966102</v>
      </c>
      <c r="H533" s="64">
        <v>2.2139532346815098</v>
      </c>
      <c r="I533" s="64">
        <v>7.1546455020492894E-2</v>
      </c>
      <c r="J533" s="64">
        <v>590</v>
      </c>
      <c r="K533" s="64">
        <v>1</v>
      </c>
      <c r="M533" s="64" t="str">
        <f>IF(M$155*$F533=1,"Critical Peak",INDEX('99 Look-Up Tables'!$G$3:$G$6,MATCH('05 Own Price Elasticity Daily'!$E533,'99 Look-Up Tables'!$E$3:$E$6,0),1))</f>
        <v>On-Peak</v>
      </c>
      <c r="N533" s="64" t="str">
        <f>IF(N$155*$F533=1,"Critical Peak",INDEX('99 Look-Up Tables'!$G$3:$G$6,MATCH('05 Own Price Elasticity Daily'!$E533,'99 Look-Up Tables'!$E$3:$E$6,0),1))</f>
        <v>On-Peak</v>
      </c>
    </row>
    <row r="534" spans="2:14" hidden="1" outlineLevel="1" x14ac:dyDescent="0.35">
      <c r="B534" s="120">
        <v>43348</v>
      </c>
      <c r="C534" s="120"/>
      <c r="D534" s="64">
        <v>18</v>
      </c>
      <c r="E534" s="64" t="s">
        <v>163</v>
      </c>
      <c r="F534" s="64">
        <v>1</v>
      </c>
      <c r="G534" s="64">
        <v>1.53094915254237</v>
      </c>
      <c r="H534" s="64">
        <v>2.31836035567146</v>
      </c>
      <c r="I534" s="64">
        <v>0.78741120312909096</v>
      </c>
      <c r="J534" s="64">
        <v>590</v>
      </c>
      <c r="K534" s="64">
        <v>1</v>
      </c>
      <c r="M534" s="64" t="str">
        <f>IF(M$155*$F534=1,"Critical Peak",INDEX('99 Look-Up Tables'!$G$3:$G$6,MATCH('05 Own Price Elasticity Daily'!$E534,'99 Look-Up Tables'!$E$3:$E$6,0),1))</f>
        <v>Critical Peak</v>
      </c>
      <c r="N534" s="64" t="str">
        <f>IF(N$155*$F534=1,"Critical Peak",INDEX('99 Look-Up Tables'!$G$3:$G$6,MATCH('05 Own Price Elasticity Daily'!$E534,'99 Look-Up Tables'!$E$3:$E$6,0),1))</f>
        <v>Mid-Peak</v>
      </c>
    </row>
    <row r="535" spans="2:14" hidden="1" outlineLevel="1" x14ac:dyDescent="0.35">
      <c r="B535" s="120">
        <v>43348</v>
      </c>
      <c r="C535" s="120"/>
      <c r="D535" s="64">
        <v>19</v>
      </c>
      <c r="E535" s="64" t="s">
        <v>163</v>
      </c>
      <c r="F535" s="64">
        <v>0</v>
      </c>
      <c r="G535" s="64">
        <v>2.36486440677966</v>
      </c>
      <c r="H535" s="64">
        <v>2.4270657190229801</v>
      </c>
      <c r="I535" s="64">
        <v>6.2201312243323599E-2</v>
      </c>
      <c r="J535" s="64">
        <v>590</v>
      </c>
      <c r="K535" s="64">
        <v>1</v>
      </c>
      <c r="M535" s="64" t="str">
        <f>IF(M$155*$F535=1,"Critical Peak",INDEX('99 Look-Up Tables'!$G$3:$G$6,MATCH('05 Own Price Elasticity Daily'!$E535,'99 Look-Up Tables'!$E$3:$E$6,0),1))</f>
        <v>Mid-Peak</v>
      </c>
      <c r="N535" s="64" t="str">
        <f>IF(N$155*$F535=1,"Critical Peak",INDEX('99 Look-Up Tables'!$G$3:$G$6,MATCH('05 Own Price Elasticity Daily'!$E535,'99 Look-Up Tables'!$E$3:$E$6,0),1))</f>
        <v>Mid-Peak</v>
      </c>
    </row>
    <row r="536" spans="2:14" hidden="1" outlineLevel="1" x14ac:dyDescent="0.35">
      <c r="B536" s="120">
        <v>43348</v>
      </c>
      <c r="C536" s="120"/>
      <c r="D536" s="64">
        <v>20</v>
      </c>
      <c r="E536" s="64" t="s">
        <v>164</v>
      </c>
      <c r="F536" s="64">
        <v>0</v>
      </c>
      <c r="G536" s="64">
        <v>2.4894745762711898</v>
      </c>
      <c r="H536" s="64">
        <v>2.4030216532224902</v>
      </c>
      <c r="I536" s="64">
        <v>-8.6452923048698796E-2</v>
      </c>
      <c r="J536" s="64">
        <v>590</v>
      </c>
      <c r="K536" s="64">
        <v>1</v>
      </c>
      <c r="M536" s="64" t="str">
        <f>IF(M$155*$F536=1,"Critical Peak",INDEX('99 Look-Up Tables'!$G$3:$G$6,MATCH('05 Own Price Elasticity Daily'!$E536,'99 Look-Up Tables'!$E$3:$E$6,0),1))</f>
        <v>Off-Peak</v>
      </c>
      <c r="N536" s="64" t="str">
        <f>IF(N$155*$F536=1,"Critical Peak",INDEX('99 Look-Up Tables'!$G$3:$G$6,MATCH('05 Own Price Elasticity Daily'!$E536,'99 Look-Up Tables'!$E$3:$E$6,0),1))</f>
        <v>Off-Peak</v>
      </c>
    </row>
    <row r="537" spans="2:14" hidden="1" outlineLevel="1" x14ac:dyDescent="0.35">
      <c r="B537" s="120">
        <v>43348</v>
      </c>
      <c r="C537" s="120"/>
      <c r="D537" s="64">
        <v>21</v>
      </c>
      <c r="E537" s="64" t="s">
        <v>164</v>
      </c>
      <c r="F537" s="64">
        <v>0</v>
      </c>
      <c r="G537" s="64">
        <v>2.5975932203389802</v>
      </c>
      <c r="H537" s="64">
        <v>2.4662838968759502</v>
      </c>
      <c r="I537" s="64">
        <v>-0.13130932346303301</v>
      </c>
      <c r="J537" s="64">
        <v>590</v>
      </c>
      <c r="K537" s="64">
        <v>1</v>
      </c>
      <c r="M537" s="64" t="str">
        <f>IF(M$155*$F537=1,"Critical Peak",INDEX('99 Look-Up Tables'!$G$3:$G$6,MATCH('05 Own Price Elasticity Daily'!$E537,'99 Look-Up Tables'!$E$3:$E$6,0),1))</f>
        <v>Off-Peak</v>
      </c>
      <c r="N537" s="64" t="str">
        <f>IF(N$155*$F537=1,"Critical Peak",INDEX('99 Look-Up Tables'!$G$3:$G$6,MATCH('05 Own Price Elasticity Daily'!$E537,'99 Look-Up Tables'!$E$3:$E$6,0),1))</f>
        <v>Off-Peak</v>
      </c>
    </row>
    <row r="538" spans="2:14" hidden="1" outlineLevel="1" x14ac:dyDescent="0.35">
      <c r="B538" s="120">
        <v>43348</v>
      </c>
      <c r="C538" s="120"/>
      <c r="D538" s="64">
        <v>22</v>
      </c>
      <c r="E538" s="64" t="s">
        <v>164</v>
      </c>
      <c r="F538" s="64">
        <v>0</v>
      </c>
      <c r="G538" s="64">
        <v>2.4626101694915299</v>
      </c>
      <c r="H538" s="64">
        <v>2.2279590789294299</v>
      </c>
      <c r="I538" s="64">
        <v>-0.23465109056210001</v>
      </c>
      <c r="J538" s="64">
        <v>590</v>
      </c>
      <c r="K538" s="64">
        <v>1</v>
      </c>
      <c r="M538" s="64" t="str">
        <f>IF(M$155*$F538=1,"Critical Peak",INDEX('99 Look-Up Tables'!$G$3:$G$6,MATCH('05 Own Price Elasticity Daily'!$E538,'99 Look-Up Tables'!$E$3:$E$6,0),1))</f>
        <v>Off-Peak</v>
      </c>
      <c r="N538" s="64" t="str">
        <f>IF(N$155*$F538=1,"Critical Peak",INDEX('99 Look-Up Tables'!$G$3:$G$6,MATCH('05 Own Price Elasticity Daily'!$E538,'99 Look-Up Tables'!$E$3:$E$6,0),1))</f>
        <v>Off-Peak</v>
      </c>
    </row>
    <row r="539" spans="2:14" hidden="1" outlineLevel="1" x14ac:dyDescent="0.35">
      <c r="B539" s="120">
        <v>43348</v>
      </c>
      <c r="C539" s="120"/>
      <c r="D539" s="64">
        <v>23</v>
      </c>
      <c r="E539" s="64" t="s">
        <v>164</v>
      </c>
      <c r="F539" s="64">
        <v>0</v>
      </c>
      <c r="G539" s="64">
        <v>2.1358644067796599</v>
      </c>
      <c r="H539" s="64">
        <v>1.96920277148889</v>
      </c>
      <c r="I539" s="64">
        <v>-0.16666163529077499</v>
      </c>
      <c r="J539" s="64">
        <v>590</v>
      </c>
      <c r="K539" s="64">
        <v>1</v>
      </c>
      <c r="M539" s="64" t="str">
        <f>IF(M$155*$F539=1,"Critical Peak",INDEX('99 Look-Up Tables'!$G$3:$G$6,MATCH('05 Own Price Elasticity Daily'!$E539,'99 Look-Up Tables'!$E$3:$E$6,0),1))</f>
        <v>Off-Peak</v>
      </c>
      <c r="N539" s="64" t="str">
        <f>IF(N$155*$F539=1,"Critical Peak",INDEX('99 Look-Up Tables'!$G$3:$G$6,MATCH('05 Own Price Elasticity Daily'!$E539,'99 Look-Up Tables'!$E$3:$E$6,0),1))</f>
        <v>Off-Peak</v>
      </c>
    </row>
    <row r="540" spans="2:14" hidden="1" outlineLevel="1" x14ac:dyDescent="0.35">
      <c r="B540" s="120">
        <v>43348</v>
      </c>
      <c r="C540" s="120"/>
      <c r="D540" s="64">
        <v>24</v>
      </c>
      <c r="E540" s="64" t="s">
        <v>164</v>
      </c>
      <c r="F540" s="64">
        <v>0</v>
      </c>
      <c r="G540" s="64">
        <v>1.7361355932203399</v>
      </c>
      <c r="H540" s="64">
        <v>1.6229667844118101</v>
      </c>
      <c r="I540" s="64">
        <v>-0.11316880880852501</v>
      </c>
      <c r="J540" s="64">
        <v>590</v>
      </c>
      <c r="K540" s="64">
        <v>1</v>
      </c>
      <c r="M540" s="64" t="str">
        <f>IF(M$155*$F540=1,"Critical Peak",INDEX('99 Look-Up Tables'!$G$3:$G$6,MATCH('05 Own Price Elasticity Daily'!$E540,'99 Look-Up Tables'!$E$3:$E$6,0),1))</f>
        <v>Off-Peak</v>
      </c>
      <c r="N540" s="64" t="str">
        <f>IF(N$155*$F540=1,"Critical Peak",INDEX('99 Look-Up Tables'!$G$3:$G$6,MATCH('05 Own Price Elasticity Daily'!$E540,'99 Look-Up Tables'!$E$3:$E$6,0),1))</f>
        <v>Off-Peak</v>
      </c>
    </row>
    <row r="541" spans="2:14" hidden="1" outlineLevel="1" x14ac:dyDescent="0.35">
      <c r="B541" s="120">
        <v>43349</v>
      </c>
      <c r="C541" s="120"/>
      <c r="D541" s="64">
        <v>1</v>
      </c>
      <c r="E541" s="64" t="s">
        <v>164</v>
      </c>
      <c r="F541" s="64">
        <v>0</v>
      </c>
      <c r="G541" s="64">
        <v>1.49450847457627</v>
      </c>
      <c r="H541" s="64">
        <v>1.18433735487672</v>
      </c>
      <c r="I541" s="64">
        <v>-0.31017111969955002</v>
      </c>
      <c r="J541" s="64">
        <v>590</v>
      </c>
      <c r="K541" s="64">
        <v>1</v>
      </c>
      <c r="M541" s="64" t="str">
        <f>IF(M$155*$F541=1,"Critical Peak",INDEX('99 Look-Up Tables'!$G$3:$G$6,MATCH('05 Own Price Elasticity Daily'!$E541,'99 Look-Up Tables'!$E$3:$E$6,0),1))</f>
        <v>Off-Peak</v>
      </c>
      <c r="N541" s="64" t="str">
        <f>IF(N$155*$F541=1,"Critical Peak",INDEX('99 Look-Up Tables'!$G$3:$G$6,MATCH('05 Own Price Elasticity Daily'!$E541,'99 Look-Up Tables'!$E$3:$E$6,0),1))</f>
        <v>Off-Peak</v>
      </c>
    </row>
    <row r="542" spans="2:14" hidden="1" outlineLevel="1" x14ac:dyDescent="0.35">
      <c r="B542" s="120">
        <v>43349</v>
      </c>
      <c r="C542" s="120"/>
      <c r="D542" s="64">
        <v>2</v>
      </c>
      <c r="E542" s="64" t="s">
        <v>164</v>
      </c>
      <c r="F542" s="64">
        <v>0</v>
      </c>
      <c r="G542" s="64">
        <v>1.2818813559322</v>
      </c>
      <c r="H542" s="64">
        <v>1.03626522647425</v>
      </c>
      <c r="I542" s="64">
        <v>-0.245616129457952</v>
      </c>
      <c r="J542" s="64">
        <v>590</v>
      </c>
      <c r="K542" s="64">
        <v>1</v>
      </c>
      <c r="M542" s="64" t="str">
        <f>IF(M$155*$F542=1,"Critical Peak",INDEX('99 Look-Up Tables'!$G$3:$G$6,MATCH('05 Own Price Elasticity Daily'!$E542,'99 Look-Up Tables'!$E$3:$E$6,0),1))</f>
        <v>Off-Peak</v>
      </c>
      <c r="N542" s="64" t="str">
        <f>IF(N$155*$F542=1,"Critical Peak",INDEX('99 Look-Up Tables'!$G$3:$G$6,MATCH('05 Own Price Elasticity Daily'!$E542,'99 Look-Up Tables'!$E$3:$E$6,0),1))</f>
        <v>Off-Peak</v>
      </c>
    </row>
    <row r="543" spans="2:14" hidden="1" outlineLevel="1" x14ac:dyDescent="0.35">
      <c r="B543" s="120">
        <v>43349</v>
      </c>
      <c r="C543" s="120"/>
      <c r="D543" s="64">
        <v>3</v>
      </c>
      <c r="E543" s="64" t="s">
        <v>164</v>
      </c>
      <c r="F543" s="64">
        <v>0</v>
      </c>
      <c r="G543" s="64">
        <v>1.14028813559322</v>
      </c>
      <c r="H543" s="64">
        <v>0.98662706712704695</v>
      </c>
      <c r="I543" s="64">
        <v>-0.153661068466173</v>
      </c>
      <c r="J543" s="64">
        <v>590</v>
      </c>
      <c r="K543" s="64">
        <v>1</v>
      </c>
      <c r="M543" s="64" t="str">
        <f>IF(M$155*$F543=1,"Critical Peak",INDEX('99 Look-Up Tables'!$G$3:$G$6,MATCH('05 Own Price Elasticity Daily'!$E543,'99 Look-Up Tables'!$E$3:$E$6,0),1))</f>
        <v>Off-Peak</v>
      </c>
      <c r="N543" s="64" t="str">
        <f>IF(N$155*$F543=1,"Critical Peak",INDEX('99 Look-Up Tables'!$G$3:$G$6,MATCH('05 Own Price Elasticity Daily'!$E543,'99 Look-Up Tables'!$E$3:$E$6,0),1))</f>
        <v>Off-Peak</v>
      </c>
    </row>
    <row r="544" spans="2:14" hidden="1" outlineLevel="1" x14ac:dyDescent="0.35">
      <c r="B544" s="120">
        <v>43349</v>
      </c>
      <c r="C544" s="120"/>
      <c r="D544" s="64">
        <v>4</v>
      </c>
      <c r="E544" s="64" t="s">
        <v>164</v>
      </c>
      <c r="F544" s="64">
        <v>0</v>
      </c>
      <c r="G544" s="64">
        <v>1.04461016949153</v>
      </c>
      <c r="H544" s="64">
        <v>0.88700121328605097</v>
      </c>
      <c r="I544" s="64">
        <v>-0.15760895620547399</v>
      </c>
      <c r="J544" s="64">
        <v>590</v>
      </c>
      <c r="K544" s="64">
        <v>1</v>
      </c>
      <c r="M544" s="64" t="str">
        <f>IF(M$155*$F544=1,"Critical Peak",INDEX('99 Look-Up Tables'!$G$3:$G$6,MATCH('05 Own Price Elasticity Daily'!$E544,'99 Look-Up Tables'!$E$3:$E$6,0),1))</f>
        <v>Off-Peak</v>
      </c>
      <c r="N544" s="64" t="str">
        <f>IF(N$155*$F544=1,"Critical Peak",INDEX('99 Look-Up Tables'!$G$3:$G$6,MATCH('05 Own Price Elasticity Daily'!$E544,'99 Look-Up Tables'!$E$3:$E$6,0),1))</f>
        <v>Off-Peak</v>
      </c>
    </row>
    <row r="545" spans="2:14" hidden="1" outlineLevel="1" x14ac:dyDescent="0.35">
      <c r="B545" s="120">
        <v>43349</v>
      </c>
      <c r="C545" s="120"/>
      <c r="D545" s="64">
        <v>5</v>
      </c>
      <c r="E545" s="64" t="s">
        <v>164</v>
      </c>
      <c r="F545" s="64">
        <v>0</v>
      </c>
      <c r="G545" s="64">
        <v>0.98871186440678005</v>
      </c>
      <c r="H545" s="64">
        <v>0.82956621009043996</v>
      </c>
      <c r="I545" s="64">
        <v>-0.15914565431634001</v>
      </c>
      <c r="J545" s="64">
        <v>590</v>
      </c>
      <c r="K545" s="64">
        <v>1</v>
      </c>
      <c r="M545" s="64" t="str">
        <f>IF(M$155*$F545=1,"Critical Peak",INDEX('99 Look-Up Tables'!$G$3:$G$6,MATCH('05 Own Price Elasticity Daily'!$E545,'99 Look-Up Tables'!$E$3:$E$6,0),1))</f>
        <v>Off-Peak</v>
      </c>
      <c r="N545" s="64" t="str">
        <f>IF(N$155*$F545=1,"Critical Peak",INDEX('99 Look-Up Tables'!$G$3:$G$6,MATCH('05 Own Price Elasticity Daily'!$E545,'99 Look-Up Tables'!$E$3:$E$6,0),1))</f>
        <v>Off-Peak</v>
      </c>
    </row>
    <row r="546" spans="2:14" hidden="1" outlineLevel="1" x14ac:dyDescent="0.35">
      <c r="B546" s="120">
        <v>43349</v>
      </c>
      <c r="C546" s="120"/>
      <c r="D546" s="64">
        <v>6</v>
      </c>
      <c r="E546" s="64" t="s">
        <v>164</v>
      </c>
      <c r="F546" s="64">
        <v>0</v>
      </c>
      <c r="G546" s="64">
        <v>0.95740677966101695</v>
      </c>
      <c r="H546" s="64">
        <v>0.82536108007319797</v>
      </c>
      <c r="I546" s="64">
        <v>-0.132045699587819</v>
      </c>
      <c r="J546" s="64">
        <v>590</v>
      </c>
      <c r="K546" s="64">
        <v>1</v>
      </c>
      <c r="M546" s="64" t="str">
        <f>IF(M$155*$F546=1,"Critical Peak",INDEX('99 Look-Up Tables'!$G$3:$G$6,MATCH('05 Own Price Elasticity Daily'!$E546,'99 Look-Up Tables'!$E$3:$E$6,0),1))</f>
        <v>Off-Peak</v>
      </c>
      <c r="N546" s="64" t="str">
        <f>IF(N$155*$F546=1,"Critical Peak",INDEX('99 Look-Up Tables'!$G$3:$G$6,MATCH('05 Own Price Elasticity Daily'!$E546,'99 Look-Up Tables'!$E$3:$E$6,0),1))</f>
        <v>Off-Peak</v>
      </c>
    </row>
    <row r="547" spans="2:14" hidden="1" outlineLevel="1" x14ac:dyDescent="0.35">
      <c r="B547" s="120">
        <v>43349</v>
      </c>
      <c r="C547" s="120"/>
      <c r="D547" s="64">
        <v>7</v>
      </c>
      <c r="E547" s="64" t="s">
        <v>164</v>
      </c>
      <c r="F547" s="64">
        <v>0</v>
      </c>
      <c r="G547" s="64">
        <v>1.0444067796610199</v>
      </c>
      <c r="H547" s="64">
        <v>0.88683310642941604</v>
      </c>
      <c r="I547" s="64">
        <v>-0.15757367323160101</v>
      </c>
      <c r="J547" s="64">
        <v>590</v>
      </c>
      <c r="K547" s="64">
        <v>1</v>
      </c>
      <c r="M547" s="64" t="str">
        <f>IF(M$155*$F547=1,"Critical Peak",INDEX('99 Look-Up Tables'!$G$3:$G$6,MATCH('05 Own Price Elasticity Daily'!$E547,'99 Look-Up Tables'!$E$3:$E$6,0),1))</f>
        <v>Off-Peak</v>
      </c>
      <c r="N547" s="64" t="str">
        <f>IF(N$155*$F547=1,"Critical Peak",INDEX('99 Look-Up Tables'!$G$3:$G$6,MATCH('05 Own Price Elasticity Daily'!$E547,'99 Look-Up Tables'!$E$3:$E$6,0),1))</f>
        <v>Off-Peak</v>
      </c>
    </row>
    <row r="548" spans="2:14" hidden="1" outlineLevel="1" x14ac:dyDescent="0.35">
      <c r="B548" s="120">
        <v>43349</v>
      </c>
      <c r="C548" s="120"/>
      <c r="D548" s="64">
        <v>8</v>
      </c>
      <c r="E548" s="64" t="s">
        <v>163</v>
      </c>
      <c r="F548" s="64">
        <v>0</v>
      </c>
      <c r="G548" s="64">
        <v>1.0397288135593199</v>
      </c>
      <c r="H548" s="64">
        <v>0.95795364655103099</v>
      </c>
      <c r="I548" s="64">
        <v>-8.1775167008290697E-2</v>
      </c>
      <c r="J548" s="64">
        <v>590</v>
      </c>
      <c r="K548" s="64">
        <v>1</v>
      </c>
      <c r="M548" s="64" t="str">
        <f>IF(M$155*$F548=1,"Critical Peak",INDEX('99 Look-Up Tables'!$G$3:$G$6,MATCH('05 Own Price Elasticity Daily'!$E548,'99 Look-Up Tables'!$E$3:$E$6,0),1))</f>
        <v>Mid-Peak</v>
      </c>
      <c r="N548" s="64" t="str">
        <f>IF(N$155*$F548=1,"Critical Peak",INDEX('99 Look-Up Tables'!$G$3:$G$6,MATCH('05 Own Price Elasticity Daily'!$E548,'99 Look-Up Tables'!$E$3:$E$6,0),1))</f>
        <v>Mid-Peak</v>
      </c>
    </row>
    <row r="549" spans="2:14" hidden="1" outlineLevel="1" x14ac:dyDescent="0.35">
      <c r="B549" s="120">
        <v>43349</v>
      </c>
      <c r="C549" s="120"/>
      <c r="D549" s="64">
        <v>9</v>
      </c>
      <c r="E549" s="64" t="s">
        <v>163</v>
      </c>
      <c r="F549" s="64">
        <v>0</v>
      </c>
      <c r="G549" s="64">
        <v>1.0069491525423699</v>
      </c>
      <c r="H549" s="64">
        <v>0.95278377298095196</v>
      </c>
      <c r="I549" s="64">
        <v>-5.4165379561420597E-2</v>
      </c>
      <c r="J549" s="64">
        <v>590</v>
      </c>
      <c r="K549" s="64">
        <v>1</v>
      </c>
      <c r="M549" s="64" t="str">
        <f>IF(M$155*$F549=1,"Critical Peak",INDEX('99 Look-Up Tables'!$G$3:$G$6,MATCH('05 Own Price Elasticity Daily'!$E549,'99 Look-Up Tables'!$E$3:$E$6,0),1))</f>
        <v>Mid-Peak</v>
      </c>
      <c r="N549" s="64" t="str">
        <f>IF(N$155*$F549=1,"Critical Peak",INDEX('99 Look-Up Tables'!$G$3:$G$6,MATCH('05 Own Price Elasticity Daily'!$E549,'99 Look-Up Tables'!$E$3:$E$6,0),1))</f>
        <v>Mid-Peak</v>
      </c>
    </row>
    <row r="550" spans="2:14" hidden="1" outlineLevel="1" x14ac:dyDescent="0.35">
      <c r="B550" s="120">
        <v>43349</v>
      </c>
      <c r="C550" s="120"/>
      <c r="D550" s="64">
        <v>10</v>
      </c>
      <c r="E550" s="64" t="s">
        <v>163</v>
      </c>
      <c r="F550" s="64">
        <v>0</v>
      </c>
      <c r="G550" s="64">
        <v>0.91500000000000004</v>
      </c>
      <c r="H550" s="64">
        <v>0.94809081622604496</v>
      </c>
      <c r="I550" s="64">
        <v>3.3090816226044602E-2</v>
      </c>
      <c r="J550" s="64">
        <v>590</v>
      </c>
      <c r="K550" s="64">
        <v>1</v>
      </c>
      <c r="M550" s="64" t="str">
        <f>IF(M$155*$F550=1,"Critical Peak",INDEX('99 Look-Up Tables'!$G$3:$G$6,MATCH('05 Own Price Elasticity Daily'!$E550,'99 Look-Up Tables'!$E$3:$E$6,0),1))</f>
        <v>Mid-Peak</v>
      </c>
      <c r="N550" s="64" t="str">
        <f>IF(N$155*$F550=1,"Critical Peak",INDEX('99 Look-Up Tables'!$G$3:$G$6,MATCH('05 Own Price Elasticity Daily'!$E550,'99 Look-Up Tables'!$E$3:$E$6,0),1))</f>
        <v>Mid-Peak</v>
      </c>
    </row>
    <row r="551" spans="2:14" hidden="1" outlineLevel="1" x14ac:dyDescent="0.35">
      <c r="B551" s="120">
        <v>43349</v>
      </c>
      <c r="C551" s="120"/>
      <c r="D551" s="64">
        <v>11</v>
      </c>
      <c r="E551" s="64" t="s">
        <v>163</v>
      </c>
      <c r="F551" s="64">
        <v>0</v>
      </c>
      <c r="G551" s="64">
        <v>0.90759322033898304</v>
      </c>
      <c r="H551" s="64">
        <v>0.89905105208818803</v>
      </c>
      <c r="I551" s="64">
        <v>-8.5421682507945199E-3</v>
      </c>
      <c r="J551" s="64">
        <v>590</v>
      </c>
      <c r="K551" s="64">
        <v>1</v>
      </c>
      <c r="M551" s="64" t="str">
        <f>IF(M$155*$F551=1,"Critical Peak",INDEX('99 Look-Up Tables'!$G$3:$G$6,MATCH('05 Own Price Elasticity Daily'!$E551,'99 Look-Up Tables'!$E$3:$E$6,0),1))</f>
        <v>Mid-Peak</v>
      </c>
      <c r="N551" s="64" t="str">
        <f>IF(N$155*$F551=1,"Critical Peak",INDEX('99 Look-Up Tables'!$G$3:$G$6,MATCH('05 Own Price Elasticity Daily'!$E551,'99 Look-Up Tables'!$E$3:$E$6,0),1))</f>
        <v>Mid-Peak</v>
      </c>
    </row>
    <row r="552" spans="2:14" hidden="1" outlineLevel="1" x14ac:dyDescent="0.35">
      <c r="B552" s="120">
        <v>43349</v>
      </c>
      <c r="C552" s="120"/>
      <c r="D552" s="64">
        <v>12</v>
      </c>
      <c r="E552" s="64" t="s">
        <v>162</v>
      </c>
      <c r="F552" s="64">
        <v>0</v>
      </c>
      <c r="G552" s="64">
        <v>0.93600000000000005</v>
      </c>
      <c r="H552" s="64">
        <v>0.89177841506121502</v>
      </c>
      <c r="I552" s="64">
        <v>-4.4221584938785398E-2</v>
      </c>
      <c r="J552" s="64">
        <v>590</v>
      </c>
      <c r="K552" s="64">
        <v>1</v>
      </c>
      <c r="M552" s="64" t="str">
        <f>IF(M$155*$F552=1,"Critical Peak",INDEX('99 Look-Up Tables'!$G$3:$G$6,MATCH('05 Own Price Elasticity Daily'!$E552,'99 Look-Up Tables'!$E$3:$E$6,0),1))</f>
        <v>On-Peak</v>
      </c>
      <c r="N552" s="64" t="str">
        <f>IF(N$155*$F552=1,"Critical Peak",INDEX('99 Look-Up Tables'!$G$3:$G$6,MATCH('05 Own Price Elasticity Daily'!$E552,'99 Look-Up Tables'!$E$3:$E$6,0),1))</f>
        <v>On-Peak</v>
      </c>
    </row>
    <row r="553" spans="2:14" hidden="1" outlineLevel="1" x14ac:dyDescent="0.35">
      <c r="B553" s="120">
        <v>43349</v>
      </c>
      <c r="C553" s="120"/>
      <c r="D553" s="64">
        <v>13</v>
      </c>
      <c r="E553" s="64" t="s">
        <v>162</v>
      </c>
      <c r="F553" s="64">
        <v>0</v>
      </c>
      <c r="G553" s="64">
        <v>0.94438983050847503</v>
      </c>
      <c r="H553" s="64">
        <v>0.929013268763906</v>
      </c>
      <c r="I553" s="64">
        <v>-1.5376561744569001E-2</v>
      </c>
      <c r="J553" s="64">
        <v>590</v>
      </c>
      <c r="K553" s="64">
        <v>1</v>
      </c>
      <c r="M553" s="64" t="str">
        <f>IF(M$155*$F553=1,"Critical Peak",INDEX('99 Look-Up Tables'!$G$3:$G$6,MATCH('05 Own Price Elasticity Daily'!$E553,'99 Look-Up Tables'!$E$3:$E$6,0),1))</f>
        <v>On-Peak</v>
      </c>
      <c r="N553" s="64" t="str">
        <f>IF(N$155*$F553=1,"Critical Peak",INDEX('99 Look-Up Tables'!$G$3:$G$6,MATCH('05 Own Price Elasticity Daily'!$E553,'99 Look-Up Tables'!$E$3:$E$6,0),1))</f>
        <v>On-Peak</v>
      </c>
    </row>
    <row r="554" spans="2:14" hidden="1" outlineLevel="1" x14ac:dyDescent="0.35">
      <c r="B554" s="120">
        <v>43349</v>
      </c>
      <c r="C554" s="120"/>
      <c r="D554" s="64">
        <v>14</v>
      </c>
      <c r="E554" s="64" t="s">
        <v>162</v>
      </c>
      <c r="F554" s="64">
        <v>0</v>
      </c>
      <c r="G554" s="64">
        <v>0.935372881355932</v>
      </c>
      <c r="H554" s="64">
        <v>0.940357460346403</v>
      </c>
      <c r="I554" s="64">
        <v>4.9845789904708797E-3</v>
      </c>
      <c r="J554" s="64">
        <v>590</v>
      </c>
      <c r="K554" s="64">
        <v>1</v>
      </c>
      <c r="M554" s="64" t="str">
        <f>IF(M$155*$F554=1,"Critical Peak",INDEX('99 Look-Up Tables'!$G$3:$G$6,MATCH('05 Own Price Elasticity Daily'!$E554,'99 Look-Up Tables'!$E$3:$E$6,0),1))</f>
        <v>On-Peak</v>
      </c>
      <c r="N554" s="64" t="str">
        <f>IF(N$155*$F554=1,"Critical Peak",INDEX('99 Look-Up Tables'!$G$3:$G$6,MATCH('05 Own Price Elasticity Daily'!$E554,'99 Look-Up Tables'!$E$3:$E$6,0),1))</f>
        <v>On-Peak</v>
      </c>
    </row>
    <row r="555" spans="2:14" hidden="1" outlineLevel="1" x14ac:dyDescent="0.35">
      <c r="B555" s="120">
        <v>43349</v>
      </c>
      <c r="C555" s="120"/>
      <c r="D555" s="64">
        <v>15</v>
      </c>
      <c r="E555" s="64" t="s">
        <v>162</v>
      </c>
      <c r="F555" s="64">
        <v>0</v>
      </c>
      <c r="G555" s="64">
        <v>1.0567627118644101</v>
      </c>
      <c r="H555" s="64">
        <v>1.0146683565086501</v>
      </c>
      <c r="I555" s="64">
        <v>-4.2094355355761698E-2</v>
      </c>
      <c r="J555" s="64">
        <v>590</v>
      </c>
      <c r="K555" s="64">
        <v>1</v>
      </c>
      <c r="M555" s="64" t="str">
        <f>IF(M$155*$F555=1,"Critical Peak",INDEX('99 Look-Up Tables'!$G$3:$G$6,MATCH('05 Own Price Elasticity Daily'!$E555,'99 Look-Up Tables'!$E$3:$E$6,0),1))</f>
        <v>On-Peak</v>
      </c>
      <c r="N555" s="64" t="str">
        <f>IF(N$155*$F555=1,"Critical Peak",INDEX('99 Look-Up Tables'!$G$3:$G$6,MATCH('05 Own Price Elasticity Daily'!$E555,'99 Look-Up Tables'!$E$3:$E$6,0),1))</f>
        <v>On-Peak</v>
      </c>
    </row>
    <row r="556" spans="2:14" hidden="1" outlineLevel="1" x14ac:dyDescent="0.35">
      <c r="B556" s="120">
        <v>43349</v>
      </c>
      <c r="C556" s="120"/>
      <c r="D556" s="64">
        <v>16</v>
      </c>
      <c r="E556" s="64" t="s">
        <v>162</v>
      </c>
      <c r="F556" s="64">
        <v>0</v>
      </c>
      <c r="G556" s="64">
        <v>1.2049491525423699</v>
      </c>
      <c r="H556" s="64">
        <v>1.02845907333016</v>
      </c>
      <c r="I556" s="64">
        <v>-0.17649007921220999</v>
      </c>
      <c r="J556" s="64">
        <v>590</v>
      </c>
      <c r="K556" s="64">
        <v>1</v>
      </c>
      <c r="M556" s="64" t="str">
        <f>IF(M$155*$F556=1,"Critical Peak",INDEX('99 Look-Up Tables'!$G$3:$G$6,MATCH('05 Own Price Elasticity Daily'!$E556,'99 Look-Up Tables'!$E$3:$E$6,0),1))</f>
        <v>On-Peak</v>
      </c>
      <c r="N556" s="64" t="str">
        <f>IF(N$155*$F556=1,"Critical Peak",INDEX('99 Look-Up Tables'!$G$3:$G$6,MATCH('05 Own Price Elasticity Daily'!$E556,'99 Look-Up Tables'!$E$3:$E$6,0),1))</f>
        <v>On-Peak</v>
      </c>
    </row>
    <row r="557" spans="2:14" hidden="1" outlineLevel="1" x14ac:dyDescent="0.35">
      <c r="B557" s="120">
        <v>43349</v>
      </c>
      <c r="C557" s="120"/>
      <c r="D557" s="64">
        <v>17</v>
      </c>
      <c r="E557" s="64" t="s">
        <v>162</v>
      </c>
      <c r="F557" s="64">
        <v>0</v>
      </c>
      <c r="G557" s="64">
        <v>1.3822881355932199</v>
      </c>
      <c r="H557" s="64">
        <v>1.1540416955489901</v>
      </c>
      <c r="I557" s="64">
        <v>-0.228246440044235</v>
      </c>
      <c r="J557" s="64">
        <v>590</v>
      </c>
      <c r="K557" s="64">
        <v>1</v>
      </c>
      <c r="M557" s="64" t="str">
        <f>IF(M$155*$F557=1,"Critical Peak",INDEX('99 Look-Up Tables'!$G$3:$G$6,MATCH('05 Own Price Elasticity Daily'!$E557,'99 Look-Up Tables'!$E$3:$E$6,0),1))</f>
        <v>On-Peak</v>
      </c>
      <c r="N557" s="64" t="str">
        <f>IF(N$155*$F557=1,"Critical Peak",INDEX('99 Look-Up Tables'!$G$3:$G$6,MATCH('05 Own Price Elasticity Daily'!$E557,'99 Look-Up Tables'!$E$3:$E$6,0),1))</f>
        <v>On-Peak</v>
      </c>
    </row>
    <row r="558" spans="2:14" hidden="1" outlineLevel="1" x14ac:dyDescent="0.35">
      <c r="B558" s="120">
        <v>43349</v>
      </c>
      <c r="C558" s="120"/>
      <c r="D558" s="64">
        <v>18</v>
      </c>
      <c r="E558" s="64" t="s">
        <v>163</v>
      </c>
      <c r="F558" s="64">
        <v>1</v>
      </c>
      <c r="G558" s="64">
        <v>1.11993220338983</v>
      </c>
      <c r="H558" s="64">
        <v>1.2637602296116199</v>
      </c>
      <c r="I558" s="64">
        <v>0.14382802622179</v>
      </c>
      <c r="J558" s="64">
        <v>590</v>
      </c>
      <c r="K558" s="64">
        <v>1</v>
      </c>
      <c r="M558" s="64" t="str">
        <f>IF(M$155*$F558=1,"Critical Peak",INDEX('99 Look-Up Tables'!$G$3:$G$6,MATCH('05 Own Price Elasticity Daily'!$E558,'99 Look-Up Tables'!$E$3:$E$6,0),1))</f>
        <v>Critical Peak</v>
      </c>
      <c r="N558" s="64" t="str">
        <f>IF(N$155*$F558=1,"Critical Peak",INDEX('99 Look-Up Tables'!$G$3:$G$6,MATCH('05 Own Price Elasticity Daily'!$E558,'99 Look-Up Tables'!$E$3:$E$6,0),1))</f>
        <v>Mid-Peak</v>
      </c>
    </row>
    <row r="559" spans="2:14" hidden="1" outlineLevel="1" x14ac:dyDescent="0.35">
      <c r="B559" s="120">
        <v>43349</v>
      </c>
      <c r="C559" s="120"/>
      <c r="D559" s="64">
        <v>19</v>
      </c>
      <c r="E559" s="64" t="s">
        <v>163</v>
      </c>
      <c r="F559" s="64">
        <v>0</v>
      </c>
      <c r="G559" s="64">
        <v>1.54622033898305</v>
      </c>
      <c r="H559" s="64">
        <v>1.2894963311001799</v>
      </c>
      <c r="I559" s="64">
        <v>-0.25672400788287097</v>
      </c>
      <c r="J559" s="64">
        <v>590</v>
      </c>
      <c r="K559" s="64">
        <v>1</v>
      </c>
      <c r="M559" s="64" t="str">
        <f>IF(M$155*$F559=1,"Critical Peak",INDEX('99 Look-Up Tables'!$G$3:$G$6,MATCH('05 Own Price Elasticity Daily'!$E559,'99 Look-Up Tables'!$E$3:$E$6,0),1))</f>
        <v>Mid-Peak</v>
      </c>
      <c r="N559" s="64" t="str">
        <f>IF(N$155*$F559=1,"Critical Peak",INDEX('99 Look-Up Tables'!$G$3:$G$6,MATCH('05 Own Price Elasticity Daily'!$E559,'99 Look-Up Tables'!$E$3:$E$6,0),1))</f>
        <v>Mid-Peak</v>
      </c>
    </row>
    <row r="560" spans="2:14" hidden="1" outlineLevel="1" x14ac:dyDescent="0.35">
      <c r="B560" s="120">
        <v>43349</v>
      </c>
      <c r="C560" s="120"/>
      <c r="D560" s="64">
        <v>20</v>
      </c>
      <c r="E560" s="64" t="s">
        <v>164</v>
      </c>
      <c r="F560" s="64">
        <v>0</v>
      </c>
      <c r="G560" s="64">
        <v>1.5381525423728799</v>
      </c>
      <c r="H560" s="64">
        <v>1.3100917213843599</v>
      </c>
      <c r="I560" s="64">
        <v>-0.22806082098852401</v>
      </c>
      <c r="J560" s="64">
        <v>590</v>
      </c>
      <c r="K560" s="64">
        <v>1</v>
      </c>
      <c r="M560" s="64" t="str">
        <f>IF(M$155*$F560=1,"Critical Peak",INDEX('99 Look-Up Tables'!$G$3:$G$6,MATCH('05 Own Price Elasticity Daily'!$E560,'99 Look-Up Tables'!$E$3:$E$6,0),1))</f>
        <v>Off-Peak</v>
      </c>
      <c r="N560" s="64" t="str">
        <f>IF(N$155*$F560=1,"Critical Peak",INDEX('99 Look-Up Tables'!$G$3:$G$6,MATCH('05 Own Price Elasticity Daily'!$E560,'99 Look-Up Tables'!$E$3:$E$6,0),1))</f>
        <v>Off-Peak</v>
      </c>
    </row>
    <row r="561" spans="2:14" hidden="1" outlineLevel="1" x14ac:dyDescent="0.35">
      <c r="B561" s="120">
        <v>43349</v>
      </c>
      <c r="C561" s="120"/>
      <c r="D561" s="64">
        <v>21</v>
      </c>
      <c r="E561" s="64" t="s">
        <v>164</v>
      </c>
      <c r="F561" s="64">
        <v>0</v>
      </c>
      <c r="G561" s="64">
        <v>1.62525423728814</v>
      </c>
      <c r="H561" s="64">
        <v>1.28400963824355</v>
      </c>
      <c r="I561" s="64">
        <v>-0.34124459904458698</v>
      </c>
      <c r="J561" s="64">
        <v>590</v>
      </c>
      <c r="K561" s="64">
        <v>1</v>
      </c>
      <c r="M561" s="64" t="str">
        <f>IF(M$155*$F561=1,"Critical Peak",INDEX('99 Look-Up Tables'!$G$3:$G$6,MATCH('05 Own Price Elasticity Daily'!$E561,'99 Look-Up Tables'!$E$3:$E$6,0),1))</f>
        <v>Off-Peak</v>
      </c>
      <c r="N561" s="64" t="str">
        <f>IF(N$155*$F561=1,"Critical Peak",INDEX('99 Look-Up Tables'!$G$3:$G$6,MATCH('05 Own Price Elasticity Daily'!$E561,'99 Look-Up Tables'!$E$3:$E$6,0),1))</f>
        <v>Off-Peak</v>
      </c>
    </row>
    <row r="562" spans="2:14" hidden="1" outlineLevel="1" x14ac:dyDescent="0.35">
      <c r="B562" s="120">
        <v>43349</v>
      </c>
      <c r="C562" s="120"/>
      <c r="D562" s="64">
        <v>22</v>
      </c>
      <c r="E562" s="64" t="s">
        <v>164</v>
      </c>
      <c r="F562" s="64">
        <v>0</v>
      </c>
      <c r="G562" s="64">
        <v>1.6729830508474599</v>
      </c>
      <c r="H562" s="64">
        <v>1.46831141445561</v>
      </c>
      <c r="I562" s="64">
        <v>-0.20467163639184699</v>
      </c>
      <c r="J562" s="64">
        <v>590</v>
      </c>
      <c r="K562" s="64">
        <v>1</v>
      </c>
      <c r="M562" s="64" t="str">
        <f>IF(M$155*$F562=1,"Critical Peak",INDEX('99 Look-Up Tables'!$G$3:$G$6,MATCH('05 Own Price Elasticity Daily'!$E562,'99 Look-Up Tables'!$E$3:$E$6,0),1))</f>
        <v>Off-Peak</v>
      </c>
      <c r="N562" s="64" t="str">
        <f>IF(N$155*$F562=1,"Critical Peak",INDEX('99 Look-Up Tables'!$G$3:$G$6,MATCH('05 Own Price Elasticity Daily'!$E562,'99 Look-Up Tables'!$E$3:$E$6,0),1))</f>
        <v>Off-Peak</v>
      </c>
    </row>
    <row r="563" spans="2:14" hidden="1" outlineLevel="1" x14ac:dyDescent="0.35">
      <c r="B563" s="120">
        <v>43349</v>
      </c>
      <c r="C563" s="120"/>
      <c r="D563" s="64">
        <v>23</v>
      </c>
      <c r="E563" s="64" t="s">
        <v>164</v>
      </c>
      <c r="F563" s="64">
        <v>0</v>
      </c>
      <c r="G563" s="64">
        <v>1.4362542372881399</v>
      </c>
      <c r="H563" s="64">
        <v>1.1841662092302101</v>
      </c>
      <c r="I563" s="64">
        <v>-0.25208802805792302</v>
      </c>
      <c r="J563" s="64">
        <v>590</v>
      </c>
      <c r="K563" s="64">
        <v>1</v>
      </c>
      <c r="M563" s="64" t="str">
        <f>IF(M$155*$F563=1,"Critical Peak",INDEX('99 Look-Up Tables'!$G$3:$G$6,MATCH('05 Own Price Elasticity Daily'!$E563,'99 Look-Up Tables'!$E$3:$E$6,0),1))</f>
        <v>Off-Peak</v>
      </c>
      <c r="N563" s="64" t="str">
        <f>IF(N$155*$F563=1,"Critical Peak",INDEX('99 Look-Up Tables'!$G$3:$G$6,MATCH('05 Own Price Elasticity Daily'!$E563,'99 Look-Up Tables'!$E$3:$E$6,0),1))</f>
        <v>Off-Peak</v>
      </c>
    </row>
    <row r="564" spans="2:14" hidden="1" outlineLevel="1" x14ac:dyDescent="0.35">
      <c r="B564" s="120">
        <v>43349</v>
      </c>
      <c r="C564" s="120"/>
      <c r="D564" s="64">
        <v>24</v>
      </c>
      <c r="E564" s="64" t="s">
        <v>164</v>
      </c>
      <c r="F564" s="64">
        <v>0</v>
      </c>
      <c r="G564" s="64">
        <v>1.1532033898305101</v>
      </c>
      <c r="H564" s="64">
        <v>1.0194688434300101</v>
      </c>
      <c r="I564" s="64">
        <v>-0.13373454640049601</v>
      </c>
      <c r="J564" s="64">
        <v>590</v>
      </c>
      <c r="K564" s="64">
        <v>1</v>
      </c>
      <c r="M564" s="64" t="str">
        <f>IF(M$155*$F564=1,"Critical Peak",INDEX('99 Look-Up Tables'!$G$3:$G$6,MATCH('05 Own Price Elasticity Daily'!$E564,'99 Look-Up Tables'!$E$3:$E$6,0),1))</f>
        <v>Off-Peak</v>
      </c>
      <c r="N564" s="64" t="str">
        <f>IF(N$155*$F564=1,"Critical Peak",INDEX('99 Look-Up Tables'!$G$3:$G$6,MATCH('05 Own Price Elasticity Daily'!$E564,'99 Look-Up Tables'!$E$3:$E$6,0),1))</f>
        <v>Off-Peak</v>
      </c>
    </row>
    <row r="565" spans="2:14" hidden="1" outlineLevel="1" x14ac:dyDescent="0.35">
      <c r="B565" s="120">
        <v>43360</v>
      </c>
      <c r="C565" s="120"/>
      <c r="D565" s="64">
        <v>1</v>
      </c>
      <c r="E565" s="64" t="s">
        <v>164</v>
      </c>
      <c r="F565" s="64">
        <v>0</v>
      </c>
      <c r="G565" s="64">
        <v>1.1951186440678001</v>
      </c>
      <c r="H565" s="64">
        <v>0.99004797321563898</v>
      </c>
      <c r="I565" s="64">
        <v>-0.20507067085215699</v>
      </c>
      <c r="J565" s="64">
        <v>590</v>
      </c>
      <c r="K565" s="64">
        <v>1</v>
      </c>
      <c r="M565" s="64" t="str">
        <f>IF(M$155*$F565=1,"Critical Peak",INDEX('99 Look-Up Tables'!$G$3:$G$6,MATCH('05 Own Price Elasticity Daily'!$E565,'99 Look-Up Tables'!$E$3:$E$6,0),1))</f>
        <v>Off-Peak</v>
      </c>
      <c r="N565" s="64" t="str">
        <f>IF(N$155*$F565=1,"Critical Peak",INDEX('99 Look-Up Tables'!$G$3:$G$6,MATCH('05 Own Price Elasticity Daily'!$E565,'99 Look-Up Tables'!$E$3:$E$6,0),1))</f>
        <v>Off-Peak</v>
      </c>
    </row>
    <row r="566" spans="2:14" hidden="1" outlineLevel="1" x14ac:dyDescent="0.35">
      <c r="B566" s="120">
        <v>43360</v>
      </c>
      <c r="C566" s="120"/>
      <c r="D566" s="64">
        <v>2</v>
      </c>
      <c r="E566" s="64" t="s">
        <v>164</v>
      </c>
      <c r="F566" s="64">
        <v>0</v>
      </c>
      <c r="G566" s="64">
        <v>1.0235254237288101</v>
      </c>
      <c r="H566" s="64">
        <v>0.86369786215158195</v>
      </c>
      <c r="I566" s="64">
        <v>-0.15982756157723099</v>
      </c>
      <c r="J566" s="64">
        <v>590</v>
      </c>
      <c r="K566" s="64">
        <v>1</v>
      </c>
      <c r="M566" s="64" t="str">
        <f>IF(M$155*$F566=1,"Critical Peak",INDEX('99 Look-Up Tables'!$G$3:$G$6,MATCH('05 Own Price Elasticity Daily'!$E566,'99 Look-Up Tables'!$E$3:$E$6,0),1))</f>
        <v>Off-Peak</v>
      </c>
      <c r="N566" s="64" t="str">
        <f>IF(N$155*$F566=1,"Critical Peak",INDEX('99 Look-Up Tables'!$G$3:$G$6,MATCH('05 Own Price Elasticity Daily'!$E566,'99 Look-Up Tables'!$E$3:$E$6,0),1))</f>
        <v>Off-Peak</v>
      </c>
    </row>
    <row r="567" spans="2:14" hidden="1" outlineLevel="1" x14ac:dyDescent="0.35">
      <c r="B567" s="120">
        <v>43360</v>
      </c>
      <c r="C567" s="120"/>
      <c r="D567" s="64">
        <v>3</v>
      </c>
      <c r="E567" s="64" t="s">
        <v>164</v>
      </c>
      <c r="F567" s="64">
        <v>0</v>
      </c>
      <c r="G567" s="64">
        <v>0.89984745762711904</v>
      </c>
      <c r="H567" s="64">
        <v>0.76178017788385399</v>
      </c>
      <c r="I567" s="64">
        <v>-0.13806727974326499</v>
      </c>
      <c r="J567" s="64">
        <v>590</v>
      </c>
      <c r="K567" s="64">
        <v>1</v>
      </c>
      <c r="M567" s="64" t="str">
        <f>IF(M$155*$F567=1,"Critical Peak",INDEX('99 Look-Up Tables'!$G$3:$G$6,MATCH('05 Own Price Elasticity Daily'!$E567,'99 Look-Up Tables'!$E$3:$E$6,0),1))</f>
        <v>Off-Peak</v>
      </c>
      <c r="N567" s="64" t="str">
        <f>IF(N$155*$F567=1,"Critical Peak",INDEX('99 Look-Up Tables'!$G$3:$G$6,MATCH('05 Own Price Elasticity Daily'!$E567,'99 Look-Up Tables'!$E$3:$E$6,0),1))</f>
        <v>Off-Peak</v>
      </c>
    </row>
    <row r="568" spans="2:14" hidden="1" outlineLevel="1" x14ac:dyDescent="0.35">
      <c r="B568" s="120">
        <v>43360</v>
      </c>
      <c r="C568" s="120"/>
      <c r="D568" s="64">
        <v>4</v>
      </c>
      <c r="E568" s="64" t="s">
        <v>164</v>
      </c>
      <c r="F568" s="64">
        <v>0</v>
      </c>
      <c r="G568" s="64">
        <v>0.85477966101694902</v>
      </c>
      <c r="H568" s="64">
        <v>0.71448573663264603</v>
      </c>
      <c r="I568" s="64">
        <v>-0.14029392438430399</v>
      </c>
      <c r="J568" s="64">
        <v>590</v>
      </c>
      <c r="K568" s="64">
        <v>1</v>
      </c>
      <c r="M568" s="64" t="str">
        <f>IF(M$155*$F568=1,"Critical Peak",INDEX('99 Look-Up Tables'!$G$3:$G$6,MATCH('05 Own Price Elasticity Daily'!$E568,'99 Look-Up Tables'!$E$3:$E$6,0),1))</f>
        <v>Off-Peak</v>
      </c>
      <c r="N568" s="64" t="str">
        <f>IF(N$155*$F568=1,"Critical Peak",INDEX('99 Look-Up Tables'!$G$3:$G$6,MATCH('05 Own Price Elasticity Daily'!$E568,'99 Look-Up Tables'!$E$3:$E$6,0),1))</f>
        <v>Off-Peak</v>
      </c>
    </row>
    <row r="569" spans="2:14" hidden="1" outlineLevel="1" x14ac:dyDescent="0.35">
      <c r="B569" s="120">
        <v>43360</v>
      </c>
      <c r="C569" s="120"/>
      <c r="D569" s="64">
        <v>5</v>
      </c>
      <c r="E569" s="64" t="s">
        <v>164</v>
      </c>
      <c r="F569" s="64">
        <v>0</v>
      </c>
      <c r="G569" s="64">
        <v>0.80508474576271205</v>
      </c>
      <c r="H569" s="64">
        <v>0.669261588731216</v>
      </c>
      <c r="I569" s="64">
        <v>-0.135823157031496</v>
      </c>
      <c r="J569" s="64">
        <v>590</v>
      </c>
      <c r="K569" s="64">
        <v>1</v>
      </c>
      <c r="M569" s="64" t="str">
        <f>IF(M$155*$F569=1,"Critical Peak",INDEX('99 Look-Up Tables'!$G$3:$G$6,MATCH('05 Own Price Elasticity Daily'!$E569,'99 Look-Up Tables'!$E$3:$E$6,0),1))</f>
        <v>Off-Peak</v>
      </c>
      <c r="N569" s="64" t="str">
        <f>IF(N$155*$F569=1,"Critical Peak",INDEX('99 Look-Up Tables'!$G$3:$G$6,MATCH('05 Own Price Elasticity Daily'!$E569,'99 Look-Up Tables'!$E$3:$E$6,0),1))</f>
        <v>Off-Peak</v>
      </c>
    </row>
    <row r="570" spans="2:14" hidden="1" outlineLevel="1" x14ac:dyDescent="0.35">
      <c r="B570" s="120">
        <v>43360</v>
      </c>
      <c r="C570" s="120"/>
      <c r="D570" s="64">
        <v>6</v>
      </c>
      <c r="E570" s="64" t="s">
        <v>164</v>
      </c>
      <c r="F570" s="64">
        <v>0</v>
      </c>
      <c r="G570" s="64">
        <v>0.80701694915254196</v>
      </c>
      <c r="H570" s="64">
        <v>0.71354046918144198</v>
      </c>
      <c r="I570" s="64">
        <v>-9.3476479971100104E-2</v>
      </c>
      <c r="J570" s="64">
        <v>590</v>
      </c>
      <c r="K570" s="64">
        <v>1</v>
      </c>
      <c r="M570" s="64" t="str">
        <f>IF(M$155*$F570=1,"Critical Peak",INDEX('99 Look-Up Tables'!$G$3:$G$6,MATCH('05 Own Price Elasticity Daily'!$E570,'99 Look-Up Tables'!$E$3:$E$6,0),1))</f>
        <v>Off-Peak</v>
      </c>
      <c r="N570" s="64" t="str">
        <f>IF(N$155*$F570=1,"Critical Peak",INDEX('99 Look-Up Tables'!$G$3:$G$6,MATCH('05 Own Price Elasticity Daily'!$E570,'99 Look-Up Tables'!$E$3:$E$6,0),1))</f>
        <v>Off-Peak</v>
      </c>
    </row>
    <row r="571" spans="2:14" hidden="1" outlineLevel="1" x14ac:dyDescent="0.35">
      <c r="B571" s="120">
        <v>43360</v>
      </c>
      <c r="C571" s="120"/>
      <c r="D571" s="64">
        <v>7</v>
      </c>
      <c r="E571" s="64" t="s">
        <v>164</v>
      </c>
      <c r="F571" s="64">
        <v>0</v>
      </c>
      <c r="G571" s="64">
        <v>0.89416949152542402</v>
      </c>
      <c r="H571" s="64">
        <v>0.80932147484753902</v>
      </c>
      <c r="I571" s="64">
        <v>-8.4848016677885205E-2</v>
      </c>
      <c r="J571" s="64">
        <v>590</v>
      </c>
      <c r="K571" s="64">
        <v>1</v>
      </c>
      <c r="M571" s="64" t="str">
        <f>IF(M$155*$F571=1,"Critical Peak",INDEX('99 Look-Up Tables'!$G$3:$G$6,MATCH('05 Own Price Elasticity Daily'!$E571,'99 Look-Up Tables'!$E$3:$E$6,0),1))</f>
        <v>Off-Peak</v>
      </c>
      <c r="N571" s="64" t="str">
        <f>IF(N$155*$F571=1,"Critical Peak",INDEX('99 Look-Up Tables'!$G$3:$G$6,MATCH('05 Own Price Elasticity Daily'!$E571,'99 Look-Up Tables'!$E$3:$E$6,0),1))</f>
        <v>Off-Peak</v>
      </c>
    </row>
    <row r="572" spans="2:14" hidden="1" outlineLevel="1" x14ac:dyDescent="0.35">
      <c r="B572" s="120">
        <v>43360</v>
      </c>
      <c r="C572" s="120"/>
      <c r="D572" s="64">
        <v>8</v>
      </c>
      <c r="E572" s="64" t="s">
        <v>163</v>
      </c>
      <c r="F572" s="64">
        <v>0</v>
      </c>
      <c r="G572" s="64">
        <v>0.97235593220339001</v>
      </c>
      <c r="H572" s="64">
        <v>0.90281918958769503</v>
      </c>
      <c r="I572" s="64">
        <v>-6.9536742615694702E-2</v>
      </c>
      <c r="J572" s="64">
        <v>590</v>
      </c>
      <c r="K572" s="64">
        <v>1</v>
      </c>
      <c r="M572" s="64" t="str">
        <f>IF(M$155*$F572=1,"Critical Peak",INDEX('99 Look-Up Tables'!$G$3:$G$6,MATCH('05 Own Price Elasticity Daily'!$E572,'99 Look-Up Tables'!$E$3:$E$6,0),1))</f>
        <v>Mid-Peak</v>
      </c>
      <c r="N572" s="64" t="str">
        <f>IF(N$155*$F572=1,"Critical Peak",INDEX('99 Look-Up Tables'!$G$3:$G$6,MATCH('05 Own Price Elasticity Daily'!$E572,'99 Look-Up Tables'!$E$3:$E$6,0),1))</f>
        <v>Mid-Peak</v>
      </c>
    </row>
    <row r="573" spans="2:14" hidden="1" outlineLevel="1" x14ac:dyDescent="0.35">
      <c r="B573" s="120">
        <v>43360</v>
      </c>
      <c r="C573" s="120"/>
      <c r="D573" s="64">
        <v>9</v>
      </c>
      <c r="E573" s="64" t="s">
        <v>163</v>
      </c>
      <c r="F573" s="64">
        <v>0</v>
      </c>
      <c r="G573" s="64">
        <v>0.95262711864406802</v>
      </c>
      <c r="H573" s="64">
        <v>0.982032246069934</v>
      </c>
      <c r="I573" s="64">
        <v>2.94051274258662E-2</v>
      </c>
      <c r="J573" s="64">
        <v>590</v>
      </c>
      <c r="K573" s="64">
        <v>1</v>
      </c>
      <c r="M573" s="64" t="str">
        <f>IF(M$155*$F573=1,"Critical Peak",INDEX('99 Look-Up Tables'!$G$3:$G$6,MATCH('05 Own Price Elasticity Daily'!$E573,'99 Look-Up Tables'!$E$3:$E$6,0),1))</f>
        <v>Mid-Peak</v>
      </c>
      <c r="N573" s="64" t="str">
        <f>IF(N$155*$F573=1,"Critical Peak",INDEX('99 Look-Up Tables'!$G$3:$G$6,MATCH('05 Own Price Elasticity Daily'!$E573,'99 Look-Up Tables'!$E$3:$E$6,0),1))</f>
        <v>Mid-Peak</v>
      </c>
    </row>
    <row r="574" spans="2:14" hidden="1" outlineLevel="1" x14ac:dyDescent="0.35">
      <c r="B574" s="120">
        <v>43360</v>
      </c>
      <c r="C574" s="120"/>
      <c r="D574" s="64">
        <v>10</v>
      </c>
      <c r="E574" s="64" t="s">
        <v>163</v>
      </c>
      <c r="F574" s="64">
        <v>0</v>
      </c>
      <c r="G574" s="64">
        <v>0.94391525423728795</v>
      </c>
      <c r="H574" s="64">
        <v>1.01382283678245</v>
      </c>
      <c r="I574" s="64">
        <v>6.99075825451594E-2</v>
      </c>
      <c r="J574" s="64">
        <v>590</v>
      </c>
      <c r="K574" s="64">
        <v>1</v>
      </c>
      <c r="M574" s="64" t="str">
        <f>IF(M$155*$F574=1,"Critical Peak",INDEX('99 Look-Up Tables'!$G$3:$G$6,MATCH('05 Own Price Elasticity Daily'!$E574,'99 Look-Up Tables'!$E$3:$E$6,0),1))</f>
        <v>Mid-Peak</v>
      </c>
      <c r="N574" s="64" t="str">
        <f>IF(N$155*$F574=1,"Critical Peak",INDEX('99 Look-Up Tables'!$G$3:$G$6,MATCH('05 Own Price Elasticity Daily'!$E574,'99 Look-Up Tables'!$E$3:$E$6,0),1))</f>
        <v>Mid-Peak</v>
      </c>
    </row>
    <row r="575" spans="2:14" hidden="1" outlineLevel="1" x14ac:dyDescent="0.35">
      <c r="B575" s="120">
        <v>43360</v>
      </c>
      <c r="C575" s="120"/>
      <c r="D575" s="64">
        <v>11</v>
      </c>
      <c r="E575" s="64" t="s">
        <v>163</v>
      </c>
      <c r="F575" s="64">
        <v>0</v>
      </c>
      <c r="G575" s="64">
        <v>1.0533389830508499</v>
      </c>
      <c r="H575" s="64">
        <v>1.08831127667112</v>
      </c>
      <c r="I575" s="64">
        <v>3.49722936202757E-2</v>
      </c>
      <c r="J575" s="64">
        <v>590</v>
      </c>
      <c r="K575" s="64">
        <v>1</v>
      </c>
      <c r="M575" s="64" t="str">
        <f>IF(M$155*$F575=1,"Critical Peak",INDEX('99 Look-Up Tables'!$G$3:$G$6,MATCH('05 Own Price Elasticity Daily'!$E575,'99 Look-Up Tables'!$E$3:$E$6,0),1))</f>
        <v>Mid-Peak</v>
      </c>
      <c r="N575" s="64" t="str">
        <f>IF(N$155*$F575=1,"Critical Peak",INDEX('99 Look-Up Tables'!$G$3:$G$6,MATCH('05 Own Price Elasticity Daily'!$E575,'99 Look-Up Tables'!$E$3:$E$6,0),1))</f>
        <v>Mid-Peak</v>
      </c>
    </row>
    <row r="576" spans="2:14" hidden="1" outlineLevel="1" x14ac:dyDescent="0.35">
      <c r="B576" s="120">
        <v>43360</v>
      </c>
      <c r="C576" s="120"/>
      <c r="D576" s="64">
        <v>12</v>
      </c>
      <c r="E576" s="64" t="s">
        <v>162</v>
      </c>
      <c r="F576" s="64">
        <v>0</v>
      </c>
      <c r="G576" s="64">
        <v>1.08145762711864</v>
      </c>
      <c r="H576" s="64">
        <v>1.1452850733798501</v>
      </c>
      <c r="I576" s="64">
        <v>6.3827446261206303E-2</v>
      </c>
      <c r="J576" s="64">
        <v>590</v>
      </c>
      <c r="K576" s="64">
        <v>1</v>
      </c>
      <c r="M576" s="64" t="str">
        <f>IF(M$155*$F576=1,"Critical Peak",INDEX('99 Look-Up Tables'!$G$3:$G$6,MATCH('05 Own Price Elasticity Daily'!$E576,'99 Look-Up Tables'!$E$3:$E$6,0),1))</f>
        <v>On-Peak</v>
      </c>
      <c r="N576" s="64" t="str">
        <f>IF(N$155*$F576=1,"Critical Peak",INDEX('99 Look-Up Tables'!$G$3:$G$6,MATCH('05 Own Price Elasticity Daily'!$E576,'99 Look-Up Tables'!$E$3:$E$6,0),1))</f>
        <v>On-Peak</v>
      </c>
    </row>
    <row r="577" spans="2:14" hidden="1" outlineLevel="1" x14ac:dyDescent="0.35">
      <c r="B577" s="120">
        <v>43360</v>
      </c>
      <c r="C577" s="120"/>
      <c r="D577" s="64">
        <v>13</v>
      </c>
      <c r="E577" s="64" t="s">
        <v>162</v>
      </c>
      <c r="F577" s="64">
        <v>0</v>
      </c>
      <c r="G577" s="64">
        <v>1.14384745762712</v>
      </c>
      <c r="H577" s="64">
        <v>1.2267664789266699</v>
      </c>
      <c r="I577" s="64">
        <v>8.2919021299556098E-2</v>
      </c>
      <c r="J577" s="64">
        <v>590</v>
      </c>
      <c r="K577" s="64">
        <v>1</v>
      </c>
      <c r="M577" s="64" t="str">
        <f>IF(M$155*$F577=1,"Critical Peak",INDEX('99 Look-Up Tables'!$G$3:$G$6,MATCH('05 Own Price Elasticity Daily'!$E577,'99 Look-Up Tables'!$E$3:$E$6,0),1))</f>
        <v>On-Peak</v>
      </c>
      <c r="N577" s="64" t="str">
        <f>IF(N$155*$F577=1,"Critical Peak",INDEX('99 Look-Up Tables'!$G$3:$G$6,MATCH('05 Own Price Elasticity Daily'!$E577,'99 Look-Up Tables'!$E$3:$E$6,0),1))</f>
        <v>On-Peak</v>
      </c>
    </row>
    <row r="578" spans="2:14" hidden="1" outlineLevel="1" x14ac:dyDescent="0.35">
      <c r="B578" s="120">
        <v>43360</v>
      </c>
      <c r="C578" s="120"/>
      <c r="D578" s="64">
        <v>14</v>
      </c>
      <c r="E578" s="64" t="s">
        <v>162</v>
      </c>
      <c r="F578" s="64">
        <v>0</v>
      </c>
      <c r="G578" s="64">
        <v>1.26796610169492</v>
      </c>
      <c r="H578" s="64">
        <v>1.3156798719213301</v>
      </c>
      <c r="I578" s="64">
        <v>4.77137702264133E-2</v>
      </c>
      <c r="J578" s="64">
        <v>590</v>
      </c>
      <c r="K578" s="64">
        <v>1</v>
      </c>
      <c r="M578" s="64" t="str">
        <f>IF(M$155*$F578=1,"Critical Peak",INDEX('99 Look-Up Tables'!$G$3:$G$6,MATCH('05 Own Price Elasticity Daily'!$E578,'99 Look-Up Tables'!$E$3:$E$6,0),1))</f>
        <v>On-Peak</v>
      </c>
      <c r="N578" s="64" t="str">
        <f>IF(N$155*$F578=1,"Critical Peak",INDEX('99 Look-Up Tables'!$G$3:$G$6,MATCH('05 Own Price Elasticity Daily'!$E578,'99 Look-Up Tables'!$E$3:$E$6,0),1))</f>
        <v>On-Peak</v>
      </c>
    </row>
    <row r="579" spans="2:14" hidden="1" outlineLevel="1" x14ac:dyDescent="0.35">
      <c r="B579" s="120">
        <v>43360</v>
      </c>
      <c r="C579" s="120"/>
      <c r="D579" s="64">
        <v>15</v>
      </c>
      <c r="E579" s="64" t="s">
        <v>162</v>
      </c>
      <c r="F579" s="64">
        <v>0</v>
      </c>
      <c r="G579" s="64">
        <v>1.3865932203389799</v>
      </c>
      <c r="H579" s="64">
        <v>1.3525790029207601</v>
      </c>
      <c r="I579" s="64">
        <v>-3.4014217418226703E-2</v>
      </c>
      <c r="J579" s="64">
        <v>590</v>
      </c>
      <c r="K579" s="64">
        <v>1</v>
      </c>
      <c r="M579" s="64" t="str">
        <f>IF(M$155*$F579=1,"Critical Peak",INDEX('99 Look-Up Tables'!$G$3:$G$6,MATCH('05 Own Price Elasticity Daily'!$E579,'99 Look-Up Tables'!$E$3:$E$6,0),1))</f>
        <v>On-Peak</v>
      </c>
      <c r="N579" s="64" t="str">
        <f>IF(N$155*$F579=1,"Critical Peak",INDEX('99 Look-Up Tables'!$G$3:$G$6,MATCH('05 Own Price Elasticity Daily'!$E579,'99 Look-Up Tables'!$E$3:$E$6,0),1))</f>
        <v>On-Peak</v>
      </c>
    </row>
    <row r="580" spans="2:14" hidden="1" outlineLevel="1" x14ac:dyDescent="0.35">
      <c r="B580" s="120">
        <v>43360</v>
      </c>
      <c r="C580" s="120"/>
      <c r="D580" s="64">
        <v>16</v>
      </c>
      <c r="E580" s="64" t="s">
        <v>162</v>
      </c>
      <c r="F580" s="64">
        <v>0</v>
      </c>
      <c r="G580" s="64">
        <v>1.4910000000000001</v>
      </c>
      <c r="H580" s="64">
        <v>1.4669667541367599</v>
      </c>
      <c r="I580" s="64">
        <v>-2.4033245863237299E-2</v>
      </c>
      <c r="J580" s="64">
        <v>590</v>
      </c>
      <c r="K580" s="64">
        <v>1</v>
      </c>
      <c r="M580" s="64" t="str">
        <f>IF(M$155*$F580=1,"Critical Peak",INDEX('99 Look-Up Tables'!$G$3:$G$6,MATCH('05 Own Price Elasticity Daily'!$E580,'99 Look-Up Tables'!$E$3:$E$6,0),1))</f>
        <v>On-Peak</v>
      </c>
      <c r="N580" s="64" t="str">
        <f>IF(N$155*$F580=1,"Critical Peak",INDEX('99 Look-Up Tables'!$G$3:$G$6,MATCH('05 Own Price Elasticity Daily'!$E580,'99 Look-Up Tables'!$E$3:$E$6,0),1))</f>
        <v>On-Peak</v>
      </c>
    </row>
    <row r="581" spans="2:14" hidden="1" outlineLevel="1" x14ac:dyDescent="0.35">
      <c r="B581" s="120">
        <v>43360</v>
      </c>
      <c r="C581" s="120"/>
      <c r="D581" s="64">
        <v>17</v>
      </c>
      <c r="E581" s="64" t="s">
        <v>162</v>
      </c>
      <c r="F581" s="64">
        <v>0</v>
      </c>
      <c r="G581" s="64">
        <v>1.6155762711864401</v>
      </c>
      <c r="H581" s="64">
        <v>1.6269389323012899</v>
      </c>
      <c r="I581" s="64">
        <v>1.13626611148516E-2</v>
      </c>
      <c r="J581" s="64">
        <v>590</v>
      </c>
      <c r="K581" s="64">
        <v>1</v>
      </c>
      <c r="M581" s="64" t="str">
        <f>IF(M$155*$F581=1,"Critical Peak",INDEX('99 Look-Up Tables'!$G$3:$G$6,MATCH('05 Own Price Elasticity Daily'!$E581,'99 Look-Up Tables'!$E$3:$E$6,0),1))</f>
        <v>On-Peak</v>
      </c>
      <c r="N581" s="64" t="str">
        <f>IF(N$155*$F581=1,"Critical Peak",INDEX('99 Look-Up Tables'!$G$3:$G$6,MATCH('05 Own Price Elasticity Daily'!$E581,'99 Look-Up Tables'!$E$3:$E$6,0),1))</f>
        <v>On-Peak</v>
      </c>
    </row>
    <row r="582" spans="2:14" hidden="1" outlineLevel="1" x14ac:dyDescent="0.35">
      <c r="B582" s="120">
        <v>43360</v>
      </c>
      <c r="C582" s="120"/>
      <c r="D582" s="64">
        <v>18</v>
      </c>
      <c r="E582" s="64" t="s">
        <v>163</v>
      </c>
      <c r="F582" s="64">
        <v>1</v>
      </c>
      <c r="G582" s="64">
        <v>1.26349152542373</v>
      </c>
      <c r="H582" s="64">
        <v>1.7085110002006001</v>
      </c>
      <c r="I582" s="64">
        <v>0.44501947477687598</v>
      </c>
      <c r="J582" s="64">
        <v>590</v>
      </c>
      <c r="K582" s="64">
        <v>1</v>
      </c>
      <c r="M582" s="64" t="str">
        <f>IF(M$155*$F582=1,"Critical Peak",INDEX('99 Look-Up Tables'!$G$3:$G$6,MATCH('05 Own Price Elasticity Daily'!$E582,'99 Look-Up Tables'!$E$3:$E$6,0),1))</f>
        <v>Critical Peak</v>
      </c>
      <c r="N582" s="64" t="str">
        <f>IF(N$155*$F582=1,"Critical Peak",INDEX('99 Look-Up Tables'!$G$3:$G$6,MATCH('05 Own Price Elasticity Daily'!$E582,'99 Look-Up Tables'!$E$3:$E$6,0),1))</f>
        <v>Mid-Peak</v>
      </c>
    </row>
    <row r="583" spans="2:14" hidden="1" outlineLevel="1" x14ac:dyDescent="0.35">
      <c r="B583" s="120">
        <v>43360</v>
      </c>
      <c r="C583" s="120"/>
      <c r="D583" s="64">
        <v>19</v>
      </c>
      <c r="E583" s="64" t="s">
        <v>163</v>
      </c>
      <c r="F583" s="64">
        <v>0</v>
      </c>
      <c r="G583" s="64">
        <v>1.8411355932203399</v>
      </c>
      <c r="H583" s="64">
        <v>1.7805251002981199</v>
      </c>
      <c r="I583" s="64">
        <v>-6.0610492922215299E-2</v>
      </c>
      <c r="J583" s="64">
        <v>590</v>
      </c>
      <c r="K583" s="64">
        <v>1</v>
      </c>
      <c r="M583" s="64" t="str">
        <f>IF(M$155*$F583=1,"Critical Peak",INDEX('99 Look-Up Tables'!$G$3:$G$6,MATCH('05 Own Price Elasticity Daily'!$E583,'99 Look-Up Tables'!$E$3:$E$6,0),1))</f>
        <v>Mid-Peak</v>
      </c>
      <c r="N583" s="64" t="str">
        <f>IF(N$155*$F583=1,"Critical Peak",INDEX('99 Look-Up Tables'!$G$3:$G$6,MATCH('05 Own Price Elasticity Daily'!$E583,'99 Look-Up Tables'!$E$3:$E$6,0),1))</f>
        <v>Mid-Peak</v>
      </c>
    </row>
    <row r="584" spans="2:14" hidden="1" outlineLevel="1" x14ac:dyDescent="0.35">
      <c r="B584" s="120">
        <v>43360</v>
      </c>
      <c r="C584" s="120"/>
      <c r="D584" s="64">
        <v>20</v>
      </c>
      <c r="E584" s="64" t="s">
        <v>164</v>
      </c>
      <c r="F584" s="64">
        <v>0</v>
      </c>
      <c r="G584" s="64">
        <v>1.8899491525423699</v>
      </c>
      <c r="H584" s="64">
        <v>1.82372798581858</v>
      </c>
      <c r="I584" s="64">
        <v>-6.6221166723795299E-2</v>
      </c>
      <c r="J584" s="64">
        <v>590</v>
      </c>
      <c r="K584" s="64">
        <v>1</v>
      </c>
      <c r="M584" s="64" t="str">
        <f>IF(M$155*$F584=1,"Critical Peak",INDEX('99 Look-Up Tables'!$G$3:$G$6,MATCH('05 Own Price Elasticity Daily'!$E584,'99 Look-Up Tables'!$E$3:$E$6,0),1))</f>
        <v>Off-Peak</v>
      </c>
      <c r="N584" s="64" t="str">
        <f>IF(N$155*$F584=1,"Critical Peak",INDEX('99 Look-Up Tables'!$G$3:$G$6,MATCH('05 Own Price Elasticity Daily'!$E584,'99 Look-Up Tables'!$E$3:$E$6,0),1))</f>
        <v>Off-Peak</v>
      </c>
    </row>
    <row r="585" spans="2:14" hidden="1" outlineLevel="1" x14ac:dyDescent="0.35">
      <c r="B585" s="120">
        <v>43360</v>
      </c>
      <c r="C585" s="120"/>
      <c r="D585" s="64">
        <v>21</v>
      </c>
      <c r="E585" s="64" t="s">
        <v>164</v>
      </c>
      <c r="F585" s="64">
        <v>0</v>
      </c>
      <c r="G585" s="64">
        <v>1.9134915254237299</v>
      </c>
      <c r="H585" s="64">
        <v>1.78059214079037</v>
      </c>
      <c r="I585" s="64">
        <v>-0.13289938463336101</v>
      </c>
      <c r="J585" s="64">
        <v>590</v>
      </c>
      <c r="K585" s="64">
        <v>1</v>
      </c>
      <c r="M585" s="64" t="str">
        <f>IF(M$155*$F585=1,"Critical Peak",INDEX('99 Look-Up Tables'!$G$3:$G$6,MATCH('05 Own Price Elasticity Daily'!$E585,'99 Look-Up Tables'!$E$3:$E$6,0),1))</f>
        <v>Off-Peak</v>
      </c>
      <c r="N585" s="64" t="str">
        <f>IF(N$155*$F585=1,"Critical Peak",INDEX('99 Look-Up Tables'!$G$3:$G$6,MATCH('05 Own Price Elasticity Daily'!$E585,'99 Look-Up Tables'!$E$3:$E$6,0),1))</f>
        <v>Off-Peak</v>
      </c>
    </row>
    <row r="586" spans="2:14" hidden="1" outlineLevel="1" x14ac:dyDescent="0.35">
      <c r="B586" s="120">
        <v>43360</v>
      </c>
      <c r="C586" s="120"/>
      <c r="D586" s="64">
        <v>22</v>
      </c>
      <c r="E586" s="64" t="s">
        <v>164</v>
      </c>
      <c r="F586" s="64">
        <v>0</v>
      </c>
      <c r="G586" s="64">
        <v>1.86235593220339</v>
      </c>
      <c r="H586" s="64">
        <v>1.81354400572115</v>
      </c>
      <c r="I586" s="64">
        <v>-4.8811926482236603E-2</v>
      </c>
      <c r="J586" s="64">
        <v>590</v>
      </c>
      <c r="K586" s="64">
        <v>1</v>
      </c>
      <c r="M586" s="64" t="str">
        <f>IF(M$155*$F586=1,"Critical Peak",INDEX('99 Look-Up Tables'!$G$3:$G$6,MATCH('05 Own Price Elasticity Daily'!$E586,'99 Look-Up Tables'!$E$3:$E$6,0),1))</f>
        <v>Off-Peak</v>
      </c>
      <c r="N586" s="64" t="str">
        <f>IF(N$155*$F586=1,"Critical Peak",INDEX('99 Look-Up Tables'!$G$3:$G$6,MATCH('05 Own Price Elasticity Daily'!$E586,'99 Look-Up Tables'!$E$3:$E$6,0),1))</f>
        <v>Off-Peak</v>
      </c>
    </row>
    <row r="587" spans="2:14" hidden="1" outlineLevel="1" x14ac:dyDescent="0.35">
      <c r="B587" s="120">
        <v>43360</v>
      </c>
      <c r="C587" s="120"/>
      <c r="D587" s="64">
        <v>23</v>
      </c>
      <c r="E587" s="64" t="s">
        <v>164</v>
      </c>
      <c r="F587" s="64">
        <v>0</v>
      </c>
      <c r="G587" s="64">
        <v>1.5811864406779701</v>
      </c>
      <c r="H587" s="64">
        <v>1.44997111158698</v>
      </c>
      <c r="I587" s="64">
        <v>-0.13121532909098299</v>
      </c>
      <c r="J587" s="64">
        <v>590</v>
      </c>
      <c r="K587" s="64">
        <v>1</v>
      </c>
      <c r="M587" s="64" t="str">
        <f>IF(M$155*$F587=1,"Critical Peak",INDEX('99 Look-Up Tables'!$G$3:$G$6,MATCH('05 Own Price Elasticity Daily'!$E587,'99 Look-Up Tables'!$E$3:$E$6,0),1))</f>
        <v>Off-Peak</v>
      </c>
      <c r="N587" s="64" t="str">
        <f>IF(N$155*$F587=1,"Critical Peak",INDEX('99 Look-Up Tables'!$G$3:$G$6,MATCH('05 Own Price Elasticity Daily'!$E587,'99 Look-Up Tables'!$E$3:$E$6,0),1))</f>
        <v>Off-Peak</v>
      </c>
    </row>
    <row r="588" spans="2:14" hidden="1" outlineLevel="1" x14ac:dyDescent="0.35">
      <c r="B588" s="120">
        <v>43360</v>
      </c>
      <c r="C588" s="120"/>
      <c r="D588" s="64">
        <v>24</v>
      </c>
      <c r="E588" s="64" t="s">
        <v>164</v>
      </c>
      <c r="F588" s="64">
        <v>0</v>
      </c>
      <c r="G588" s="64">
        <v>1.3744576271186399</v>
      </c>
      <c r="H588" s="64">
        <v>1.1872409846736001</v>
      </c>
      <c r="I588" s="64">
        <v>-0.18721664244504699</v>
      </c>
      <c r="J588" s="64">
        <v>590</v>
      </c>
      <c r="K588" s="64">
        <v>1</v>
      </c>
      <c r="M588" s="64" t="str">
        <f>IF(M$155*$F588=1,"Critical Peak",INDEX('99 Look-Up Tables'!$G$3:$G$6,MATCH('05 Own Price Elasticity Daily'!$E588,'99 Look-Up Tables'!$E$3:$E$6,0),1))</f>
        <v>Off-Peak</v>
      </c>
      <c r="N588" s="64" t="str">
        <f>IF(N$155*$F588=1,"Critical Peak",INDEX('99 Look-Up Tables'!$G$3:$G$6,MATCH('05 Own Price Elasticity Daily'!$E588,'99 Look-Up Tables'!$E$3:$E$6,0),1))</f>
        <v>Off-Peak</v>
      </c>
    </row>
    <row r="589" spans="2:14" hidden="1" outlineLevel="1" x14ac:dyDescent="0.35"/>
    <row r="590" spans="2:14" hidden="1" outlineLevel="1" x14ac:dyDescent="0.35"/>
    <row r="591" spans="2:14" collapsed="1" x14ac:dyDescent="0.35"/>
  </sheetData>
  <mergeCells count="11">
    <mergeCell ref="I8:K8"/>
    <mergeCell ref="I9:K9"/>
    <mergeCell ref="I5:K5"/>
    <mergeCell ref="I18:K18"/>
    <mergeCell ref="I19:K19"/>
    <mergeCell ref="I15:K15"/>
    <mergeCell ref="I16:K16"/>
    <mergeCell ref="I17:K17"/>
    <mergeCell ref="I14:K14"/>
    <mergeCell ref="I10:K10"/>
    <mergeCell ref="I11:K11"/>
  </mergeCells>
  <dataValidations count="1">
    <dataValidation type="list" allowBlank="1" showInputMessage="1" showErrorMessage="1" sqref="B3" xr:uid="{0DF0D1AF-B40B-432F-8373-2D9D3E9FA032}">
      <formula1>"Yes, No"</formula1>
    </dataValidation>
  </dataValidations>
  <hyperlinks>
    <hyperlink ref="B117" r:id="rId1" location="!/residential/content?page=electricity-water-rates" xr:uid="{2E45E190-19E0-4FF6-8058-CD56FF4181AD}"/>
    <hyperlink ref="B118" r:id="rId2" xr:uid="{A186BD04-8B4F-4F36-93D9-CBFC7C0F0E88}"/>
  </hyperlinks>
  <pageMargins left="0.7" right="0.7" top="0.75" bottom="0.75" header="0.3" footer="0.3"/>
  <pageSetup orientation="portrait" r:id="rId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3A64A8C-5974-4432-BB90-05F8F630D880}">
  <sheetPr>
    <tabColor theme="1"/>
  </sheetPr>
  <dimension ref="A1"/>
  <sheetViews>
    <sheetView workbookViewId="0"/>
  </sheetViews>
  <sheetFormatPr defaultRowHeight="14.5" x14ac:dyDescent="0.35"/>
  <sheetData/>
  <pageMargins left="0.7" right="0.7" top="0.75" bottom="0.75" header="0.3" footer="0.3"/>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2FA9FF6-5476-4BA2-9D68-0ABB3C3B2D8F}">
  <sheetPr>
    <tabColor rgb="FFFFC000"/>
  </sheetPr>
  <dimension ref="A2:K35"/>
  <sheetViews>
    <sheetView workbookViewId="0">
      <selection activeCell="A24" sqref="A24"/>
    </sheetView>
  </sheetViews>
  <sheetFormatPr defaultRowHeight="14.5" outlineLevelRow="1" x14ac:dyDescent="0.35"/>
  <cols>
    <col min="1" max="3" width="8.7265625" style="64"/>
    <col min="4" max="4" width="28.6328125" style="64" customWidth="1"/>
    <col min="5" max="5" width="11.1796875" style="64" customWidth="1"/>
    <col min="6" max="8" width="27.453125" style="64" customWidth="1"/>
    <col min="9" max="16384" width="8.7265625" style="64"/>
  </cols>
  <sheetData>
    <row r="2" spans="1:11" x14ac:dyDescent="0.35">
      <c r="F2" s="176" t="s">
        <v>162</v>
      </c>
      <c r="G2" s="176" t="s">
        <v>163</v>
      </c>
      <c r="H2" s="176" t="s">
        <v>164</v>
      </c>
      <c r="J2" s="134" t="s">
        <v>339</v>
      </c>
      <c r="K2" s="134" t="s">
        <v>340</v>
      </c>
    </row>
    <row r="3" spans="1:11" x14ac:dyDescent="0.35">
      <c r="D3" s="155" t="s">
        <v>310</v>
      </c>
      <c r="E3" s="155"/>
      <c r="F3" s="180">
        <f ca="1">(INDEX($F$29:$H$31,MATCH(F$2,$D$29:$D$31,0),MATCH($K3,$F$13:$H$13,0))-INDEX($F$29:$H$31,MATCH(F$2,$D$29:$D$31,0),MATCH($J3,$F$13:$H$13,0)))/INDEX($F$29:$H$31,MATCH(F$2,$D$29:$D$31,0),MATCH($J3,$F$13:$H$13,0))</f>
        <v>0</v>
      </c>
      <c r="G3" s="180">
        <f t="shared" ref="G3:H3" ca="1" si="0">(INDEX($F$29:$H$31,MATCH(G$2,$D$29:$D$31,0),MATCH($K3,$F$13:$H$13,0))-INDEX($F$29:$H$31,MATCH(G$2,$D$29:$D$31,0),MATCH($J3,$F$13:$H$13,0)))/INDEX($F$29:$H$31,MATCH(G$2,$D$29:$D$31,0),MATCH($J3,$F$13:$H$13,0))</f>
        <v>0.19074391851290892</v>
      </c>
      <c r="H3" s="180">
        <f t="shared" ca="1" si="0"/>
        <v>-5.8411214953271083E-2</v>
      </c>
      <c r="J3" s="126" t="s">
        <v>305</v>
      </c>
      <c r="K3" s="126" t="s">
        <v>306</v>
      </c>
    </row>
    <row r="4" spans="1:11" x14ac:dyDescent="0.35">
      <c r="D4" s="155" t="s">
        <v>311</v>
      </c>
      <c r="E4" s="155"/>
      <c r="F4" s="180">
        <f ca="1">(INDEX($F$17:$H$19,MATCH(F$2,$D$17:$D$19,0),MATCH($K4,$F$13:$H$13,0))-INDEX($F$17:$H$19,MATCH(F$2,$D$17:$D$19,0),MATCH($J4,$F$13:$H$13,0)))/INDEX($F$17:$H$19,MATCH(F$2,$D$17:$D$19,0),MATCH($J4,$F$13:$H$13,0))</f>
        <v>-5.3430763018455354E-2</v>
      </c>
      <c r="G4" s="180">
        <f t="shared" ref="G4:H4" ca="1" si="1">(INDEX($F$17:$H$19,MATCH(G$2,$D$17:$D$19,0),MATCH($K4,$F$13:$H$13,0))-INDEX($F$17:$H$19,MATCH(G$2,$D$17:$D$19,0),MATCH($J4,$F$13:$H$13,0)))/INDEX($F$17:$H$19,MATCH(G$2,$D$17:$D$19,0),MATCH($J4,$F$13:$H$13,0))</f>
        <v>-4.5979075212431199E-2</v>
      </c>
      <c r="H4" s="180">
        <f t="shared" ca="1" si="1"/>
        <v>7.4938161808624226E-3</v>
      </c>
      <c r="J4" s="126" t="s">
        <v>305</v>
      </c>
      <c r="K4" s="126" t="s">
        <v>273</v>
      </c>
    </row>
    <row r="5" spans="1:11" ht="29" x14ac:dyDescent="0.35">
      <c r="D5" s="156" t="s">
        <v>312</v>
      </c>
      <c r="E5" s="156"/>
      <c r="F5" s="181" t="str">
        <f ca="1">IF(F$3=0,"N/A",F$4/F$3)</f>
        <v>N/A</v>
      </c>
      <c r="G5" s="181">
        <f t="shared" ref="G5:H5" ca="1" si="2">IF(G$3=0,"N/A",G$4/G$3)</f>
        <v>-0.24105132981903948</v>
      </c>
      <c r="H5" s="181">
        <f t="shared" ca="1" si="2"/>
        <v>-0.12829413301636455</v>
      </c>
    </row>
    <row r="7" spans="1:11" ht="21" x14ac:dyDescent="0.5">
      <c r="D7" s="168" t="s">
        <v>325</v>
      </c>
      <c r="E7" s="169"/>
      <c r="F7" s="169"/>
      <c r="G7" s="169"/>
      <c r="H7" s="170"/>
    </row>
    <row r="8" spans="1:11" ht="42.5" customHeight="1" x14ac:dyDescent="0.35">
      <c r="D8" s="237" t="s">
        <v>341</v>
      </c>
      <c r="E8" s="238"/>
      <c r="F8" s="238"/>
      <c r="G8" s="238"/>
      <c r="H8" s="239"/>
    </row>
    <row r="9" spans="1:11" ht="21" x14ac:dyDescent="0.5">
      <c r="D9" s="182"/>
    </row>
    <row r="11" spans="1:11" s="115" customFormat="1" ht="23.5" x14ac:dyDescent="0.55000000000000004">
      <c r="A11" s="114" t="s">
        <v>335</v>
      </c>
    </row>
    <row r="13" spans="1:11" ht="29" hidden="1" outlineLevel="1" x14ac:dyDescent="0.35">
      <c r="D13" s="138"/>
      <c r="E13" s="138"/>
      <c r="F13" s="138" t="s">
        <v>273</v>
      </c>
      <c r="G13" s="138" t="s">
        <v>305</v>
      </c>
      <c r="H13" s="138" t="s">
        <v>306</v>
      </c>
    </row>
    <row r="14" spans="1:11" hidden="1" outlineLevel="1" x14ac:dyDescent="0.35">
      <c r="D14" s="174" t="s">
        <v>307</v>
      </c>
      <c r="E14" s="174"/>
      <c r="F14" s="141" t="s">
        <v>274</v>
      </c>
      <c r="G14" s="141" t="s">
        <v>275</v>
      </c>
      <c r="H14" s="141" t="s">
        <v>275</v>
      </c>
    </row>
    <row r="15" spans="1:11" hidden="1" outlineLevel="1" x14ac:dyDescent="0.35">
      <c r="D15" s="174" t="s">
        <v>304</v>
      </c>
      <c r="E15" s="174"/>
      <c r="F15" s="141" t="s">
        <v>302</v>
      </c>
      <c r="G15" s="141" t="s">
        <v>303</v>
      </c>
      <c r="H15" s="141" t="s">
        <v>302</v>
      </c>
    </row>
    <row r="16" spans="1:11" hidden="1" outlineLevel="1" x14ac:dyDescent="0.35">
      <c r="D16" s="171" t="s">
        <v>333</v>
      </c>
      <c r="E16" s="177"/>
      <c r="F16" s="172"/>
      <c r="G16" s="172"/>
      <c r="H16" s="173"/>
    </row>
    <row r="17" spans="4:10" hidden="1" outlineLevel="1" x14ac:dyDescent="0.35">
      <c r="D17" s="175" t="s">
        <v>162</v>
      </c>
      <c r="E17" s="175" t="s">
        <v>111</v>
      </c>
      <c r="F17" s="179">
        <f ca="1">SUMIFS(OFFSET('05 Own Price Elasticity Daily'!$K$29,0,MATCH('06 Own Price Elasticity by TOU'!F$14,'05 Own Price Elasticity Daily'!$L$28:$M$28,0),COUNT('05 Own Price Elasticity Daily'!$L$29:$L$34),1),'05 Own Price Elasticity Daily'!$B$29:$B$34,'06 Own Price Elasticity by TOU'!$D17)</f>
        <v>776.76467652942915</v>
      </c>
      <c r="G17" s="179">
        <f ca="1">SUMIFS(OFFSET('05 Own Price Elasticity Daily'!$K$29,0,MATCH('06 Own Price Elasticity by TOU'!G$14,'05 Own Price Elasticity Daily'!$L$28:$M$28,0),COUNT('05 Own Price Elasticity Daily'!$L$29:$L$34),1),'05 Own Price Elasticity Daily'!$B$29:$B$34,'06 Own Price Elasticity by TOU'!$D17)</f>
        <v>820.61052290945497</v>
      </c>
      <c r="H17" s="179">
        <f ca="1">SUMIFS(OFFSET('05 Own Price Elasticity Daily'!$K$29,0,MATCH('06 Own Price Elasticity by TOU'!H$14,'05 Own Price Elasticity Daily'!$L$28:$M$28,0),COUNT('05 Own Price Elasticity Daily'!$L$29:$L$34),1),'05 Own Price Elasticity Daily'!$B$29:$B$34,'06 Own Price Elasticity by TOU'!$D17)</f>
        <v>820.61052290945497</v>
      </c>
    </row>
    <row r="18" spans="4:10" hidden="1" outlineLevel="1" x14ac:dyDescent="0.35">
      <c r="D18" s="127" t="s">
        <v>163</v>
      </c>
      <c r="E18" s="175" t="s">
        <v>111</v>
      </c>
      <c r="F18" s="179">
        <f ca="1">SUMIFS(OFFSET('05 Own Price Elasticity Daily'!$K$29,0,MATCH('06 Own Price Elasticity by TOU'!F$14,'05 Own Price Elasticity Daily'!$L$28:$M$28,0),COUNT('05 Own Price Elasticity Daily'!$L$29:$L$34),1),'05 Own Price Elasticity Daily'!$B$29:$B$34,'06 Own Price Elasticity by TOU'!$D18)</f>
        <v>767.76651052546003</v>
      </c>
      <c r="G18" s="179">
        <f ca="1">SUMIFS(OFFSET('05 Own Price Elasticity Daily'!$K$29,0,MATCH('06 Own Price Elasticity by TOU'!G$14,'05 Own Price Elasticity Daily'!$L$28:$M$28,0),COUNT('05 Own Price Elasticity Daily'!$L$29:$L$34),1),'05 Own Price Elasticity Daily'!$B$29:$B$34,'06 Own Price Elasticity by TOU'!$D18)</f>
        <v>804.76904706929577</v>
      </c>
      <c r="H18" s="179">
        <f ca="1">SUMIFS(OFFSET('05 Own Price Elasticity Daily'!$K$29,0,MATCH('06 Own Price Elasticity by TOU'!H$14,'05 Own Price Elasticity Daily'!$L$28:$M$28,0),COUNT('05 Own Price Elasticity Daily'!$L$29:$L$34),1),'05 Own Price Elasticity Daily'!$B$29:$B$34,'06 Own Price Elasticity by TOU'!$D18)</f>
        <v>804.76904706929577</v>
      </c>
    </row>
    <row r="19" spans="4:10" hidden="1" outlineLevel="1" x14ac:dyDescent="0.35">
      <c r="D19" s="127" t="s">
        <v>164</v>
      </c>
      <c r="E19" s="175" t="s">
        <v>111</v>
      </c>
      <c r="F19" s="179">
        <f ca="1">SUMIFS(OFFSET('05 Own Price Elasticity Daily'!$K$29,0,MATCH('06 Own Price Elasticity by TOU'!F$14,'05 Own Price Elasticity Daily'!$L$28:$M$28,0),COUNT('05 Own Price Elasticity Daily'!$L$29:$L$34),1),'05 Own Price Elasticity Daily'!$B$29:$B$34,'06 Own Price Elasticity by TOU'!$D19)</f>
        <v>3162.4830170504797</v>
      </c>
      <c r="G19" s="179">
        <f ca="1">SUMIFS(OFFSET('05 Own Price Elasticity Daily'!$K$29,0,MATCH('06 Own Price Elasticity by TOU'!G$14,'05 Own Price Elasticity Daily'!$L$28:$M$28,0),COUNT('05 Own Price Elasticity Daily'!$L$29:$L$34),1),'05 Own Price Elasticity Daily'!$B$29:$B$34,'06 Own Price Elasticity by TOU'!$D19)</f>
        <v>3138.9602261169211</v>
      </c>
      <c r="H19" s="179">
        <f ca="1">SUMIFS(OFFSET('05 Own Price Elasticity Daily'!$K$29,0,MATCH('06 Own Price Elasticity by TOU'!H$14,'05 Own Price Elasticity Daily'!$L$28:$M$28,0),COUNT('05 Own Price Elasticity Daily'!$L$29:$L$34),1),'05 Own Price Elasticity Daily'!$B$29:$B$34,'06 Own Price Elasticity by TOU'!$D19)</f>
        <v>3138.9602261169211</v>
      </c>
    </row>
    <row r="20" spans="4:10" hidden="1" outlineLevel="1" x14ac:dyDescent="0.35">
      <c r="D20" s="171" t="s">
        <v>280</v>
      </c>
      <c r="E20" s="177"/>
      <c r="F20" s="172"/>
      <c r="G20" s="172"/>
      <c r="H20" s="173"/>
    </row>
    <row r="21" spans="4:10" hidden="1" outlineLevel="1" x14ac:dyDescent="0.35">
      <c r="D21" s="175" t="s">
        <v>162</v>
      </c>
      <c r="E21" s="175" t="s">
        <v>336</v>
      </c>
      <c r="F21" s="125">
        <f ca="1">SUMIFS(OFFSET('05 Own Price Elasticity Daily'!$N$45,0,MATCH('06 Own Price Elasticity by TOU'!F$15&amp;"_"&amp;F$14,'05 Own Price Elasticity Daily'!$O$42:$R$42,0),COUNT('05 Own Price Elasticity Daily'!$L$29:$L$34),1),'05 Own Price Elasticity Daily'!$B$29:$B$34,'06 Own Price Elasticity by TOU'!$D21)</f>
        <v>102.53293730188466</v>
      </c>
      <c r="G21" s="125">
        <f ca="1">SUMIFS(OFFSET('05 Own Price Elasticity Daily'!$N$45,0,MATCH('06 Own Price Elasticity by TOU'!G$15&amp;"_"&amp;G$14,'05 Own Price Elasticity Daily'!$O$42:$R$42,0),COUNT('05 Own Price Elasticity Daily'!$L$29:$L$34),1),'05 Own Price Elasticity Daily'!$B$29:$B$34,'06 Own Price Elasticity by TOU'!$D21)</f>
        <v>108.32058902404805</v>
      </c>
      <c r="H21" s="125">
        <f ca="1">SUMIFS(OFFSET('05 Own Price Elasticity Daily'!$N$45,0,MATCH('06 Own Price Elasticity by TOU'!H$15&amp;"_"&amp;H$14,'05 Own Price Elasticity Daily'!$O$42:$R$42,0),COUNT('05 Own Price Elasticity Daily'!$L$29:$L$34),1),'05 Own Price Elasticity Daily'!$B$29:$B$34,'06 Own Price Elasticity by TOU'!$D21)</f>
        <v>108.32058902404805</v>
      </c>
    </row>
    <row r="22" spans="4:10" hidden="1" outlineLevel="1" x14ac:dyDescent="0.35">
      <c r="D22" s="127" t="s">
        <v>163</v>
      </c>
      <c r="E22" s="175" t="s">
        <v>336</v>
      </c>
      <c r="F22" s="125">
        <f ca="1">SUMIFS(OFFSET('05 Own Price Elasticity Daily'!$N$45,0,MATCH('06 Own Price Elasticity by TOU'!F$15&amp;"_"&amp;F$14,'05 Own Price Elasticity Daily'!$O$42:$R$42,0),COUNT('05 Own Price Elasticity Daily'!$L$29:$L$34),1),'05 Own Price Elasticity Daily'!$B$29:$B$34,'06 Own Price Elasticity by TOU'!$D22)</f>
        <v>83.70030536664666</v>
      </c>
      <c r="G22" s="125">
        <f ca="1">SUMIFS(OFFSET('05 Own Price Elasticity Daily'!$N$45,0,MATCH('06 Own Price Elasticity by TOU'!G$15&amp;"_"&amp;G$14,'05 Own Price Elasticity Daily'!$O$42:$R$42,0),COUNT('05 Own Price Elasticity Daily'!$L$29:$L$34),1),'05 Own Price Elasticity Daily'!$B$29:$B$34,'06 Own Price Elasticity by TOU'!$D22)</f>
        <v>75.648290424513803</v>
      </c>
      <c r="H22" s="125">
        <f ca="1">SUMIFS(OFFSET('05 Own Price Elasticity Daily'!$N$45,0,MATCH('06 Own Price Elasticity by TOU'!H$15&amp;"_"&amp;H$14,'05 Own Price Elasticity Daily'!$O$42:$R$42,0),COUNT('05 Own Price Elasticity Daily'!$L$29:$L$34),1),'05 Own Price Elasticity Daily'!$B$29:$B$34,'06 Own Price Elasticity by TOU'!$D22)</f>
        <v>93.239940680527624</v>
      </c>
    </row>
    <row r="23" spans="4:10" hidden="1" outlineLevel="1" x14ac:dyDescent="0.35">
      <c r="D23" s="127" t="s">
        <v>164</v>
      </c>
      <c r="E23" s="175" t="s">
        <v>336</v>
      </c>
      <c r="F23" s="125">
        <f ca="1">SUMIFS(OFFSET('05 Own Price Elasticity Daily'!$N$45,0,MATCH('06 Own Price Elasticity by TOU'!F$15&amp;"_"&amp;F$14,'05 Own Price Elasticity Daily'!$O$42:$R$42,0),COUNT('05 Own Price Elasticity Daily'!$L$29:$L$34),1),'05 Own Price Elasticity Daily'!$B$29:$B$34,'06 Own Price Elasticity by TOU'!$D23)</f>
        <v>189.74898102302879</v>
      </c>
      <c r="G23" s="125">
        <f ca="1">SUMIFS(OFFSET('05 Own Price Elasticity Daily'!$N$45,0,MATCH('06 Own Price Elasticity by TOU'!G$15&amp;"_"&amp;G$14,'05 Own Price Elasticity Daily'!$O$42:$R$42,0),COUNT('05 Own Price Elasticity Daily'!$L$29:$L$34),1),'05 Own Price Elasticity Daily'!$B$29:$B$34,'06 Own Price Elasticity by TOU'!$D23)</f>
        <v>204.03241469759988</v>
      </c>
      <c r="H23" s="125">
        <f ca="1">SUMIFS(OFFSET('05 Own Price Elasticity Daily'!$N$45,0,MATCH('06 Own Price Elasticity by TOU'!H$15&amp;"_"&amp;H$14,'05 Own Price Elasticity Daily'!$O$42:$R$42,0),COUNT('05 Own Price Elasticity Daily'!$L$29:$L$34),1),'05 Own Price Elasticity Daily'!$B$29:$B$34,'06 Own Price Elasticity by TOU'!$D23)</f>
        <v>188.33761356701524</v>
      </c>
      <c r="J23" s="112"/>
    </row>
    <row r="24" spans="4:10" hidden="1" outlineLevel="1" x14ac:dyDescent="0.35">
      <c r="D24" s="171" t="s">
        <v>334</v>
      </c>
      <c r="E24" s="177"/>
      <c r="F24" s="172"/>
      <c r="G24" s="172"/>
      <c r="H24" s="173"/>
    </row>
    <row r="25" spans="4:10" hidden="1" outlineLevel="1" x14ac:dyDescent="0.35">
      <c r="D25" s="175" t="s">
        <v>162</v>
      </c>
      <c r="E25" s="175" t="s">
        <v>336</v>
      </c>
      <c r="F25" s="125">
        <f ca="1">F17*'05 Own Price Elasticity Daily'!$E$143</f>
        <v>16.00135233650624</v>
      </c>
      <c r="G25" s="125">
        <f ca="1">G17*'05 Own Price Elasticity Daily'!$E$143</f>
        <v>16.904576771934774</v>
      </c>
      <c r="H25" s="125">
        <f ca="1">H17*'05 Own Price Elasticity Daily'!$E$143</f>
        <v>16.904576771934774</v>
      </c>
    </row>
    <row r="26" spans="4:10" hidden="1" outlineLevel="1" x14ac:dyDescent="0.35">
      <c r="D26" s="127" t="s">
        <v>163</v>
      </c>
      <c r="E26" s="175" t="s">
        <v>336</v>
      </c>
      <c r="F26" s="125">
        <f ca="1">F18*'05 Own Price Elasticity Daily'!$E$143</f>
        <v>15.815990116824477</v>
      </c>
      <c r="G26" s="125">
        <f ca="1">G18*'05 Own Price Elasticity Daily'!$E$143</f>
        <v>16.578242369627493</v>
      </c>
      <c r="H26" s="125">
        <f ca="1">H18*'05 Own Price Elasticity Daily'!$E$143</f>
        <v>16.578242369627493</v>
      </c>
    </row>
    <row r="27" spans="4:10" hidden="1" outlineLevel="1" x14ac:dyDescent="0.35">
      <c r="D27" s="127" t="s">
        <v>164</v>
      </c>
      <c r="E27" s="175" t="s">
        <v>336</v>
      </c>
      <c r="F27" s="125">
        <f ca="1">F19*'05 Own Price Elasticity Daily'!$E$143</f>
        <v>65.147150151239885</v>
      </c>
      <c r="G27" s="125">
        <f ca="1">G19*'05 Own Price Elasticity Daily'!$E$143</f>
        <v>64.662580658008579</v>
      </c>
      <c r="H27" s="125">
        <f ca="1">H19*'05 Own Price Elasticity Daily'!$E$143</f>
        <v>64.662580658008579</v>
      </c>
      <c r="J27" s="112"/>
    </row>
    <row r="28" spans="4:10" hidden="1" outlineLevel="1" x14ac:dyDescent="0.35">
      <c r="D28" s="171" t="s">
        <v>296</v>
      </c>
      <c r="E28" s="177"/>
      <c r="F28" s="172"/>
      <c r="G28" s="172"/>
      <c r="H28" s="173"/>
    </row>
    <row r="29" spans="4:10" hidden="1" outlineLevel="1" x14ac:dyDescent="0.35">
      <c r="D29" s="175" t="s">
        <v>162</v>
      </c>
      <c r="E29" s="175" t="s">
        <v>336</v>
      </c>
      <c r="F29" s="129">
        <f ca="1">(F25+F21)*(1+'05 Own Price Elasticity Daily'!$E$149)</f>
        <v>124.46100412031045</v>
      </c>
      <c r="G29" s="129">
        <f ca="1">(G25+G21)*(1+'05 Own Price Elasticity Daily'!$E$149)</f>
        <v>131.48642408578198</v>
      </c>
      <c r="H29" s="129">
        <f ca="1">(H25+H21)*(1+'05 Own Price Elasticity Daily'!$E$149)</f>
        <v>131.48642408578198</v>
      </c>
    </row>
    <row r="30" spans="4:10" hidden="1" outlineLevel="1" x14ac:dyDescent="0.35">
      <c r="D30" s="127" t="s">
        <v>163</v>
      </c>
      <c r="E30" s="175" t="s">
        <v>336</v>
      </c>
      <c r="F30" s="129">
        <f ca="1">(F26+F22)*(1+'05 Own Price Elasticity Daily'!$E$149)</f>
        <v>104.4921102576447</v>
      </c>
      <c r="G30" s="129">
        <f ca="1">(G26+G22)*(1+'05 Own Price Elasticity Daily'!$E$149)</f>
        <v>96.837859433848365</v>
      </c>
      <c r="H30" s="129">
        <f ca="1">(H26+H22)*(1+'05 Own Price Elasticity Daily'!$E$149)</f>
        <v>115.30909220266287</v>
      </c>
    </row>
    <row r="31" spans="4:10" hidden="1" outlineLevel="1" x14ac:dyDescent="0.35">
      <c r="D31" s="127" t="s">
        <v>164</v>
      </c>
      <c r="E31" s="175" t="s">
        <v>336</v>
      </c>
      <c r="F31" s="129">
        <f ca="1">(F27+F23)*(1+'05 Own Price Elasticity Daily'!$E$149)</f>
        <v>267.64093773298214</v>
      </c>
      <c r="G31" s="129">
        <f ca="1">(G27+G23)*(1+'05 Own Price Elasticity Daily'!$E$149)</f>
        <v>282.12974512338889</v>
      </c>
      <c r="H31" s="129">
        <f ca="1">(H27+H23)*(1+'05 Own Price Elasticity Daily'!$E$149)</f>
        <v>265.65020393627503</v>
      </c>
    </row>
    <row r="32" spans="4:10" hidden="1" outlineLevel="1" x14ac:dyDescent="0.35"/>
    <row r="33" spans="4:8" hidden="1" outlineLevel="1" x14ac:dyDescent="0.35">
      <c r="D33" s="64" t="s">
        <v>337</v>
      </c>
      <c r="F33" s="64" t="str">
        <f ca="1">IF(SUM(F$17:F$19)=INDEX('05 Own Price Elasticity Daily'!$C$14:$F$14,1,MATCH('06 Own Price Elasticity by TOU'!F$13,'05 Own Price Elasticity Daily'!$C$10:$F$10,0)),"Good Check", "Bad Check")</f>
        <v>Good Check</v>
      </c>
      <c r="G33" s="64" t="str">
        <f ca="1">IF(SUM(G$17:G$19)=INDEX('05 Own Price Elasticity Daily'!$C$14:$F$14,1,MATCH('06 Own Price Elasticity by TOU'!G$13,'05 Own Price Elasticity Daily'!$C$10:$F$10,0)),"Good Check", "Bad Check")</f>
        <v>Good Check</v>
      </c>
      <c r="H33" s="64" t="str">
        <f ca="1">IF(SUM(H$17:H$19)=INDEX('05 Own Price Elasticity Daily'!$C$14:$F$14,1,MATCH('06 Own Price Elasticity by TOU'!H$13,'05 Own Price Elasticity Daily'!$C$10:$F$10,0)),"Good Check", "Bad Check")</f>
        <v>Good Check</v>
      </c>
    </row>
    <row r="34" spans="4:8" hidden="1" outlineLevel="1" x14ac:dyDescent="0.35">
      <c r="D34" s="64" t="s">
        <v>338</v>
      </c>
      <c r="F34" s="64" t="str">
        <f ca="1">IF(AND(SUM(F$21:F$23)='05 Own Price Elasticity Daily'!C$15,SUM('06 Own Price Elasticity by TOU'!F$25:F$27)='05 Own Price Elasticity Daily'!C$16),"Good Check", "Bad Check")</f>
        <v>Good Check</v>
      </c>
      <c r="G34" s="64" t="str">
        <f ca="1">IF(AND(SUM(G$21:G$23)='05 Own Price Elasticity Daily'!E$15,SUM('06 Own Price Elasticity by TOU'!G$25:G$27)='05 Own Price Elasticity Daily'!E$16),"Good Check", "Bad Check")</f>
        <v>Good Check</v>
      </c>
      <c r="H34" s="64" t="str">
        <f ca="1">IF(AND(SUM(H$21:H$23)='05 Own Price Elasticity Daily'!F$15,SUM('06 Own Price Elasticity by TOU'!H$25:H$27)='05 Own Price Elasticity Daily'!F$16),"Good Check", "Bad Check")</f>
        <v>Good Check</v>
      </c>
    </row>
    <row r="35" spans="4:8" collapsed="1" x14ac:dyDescent="0.35"/>
  </sheetData>
  <mergeCells count="1">
    <mergeCell ref="D8:H8"/>
  </mergeCells>
  <pageMargins left="0.7" right="0.7" top="0.75" bottom="0.75" header="0.3" footer="0.3"/>
  <pageSetup orientation="portrait" r:id="rId1"/>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BC4462B-26D3-4421-BF8D-251541CAFF0C}">
  <sheetPr>
    <tabColor rgb="FFFFC000"/>
  </sheetPr>
  <dimension ref="A3:I50"/>
  <sheetViews>
    <sheetView workbookViewId="0">
      <selection activeCell="A16" sqref="A16:XFD16"/>
    </sheetView>
  </sheetViews>
  <sheetFormatPr defaultRowHeight="14.5" outlineLevelRow="1" x14ac:dyDescent="0.35"/>
  <cols>
    <col min="1" max="1" width="8.7265625" style="64"/>
    <col min="2" max="2" width="33.90625" style="64" customWidth="1"/>
    <col min="3" max="3" width="8.7265625" style="64"/>
    <col min="4" max="6" width="17.6328125" style="64" customWidth="1"/>
    <col min="7" max="16384" width="8.7265625" style="64"/>
  </cols>
  <sheetData>
    <row r="3" spans="1:9" ht="21" x14ac:dyDescent="0.5">
      <c r="B3" s="155" t="s">
        <v>364</v>
      </c>
      <c r="C3" s="152">
        <f ca="1">(D13-E13)/E13</f>
        <v>0.20121056039360297</v>
      </c>
      <c r="E3" s="168" t="s">
        <v>325</v>
      </c>
      <c r="F3" s="169"/>
      <c r="G3" s="169"/>
      <c r="H3" s="169"/>
      <c r="I3" s="170"/>
    </row>
    <row r="4" spans="1:9" ht="14.5" customHeight="1" x14ac:dyDescent="0.35">
      <c r="B4" s="155" t="s">
        <v>365</v>
      </c>
      <c r="C4" s="152">
        <f ca="1">(D12-E12)/E12</f>
        <v>-5.307515593097633E-2</v>
      </c>
      <c r="E4" s="241" t="s">
        <v>366</v>
      </c>
      <c r="F4" s="241"/>
      <c r="G4" s="241"/>
      <c r="H4" s="241"/>
      <c r="I4" s="241"/>
    </row>
    <row r="5" spans="1:9" ht="29" x14ac:dyDescent="0.35">
      <c r="B5" s="156" t="s">
        <v>367</v>
      </c>
      <c r="C5" s="153">
        <f ca="1">C4/C3</f>
        <v>-0.26377917653602306</v>
      </c>
      <c r="E5" s="241"/>
      <c r="F5" s="241"/>
      <c r="G5" s="241"/>
      <c r="H5" s="241"/>
      <c r="I5" s="241"/>
    </row>
    <row r="7" spans="1:9" x14ac:dyDescent="0.35">
      <c r="B7" s="138"/>
      <c r="C7" s="138"/>
      <c r="D7" s="138" t="s">
        <v>359</v>
      </c>
      <c r="E7" s="138" t="s">
        <v>360</v>
      </c>
    </row>
    <row r="8" spans="1:9" ht="43.5" x14ac:dyDescent="0.35">
      <c r="B8" s="174" t="s">
        <v>307</v>
      </c>
      <c r="C8" s="174"/>
      <c r="D8" s="141" t="s">
        <v>273</v>
      </c>
      <c r="E8" s="141" t="s">
        <v>305</v>
      </c>
    </row>
    <row r="9" spans="1:9" ht="43.5" x14ac:dyDescent="0.35">
      <c r="B9" s="174" t="s">
        <v>361</v>
      </c>
      <c r="C9" s="174"/>
      <c r="D9" s="141" t="s">
        <v>306</v>
      </c>
      <c r="E9" s="141" t="s">
        <v>305</v>
      </c>
    </row>
    <row r="10" spans="1:9" x14ac:dyDescent="0.35">
      <c r="B10" s="127" t="s">
        <v>351</v>
      </c>
      <c r="C10" s="126"/>
      <c r="D10" s="126" t="s">
        <v>163</v>
      </c>
      <c r="E10" s="126" t="s">
        <v>163</v>
      </c>
    </row>
    <row r="11" spans="1:9" x14ac:dyDescent="0.35">
      <c r="B11" s="127" t="s">
        <v>352</v>
      </c>
      <c r="C11" s="126"/>
      <c r="D11" s="126" t="s">
        <v>164</v>
      </c>
      <c r="E11" s="126" t="s">
        <v>164</v>
      </c>
    </row>
    <row r="12" spans="1:9" x14ac:dyDescent="0.35">
      <c r="B12" s="127" t="s">
        <v>333</v>
      </c>
      <c r="C12" s="126" t="s">
        <v>350</v>
      </c>
      <c r="D12" s="186">
        <f ca="1">INDEX($D$33:$F$35,MATCH(D$10,$B$33:$B$35,0),MATCH(D$8,$D$29:$F$29,0))/INDEX($D$33:$F$35,MATCH(D$11,$B$33:$B$35,0),MATCH(D$8,$D$29:$F$29,0))</f>
        <v>0.24277332285614134</v>
      </c>
      <c r="E12" s="186">
        <f ca="1">INDEX($D$33:$F$35,MATCH(E$10,$B$33:$B$35,0),MATCH(E$8,$D$29:$F$29,0))/INDEX($D$33:$F$35,MATCH(E$11,$B$33:$B$35,0),MATCH(E$8,$D$29:$F$29,0))</f>
        <v>0.25638077232499457</v>
      </c>
    </row>
    <row r="13" spans="1:9" x14ac:dyDescent="0.35">
      <c r="B13" s="127" t="s">
        <v>279</v>
      </c>
      <c r="C13" s="126" t="s">
        <v>350</v>
      </c>
      <c r="D13" s="186">
        <f ca="1">INDEX($D$23:$F$25,MATCH(D$10,$B$23:$B$25,0),MATCH(D$8,$D$19:$F$19,0))/INDEX($D$23:$F$25,MATCH(D$11,$B$23:$B$25,0),MATCH(D$8,$D$19:$F$19,0))</f>
        <v>1.6081627362278843</v>
      </c>
      <c r="E13" s="186">
        <f ca="1">INDEX($D$23:$F$25,MATCH(E$10,$B$23:$B$25,0),MATCH(E$8,$D$19:$F$19,0))/INDEX($D$23:$F$25,MATCH(E$11,$B$23:$B$25,0),MATCH(E$8,$D$19:$F$19,0))</f>
        <v>1.3387850467289719</v>
      </c>
    </row>
    <row r="16" spans="1:9" s="115" customFormat="1" ht="23.5" x14ac:dyDescent="0.55000000000000004">
      <c r="A16" s="114" t="s">
        <v>354</v>
      </c>
    </row>
    <row r="17" spans="1:6" s="145" customFormat="1" ht="23.5" x14ac:dyDescent="0.55000000000000004">
      <c r="A17" s="185"/>
    </row>
    <row r="18" spans="1:6" hidden="1" outlineLevel="1" x14ac:dyDescent="0.35">
      <c r="D18" s="64" t="s">
        <v>356</v>
      </c>
      <c r="E18" s="64" t="s">
        <v>357</v>
      </c>
      <c r="F18" s="64" t="s">
        <v>358</v>
      </c>
    </row>
    <row r="19" spans="1:6" ht="43.5" hidden="1" outlineLevel="1" x14ac:dyDescent="0.35">
      <c r="B19" s="138"/>
      <c r="C19" s="138"/>
      <c r="D19" s="138" t="s">
        <v>273</v>
      </c>
      <c r="E19" s="138" t="s">
        <v>305</v>
      </c>
      <c r="F19" s="138" t="s">
        <v>306</v>
      </c>
    </row>
    <row r="20" spans="1:6" hidden="1" outlineLevel="1" x14ac:dyDescent="0.35">
      <c r="B20" s="174" t="s">
        <v>307</v>
      </c>
      <c r="C20" s="174"/>
      <c r="D20" s="141" t="s">
        <v>274</v>
      </c>
      <c r="E20" s="141" t="s">
        <v>275</v>
      </c>
      <c r="F20" s="141" t="s">
        <v>275</v>
      </c>
    </row>
    <row r="21" spans="1:6" hidden="1" outlineLevel="1" x14ac:dyDescent="0.35">
      <c r="B21" s="174" t="s">
        <v>304</v>
      </c>
      <c r="C21" s="174"/>
      <c r="D21" s="141" t="s">
        <v>302</v>
      </c>
      <c r="E21" s="141" t="s">
        <v>303</v>
      </c>
      <c r="F21" s="141" t="s">
        <v>302</v>
      </c>
    </row>
    <row r="22" spans="1:6" hidden="1" outlineLevel="1" x14ac:dyDescent="0.35">
      <c r="B22" s="171" t="s">
        <v>333</v>
      </c>
      <c r="C22" s="177"/>
      <c r="D22" s="172"/>
      <c r="E22" s="172"/>
      <c r="F22" s="173"/>
    </row>
    <row r="23" spans="1:6" hidden="1" outlineLevel="1" x14ac:dyDescent="0.35">
      <c r="B23" s="175" t="s">
        <v>162</v>
      </c>
      <c r="C23" s="175" t="s">
        <v>355</v>
      </c>
      <c r="D23" s="129">
        <f ca="1">D37/D33</f>
        <v>0.16023000000000001</v>
      </c>
      <c r="E23" s="129">
        <f t="shared" ref="E23:F23" ca="1" si="0">E37/E33</f>
        <v>0.16023000000000001</v>
      </c>
      <c r="F23" s="129">
        <f t="shared" ca="1" si="0"/>
        <v>0.16023000000000001</v>
      </c>
    </row>
    <row r="24" spans="1:6" hidden="1" outlineLevel="1" x14ac:dyDescent="0.35">
      <c r="B24" s="127" t="s">
        <v>163</v>
      </c>
      <c r="C24" s="175" t="s">
        <v>355</v>
      </c>
      <c r="D24" s="129">
        <f t="shared" ref="D24:F24" ca="1" si="1">D38/D34</f>
        <v>0.13609881236696586</v>
      </c>
      <c r="E24" s="129">
        <f t="shared" ca="1" si="1"/>
        <v>0.12033000000000001</v>
      </c>
      <c r="F24" s="129">
        <f t="shared" ca="1" si="1"/>
        <v>0.14328221571465835</v>
      </c>
    </row>
    <row r="25" spans="1:6" hidden="1" outlineLevel="1" x14ac:dyDescent="0.35">
      <c r="B25" s="127" t="s">
        <v>164</v>
      </c>
      <c r="C25" s="175" t="s">
        <v>355</v>
      </c>
      <c r="D25" s="129">
        <f t="shared" ref="D25:F25" ca="1" si="2">D39/D35</f>
        <v>8.4630000000000011E-2</v>
      </c>
      <c r="E25" s="129">
        <f t="shared" ca="1" si="2"/>
        <v>8.9880000000000002E-2</v>
      </c>
      <c r="F25" s="129">
        <f t="shared" ca="1" si="2"/>
        <v>8.4629999999999997E-2</v>
      </c>
    </row>
    <row r="26" spans="1:6" collapsed="1" x14ac:dyDescent="0.35"/>
    <row r="27" spans="1:6" s="115" customFormat="1" ht="23.5" x14ac:dyDescent="0.55000000000000004">
      <c r="A27" s="114" t="s">
        <v>353</v>
      </c>
    </row>
    <row r="29" spans="1:6" ht="43.5" hidden="1" outlineLevel="1" x14ac:dyDescent="0.35">
      <c r="B29" s="138"/>
      <c r="C29" s="138"/>
      <c r="D29" s="138" t="s">
        <v>273</v>
      </c>
      <c r="E29" s="138" t="s">
        <v>305</v>
      </c>
      <c r="F29" s="138" t="s">
        <v>306</v>
      </c>
    </row>
    <row r="30" spans="1:6" hidden="1" outlineLevel="1" x14ac:dyDescent="0.35">
      <c r="B30" s="174" t="s">
        <v>307</v>
      </c>
      <c r="C30" s="174"/>
      <c r="D30" s="141" t="s">
        <v>274</v>
      </c>
      <c r="E30" s="141" t="s">
        <v>275</v>
      </c>
      <c r="F30" s="141" t="s">
        <v>275</v>
      </c>
    </row>
    <row r="31" spans="1:6" hidden="1" outlineLevel="1" x14ac:dyDescent="0.35">
      <c r="B31" s="174" t="s">
        <v>304</v>
      </c>
      <c r="C31" s="174"/>
      <c r="D31" s="141" t="s">
        <v>302</v>
      </c>
      <c r="E31" s="141" t="s">
        <v>303</v>
      </c>
      <c r="F31" s="141" t="s">
        <v>302</v>
      </c>
    </row>
    <row r="32" spans="1:6" hidden="1" outlineLevel="1" x14ac:dyDescent="0.35">
      <c r="B32" s="171" t="s">
        <v>333</v>
      </c>
      <c r="C32" s="177"/>
      <c r="D32" s="172"/>
      <c r="E32" s="172"/>
      <c r="F32" s="173"/>
    </row>
    <row r="33" spans="1:8" hidden="1" outlineLevel="1" x14ac:dyDescent="0.35">
      <c r="B33" s="175" t="s">
        <v>162</v>
      </c>
      <c r="C33" s="175" t="s">
        <v>111</v>
      </c>
      <c r="D33" s="179">
        <f ca="1">'06 Own Price Elasticity by TOU'!F17</f>
        <v>776.76467652942915</v>
      </c>
      <c r="E33" s="179">
        <f ca="1">'06 Own Price Elasticity by TOU'!G17</f>
        <v>820.61052290945497</v>
      </c>
      <c r="F33" s="179">
        <f ca="1">'06 Own Price Elasticity by TOU'!H17</f>
        <v>820.61052290945497</v>
      </c>
    </row>
    <row r="34" spans="1:8" hidden="1" outlineLevel="1" x14ac:dyDescent="0.35">
      <c r="B34" s="127" t="s">
        <v>163</v>
      </c>
      <c r="C34" s="175" t="s">
        <v>111</v>
      </c>
      <c r="D34" s="179">
        <f ca="1">'06 Own Price Elasticity by TOU'!F18</f>
        <v>767.76651052546003</v>
      </c>
      <c r="E34" s="179">
        <f ca="1">'06 Own Price Elasticity by TOU'!G18</f>
        <v>804.76904706929577</v>
      </c>
      <c r="F34" s="179">
        <f ca="1">'06 Own Price Elasticity by TOU'!H18</f>
        <v>804.76904706929577</v>
      </c>
    </row>
    <row r="35" spans="1:8" hidden="1" outlineLevel="1" x14ac:dyDescent="0.35">
      <c r="B35" s="127" t="s">
        <v>164</v>
      </c>
      <c r="C35" s="175" t="s">
        <v>111</v>
      </c>
      <c r="D35" s="179">
        <f ca="1">'06 Own Price Elasticity by TOU'!F19</f>
        <v>3162.4830170504797</v>
      </c>
      <c r="E35" s="179">
        <f ca="1">'06 Own Price Elasticity by TOU'!G19</f>
        <v>3138.9602261169211</v>
      </c>
      <c r="F35" s="179">
        <f ca="1">'06 Own Price Elasticity by TOU'!H19</f>
        <v>3138.9602261169211</v>
      </c>
    </row>
    <row r="36" spans="1:8" hidden="1" outlineLevel="1" x14ac:dyDescent="0.35">
      <c r="B36" s="171" t="s">
        <v>296</v>
      </c>
      <c r="C36" s="177"/>
      <c r="D36" s="172"/>
      <c r="E36" s="172"/>
      <c r="F36" s="173"/>
    </row>
    <row r="37" spans="1:8" hidden="1" outlineLevel="1" x14ac:dyDescent="0.35">
      <c r="B37" s="175" t="s">
        <v>162</v>
      </c>
      <c r="C37" s="175" t="s">
        <v>336</v>
      </c>
      <c r="D37" s="129">
        <f ca="1">'06 Own Price Elasticity by TOU'!F29</f>
        <v>124.46100412031045</v>
      </c>
      <c r="E37" s="129">
        <f ca="1">'06 Own Price Elasticity by TOU'!G29</f>
        <v>131.48642408578198</v>
      </c>
      <c r="F37" s="129">
        <f ca="1">'06 Own Price Elasticity by TOU'!H29</f>
        <v>131.48642408578198</v>
      </c>
    </row>
    <row r="38" spans="1:8" hidden="1" outlineLevel="1" x14ac:dyDescent="0.35">
      <c r="B38" s="127" t="s">
        <v>163</v>
      </c>
      <c r="C38" s="175" t="s">
        <v>336</v>
      </c>
      <c r="D38" s="129">
        <f ca="1">'06 Own Price Elasticity by TOU'!F30</f>
        <v>104.4921102576447</v>
      </c>
      <c r="E38" s="129">
        <f ca="1">'06 Own Price Elasticity by TOU'!G30</f>
        <v>96.837859433848365</v>
      </c>
      <c r="F38" s="129">
        <f ca="1">'06 Own Price Elasticity by TOU'!H30</f>
        <v>115.30909220266287</v>
      </c>
    </row>
    <row r="39" spans="1:8" hidden="1" outlineLevel="1" x14ac:dyDescent="0.35">
      <c r="B39" s="127" t="s">
        <v>164</v>
      </c>
      <c r="C39" s="175" t="s">
        <v>336</v>
      </c>
      <c r="D39" s="129">
        <f ca="1">'06 Own Price Elasticity by TOU'!F31</f>
        <v>267.64093773298214</v>
      </c>
      <c r="E39" s="129">
        <f ca="1">'06 Own Price Elasticity by TOU'!G31</f>
        <v>282.12974512338889</v>
      </c>
      <c r="F39" s="129">
        <f ca="1">'06 Own Price Elasticity by TOU'!H31</f>
        <v>265.65020393627503</v>
      </c>
    </row>
    <row r="40" spans="1:8" collapsed="1" x14ac:dyDescent="0.35">
      <c r="B40" s="183"/>
      <c r="C40" s="183"/>
      <c r="D40" s="184"/>
      <c r="E40" s="184"/>
      <c r="F40" s="184"/>
    </row>
    <row r="41" spans="1:8" s="115" customFormat="1" ht="23.5" x14ac:dyDescent="0.55000000000000004">
      <c r="A41" s="114" t="s">
        <v>349</v>
      </c>
    </row>
    <row r="42" spans="1:8" s="145" customFormat="1" ht="23.5" x14ac:dyDescent="0.55000000000000004">
      <c r="A42" s="185"/>
    </row>
    <row r="43" spans="1:8" hidden="1" outlineLevel="1" x14ac:dyDescent="0.35">
      <c r="B43" s="64" t="s">
        <v>343</v>
      </c>
    </row>
    <row r="44" spans="1:8" ht="32.5" hidden="1" customHeight="1" outlineLevel="1" x14ac:dyDescent="0.35">
      <c r="B44" s="240" t="s">
        <v>342</v>
      </c>
      <c r="C44" s="240"/>
      <c r="D44" s="240"/>
      <c r="E44" s="240"/>
      <c r="F44" s="240"/>
      <c r="G44" s="240"/>
      <c r="H44" s="240"/>
    </row>
    <row r="45" spans="1:8" hidden="1" outlineLevel="1" x14ac:dyDescent="0.35">
      <c r="B45" s="64" t="s">
        <v>344</v>
      </c>
      <c r="C45" s="64" t="s">
        <v>347</v>
      </c>
    </row>
    <row r="46" spans="1:8" hidden="1" outlineLevel="1" x14ac:dyDescent="0.35">
      <c r="B46" s="64" t="s">
        <v>345</v>
      </c>
    </row>
    <row r="47" spans="1:8" hidden="1" outlineLevel="1" x14ac:dyDescent="0.35">
      <c r="B47" s="117" t="s">
        <v>346</v>
      </c>
    </row>
    <row r="48" spans="1:8" hidden="1" outlineLevel="1" x14ac:dyDescent="0.35">
      <c r="B48" s="64" t="s">
        <v>344</v>
      </c>
      <c r="C48" s="64" t="s">
        <v>348</v>
      </c>
    </row>
    <row r="49" hidden="1" outlineLevel="1" x14ac:dyDescent="0.35"/>
    <row r="50" collapsed="1" x14ac:dyDescent="0.35"/>
  </sheetData>
  <mergeCells count="2">
    <mergeCell ref="B44:H44"/>
    <mergeCell ref="E4:I5"/>
  </mergeCells>
  <pageMargins left="0.7" right="0.7" top="0.75" bottom="0.75" header="0.3" footer="0.3"/>
  <pageSetup orientation="portrait" r:id="rId1"/>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196364B-49C3-4591-BEC8-BFC619DEB775}">
  <sheetPr>
    <tabColor rgb="FFFFC000"/>
  </sheetPr>
  <dimension ref="A4:O150"/>
  <sheetViews>
    <sheetView topLeftCell="A3" workbookViewId="0">
      <selection activeCell="A4" sqref="A4"/>
    </sheetView>
  </sheetViews>
  <sheetFormatPr defaultRowHeight="14.5" outlineLevelRow="1" x14ac:dyDescent="0.35"/>
  <cols>
    <col min="1" max="1" width="19.7265625" style="64" customWidth="1"/>
    <col min="2" max="2" width="15.08984375" style="64" customWidth="1"/>
    <col min="3" max="3" width="24.08984375" style="64" customWidth="1"/>
    <col min="4" max="4" width="31.90625" style="64" customWidth="1"/>
    <col min="5" max="5" width="8.7265625" style="64"/>
    <col min="6" max="7" width="20.36328125" style="64" customWidth="1"/>
    <col min="8" max="16384" width="8.7265625" style="64"/>
  </cols>
  <sheetData>
    <row r="4" spans="1:4" x14ac:dyDescent="0.35">
      <c r="A4" s="117" t="s">
        <v>433</v>
      </c>
    </row>
    <row r="9" spans="1:4" x14ac:dyDescent="0.35">
      <c r="C9" s="64" t="s">
        <v>184</v>
      </c>
      <c r="D9" s="64" t="s">
        <v>407</v>
      </c>
    </row>
    <row r="10" spans="1:4" x14ac:dyDescent="0.35">
      <c r="B10" s="138"/>
      <c r="C10" s="138" t="s">
        <v>413</v>
      </c>
      <c r="D10" s="138" t="s">
        <v>414</v>
      </c>
    </row>
    <row r="11" spans="1:4" ht="29" x14ac:dyDescent="0.35">
      <c r="B11" s="135" t="s">
        <v>307</v>
      </c>
      <c r="C11" s="141" t="s">
        <v>274</v>
      </c>
      <c r="D11" s="141" t="s">
        <v>274</v>
      </c>
    </row>
    <row r="12" spans="1:4" x14ac:dyDescent="0.35">
      <c r="B12" s="135" t="s">
        <v>304</v>
      </c>
      <c r="C12" s="141" t="s">
        <v>302</v>
      </c>
      <c r="D12" s="141" t="s">
        <v>302</v>
      </c>
    </row>
    <row r="13" spans="1:4" x14ac:dyDescent="0.35">
      <c r="B13" s="139"/>
      <c r="C13" s="140"/>
      <c r="D13" s="140"/>
    </row>
    <row r="14" spans="1:4" x14ac:dyDescent="0.35">
      <c r="B14" s="135" t="s">
        <v>111</v>
      </c>
      <c r="C14" s="136">
        <f>INDEX($D$65:$E$65,1,MATCH(C$11,$D$60:$E$60,0))</f>
        <v>4795.4652833186219</v>
      </c>
      <c r="D14" s="136">
        <f>INDEX($H$65:$I$65,1,MATCH(D$11,$H$60:$I$60,0))</f>
        <v>4714.0897344694222</v>
      </c>
    </row>
    <row r="15" spans="1:4" x14ac:dyDescent="0.35">
      <c r="B15" s="123" t="s">
        <v>280</v>
      </c>
      <c r="C15" s="125">
        <f>INDEX($C$75:$D$75,1,MATCH($C11,$C$70:$D$70,0))</f>
        <v>389.96876995763455</v>
      </c>
      <c r="D15" s="125">
        <f>INDEX($F$75:$G$75,1,MATCH($C11,$F$70:$G$70,0))</f>
        <v>385.57381956064813</v>
      </c>
    </row>
    <row r="16" spans="1:4" ht="29" x14ac:dyDescent="0.35">
      <c r="B16" s="123" t="s">
        <v>281</v>
      </c>
      <c r="C16" s="125">
        <f>C14*$E$144</f>
        <v>98.786584836363616</v>
      </c>
      <c r="D16" s="125">
        <f>D14*$E$144</f>
        <v>97.110248530070095</v>
      </c>
    </row>
    <row r="17" spans="1:4" ht="29" x14ac:dyDescent="0.35">
      <c r="A17" s="64">
        <v>6</v>
      </c>
      <c r="B17" s="123" t="str">
        <f>"Fixed Costs for "&amp;A17&amp;" Months"</f>
        <v>Fixed Costs for 6 Months</v>
      </c>
      <c r="C17" s="125">
        <f>$A$17*$E$134</f>
        <v>139.80000000000001</v>
      </c>
      <c r="D17" s="125">
        <f>$A$17*$E$134</f>
        <v>139.80000000000001</v>
      </c>
    </row>
    <row r="18" spans="1:4" x14ac:dyDescent="0.35">
      <c r="B18" s="123" t="s">
        <v>282</v>
      </c>
      <c r="C18" s="125">
        <f>SUM(C$15:C$17)*$E$150</f>
        <v>31.42776773969991</v>
      </c>
      <c r="D18" s="125">
        <f>SUM(D$15:D$17)*$E$150</f>
        <v>31.124203404535912</v>
      </c>
    </row>
    <row r="19" spans="1:4" x14ac:dyDescent="0.35">
      <c r="B19" s="123" t="s">
        <v>296</v>
      </c>
      <c r="C19" s="125">
        <f>SUM(C15:C18)</f>
        <v>659.98312253369807</v>
      </c>
      <c r="D19" s="125">
        <f>SUM(D15:D18)</f>
        <v>653.60827149525414</v>
      </c>
    </row>
    <row r="57" spans="1:9" x14ac:dyDescent="0.35">
      <c r="A57" s="64" t="s">
        <v>417</v>
      </c>
    </row>
    <row r="58" spans="1:9" x14ac:dyDescent="0.35">
      <c r="A58" s="117"/>
      <c r="B58" s="113" t="s">
        <v>300</v>
      </c>
    </row>
    <row r="59" spans="1:9" outlineLevel="1" x14ac:dyDescent="0.35">
      <c r="A59" s="117"/>
      <c r="D59" s="64">
        <v>1</v>
      </c>
      <c r="E59" s="64">
        <v>0</v>
      </c>
    </row>
    <row r="60" spans="1:9" ht="43.5" outlineLevel="1" x14ac:dyDescent="0.35">
      <c r="B60" s="138" t="s">
        <v>262</v>
      </c>
      <c r="C60" s="138"/>
      <c r="D60" s="138" t="s">
        <v>274</v>
      </c>
      <c r="E60" s="138" t="s">
        <v>275</v>
      </c>
      <c r="F60" s="138"/>
      <c r="G60" s="138"/>
      <c r="H60" s="138" t="s">
        <v>274</v>
      </c>
      <c r="I60" s="138" t="s">
        <v>275</v>
      </c>
    </row>
    <row r="61" spans="1:9" outlineLevel="1" x14ac:dyDescent="0.35">
      <c r="B61" s="126" t="s">
        <v>162</v>
      </c>
      <c r="C61" s="126"/>
      <c r="D61" s="124">
        <f t="shared" ref="D61:E63" si="0">SUMIFS(L$79:L$82,$O$79:$O$82,$B61)</f>
        <v>817.87362400706104</v>
      </c>
      <c r="E61" s="124">
        <f t="shared" si="0"/>
        <v>837.66616350117954</v>
      </c>
      <c r="F61" s="126"/>
      <c r="G61" s="126"/>
      <c r="H61" s="124">
        <f>SUMIFS($L$87:$L$90,$O$87:$O$90,$B61)</f>
        <v>835.98507018604323</v>
      </c>
      <c r="I61" s="124">
        <f t="shared" ref="I61:I63" si="1">SUMIFS($L$87:$L$90,$O$87:$O$90,$B61)</f>
        <v>835.98507018604323</v>
      </c>
    </row>
    <row r="62" spans="1:9" outlineLevel="1" x14ac:dyDescent="0.35">
      <c r="B62" s="126" t="s">
        <v>163</v>
      </c>
      <c r="C62" s="126"/>
      <c r="D62" s="124">
        <f t="shared" si="0"/>
        <v>809.17219770520762</v>
      </c>
      <c r="E62" s="124">
        <f t="shared" si="0"/>
        <v>812.59122890768072</v>
      </c>
      <c r="F62" s="126"/>
      <c r="G62" s="126"/>
      <c r="H62" s="124">
        <f t="shared" ref="H62:H63" si="2">SUMIFS($L$87:$L$90,$O$87:$O$90,$B62)</f>
        <v>798.17196957485442</v>
      </c>
      <c r="I62" s="124">
        <f t="shared" si="1"/>
        <v>798.17196957485442</v>
      </c>
    </row>
    <row r="63" spans="1:9" outlineLevel="1" x14ac:dyDescent="0.35">
      <c r="B63" s="126" t="s">
        <v>164</v>
      </c>
      <c r="C63" s="126"/>
      <c r="D63" s="124">
        <f t="shared" si="0"/>
        <v>3168.4194616063533</v>
      </c>
      <c r="E63" s="124">
        <f t="shared" si="0"/>
        <v>3134.9991619240109</v>
      </c>
      <c r="F63" s="126"/>
      <c r="G63" s="126"/>
      <c r="H63" s="124">
        <f t="shared" si="2"/>
        <v>3079.9326947085247</v>
      </c>
      <c r="I63" s="124">
        <f t="shared" si="1"/>
        <v>3079.9326947085247</v>
      </c>
    </row>
    <row r="64" spans="1:9" outlineLevel="1" x14ac:dyDescent="0.35"/>
    <row r="65" spans="1:15" outlineLevel="1" x14ac:dyDescent="0.35">
      <c r="B65" s="126" t="s">
        <v>276</v>
      </c>
      <c r="C65" s="126"/>
      <c r="D65" s="124">
        <f>SUM(D61:D63)</f>
        <v>4795.4652833186219</v>
      </c>
      <c r="E65" s="124">
        <f>SUM(E61:E63)</f>
        <v>4785.256554332871</v>
      </c>
      <c r="F65" s="126"/>
      <c r="G65" s="126"/>
      <c r="H65" s="124">
        <f>SUM(H61:H63)</f>
        <v>4714.0897344694222</v>
      </c>
      <c r="I65" s="124">
        <f>SUM(I61:I63)</f>
        <v>4714.0897344694222</v>
      </c>
    </row>
    <row r="66" spans="1:15" outlineLevel="1" x14ac:dyDescent="0.35">
      <c r="B66" s="145"/>
      <c r="C66" s="145"/>
      <c r="D66" s="207"/>
      <c r="E66" s="207"/>
      <c r="F66" s="145"/>
      <c r="G66" s="145"/>
      <c r="H66" s="207"/>
      <c r="I66" s="207"/>
    </row>
    <row r="67" spans="1:15" x14ac:dyDescent="0.35">
      <c r="C67" s="64" t="s">
        <v>184</v>
      </c>
      <c r="D67" s="111" t="s">
        <v>184</v>
      </c>
      <c r="E67" s="111"/>
      <c r="F67" s="64" t="s">
        <v>418</v>
      </c>
      <c r="G67" s="64" t="s">
        <v>418</v>
      </c>
      <c r="H67" s="111"/>
      <c r="I67" s="111"/>
    </row>
    <row r="68" spans="1:15" x14ac:dyDescent="0.35">
      <c r="B68" s="113" t="s">
        <v>279</v>
      </c>
      <c r="C68" s="111" t="str">
        <f>C$69&amp;"_"&amp;C$70</f>
        <v>Actual Cost_Actual kWh</v>
      </c>
      <c r="D68" s="111" t="str">
        <f>D$69&amp;"_"&amp;D$70</f>
        <v>Actual Cost_Counterfactual kWh</v>
      </c>
      <c r="F68" s="111" t="str">
        <f>F$69&amp;"_"&amp;F$70</f>
        <v>Actual Cost_Actual kWh</v>
      </c>
      <c r="G68" s="111" t="str">
        <f>G$69&amp;"_"&amp;G$70</f>
        <v>Actual Cost_Counterfactual kWh</v>
      </c>
    </row>
    <row r="69" spans="1:15" outlineLevel="1" x14ac:dyDescent="0.35">
      <c r="B69" s="134"/>
      <c r="C69" s="137" t="s">
        <v>302</v>
      </c>
      <c r="D69" s="137" t="s">
        <v>302</v>
      </c>
      <c r="F69" s="137" t="s">
        <v>302</v>
      </c>
      <c r="G69" s="137" t="s">
        <v>302</v>
      </c>
    </row>
    <row r="70" spans="1:15" ht="29" outlineLevel="1" x14ac:dyDescent="0.35">
      <c r="B70" s="138" t="s">
        <v>412</v>
      </c>
      <c r="C70" s="137" t="s">
        <v>274</v>
      </c>
      <c r="D70" s="137" t="s">
        <v>275</v>
      </c>
      <c r="F70" s="137" t="s">
        <v>274</v>
      </c>
      <c r="G70" s="137" t="s">
        <v>275</v>
      </c>
    </row>
    <row r="71" spans="1:15" outlineLevel="1" x14ac:dyDescent="0.35">
      <c r="B71" s="146" t="s">
        <v>162</v>
      </c>
      <c r="C71" s="149">
        <f t="shared" ref="C71:D73" si="3">INDEX($E$124:$E$127,MATCH($B71,$B$124:$B$127,0),1)*INDEX($D$61:$E$63,MATCH($B71,$B$61:$B$63,0),MATCH(C$70,$D$60:$E$60,0))</f>
        <v>107.95931836893206</v>
      </c>
      <c r="D71" s="149">
        <f t="shared" si="3"/>
        <v>110.57193358215571</v>
      </c>
      <c r="F71" s="149">
        <f>INDEX($E$124:$E$127,MATCH($B71,$B$124:$B$127,0),1)*INDEX($H$61:$H$63,MATCH($B71,$B$61:$B$63,0),1)</f>
        <v>110.3500292645577</v>
      </c>
      <c r="G71" s="149">
        <f>INDEX($E$124:$E$127,MATCH($B71,$B$124:$B$127,0),1)*INDEX($H$61:$H$63,MATCH($B71,$B$61:$B$63,0),1)</f>
        <v>110.3500292645577</v>
      </c>
    </row>
    <row r="72" spans="1:15" outlineLevel="1" x14ac:dyDescent="0.35">
      <c r="B72" s="126" t="s">
        <v>163</v>
      </c>
      <c r="C72" s="149">
        <f t="shared" si="3"/>
        <v>76.06218658428952</v>
      </c>
      <c r="D72" s="149">
        <f t="shared" si="3"/>
        <v>76.383575517321987</v>
      </c>
      <c r="F72" s="149">
        <f t="shared" ref="F72:G73" si="4">INDEX($E$124:$E$127,MATCH($B72,$B$124:$B$127,0),1)*INDEX($H$61:$H$63,MATCH($B72,$B$61:$B$63,0),1)</f>
        <v>75.028165140036322</v>
      </c>
      <c r="G72" s="149">
        <f t="shared" si="4"/>
        <v>75.028165140036322</v>
      </c>
    </row>
    <row r="73" spans="1:15" outlineLevel="1" x14ac:dyDescent="0.35">
      <c r="B73" s="126" t="s">
        <v>164</v>
      </c>
      <c r="C73" s="149">
        <f t="shared" si="3"/>
        <v>205.94726500441297</v>
      </c>
      <c r="D73" s="149">
        <f t="shared" si="3"/>
        <v>203.7749455250607</v>
      </c>
      <c r="F73" s="149">
        <f t="shared" si="4"/>
        <v>200.19562515605412</v>
      </c>
      <c r="G73" s="149">
        <f t="shared" si="4"/>
        <v>200.19562515605412</v>
      </c>
    </row>
    <row r="74" spans="1:15" outlineLevel="1" x14ac:dyDescent="0.35"/>
    <row r="75" spans="1:15" outlineLevel="1" x14ac:dyDescent="0.35">
      <c r="B75" s="126" t="s">
        <v>276</v>
      </c>
      <c r="C75" s="125">
        <f t="shared" ref="C75:D75" si="5">SUM(C71:C73)</f>
        <v>389.96876995763455</v>
      </c>
      <c r="D75" s="125">
        <f t="shared" si="5"/>
        <v>390.73045462453842</v>
      </c>
      <c r="F75" s="125">
        <f t="shared" ref="F75:G75" si="6">SUM(F71:F73)</f>
        <v>385.57381956064813</v>
      </c>
      <c r="G75" s="125">
        <f t="shared" si="6"/>
        <v>385.57381956064813</v>
      </c>
    </row>
    <row r="77" spans="1:15" x14ac:dyDescent="0.35">
      <c r="A77" s="117"/>
      <c r="B77" s="113" t="s">
        <v>314</v>
      </c>
      <c r="H77" s="148" t="s">
        <v>285</v>
      </c>
      <c r="I77" s="148"/>
      <c r="J77" s="148"/>
      <c r="L77" s="64" t="s">
        <v>286</v>
      </c>
    </row>
    <row r="78" spans="1:15" s="118" customFormat="1" ht="43.5" outlineLevel="1" x14ac:dyDescent="0.35">
      <c r="A78" s="137" t="s">
        <v>248</v>
      </c>
      <c r="B78" s="137" t="s">
        <v>207</v>
      </c>
      <c r="C78" s="137"/>
      <c r="D78" s="137" t="s">
        <v>150</v>
      </c>
      <c r="E78" s="137" t="s">
        <v>153</v>
      </c>
      <c r="F78" s="137" t="s">
        <v>154</v>
      </c>
      <c r="G78" s="137"/>
      <c r="H78" s="137" t="s">
        <v>274</v>
      </c>
      <c r="I78" s="137" t="s">
        <v>275</v>
      </c>
      <c r="J78" s="137"/>
      <c r="K78" s="137"/>
      <c r="L78" s="137" t="s">
        <v>274</v>
      </c>
      <c r="M78" s="137" t="s">
        <v>275</v>
      </c>
      <c r="O78" s="137" t="s">
        <v>287</v>
      </c>
    </row>
    <row r="79" spans="1:15" outlineLevel="1" x14ac:dyDescent="0.35">
      <c r="A79" s="126" t="s">
        <v>166</v>
      </c>
      <c r="B79" s="126" t="s">
        <v>162</v>
      </c>
      <c r="C79" s="126"/>
      <c r="D79" s="126">
        <f>INDEX('01 TOU Period Demand Impacts'!$D$35:$I$46,MATCH($A79&amp;"_"&amp;$B79,'01 TOU Period Demand Impacts'!$A$35:$A$46,0),MATCH(D$78,'01 TOU Period Demand Impacts'!$D$34:$I$34,0))</f>
        <v>0.15584676767022401</v>
      </c>
      <c r="E79" s="126">
        <f>INDEX('01 TOU Period Demand Impacts'!$D$35:$I$46,MATCH($A79&amp;"_"&amp;$B79,'01 TOU Period Demand Impacts'!$A$35:$A$46,0),MATCH(E$78,'01 TOU Period Demand Impacts'!$D$34:$I$34,0))</f>
        <v>6.4399497953311897</v>
      </c>
      <c r="F79" s="126">
        <f>INDEX('01 TOU Period Demand Impacts'!$D$35:$I$46,MATCH($A79&amp;"_"&amp;$B79,'01 TOU Period Demand Impacts'!$A$35:$A$46,0),MATCH(F$78,'01 TOU Period Demand Impacts'!$D$34:$I$34,0))</f>
        <v>127</v>
      </c>
      <c r="G79" s="126"/>
      <c r="H79" s="126">
        <f>E79</f>
        <v>6.4399497953311897</v>
      </c>
      <c r="I79" s="126">
        <f>E79+D79</f>
        <v>6.5957965630014135</v>
      </c>
      <c r="J79" s="126"/>
      <c r="K79" s="126"/>
      <c r="L79" s="126">
        <f t="shared" ref="L79:M82" si="7">H79*($F79-$J79)</f>
        <v>817.87362400706104</v>
      </c>
      <c r="M79" s="126">
        <f t="shared" si="7"/>
        <v>837.66616350117954</v>
      </c>
      <c r="O79" s="126" t="str">
        <f>INDEX('99 Look-Up Tables'!$G$3:$G$6,MATCH($B79,'99 Look-Up Tables'!$E$3:$E$6,0),1)</f>
        <v>On-Peak</v>
      </c>
    </row>
    <row r="80" spans="1:15" outlineLevel="1" x14ac:dyDescent="0.35">
      <c r="A80" s="126" t="s">
        <v>166</v>
      </c>
      <c r="B80" s="126" t="s">
        <v>163</v>
      </c>
      <c r="C80" s="126"/>
      <c r="D80" s="126">
        <f>INDEX('01 TOU Period Demand Impacts'!$D$35:$I$46,MATCH($A80&amp;"_"&amp;$B80,'01 TOU Period Demand Impacts'!$A$35:$A$46,0),MATCH(D$78,'01 TOU Period Demand Impacts'!$D$34:$I$34,0))</f>
        <v>2.6921505531284199E-2</v>
      </c>
      <c r="E80" s="126">
        <f>INDEX('01 TOU Period Demand Impacts'!$D$35:$I$46,MATCH($A80&amp;"_"&amp;$B80,'01 TOU Period Demand Impacts'!$A$35:$A$46,0),MATCH(E$78,'01 TOU Period Demand Impacts'!$D$34:$I$34,0))</f>
        <v>6.3714346276000597</v>
      </c>
      <c r="F80" s="126">
        <f>INDEX('01 TOU Period Demand Impacts'!$D$35:$I$46,MATCH($A80&amp;"_"&amp;$B80,'01 TOU Period Demand Impacts'!$A$35:$A$46,0),MATCH(F$78,'01 TOU Period Demand Impacts'!$D$34:$I$34,0))</f>
        <v>127</v>
      </c>
      <c r="G80" s="126"/>
      <c r="H80" s="126">
        <f>E80</f>
        <v>6.3714346276000597</v>
      </c>
      <c r="I80" s="126">
        <f>E80+D80</f>
        <v>6.3983561331313439</v>
      </c>
      <c r="J80" s="126"/>
      <c r="K80" s="126"/>
      <c r="L80" s="126">
        <f t="shared" si="7"/>
        <v>809.17219770520762</v>
      </c>
      <c r="M80" s="126">
        <f t="shared" si="7"/>
        <v>812.59122890768072</v>
      </c>
      <c r="O80" s="126" t="str">
        <f>INDEX('99 Look-Up Tables'!$G$3:$G$6,MATCH($B80,'99 Look-Up Tables'!$E$3:$E$6,0),1)</f>
        <v>Mid-Peak</v>
      </c>
    </row>
    <row r="81" spans="1:15" outlineLevel="1" x14ac:dyDescent="0.35">
      <c r="A81" s="126" t="s">
        <v>166</v>
      </c>
      <c r="B81" s="126" t="s">
        <v>164</v>
      </c>
      <c r="C81" s="126"/>
      <c r="D81" s="126">
        <f>INDEX('01 TOU Period Demand Impacts'!$D$35:$I$46,MATCH($A81&amp;"_"&amp;$B81,'01 TOU Period Demand Impacts'!$A$35:$A$46,0),MATCH(D$78,'01 TOU Period Demand Impacts'!$D$34:$I$34,0))</f>
        <v>-0.19640747231310099</v>
      </c>
      <c r="E81" s="126">
        <f>INDEX('01 TOU Period Demand Impacts'!$D$35:$I$46,MATCH($A81&amp;"_"&amp;$B81,'01 TOU Period Demand Impacts'!$A$35:$A$46,0),MATCH(E$78,'01 TOU Period Demand Impacts'!$D$34:$I$34,0))</f>
        <v>12.3112693636155</v>
      </c>
      <c r="F81" s="126">
        <f>INDEX('01 TOU Period Demand Impacts'!$D$35:$I$46,MATCH($A81&amp;"_"&amp;$B81,'01 TOU Period Demand Impacts'!$A$35:$A$46,0),MATCH(F$78,'01 TOU Period Demand Impacts'!$D$34:$I$34,0))</f>
        <v>127</v>
      </c>
      <c r="G81" s="126"/>
      <c r="H81" s="126">
        <f>E81</f>
        <v>12.3112693636155</v>
      </c>
      <c r="I81" s="126">
        <f>E81+D81</f>
        <v>12.114861891302398</v>
      </c>
      <c r="J81" s="126"/>
      <c r="K81" s="126"/>
      <c r="L81" s="126">
        <f t="shared" si="7"/>
        <v>1563.5312091791684</v>
      </c>
      <c r="M81" s="126">
        <f t="shared" si="7"/>
        <v>1538.5874601954047</v>
      </c>
      <c r="O81" s="126" t="str">
        <f>INDEX('99 Look-Up Tables'!$G$3:$G$6,MATCH($B81,'99 Look-Up Tables'!$E$3:$E$6,0),1)</f>
        <v>Off-Peak</v>
      </c>
    </row>
    <row r="82" spans="1:15" outlineLevel="1" x14ac:dyDescent="0.35">
      <c r="A82" s="126" t="s">
        <v>166</v>
      </c>
      <c r="B82" s="126" t="s">
        <v>165</v>
      </c>
      <c r="C82" s="126"/>
      <c r="D82" s="126">
        <f>INDEX('01 TOU Period Demand Impacts'!$D$35:$I$46,MATCH($A82&amp;"_"&amp;$B82,'01 TOU Period Demand Impacts'!$A$35:$A$46,0),MATCH(D$78,'01 TOU Period Demand Impacts'!$D$34:$I$34,0))</f>
        <v>-0.14871141576452601</v>
      </c>
      <c r="E82" s="126">
        <f>INDEX('01 TOU Period Demand Impacts'!$D$35:$I$46,MATCH($A82&amp;"_"&amp;$B82,'01 TOU Period Demand Impacts'!$A$35:$A$46,0),MATCH(E$78,'01 TOU Period Demand Impacts'!$D$34:$I$34,0))</f>
        <v>28.155934253108502</v>
      </c>
      <c r="F82" s="126">
        <f>INDEX('01 TOU Period Demand Impacts'!$D$35:$I$46,MATCH($A82&amp;"_"&amp;$B82,'01 TOU Period Demand Impacts'!$A$35:$A$46,0),MATCH(F$78,'01 TOU Period Demand Impacts'!$D$34:$I$34,0))</f>
        <v>57</v>
      </c>
      <c r="G82" s="126"/>
      <c r="H82" s="126">
        <f>E82</f>
        <v>28.155934253108502</v>
      </c>
      <c r="I82" s="126">
        <f>E82+D82</f>
        <v>28.007222837343974</v>
      </c>
      <c r="J82" s="126"/>
      <c r="K82" s="126"/>
      <c r="L82" s="126">
        <f t="shared" si="7"/>
        <v>1604.8882524271846</v>
      </c>
      <c r="M82" s="126">
        <f t="shared" si="7"/>
        <v>1596.4117017286064</v>
      </c>
      <c r="O82" s="126" t="str">
        <f>INDEX('99 Look-Up Tables'!$G$3:$G$6,MATCH($B82,'99 Look-Up Tables'!$E$3:$E$6,0),1)</f>
        <v>Off-Peak</v>
      </c>
    </row>
    <row r="85" spans="1:15" x14ac:dyDescent="0.35">
      <c r="H85" s="148" t="s">
        <v>285</v>
      </c>
    </row>
    <row r="86" spans="1:15" ht="43.5" x14ac:dyDescent="0.35">
      <c r="A86" s="137" t="s">
        <v>415</v>
      </c>
      <c r="B86" s="137" t="s">
        <v>256</v>
      </c>
      <c r="C86" s="137"/>
      <c r="D86" s="137"/>
      <c r="E86" s="137" t="s">
        <v>153</v>
      </c>
      <c r="F86" s="137" t="s">
        <v>154</v>
      </c>
      <c r="H86" s="137" t="s">
        <v>274</v>
      </c>
      <c r="L86" s="137" t="s">
        <v>274</v>
      </c>
      <c r="M86" s="137"/>
      <c r="N86" s="118"/>
      <c r="O86" s="137" t="s">
        <v>287</v>
      </c>
    </row>
    <row r="87" spans="1:15" x14ac:dyDescent="0.35">
      <c r="A87" s="126" t="s">
        <v>416</v>
      </c>
      <c r="B87" s="126" t="s">
        <v>163</v>
      </c>
      <c r="C87" s="126"/>
      <c r="D87" s="126"/>
      <c r="E87" s="126">
        <v>6.2848186580697201</v>
      </c>
      <c r="F87" s="126">
        <v>127</v>
      </c>
      <c r="H87" s="126">
        <f>E87</f>
        <v>6.2848186580697201</v>
      </c>
      <c r="L87" s="126">
        <f t="shared" ref="L87:L90" si="8">H87*($F87-$J87)</f>
        <v>798.17196957485442</v>
      </c>
      <c r="M87" s="126"/>
      <c r="O87" s="126" t="str">
        <f>INDEX('99 Look-Up Tables'!$G$3:$G$6,MATCH($B87,'99 Look-Up Tables'!$E$3:$E$6,0),1)</f>
        <v>Mid-Peak</v>
      </c>
    </row>
    <row r="88" spans="1:15" x14ac:dyDescent="0.35">
      <c r="A88" s="126" t="s">
        <v>416</v>
      </c>
      <c r="B88" s="126" t="s">
        <v>164</v>
      </c>
      <c r="C88" s="126"/>
      <c r="D88" s="126"/>
      <c r="E88" s="126">
        <v>11.9798486308762</v>
      </c>
      <c r="F88" s="126">
        <v>127</v>
      </c>
      <c r="H88" s="126">
        <f>E88</f>
        <v>11.9798486308762</v>
      </c>
      <c r="L88" s="126">
        <f t="shared" si="8"/>
        <v>1521.4407761212774</v>
      </c>
      <c r="M88" s="126"/>
      <c r="O88" s="126" t="str">
        <f>INDEX('99 Look-Up Tables'!$G$3:$G$6,MATCH($B88,'99 Look-Up Tables'!$E$3:$E$6,0),1)</f>
        <v>Off-Peak</v>
      </c>
    </row>
    <row r="89" spans="1:15" x14ac:dyDescent="0.35">
      <c r="A89" s="126" t="s">
        <v>416</v>
      </c>
      <c r="B89" s="126" t="s">
        <v>162</v>
      </c>
      <c r="C89" s="126"/>
      <c r="D89" s="126"/>
      <c r="E89" s="126">
        <v>6.5825596077641197</v>
      </c>
      <c r="F89" s="126">
        <v>127</v>
      </c>
      <c r="H89" s="126">
        <f>E89</f>
        <v>6.5825596077641197</v>
      </c>
      <c r="L89" s="126">
        <f t="shared" si="8"/>
        <v>835.98507018604323</v>
      </c>
      <c r="M89" s="126"/>
      <c r="O89" s="126" t="str">
        <f>INDEX('99 Look-Up Tables'!$G$3:$G$6,MATCH($B89,'99 Look-Up Tables'!$E$3:$E$6,0),1)</f>
        <v>On-Peak</v>
      </c>
    </row>
    <row r="90" spans="1:15" x14ac:dyDescent="0.35">
      <c r="A90" s="126" t="s">
        <v>416</v>
      </c>
      <c r="B90" s="126" t="s">
        <v>165</v>
      </c>
      <c r="C90" s="126"/>
      <c r="D90" s="126"/>
      <c r="E90" s="126">
        <v>27.341963483986799</v>
      </c>
      <c r="F90" s="126">
        <v>57</v>
      </c>
      <c r="H90" s="126">
        <f>E90</f>
        <v>27.341963483986799</v>
      </c>
      <c r="L90" s="126">
        <f t="shared" si="8"/>
        <v>1558.4919185872475</v>
      </c>
      <c r="M90" s="126"/>
      <c r="O90" s="126" t="str">
        <f>INDEX('99 Look-Up Tables'!$G$3:$G$6,MATCH($B90,'99 Look-Up Tables'!$E$3:$E$6,0),1)</f>
        <v>Off-Peak</v>
      </c>
    </row>
    <row r="116" spans="1:6" s="115" customFormat="1" ht="23.5" x14ac:dyDescent="0.55000000000000004">
      <c r="A116" s="114" t="s">
        <v>247</v>
      </c>
    </row>
    <row r="117" spans="1:6" x14ac:dyDescent="0.35">
      <c r="A117" s="113"/>
    </row>
    <row r="118" spans="1:6" x14ac:dyDescent="0.35">
      <c r="A118" s="64" t="s">
        <v>209</v>
      </c>
      <c r="B118" s="119" t="s">
        <v>226</v>
      </c>
      <c r="C118" s="119"/>
      <c r="D118" s="64" t="s">
        <v>270</v>
      </c>
    </row>
    <row r="119" spans="1:6" x14ac:dyDescent="0.35">
      <c r="B119" s="119" t="s">
        <v>269</v>
      </c>
      <c r="C119" s="119"/>
      <c r="D119" s="64" t="s">
        <v>271</v>
      </c>
    </row>
    <row r="120" spans="1:6" x14ac:dyDescent="0.35">
      <c r="A120" s="64" t="s">
        <v>227</v>
      </c>
      <c r="B120" s="120">
        <v>43511</v>
      </c>
      <c r="C120" s="120"/>
    </row>
    <row r="121" spans="1:6" outlineLevel="1" x14ac:dyDescent="0.35">
      <c r="B121" s="120"/>
      <c r="C121" s="120"/>
    </row>
    <row r="122" spans="1:6" outlineLevel="1" x14ac:dyDescent="0.35">
      <c r="B122" s="120" t="s">
        <v>268</v>
      </c>
      <c r="C122" s="120"/>
      <c r="D122" s="64" t="s">
        <v>302</v>
      </c>
      <c r="E122" s="64" t="s">
        <v>303</v>
      </c>
    </row>
    <row r="123" spans="1:6" outlineLevel="1" x14ac:dyDescent="0.35">
      <c r="B123" s="134" t="s">
        <v>207</v>
      </c>
      <c r="C123" s="134"/>
      <c r="D123" s="134" t="s">
        <v>268</v>
      </c>
      <c r="E123" s="134" t="s">
        <v>272</v>
      </c>
      <c r="F123" s="134"/>
    </row>
    <row r="124" spans="1:6" outlineLevel="1" x14ac:dyDescent="0.35">
      <c r="B124" s="126" t="s">
        <v>162</v>
      </c>
      <c r="C124" s="126"/>
      <c r="D124" s="129">
        <f>'05 Own Price Elasticity Daily'!D123</f>
        <v>0.13200000000000001</v>
      </c>
      <c r="E124" s="129">
        <f>'05 Own Price Elasticity Daily'!E123</f>
        <v>0.13200000000000001</v>
      </c>
      <c r="F124" s="126" t="str">
        <f>'05 Own Price Elasticity Daily'!F123</f>
        <v>Per kWh</v>
      </c>
    </row>
    <row r="125" spans="1:6" outlineLevel="1" x14ac:dyDescent="0.35">
      <c r="B125" s="126" t="s">
        <v>163</v>
      </c>
      <c r="C125" s="126"/>
      <c r="D125" s="129">
        <f>'05 Own Price Elasticity Daily'!D124</f>
        <v>9.4E-2</v>
      </c>
      <c r="E125" s="129">
        <f>'05 Own Price Elasticity Daily'!E124</f>
        <v>9.4E-2</v>
      </c>
      <c r="F125" s="126" t="str">
        <f>'05 Own Price Elasticity Daily'!F124</f>
        <v>Per kWh</v>
      </c>
    </row>
    <row r="126" spans="1:6" outlineLevel="1" x14ac:dyDescent="0.35">
      <c r="B126" s="126" t="s">
        <v>164</v>
      </c>
      <c r="C126" s="126"/>
      <c r="D126" s="129">
        <f>'05 Own Price Elasticity Daily'!D125</f>
        <v>0.06</v>
      </c>
      <c r="E126" s="129">
        <f>'05 Own Price Elasticity Daily'!E125</f>
        <v>6.5000000000000002E-2</v>
      </c>
      <c r="F126" s="126" t="str">
        <f>'05 Own Price Elasticity Daily'!F125</f>
        <v>Per kWh</v>
      </c>
    </row>
    <row r="127" spans="1:6" outlineLevel="1" x14ac:dyDescent="0.35">
      <c r="B127" s="126" t="s">
        <v>208</v>
      </c>
      <c r="C127" s="126"/>
      <c r="D127" s="130">
        <f>'05 Own Price Elasticity Daily'!D126</f>
        <v>0.59499999999999997</v>
      </c>
      <c r="E127" s="129">
        <f>'05 Own Price Elasticity Daily'!E126</f>
        <v>0</v>
      </c>
      <c r="F127" s="126" t="str">
        <f>'05 Own Price Elasticity Daily'!F126</f>
        <v>Per kWh</v>
      </c>
    </row>
    <row r="128" spans="1:6" outlineLevel="1" x14ac:dyDescent="0.35"/>
    <row r="129" spans="4:6" outlineLevel="1" x14ac:dyDescent="0.35">
      <c r="D129" s="64" t="s">
        <v>211</v>
      </c>
    </row>
    <row r="130" spans="4:6" outlineLevel="1" x14ac:dyDescent="0.35">
      <c r="D130" s="126" t="str">
        <f>'05 Own Price Elasticity Daily'!D129</f>
        <v xml:space="preserve">Monthly </v>
      </c>
      <c r="E130" s="129">
        <f>'05 Own Price Elasticity Daily'!E129</f>
        <v>22.48</v>
      </c>
      <c r="F130" s="126" t="str">
        <f>'05 Own Price Elasticity Daily'!F129</f>
        <v>Per month</v>
      </c>
    </row>
    <row r="131" spans="4:6" outlineLevel="1" x14ac:dyDescent="0.35">
      <c r="D131" s="126" t="str">
        <f>'05 Own Price Elasticity Daily'!D130</f>
        <v>IESO Smart Meter Entity</v>
      </c>
      <c r="E131" s="129">
        <f>'05 Own Price Elasticity Daily'!E130</f>
        <v>0.56999999999999995</v>
      </c>
      <c r="F131" s="126" t="str">
        <f>'05 Own Price Elasticity Daily'!F130</f>
        <v>Per month</v>
      </c>
    </row>
    <row r="132" spans="4:6" outlineLevel="1" x14ac:dyDescent="0.35">
      <c r="D132" s="126" t="str">
        <f>'05 Own Price Elasticity Daily'!D131</f>
        <v>Admin</v>
      </c>
      <c r="E132" s="129">
        <f>'05 Own Price Elasticity Daily'!E131</f>
        <v>0.25</v>
      </c>
      <c r="F132" s="126" t="str">
        <f>'05 Own Price Elasticity Daily'!F131</f>
        <v>Per month</v>
      </c>
    </row>
    <row r="133" spans="4:6" outlineLevel="1" x14ac:dyDescent="0.35">
      <c r="D133" s="126"/>
      <c r="E133" s="129"/>
      <c r="F133" s="126"/>
    </row>
    <row r="134" spans="4:6" outlineLevel="1" x14ac:dyDescent="0.35">
      <c r="D134" s="127" t="str">
        <f>'05 Own Price Elasticity Daily'!D133</f>
        <v>Total Monthly Cost</v>
      </c>
      <c r="E134" s="133">
        <f>'05 Own Price Elasticity Daily'!E133</f>
        <v>23.3</v>
      </c>
      <c r="F134" s="127" t="str">
        <f>'05 Own Price Elasticity Daily'!F133</f>
        <v>Per month</v>
      </c>
    </row>
    <row r="135" spans="4:6" outlineLevel="1" x14ac:dyDescent="0.35"/>
    <row r="136" spans="4:6" outlineLevel="1" x14ac:dyDescent="0.35">
      <c r="D136" s="64" t="s">
        <v>214</v>
      </c>
    </row>
    <row r="137" spans="4:6" outlineLevel="1" x14ac:dyDescent="0.35">
      <c r="D137" s="132" t="str">
        <f>'05 Own Price Elasticity Daily'!D136</f>
        <v>Dx</v>
      </c>
      <c r="E137" s="130">
        <f>'05 Own Price Elasticity Daily'!E136</f>
        <v>3.2000000000000002E-3</v>
      </c>
      <c r="F137" s="126" t="str">
        <f>'05 Own Price Elasticity Daily'!F136</f>
        <v>Per kWh</v>
      </c>
    </row>
    <row r="138" spans="4:6" outlineLevel="1" x14ac:dyDescent="0.35">
      <c r="D138" s="132" t="str">
        <f>'05 Own Price Elasticity Daily'!D137</f>
        <v>Network</v>
      </c>
      <c r="E138" s="130">
        <f>'05 Own Price Elasticity Daily'!E137</f>
        <v>6.8999999999999999E-3</v>
      </c>
      <c r="F138" s="126" t="str">
        <f>'05 Own Price Elasticity Daily'!F137</f>
        <v>Per kWh</v>
      </c>
    </row>
    <row r="139" spans="4:6" outlineLevel="1" x14ac:dyDescent="0.35">
      <c r="D139" s="132" t="str">
        <f>'05 Own Price Elasticity Daily'!D138</f>
        <v>Connection</v>
      </c>
      <c r="E139" s="130">
        <f>'05 Own Price Elasticity Daily'!E138</f>
        <v>6.6E-3</v>
      </c>
      <c r="F139" s="126" t="str">
        <f>'05 Own Price Elasticity Daily'!F138</f>
        <v>Per kWh</v>
      </c>
    </row>
    <row r="140" spans="4:6" outlineLevel="1" x14ac:dyDescent="0.35">
      <c r="D140" s="132" t="str">
        <f>'05 Own Price Elasticity Daily'!D139</f>
        <v>Wholesale Market Service</v>
      </c>
      <c r="E140" s="130">
        <f>'05 Own Price Elasticity Daily'!E139</f>
        <v>3.0000000000000001E-3</v>
      </c>
      <c r="F140" s="126" t="str">
        <f>'05 Own Price Elasticity Daily'!F139</f>
        <v>Per kWh</v>
      </c>
    </row>
    <row r="141" spans="4:6" outlineLevel="1" x14ac:dyDescent="0.35">
      <c r="D141" s="132" t="str">
        <f>'05 Own Price Elasticity Daily'!D140</f>
        <v>Capacity Based Recovery</v>
      </c>
      <c r="E141" s="130">
        <f>'05 Own Price Elasticity Daily'!E140</f>
        <v>4.0000000000000002E-4</v>
      </c>
      <c r="F141" s="126" t="str">
        <f>'05 Own Price Elasticity Daily'!F140</f>
        <v>Per kWh</v>
      </c>
    </row>
    <row r="142" spans="4:6" outlineLevel="1" x14ac:dyDescent="0.35">
      <c r="D142" s="132" t="str">
        <f>'05 Own Price Elasticity Daily'!D141</f>
        <v>Rural Rate Protection</v>
      </c>
      <c r="E142" s="130">
        <f>'05 Own Price Elasticity Daily'!E141</f>
        <v>5.0000000000000001E-4</v>
      </c>
      <c r="F142" s="126" t="str">
        <f>'05 Own Price Elasticity Daily'!F141</f>
        <v>Per kWh</v>
      </c>
    </row>
    <row r="143" spans="4:6" outlineLevel="1" x14ac:dyDescent="0.35">
      <c r="D143" s="126"/>
      <c r="E143" s="130"/>
      <c r="F143" s="126"/>
    </row>
    <row r="144" spans="4:6" outlineLevel="1" x14ac:dyDescent="0.35">
      <c r="D144" s="128" t="str">
        <f>'05 Own Price Elasticity Daily'!D143</f>
        <v>Total Non-Commodity Variable Rate</v>
      </c>
      <c r="E144" s="131">
        <f>'05 Own Price Elasticity Daily'!E143</f>
        <v>2.06E-2</v>
      </c>
      <c r="F144" s="126" t="str">
        <f>'05 Own Price Elasticity Daily'!F143</f>
        <v>Per kWh</v>
      </c>
    </row>
    <row r="145" spans="4:5" outlineLevel="1" x14ac:dyDescent="0.35"/>
    <row r="146" spans="4:5" outlineLevel="1" x14ac:dyDescent="0.35">
      <c r="D146" s="64" t="str">
        <f>'05 Own Price Elasticity Daily'!D145</f>
        <v>Percentage Charges</v>
      </c>
      <c r="E146" s="64">
        <f>'05 Own Price Elasticity Daily'!E145</f>
        <v>0</v>
      </c>
    </row>
    <row r="147" spans="4:5" outlineLevel="1" x14ac:dyDescent="0.35">
      <c r="D147" s="64" t="str">
        <f>'05 Own Price Elasticity Daily'!D146</f>
        <v>HST</v>
      </c>
      <c r="E147" s="121">
        <f>'05 Own Price Elasticity Daily'!E146</f>
        <v>0.13</v>
      </c>
    </row>
    <row r="148" spans="4:5" outlineLevel="1" x14ac:dyDescent="0.35">
      <c r="D148" s="64" t="str">
        <f>'05 Own Price Elasticity Daily'!D147</f>
        <v>Provincial Rebate</v>
      </c>
      <c r="E148" s="121">
        <f>'05 Own Price Elasticity Daily'!E147</f>
        <v>-0.08</v>
      </c>
    </row>
    <row r="149" spans="4:5" outlineLevel="1" x14ac:dyDescent="0.35">
      <c r="E149" s="121"/>
    </row>
    <row r="150" spans="4:5" outlineLevel="1" x14ac:dyDescent="0.35">
      <c r="D150" s="64" t="str">
        <f>'05 Own Price Elasticity Daily'!D149</f>
        <v>Net % Impact</v>
      </c>
      <c r="E150" s="121">
        <f>'05 Own Price Elasticity Daily'!E149</f>
        <v>0.05</v>
      </c>
    </row>
  </sheetData>
  <hyperlinks>
    <hyperlink ref="B118" r:id="rId1" location="!/residential/content?page=electricity-water-rates" xr:uid="{AE0BB359-8882-4357-B9EC-8D5DB7133F39}"/>
    <hyperlink ref="B119" r:id="rId2" xr:uid="{4BB817A3-EB4B-4259-9520-8CC7C7A14990}"/>
  </hyperlinks>
  <pageMargins left="0.7" right="0.7" top="0.75" bottom="0.75" header="0.3" footer="0.3"/>
  <pageSetup orientation="portrait" r:id="rId3"/>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93CFDD7-7509-4D49-8B84-C61349F02286}">
  <sheetPr>
    <tabColor rgb="FFFFC000"/>
  </sheetPr>
  <dimension ref="A2:AG2211"/>
  <sheetViews>
    <sheetView workbookViewId="0">
      <selection activeCell="AA10" sqref="AA10"/>
    </sheetView>
  </sheetViews>
  <sheetFormatPr defaultRowHeight="14.5" outlineLevelRow="1" x14ac:dyDescent="0.35"/>
  <cols>
    <col min="1" max="1" width="8.7265625" style="64"/>
    <col min="2" max="2" width="9.81640625" style="64" bestFit="1" customWidth="1"/>
    <col min="3" max="29" width="8.7265625" style="64"/>
    <col min="30" max="30" width="19.90625" style="64" bestFit="1" customWidth="1"/>
    <col min="31" max="16384" width="8.7265625" style="64"/>
  </cols>
  <sheetData>
    <row r="2" spans="1:17" x14ac:dyDescent="0.35">
      <c r="A2" s="64" t="s">
        <v>393</v>
      </c>
      <c r="B2" s="64" t="s">
        <v>394</v>
      </c>
      <c r="C2" s="64" t="s">
        <v>395</v>
      </c>
      <c r="D2" s="64" t="s">
        <v>396</v>
      </c>
      <c r="E2" s="64" t="s">
        <v>397</v>
      </c>
      <c r="F2" s="64" t="s">
        <v>398</v>
      </c>
      <c r="H2" s="64" t="s">
        <v>102</v>
      </c>
      <c r="Q2" s="64" t="s">
        <v>405</v>
      </c>
    </row>
    <row r="3" spans="1:17" ht="72.5" x14ac:dyDescent="0.35">
      <c r="A3" s="138" t="s">
        <v>399</v>
      </c>
      <c r="B3" s="138" t="s">
        <v>400</v>
      </c>
      <c r="C3" s="138" t="s">
        <v>401</v>
      </c>
      <c r="D3" s="138" t="s">
        <v>402</v>
      </c>
      <c r="E3" s="138" t="s">
        <v>403</v>
      </c>
      <c r="F3" s="138" t="s">
        <v>404</v>
      </c>
    </row>
    <row r="4" spans="1:17" x14ac:dyDescent="0.35">
      <c r="A4" s="126" t="s">
        <v>102</v>
      </c>
      <c r="B4" s="209">
        <f>SUMIFS($C$21:$C$2199,$B$21:$B$2199,$A4)</f>
        <v>1296977.7499999986</v>
      </c>
      <c r="C4" s="210">
        <f>SUMIFS($F$21:$F$2199,$B$21:$B$2199,$A4)</f>
        <v>103830.43000000002</v>
      </c>
      <c r="D4" s="210">
        <f>SUMIFS($E$21:$E$2199,$B$21:$B$2199,$A4)</f>
        <v>104729.27000000006</v>
      </c>
      <c r="E4" s="211">
        <f>C4/B4</f>
        <v>8.0055675588883574E-2</v>
      </c>
      <c r="F4" s="211">
        <f>D4/B4</f>
        <v>8.0748702126925601E-2</v>
      </c>
    </row>
    <row r="5" spans="1:17" x14ac:dyDescent="0.35">
      <c r="A5" s="126" t="s">
        <v>405</v>
      </c>
      <c r="B5" s="209">
        <f>SUMIFS($C$21:$C$2199,$B$21:$B$2199,$A5)</f>
        <v>1384226.6000000008</v>
      </c>
      <c r="C5" s="210">
        <f>SUMIFS($F$21:$F$2199,$B$21:$B$2199,$A5)</f>
        <v>110514.69000000002</v>
      </c>
      <c r="D5" s="210">
        <f>SUMIFS($E$21:$E$2199,$B$21:$B$2199,$A5)</f>
        <v>111653.07999999997</v>
      </c>
      <c r="E5" s="211">
        <f>C5/B5</f>
        <v>7.9838582786951176E-2</v>
      </c>
      <c r="F5" s="211">
        <f t="shared" ref="F5:F7" si="0">D5/B5</f>
        <v>8.0660984263703578E-2</v>
      </c>
    </row>
    <row r="6" spans="1:17" x14ac:dyDescent="0.35">
      <c r="A6" s="126" t="s">
        <v>184</v>
      </c>
      <c r="B6" s="209">
        <f>SUMIFS($C$21:$C$2199,$B$21:$B$2199,$A6)</f>
        <v>5326843.0360000022</v>
      </c>
      <c r="C6" s="212" t="s">
        <v>406</v>
      </c>
      <c r="D6" s="210">
        <f>SUMIFS($E$21:$E$2199,$B$21:$B$2199,$A6)</f>
        <v>432958.72000000061</v>
      </c>
      <c r="E6" s="212" t="s">
        <v>406</v>
      </c>
      <c r="F6" s="211">
        <f t="shared" si="0"/>
        <v>8.1278670513467044E-2</v>
      </c>
    </row>
    <row r="7" spans="1:17" x14ac:dyDescent="0.35">
      <c r="A7" s="126" t="s">
        <v>416</v>
      </c>
      <c r="B7" s="209">
        <f>SUMIFS($C$21:$C$2199,$B$21:$B$2199,$A7)</f>
        <v>2148459.2200000007</v>
      </c>
      <c r="C7" s="212" t="s">
        <v>406</v>
      </c>
      <c r="D7" s="210">
        <f>SUMIFS($E$21:$E$2199,$B$21:$B$2199,$A7)</f>
        <v>175665.76000000027</v>
      </c>
      <c r="E7" s="212" t="s">
        <v>406</v>
      </c>
      <c r="F7" s="211">
        <f t="shared" si="0"/>
        <v>8.1763599869491693E-2</v>
      </c>
    </row>
    <row r="15" spans="1:17" s="115" customFormat="1" ht="23.5" x14ac:dyDescent="0.55000000000000004">
      <c r="A15" s="114" t="s">
        <v>434</v>
      </c>
    </row>
    <row r="16" spans="1:17" hidden="1" outlineLevel="1" x14ac:dyDescent="0.35">
      <c r="A16" s="64" t="s">
        <v>424</v>
      </c>
      <c r="B16" s="64" t="s">
        <v>425</v>
      </c>
    </row>
    <row r="17" spans="1:33" hidden="1" outlineLevel="1" x14ac:dyDescent="0.35">
      <c r="A17" s="64" t="s">
        <v>252</v>
      </c>
      <c r="B17" s="64" t="s">
        <v>428</v>
      </c>
    </row>
    <row r="18" spans="1:33" hidden="1" outlineLevel="1" x14ac:dyDescent="0.35">
      <c r="A18" s="64" t="s">
        <v>426</v>
      </c>
      <c r="B18" s="64" t="s">
        <v>427</v>
      </c>
    </row>
    <row r="19" spans="1:33" hidden="1" outlineLevel="1" x14ac:dyDescent="0.35">
      <c r="J19" s="64" t="s">
        <v>102</v>
      </c>
      <c r="K19" s="64" t="s">
        <v>405</v>
      </c>
      <c r="L19" s="64" t="s">
        <v>184</v>
      </c>
      <c r="M19" s="64" t="s">
        <v>416</v>
      </c>
      <c r="T19" s="64" t="s">
        <v>430</v>
      </c>
    </row>
    <row r="20" spans="1:33" hidden="1" outlineLevel="1" x14ac:dyDescent="0.35">
      <c r="A20" s="64" t="s">
        <v>419</v>
      </c>
      <c r="B20" s="64" t="s">
        <v>423</v>
      </c>
      <c r="C20" s="64" t="s">
        <v>420</v>
      </c>
      <c r="D20" s="64" t="s">
        <v>154</v>
      </c>
      <c r="E20" s="64" t="s">
        <v>421</v>
      </c>
      <c r="F20" s="64" t="s">
        <v>422</v>
      </c>
      <c r="H20" s="64" t="s">
        <v>431</v>
      </c>
      <c r="U20" s="64" t="s">
        <v>431</v>
      </c>
      <c r="V20" s="64" t="s">
        <v>431</v>
      </c>
      <c r="Y20" s="64" t="s">
        <v>429</v>
      </c>
      <c r="Z20" s="64" t="s">
        <v>429</v>
      </c>
    </row>
    <row r="21" spans="1:33" hidden="1" outlineLevel="1" x14ac:dyDescent="0.35">
      <c r="A21" s="64">
        <v>1011428</v>
      </c>
      <c r="B21" s="64" t="s">
        <v>184</v>
      </c>
      <c r="C21" s="64">
        <v>5062.5200000000004</v>
      </c>
      <c r="D21" s="64">
        <v>185</v>
      </c>
      <c r="E21" s="64">
        <v>409.88</v>
      </c>
      <c r="F21" s="64">
        <v>0</v>
      </c>
      <c r="H21" s="64">
        <f>F21-E21</f>
        <v>-409.88</v>
      </c>
      <c r="J21" s="64">
        <f t="shared" ref="J21:J84" si="1">IF($B21=J$19,J20+1,J20)</f>
        <v>0</v>
      </c>
      <c r="K21" s="64">
        <f t="shared" ref="K21:K84" si="2">IF($B21=K$19,K20+1,K20)</f>
        <v>0</v>
      </c>
      <c r="L21" s="64">
        <f t="shared" ref="L21:L84" si="3">IF($B21=L$19,L20+1,L20)</f>
        <v>1</v>
      </c>
      <c r="M21" s="64">
        <f t="shared" ref="M21:M84" si="4">IF($B21=M$19,M20+1,M20)</f>
        <v>0</v>
      </c>
      <c r="U21" s="64" t="s">
        <v>102</v>
      </c>
      <c r="V21" s="64" t="s">
        <v>405</v>
      </c>
      <c r="Y21" s="64" t="s">
        <v>102</v>
      </c>
      <c r="Z21" s="64" t="s">
        <v>405</v>
      </c>
      <c r="AF21" s="64" t="s">
        <v>102</v>
      </c>
      <c r="AG21" s="64" t="s">
        <v>405</v>
      </c>
    </row>
    <row r="22" spans="1:33" hidden="1" outlineLevel="1" x14ac:dyDescent="0.35">
      <c r="A22" s="64">
        <v>1082586</v>
      </c>
      <c r="B22" s="64" t="s">
        <v>405</v>
      </c>
      <c r="C22" s="64">
        <v>4871.8500000000004</v>
      </c>
      <c r="D22" s="64">
        <v>186</v>
      </c>
      <c r="E22" s="64">
        <v>360.51</v>
      </c>
      <c r="F22" s="64">
        <v>347.15</v>
      </c>
      <c r="H22" s="64">
        <f t="shared" ref="H22:H85" si="5">F22-E22</f>
        <v>-13.360000000000014</v>
      </c>
      <c r="J22" s="64">
        <f t="shared" si="1"/>
        <v>0</v>
      </c>
      <c r="K22" s="64">
        <f t="shared" si="2"/>
        <v>1</v>
      </c>
      <c r="L22" s="64">
        <f t="shared" si="3"/>
        <v>1</v>
      </c>
      <c r="M22" s="64">
        <f t="shared" si="4"/>
        <v>0</v>
      </c>
      <c r="T22" s="64">
        <v>1</v>
      </c>
      <c r="U22" s="64">
        <f ca="1">INDEX(OFFSET($G$21,0,MATCH(U$20,$H$20:$I$20,0),COUNT($A$21:$A$2199),1),MATCH($T22,OFFSET($I$21,0,MATCH(U$21,$J$19:$M$19,0),COUNT($A$21:$A$2199),1),0),1)</f>
        <v>-3.6200000000000045</v>
      </c>
      <c r="V22" s="64">
        <f ca="1">INDEX(OFFSET($G$21,0,MATCH(V$20,$H$20:$I$20,0),COUNT($A$21:$A$2199),1),MATCH($T22,OFFSET($I$21,0,MATCH(V$21,$J$19:$M$19,0),COUNT($A$21:$A$2199),1),0),1)</f>
        <v>-13.360000000000014</v>
      </c>
      <c r="Y22" s="64">
        <f ca="1">IF(ISNA(U22)," ",U22)</f>
        <v>-3.6200000000000045</v>
      </c>
      <c r="Z22" s="64">
        <f ca="1">IF(ISNA(V22)," ",V22)</f>
        <v>-13.360000000000014</v>
      </c>
      <c r="AC22" s="64">
        <f ca="1">MIN(Y22:Z1136)</f>
        <v>-34</v>
      </c>
      <c r="AD22" s="64" t="str">
        <f>"Less than "&amp;AE22</f>
        <v>Less than -35</v>
      </c>
      <c r="AE22" s="64">
        <v>-35</v>
      </c>
      <c r="AF22" s="64">
        <f t="array" aca="1" ref="AF22:AF43" ca="1">FREQUENCY(Y$22:Y$1136,$AE$22:$AE$42)</f>
        <v>0</v>
      </c>
      <c r="AG22" s="64">
        <f t="array" aca="1" ref="AG22:AG43" ca="1">FREQUENCY(Z$22:Z$1136,$AE$22:$AE$42)</f>
        <v>0</v>
      </c>
    </row>
    <row r="23" spans="1:33" hidden="1" outlineLevel="1" x14ac:dyDescent="0.35">
      <c r="A23" s="64">
        <v>1084128</v>
      </c>
      <c r="B23" s="64" t="s">
        <v>184</v>
      </c>
      <c r="C23" s="64">
        <v>5005.92</v>
      </c>
      <c r="D23" s="64">
        <v>186</v>
      </c>
      <c r="E23" s="64">
        <v>408.12</v>
      </c>
      <c r="F23" s="64">
        <v>0</v>
      </c>
      <c r="H23" s="64">
        <f t="shared" si="5"/>
        <v>-408.12</v>
      </c>
      <c r="J23" s="64">
        <f t="shared" si="1"/>
        <v>0</v>
      </c>
      <c r="K23" s="64">
        <f t="shared" si="2"/>
        <v>1</v>
      </c>
      <c r="L23" s="64">
        <f t="shared" si="3"/>
        <v>2</v>
      </c>
      <c r="M23" s="64">
        <f t="shared" si="4"/>
        <v>0</v>
      </c>
      <c r="T23" s="64">
        <f>T22+1</f>
        <v>2</v>
      </c>
      <c r="U23" s="64">
        <f ca="1">INDEX(OFFSET($G$21,0,MATCH(U$20,$H$20:$I$20,0),COUNT($A$21:$A$2199),1),MATCH($T23,OFFSET($I$21,0,MATCH(U$21,$J$19:$M$19,0),COUNT($A$21:$A$2199),1),0),1)</f>
        <v>-9.8899999999999864</v>
      </c>
      <c r="V23" s="64">
        <f ca="1">INDEX(OFFSET($G$21,0,MATCH(V$20,$H$20:$I$20,0),COUNT($A$21:$A$2199),1),MATCH($T23,OFFSET($I$21,0,MATCH(V$21,$J$19:$M$19,0),COUNT($A$21:$A$2199),1),0),1)</f>
        <v>5.3999999999999773</v>
      </c>
      <c r="Y23" s="64">
        <f t="shared" ref="Y23:Y86" ca="1" si="6">IF(ISNA(U23)," ",U23)</f>
        <v>-9.8899999999999864</v>
      </c>
      <c r="Z23" s="64">
        <v>-34</v>
      </c>
      <c r="AC23" s="64">
        <f ca="1">MAX(Y22:Z1136)</f>
        <v>13.169999999999959</v>
      </c>
      <c r="AD23" s="64" t="str">
        <f>"Between "&amp;AE22&amp;" and "&amp;AE23</f>
        <v>Between -35 and -32.5</v>
      </c>
      <c r="AE23" s="64">
        <f>AE22+2.5</f>
        <v>-32.5</v>
      </c>
      <c r="AF23" s="64">
        <f ca="1"/>
        <v>0</v>
      </c>
      <c r="AG23" s="64">
        <f ca="1"/>
        <v>1</v>
      </c>
    </row>
    <row r="24" spans="1:33" hidden="1" outlineLevel="1" x14ac:dyDescent="0.35">
      <c r="A24" s="64">
        <v>1087312</v>
      </c>
      <c r="B24" s="64" t="s">
        <v>416</v>
      </c>
      <c r="C24" s="64">
        <v>4578.05</v>
      </c>
      <c r="D24" s="64">
        <v>186</v>
      </c>
      <c r="E24" s="64">
        <v>378.28</v>
      </c>
      <c r="F24" s="64">
        <v>0</v>
      </c>
      <c r="H24" s="64">
        <f t="shared" si="5"/>
        <v>-378.28</v>
      </c>
      <c r="J24" s="64">
        <f t="shared" si="1"/>
        <v>0</v>
      </c>
      <c r="K24" s="64">
        <f t="shared" si="2"/>
        <v>1</v>
      </c>
      <c r="L24" s="64">
        <f t="shared" si="3"/>
        <v>2</v>
      </c>
      <c r="M24" s="64">
        <f t="shared" si="4"/>
        <v>1</v>
      </c>
      <c r="T24" s="64">
        <f t="shared" ref="T24:T87" si="7">T23+1</f>
        <v>3</v>
      </c>
      <c r="U24" s="64">
        <f ca="1">INDEX(OFFSET($G$21,0,MATCH(U$20,$H$20:$I$20,0),COUNT($A$21:$A$2199),1),MATCH($T24,OFFSET($I$21,0,MATCH(U$21,$J$19:$M$19,0),COUNT($A$21:$A$2199),1),0),1)</f>
        <v>-0.78999999999999204</v>
      </c>
      <c r="V24" s="64">
        <f ca="1">INDEX(OFFSET($G$21,0,MATCH(V$20,$H$20:$I$20,0),COUNT($A$21:$A$2199),1),MATCH($T24,OFFSET($I$21,0,MATCH(V$21,$J$19:$M$19,0),COUNT($A$21:$A$2199),1),0),1)</f>
        <v>-6.4900000000000091</v>
      </c>
      <c r="Y24" s="64">
        <f t="shared" ca="1" si="6"/>
        <v>-0.78999999999999204</v>
      </c>
      <c r="Z24" s="64">
        <f t="shared" ref="Z24:Z87" ca="1" si="8">IF(ISNA(V24)," ",V24)</f>
        <v>-6.4900000000000091</v>
      </c>
      <c r="AD24" s="64" t="str">
        <f t="shared" ref="AD24:AD42" si="9">"Between "&amp;AE23&amp;" and "&amp;AE24</f>
        <v>Between -32.5 and -30</v>
      </c>
      <c r="AE24" s="64">
        <f t="shared" ref="AE24:AE42" si="10">AE23+2.5</f>
        <v>-30</v>
      </c>
      <c r="AF24" s="64">
        <f ca="1"/>
        <v>1</v>
      </c>
      <c r="AG24" s="64">
        <f ca="1"/>
        <v>1</v>
      </c>
    </row>
    <row r="25" spans="1:33" hidden="1" outlineLevel="1" x14ac:dyDescent="0.35">
      <c r="A25" s="64">
        <v>1088675</v>
      </c>
      <c r="B25" s="64" t="s">
        <v>405</v>
      </c>
      <c r="C25" s="64">
        <v>6524</v>
      </c>
      <c r="D25" s="64">
        <v>151</v>
      </c>
      <c r="E25" s="64">
        <v>547.15</v>
      </c>
      <c r="F25" s="64">
        <v>552.54999999999995</v>
      </c>
      <c r="H25" s="64">
        <f t="shared" si="5"/>
        <v>5.3999999999999773</v>
      </c>
      <c r="J25" s="64">
        <f t="shared" si="1"/>
        <v>0</v>
      </c>
      <c r="K25" s="64">
        <f t="shared" si="2"/>
        <v>2</v>
      </c>
      <c r="L25" s="64">
        <f t="shared" si="3"/>
        <v>2</v>
      </c>
      <c r="M25" s="64">
        <f t="shared" si="4"/>
        <v>1</v>
      </c>
      <c r="T25" s="64">
        <f t="shared" si="7"/>
        <v>4</v>
      </c>
      <c r="U25" s="64">
        <f ca="1">INDEX(OFFSET($G$21,0,MATCH(U$20,$H$20:$I$20,0),COUNT($A$21:$A$2199),1),MATCH($T25,OFFSET($I$21,0,MATCH(U$21,$J$19:$M$19,0),COUNT($A$21:$A$2199),1),0),1)</f>
        <v>-3.2900000000000205</v>
      </c>
      <c r="V25" s="64">
        <f ca="1">INDEX(OFFSET($G$21,0,MATCH(V$20,$H$20:$I$20,0),COUNT($A$21:$A$2199),1),MATCH($T25,OFFSET($I$21,0,MATCH(V$21,$J$19:$M$19,0),COUNT($A$21:$A$2199),1),0),1)</f>
        <v>1.6099999999999852</v>
      </c>
      <c r="Y25" s="64">
        <f t="shared" ca="1" si="6"/>
        <v>-3.2900000000000205</v>
      </c>
      <c r="Z25" s="64">
        <f t="shared" ca="1" si="8"/>
        <v>1.6099999999999852</v>
      </c>
      <c r="AD25" s="64" t="str">
        <f t="shared" si="9"/>
        <v>Between -30 and -27.5</v>
      </c>
      <c r="AE25" s="64">
        <f t="shared" si="10"/>
        <v>-27.5</v>
      </c>
      <c r="AF25" s="64">
        <f ca="1"/>
        <v>0</v>
      </c>
      <c r="AG25" s="64">
        <f ca="1"/>
        <v>0</v>
      </c>
    </row>
    <row r="26" spans="1:33" hidden="1" outlineLevel="1" x14ac:dyDescent="0.35">
      <c r="A26" s="64">
        <v>1098369</v>
      </c>
      <c r="B26" s="64" t="s">
        <v>102</v>
      </c>
      <c r="C26" s="64">
        <v>6917.66</v>
      </c>
      <c r="D26" s="64">
        <v>185</v>
      </c>
      <c r="E26" s="64">
        <v>559.22</v>
      </c>
      <c r="F26" s="64">
        <v>555.6</v>
      </c>
      <c r="H26" s="64">
        <f t="shared" si="5"/>
        <v>-3.6200000000000045</v>
      </c>
      <c r="J26" s="64">
        <f t="shared" si="1"/>
        <v>1</v>
      </c>
      <c r="K26" s="64">
        <f t="shared" si="2"/>
        <v>2</v>
      </c>
      <c r="L26" s="64">
        <f t="shared" si="3"/>
        <v>2</v>
      </c>
      <c r="M26" s="64">
        <f t="shared" si="4"/>
        <v>1</v>
      </c>
      <c r="T26" s="64">
        <f t="shared" si="7"/>
        <v>5</v>
      </c>
      <c r="U26" s="64">
        <f ca="1">INDEX(OFFSET($G$21,0,MATCH(U$20,$H$20:$I$20,0),COUNT($A$21:$A$2199),1),MATCH($T26,OFFSET($I$21,0,MATCH(U$21,$J$19:$M$19,0),COUNT($A$21:$A$2199),1),0),1)</f>
        <v>-7.8500000000000227</v>
      </c>
      <c r="V26" s="64">
        <f ca="1">INDEX(OFFSET($G$21,0,MATCH(V$20,$H$20:$I$20,0),COUNT($A$21:$A$2199),1),MATCH($T26,OFFSET($I$21,0,MATCH(V$21,$J$19:$M$19,0),COUNT($A$21:$A$2199),1),0),1)</f>
        <v>-1.0999999999999943</v>
      </c>
      <c r="Y26" s="64">
        <f t="shared" ca="1" si="6"/>
        <v>-7.8500000000000227</v>
      </c>
      <c r="Z26" s="64">
        <f t="shared" ca="1" si="8"/>
        <v>-1.0999999999999943</v>
      </c>
      <c r="AD26" s="64" t="str">
        <f t="shared" si="9"/>
        <v>Between -27.5 and -25</v>
      </c>
      <c r="AE26" s="64">
        <f t="shared" si="10"/>
        <v>-25</v>
      </c>
      <c r="AF26" s="64">
        <f ca="1"/>
        <v>0</v>
      </c>
      <c r="AG26" s="64">
        <f ca="1"/>
        <v>1</v>
      </c>
    </row>
    <row r="27" spans="1:33" hidden="1" outlineLevel="1" x14ac:dyDescent="0.35">
      <c r="A27" s="64">
        <v>1119561</v>
      </c>
      <c r="B27" s="64" t="s">
        <v>102</v>
      </c>
      <c r="C27" s="64">
        <v>4013.26</v>
      </c>
      <c r="D27" s="64">
        <v>186</v>
      </c>
      <c r="E27" s="64">
        <v>314.31</v>
      </c>
      <c r="F27" s="64">
        <v>304.42</v>
      </c>
      <c r="H27" s="64">
        <f t="shared" si="5"/>
        <v>-9.8899999999999864</v>
      </c>
      <c r="J27" s="64">
        <f t="shared" si="1"/>
        <v>2</v>
      </c>
      <c r="K27" s="64">
        <f t="shared" si="2"/>
        <v>2</v>
      </c>
      <c r="L27" s="64">
        <f t="shared" si="3"/>
        <v>2</v>
      </c>
      <c r="M27" s="64">
        <f t="shared" si="4"/>
        <v>1</v>
      </c>
      <c r="T27" s="64">
        <f t="shared" si="7"/>
        <v>6</v>
      </c>
      <c r="U27" s="64">
        <f ca="1">INDEX(OFFSET($G$21,0,MATCH(U$20,$H$20:$I$20,0),COUNT($A$21:$A$2199),1),MATCH($T27,OFFSET($I$21,0,MATCH(U$21,$J$19:$M$19,0),COUNT($A$21:$A$2199),1),0),1)</f>
        <v>0.5</v>
      </c>
      <c r="V27" s="64">
        <f ca="1">INDEX(OFFSET($G$21,0,MATCH(V$20,$H$20:$I$20,0),COUNT($A$21:$A$2199),1),MATCH($T27,OFFSET($I$21,0,MATCH(V$21,$J$19:$M$19,0),COUNT($A$21:$A$2199),1),0),1)</f>
        <v>-8.0800000000000409</v>
      </c>
      <c r="Y27" s="64">
        <f t="shared" ca="1" si="6"/>
        <v>0.5</v>
      </c>
      <c r="Z27" s="64">
        <f t="shared" ca="1" si="8"/>
        <v>-8.0800000000000409</v>
      </c>
      <c r="AD27" s="64" t="str">
        <f t="shared" si="9"/>
        <v>Between -25 and -22.5</v>
      </c>
      <c r="AE27" s="64">
        <f t="shared" si="10"/>
        <v>-22.5</v>
      </c>
      <c r="AF27" s="64">
        <f ca="1"/>
        <v>1</v>
      </c>
      <c r="AG27" s="64">
        <f ca="1"/>
        <v>2</v>
      </c>
    </row>
    <row r="28" spans="1:33" hidden="1" outlineLevel="1" x14ac:dyDescent="0.35">
      <c r="A28" s="64">
        <v>1123447</v>
      </c>
      <c r="B28" s="64" t="s">
        <v>102</v>
      </c>
      <c r="C28" s="64">
        <v>2760.03</v>
      </c>
      <c r="D28" s="64">
        <v>153</v>
      </c>
      <c r="E28" s="64">
        <v>222.5</v>
      </c>
      <c r="F28" s="64">
        <v>221.71</v>
      </c>
      <c r="H28" s="64">
        <f t="shared" si="5"/>
        <v>-0.78999999999999204</v>
      </c>
      <c r="J28" s="64">
        <f t="shared" si="1"/>
        <v>3</v>
      </c>
      <c r="K28" s="64">
        <f t="shared" si="2"/>
        <v>2</v>
      </c>
      <c r="L28" s="64">
        <f t="shared" si="3"/>
        <v>2</v>
      </c>
      <c r="M28" s="64">
        <f t="shared" si="4"/>
        <v>1</v>
      </c>
      <c r="T28" s="64">
        <f t="shared" si="7"/>
        <v>7</v>
      </c>
      <c r="U28" s="64">
        <f ca="1">INDEX(OFFSET($G$21,0,MATCH(U$20,$H$20:$I$20,0),COUNT($A$21:$A$2199),1),MATCH($T28,OFFSET($I$21,0,MATCH(U$21,$J$19:$M$19,0),COUNT($A$21:$A$2199),1),0),1)</f>
        <v>-3.6800000000000068</v>
      </c>
      <c r="V28" s="64">
        <f ca="1">INDEX(OFFSET($G$21,0,MATCH(V$20,$H$20:$I$20,0),COUNT($A$21:$A$2199),1),MATCH($T28,OFFSET($I$21,0,MATCH(V$21,$J$19:$M$19,0),COUNT($A$21:$A$2199),1),0),1)</f>
        <v>-2.1100000000000136</v>
      </c>
      <c r="Y28" s="64">
        <f t="shared" ca="1" si="6"/>
        <v>-3.6800000000000068</v>
      </c>
      <c r="Z28" s="64">
        <f t="shared" ca="1" si="8"/>
        <v>-2.1100000000000136</v>
      </c>
      <c r="AD28" s="64" t="str">
        <f t="shared" si="9"/>
        <v>Between -22.5 and -20</v>
      </c>
      <c r="AE28" s="64">
        <f t="shared" si="10"/>
        <v>-20</v>
      </c>
      <c r="AF28" s="64">
        <f ca="1"/>
        <v>1</v>
      </c>
      <c r="AG28" s="64">
        <f ca="1"/>
        <v>2</v>
      </c>
    </row>
    <row r="29" spans="1:33" hidden="1" outlineLevel="1" x14ac:dyDescent="0.35">
      <c r="A29" s="64">
        <v>1125865</v>
      </c>
      <c r="B29" s="64" t="s">
        <v>416</v>
      </c>
      <c r="C29" s="64">
        <v>5742.05</v>
      </c>
      <c r="D29" s="64">
        <v>204</v>
      </c>
      <c r="E29" s="64">
        <v>470.79</v>
      </c>
      <c r="F29" s="64">
        <v>0</v>
      </c>
      <c r="H29" s="64">
        <f t="shared" si="5"/>
        <v>-470.79</v>
      </c>
      <c r="J29" s="64">
        <f t="shared" si="1"/>
        <v>3</v>
      </c>
      <c r="K29" s="64">
        <f t="shared" si="2"/>
        <v>2</v>
      </c>
      <c r="L29" s="64">
        <f t="shared" si="3"/>
        <v>2</v>
      </c>
      <c r="M29" s="64">
        <f t="shared" si="4"/>
        <v>2</v>
      </c>
      <c r="T29" s="64">
        <f t="shared" si="7"/>
        <v>8</v>
      </c>
      <c r="U29" s="64">
        <f ca="1">INDEX(OFFSET($G$21,0,MATCH(U$20,$H$20:$I$20,0),COUNT($A$21:$A$2199),1),MATCH($T29,OFFSET($I$21,0,MATCH(U$21,$J$19:$M$19,0),COUNT($A$21:$A$2199),1),0),1)</f>
        <v>-5.1200000000000045</v>
      </c>
      <c r="V29" s="64">
        <f ca="1">INDEX(OFFSET($G$21,0,MATCH(V$20,$H$20:$I$20,0),COUNT($A$21:$A$2199),1),MATCH($T29,OFFSET($I$21,0,MATCH(V$21,$J$19:$M$19,0),COUNT($A$21:$A$2199),1),0),1)</f>
        <v>-5.1399999999999864</v>
      </c>
      <c r="Y29" s="64">
        <f t="shared" ca="1" si="6"/>
        <v>-5.1200000000000045</v>
      </c>
      <c r="Z29" s="64">
        <f t="shared" ca="1" si="8"/>
        <v>-5.1399999999999864</v>
      </c>
      <c r="AD29" s="64" t="str">
        <f t="shared" si="9"/>
        <v>Between -20 and -17.5</v>
      </c>
      <c r="AE29" s="64">
        <f t="shared" si="10"/>
        <v>-17.5</v>
      </c>
      <c r="AF29" s="64">
        <f ca="1"/>
        <v>3</v>
      </c>
      <c r="AG29" s="64">
        <f ca="1"/>
        <v>2</v>
      </c>
    </row>
    <row r="30" spans="1:33" hidden="1" outlineLevel="1" x14ac:dyDescent="0.35">
      <c r="A30" s="64">
        <v>1126003</v>
      </c>
      <c r="B30" s="64" t="s">
        <v>184</v>
      </c>
      <c r="C30" s="64">
        <v>4830.21</v>
      </c>
      <c r="D30" s="64">
        <v>184</v>
      </c>
      <c r="E30" s="64">
        <v>396.16</v>
      </c>
      <c r="F30" s="64">
        <v>0</v>
      </c>
      <c r="H30" s="64">
        <f t="shared" si="5"/>
        <v>-396.16</v>
      </c>
      <c r="J30" s="64">
        <f t="shared" si="1"/>
        <v>3</v>
      </c>
      <c r="K30" s="64">
        <f t="shared" si="2"/>
        <v>2</v>
      </c>
      <c r="L30" s="64">
        <f t="shared" si="3"/>
        <v>3</v>
      </c>
      <c r="M30" s="64">
        <f t="shared" si="4"/>
        <v>2</v>
      </c>
      <c r="T30" s="64">
        <f t="shared" si="7"/>
        <v>9</v>
      </c>
      <c r="U30" s="64">
        <f ca="1">INDEX(OFFSET($G$21,0,MATCH(U$20,$H$20:$I$20,0),COUNT($A$21:$A$2199),1),MATCH($T30,OFFSET($I$21,0,MATCH(U$21,$J$19:$M$19,0),COUNT($A$21:$A$2199),1),0),1)</f>
        <v>-4.339999999999975</v>
      </c>
      <c r="V30" s="64">
        <f ca="1">INDEX(OFFSET($G$21,0,MATCH(V$20,$H$20:$I$20,0),COUNT($A$21:$A$2199),1),MATCH($T30,OFFSET($I$21,0,MATCH(V$21,$J$19:$M$19,0),COUNT($A$21:$A$2199),1),0),1)</f>
        <v>5.5500000000000114</v>
      </c>
      <c r="Y30" s="64">
        <f t="shared" ca="1" si="6"/>
        <v>-4.339999999999975</v>
      </c>
      <c r="Z30" s="64">
        <f t="shared" ca="1" si="8"/>
        <v>5.5500000000000114</v>
      </c>
      <c r="AD30" s="64" t="str">
        <f t="shared" si="9"/>
        <v>Between -17.5 and -15</v>
      </c>
      <c r="AE30" s="64">
        <f t="shared" si="10"/>
        <v>-15</v>
      </c>
      <c r="AF30" s="64">
        <f ca="1"/>
        <v>4</v>
      </c>
      <c r="AG30" s="64">
        <f ca="1"/>
        <v>3</v>
      </c>
    </row>
    <row r="31" spans="1:33" hidden="1" outlineLevel="1" x14ac:dyDescent="0.35">
      <c r="A31" s="64">
        <v>1135690</v>
      </c>
      <c r="B31" s="64" t="s">
        <v>416</v>
      </c>
      <c r="C31" s="64">
        <v>8203.86</v>
      </c>
      <c r="D31" s="64">
        <v>183</v>
      </c>
      <c r="E31" s="64">
        <v>682.77</v>
      </c>
      <c r="F31" s="64">
        <v>0</v>
      </c>
      <c r="H31" s="64">
        <f t="shared" si="5"/>
        <v>-682.77</v>
      </c>
      <c r="J31" s="64">
        <f t="shared" si="1"/>
        <v>3</v>
      </c>
      <c r="K31" s="64">
        <f t="shared" si="2"/>
        <v>2</v>
      </c>
      <c r="L31" s="64">
        <f t="shared" si="3"/>
        <v>3</v>
      </c>
      <c r="M31" s="64">
        <f t="shared" si="4"/>
        <v>3</v>
      </c>
      <c r="T31" s="64">
        <f t="shared" si="7"/>
        <v>10</v>
      </c>
      <c r="U31" s="64">
        <f ca="1">INDEX(OFFSET($G$21,0,MATCH(U$20,$H$20:$I$20,0),COUNT($A$21:$A$2199),1),MATCH($T31,OFFSET($I$21,0,MATCH(U$21,$J$19:$M$19,0),COUNT($A$21:$A$2199),1),0),1)</f>
        <v>-10.399999999999977</v>
      </c>
      <c r="V31" s="64">
        <f ca="1">INDEX(OFFSET($G$21,0,MATCH(V$20,$H$20:$I$20,0),COUNT($A$21:$A$2199),1),MATCH($T31,OFFSET($I$21,0,MATCH(V$21,$J$19:$M$19,0),COUNT($A$21:$A$2199),1),0),1)</f>
        <v>-12.810000000000059</v>
      </c>
      <c r="Y31" s="64">
        <f t="shared" ca="1" si="6"/>
        <v>-10.399999999999977</v>
      </c>
      <c r="Z31" s="64">
        <f t="shared" ca="1" si="8"/>
        <v>-12.810000000000059</v>
      </c>
      <c r="AD31" s="64" t="str">
        <f t="shared" si="9"/>
        <v>Between -15 and -12.5</v>
      </c>
      <c r="AE31" s="64">
        <f t="shared" si="10"/>
        <v>-12.5</v>
      </c>
      <c r="AF31" s="64">
        <f ca="1"/>
        <v>4</v>
      </c>
      <c r="AG31" s="64">
        <f ca="1"/>
        <v>8</v>
      </c>
    </row>
    <row r="32" spans="1:33" hidden="1" outlineLevel="1" x14ac:dyDescent="0.35">
      <c r="A32" s="64">
        <v>1136242</v>
      </c>
      <c r="B32" s="64" t="s">
        <v>405</v>
      </c>
      <c r="C32" s="64">
        <v>3271.85</v>
      </c>
      <c r="D32" s="64">
        <v>184</v>
      </c>
      <c r="E32" s="64">
        <v>257.29000000000002</v>
      </c>
      <c r="F32" s="64">
        <v>250.8</v>
      </c>
      <c r="H32" s="64">
        <f t="shared" si="5"/>
        <v>-6.4900000000000091</v>
      </c>
      <c r="J32" s="64">
        <f t="shared" si="1"/>
        <v>3</v>
      </c>
      <c r="K32" s="64">
        <f t="shared" si="2"/>
        <v>3</v>
      </c>
      <c r="L32" s="64">
        <f t="shared" si="3"/>
        <v>3</v>
      </c>
      <c r="M32" s="64">
        <f t="shared" si="4"/>
        <v>3</v>
      </c>
      <c r="T32" s="64">
        <f t="shared" si="7"/>
        <v>11</v>
      </c>
      <c r="U32" s="64">
        <f ca="1">INDEX(OFFSET($G$21,0,MATCH(U$20,$H$20:$I$20,0),COUNT($A$21:$A$2199),1),MATCH($T32,OFFSET($I$21,0,MATCH(U$21,$J$19:$M$19,0),COUNT($A$21:$A$2199),1),0),1)</f>
        <v>-7.8400000000000034</v>
      </c>
      <c r="V32" s="64">
        <f ca="1">INDEX(OFFSET($G$21,0,MATCH(V$20,$H$20:$I$20,0),COUNT($A$21:$A$2199),1),MATCH($T32,OFFSET($I$21,0,MATCH(V$21,$J$19:$M$19,0),COUNT($A$21:$A$2199),1),0),1)</f>
        <v>-2.5999999999999659</v>
      </c>
      <c r="Y32" s="64">
        <f t="shared" ca="1" si="6"/>
        <v>-7.8400000000000034</v>
      </c>
      <c r="Z32" s="64">
        <f t="shared" ca="1" si="8"/>
        <v>-2.5999999999999659</v>
      </c>
      <c r="AD32" s="64" t="str">
        <f t="shared" si="9"/>
        <v>Between -12.5 and -10</v>
      </c>
      <c r="AE32" s="64">
        <f t="shared" si="10"/>
        <v>-10</v>
      </c>
      <c r="AF32" s="64">
        <f ca="1"/>
        <v>11</v>
      </c>
      <c r="AG32" s="64">
        <f ca="1"/>
        <v>18</v>
      </c>
    </row>
    <row r="33" spans="1:33" hidden="1" outlineLevel="1" x14ac:dyDescent="0.35">
      <c r="A33" s="64">
        <v>1139204</v>
      </c>
      <c r="B33" s="64" t="s">
        <v>416</v>
      </c>
      <c r="C33" s="64">
        <v>4111.4799999999996</v>
      </c>
      <c r="D33" s="64">
        <v>184</v>
      </c>
      <c r="E33" s="64">
        <v>339.93</v>
      </c>
      <c r="F33" s="64">
        <v>0</v>
      </c>
      <c r="H33" s="64">
        <f t="shared" si="5"/>
        <v>-339.93</v>
      </c>
      <c r="J33" s="64">
        <f t="shared" si="1"/>
        <v>3</v>
      </c>
      <c r="K33" s="64">
        <f t="shared" si="2"/>
        <v>3</v>
      </c>
      <c r="L33" s="64">
        <f t="shared" si="3"/>
        <v>3</v>
      </c>
      <c r="M33" s="64">
        <f t="shared" si="4"/>
        <v>4</v>
      </c>
      <c r="T33" s="64">
        <f t="shared" si="7"/>
        <v>12</v>
      </c>
      <c r="U33" s="64">
        <f ca="1">INDEX(OFFSET($G$21,0,MATCH(U$20,$H$20:$I$20,0),COUNT($A$21:$A$2199),1),MATCH($T33,OFFSET($I$21,0,MATCH(U$21,$J$19:$M$19,0),COUNT($A$21:$A$2199),1),0),1)</f>
        <v>-7.0099999999999909</v>
      </c>
      <c r="V33" s="64">
        <f ca="1">INDEX(OFFSET($G$21,0,MATCH(V$20,$H$20:$I$20,0),COUNT($A$21:$A$2199),1),MATCH($T33,OFFSET($I$21,0,MATCH(V$21,$J$19:$M$19,0),COUNT($A$21:$A$2199),1),0),1)</f>
        <v>5.7400000000000091</v>
      </c>
      <c r="Y33" s="64">
        <f t="shared" ca="1" si="6"/>
        <v>-7.0099999999999909</v>
      </c>
      <c r="Z33" s="64">
        <f t="shared" ca="1" si="8"/>
        <v>5.7400000000000091</v>
      </c>
      <c r="AD33" s="64" t="str">
        <f t="shared" si="9"/>
        <v>Between -10 and -7.5</v>
      </c>
      <c r="AE33" s="64">
        <f t="shared" si="10"/>
        <v>-7.5</v>
      </c>
      <c r="AF33" s="64">
        <f ca="1"/>
        <v>21</v>
      </c>
      <c r="AG33" s="64">
        <f ca="1"/>
        <v>34</v>
      </c>
    </row>
    <row r="34" spans="1:33" hidden="1" outlineLevel="1" x14ac:dyDescent="0.35">
      <c r="A34" s="64">
        <v>1150953</v>
      </c>
      <c r="B34" s="64" t="s">
        <v>405</v>
      </c>
      <c r="C34" s="64">
        <v>2301.23</v>
      </c>
      <c r="D34" s="64">
        <v>184</v>
      </c>
      <c r="E34" s="64">
        <v>187.62</v>
      </c>
      <c r="F34" s="64">
        <v>189.23</v>
      </c>
      <c r="H34" s="64">
        <f t="shared" si="5"/>
        <v>1.6099999999999852</v>
      </c>
      <c r="J34" s="64">
        <f t="shared" si="1"/>
        <v>3</v>
      </c>
      <c r="K34" s="64">
        <f t="shared" si="2"/>
        <v>4</v>
      </c>
      <c r="L34" s="64">
        <f t="shared" si="3"/>
        <v>3</v>
      </c>
      <c r="M34" s="64">
        <f t="shared" si="4"/>
        <v>4</v>
      </c>
      <c r="T34" s="64">
        <f t="shared" si="7"/>
        <v>13</v>
      </c>
      <c r="U34" s="64">
        <f ca="1">INDEX(OFFSET($G$21,0,MATCH(U$20,$H$20:$I$20,0),COUNT($A$21:$A$2199),1),MATCH($T34,OFFSET($I$21,0,MATCH(U$21,$J$19:$M$19,0),COUNT($A$21:$A$2199),1),0),1)</f>
        <v>-9.1999999999999886</v>
      </c>
      <c r="V34" s="64">
        <f ca="1">INDEX(OFFSET($G$21,0,MATCH(V$20,$H$20:$I$20,0),COUNT($A$21:$A$2199),1),MATCH($T34,OFFSET($I$21,0,MATCH(V$21,$J$19:$M$19,0),COUNT($A$21:$A$2199),1),0),1)</f>
        <v>-2.2300000000000182</v>
      </c>
      <c r="Y34" s="64">
        <f t="shared" ca="1" si="6"/>
        <v>-9.1999999999999886</v>
      </c>
      <c r="Z34" s="64">
        <f t="shared" ca="1" si="8"/>
        <v>-2.2300000000000182</v>
      </c>
      <c r="AD34" s="64" t="str">
        <f t="shared" si="9"/>
        <v>Between -7.5 and -5</v>
      </c>
      <c r="AE34" s="64">
        <f t="shared" si="10"/>
        <v>-5</v>
      </c>
      <c r="AF34" s="64">
        <f ca="1"/>
        <v>46</v>
      </c>
      <c r="AG34" s="64">
        <f ca="1"/>
        <v>31</v>
      </c>
    </row>
    <row r="35" spans="1:33" hidden="1" outlineLevel="1" x14ac:dyDescent="0.35">
      <c r="A35" s="64">
        <v>1186429</v>
      </c>
      <c r="B35" s="64" t="s">
        <v>184</v>
      </c>
      <c r="C35" s="64">
        <v>2102.25</v>
      </c>
      <c r="D35" s="64">
        <v>184</v>
      </c>
      <c r="E35" s="64">
        <v>173.34</v>
      </c>
      <c r="F35" s="64">
        <v>0</v>
      </c>
      <c r="H35" s="64">
        <f t="shared" si="5"/>
        <v>-173.34</v>
      </c>
      <c r="J35" s="64">
        <f t="shared" si="1"/>
        <v>3</v>
      </c>
      <c r="K35" s="64">
        <f t="shared" si="2"/>
        <v>4</v>
      </c>
      <c r="L35" s="64">
        <f t="shared" si="3"/>
        <v>4</v>
      </c>
      <c r="M35" s="64">
        <f t="shared" si="4"/>
        <v>4</v>
      </c>
      <c r="T35" s="64">
        <f t="shared" si="7"/>
        <v>14</v>
      </c>
      <c r="U35" s="64">
        <f ca="1">INDEX(OFFSET($G$21,0,MATCH(U$20,$H$20:$I$20,0),COUNT($A$21:$A$2199),1),MATCH($T35,OFFSET($I$21,0,MATCH(U$21,$J$19:$M$19,0),COUNT($A$21:$A$2199),1),0),1)</f>
        <v>-5.7099999999999795</v>
      </c>
      <c r="V35" s="64">
        <f ca="1">INDEX(OFFSET($G$21,0,MATCH(V$20,$H$20:$I$20,0),COUNT($A$21:$A$2199),1),MATCH($T35,OFFSET($I$21,0,MATCH(V$21,$J$19:$M$19,0),COUNT($A$21:$A$2199),1),0),1)</f>
        <v>6.6999999999999886</v>
      </c>
      <c r="Y35" s="64">
        <f t="shared" ca="1" si="6"/>
        <v>-5.7099999999999795</v>
      </c>
      <c r="Z35" s="64">
        <f t="shared" ca="1" si="8"/>
        <v>6.6999999999999886</v>
      </c>
      <c r="AD35" s="64" t="str">
        <f t="shared" si="9"/>
        <v>Between -5 and -2.5</v>
      </c>
      <c r="AE35" s="64">
        <f t="shared" si="10"/>
        <v>-2.5</v>
      </c>
      <c r="AF35" s="64">
        <f ca="1"/>
        <v>52</v>
      </c>
      <c r="AG35" s="64">
        <f ca="1"/>
        <v>65</v>
      </c>
    </row>
    <row r="36" spans="1:33" hidden="1" outlineLevel="1" x14ac:dyDescent="0.35">
      <c r="A36" s="64">
        <v>1189473</v>
      </c>
      <c r="B36" s="64" t="s">
        <v>102</v>
      </c>
      <c r="C36" s="64">
        <v>3391.37</v>
      </c>
      <c r="D36" s="64">
        <v>184</v>
      </c>
      <c r="E36" s="64">
        <v>285.86</v>
      </c>
      <c r="F36" s="64">
        <v>282.57</v>
      </c>
      <c r="H36" s="64">
        <f t="shared" si="5"/>
        <v>-3.2900000000000205</v>
      </c>
      <c r="J36" s="64">
        <f t="shared" si="1"/>
        <v>4</v>
      </c>
      <c r="K36" s="64">
        <f t="shared" si="2"/>
        <v>4</v>
      </c>
      <c r="L36" s="64">
        <f t="shared" si="3"/>
        <v>4</v>
      </c>
      <c r="M36" s="64">
        <f t="shared" si="4"/>
        <v>4</v>
      </c>
      <c r="T36" s="64">
        <f t="shared" si="7"/>
        <v>15</v>
      </c>
      <c r="U36" s="64">
        <f ca="1">INDEX(OFFSET($G$21,0,MATCH(U$20,$H$20:$I$20,0),COUNT($A$21:$A$2199),1),MATCH($T36,OFFSET($I$21,0,MATCH(U$21,$J$19:$M$19,0),COUNT($A$21:$A$2199),1),0),1)</f>
        <v>-6.7299999999999613</v>
      </c>
      <c r="V36" s="64">
        <f ca="1">INDEX(OFFSET($G$21,0,MATCH(V$20,$H$20:$I$20,0),COUNT($A$21:$A$2199),1),MATCH($T36,OFFSET($I$21,0,MATCH(V$21,$J$19:$M$19,0),COUNT($A$21:$A$2199),1),0),1)</f>
        <v>8.4599999999999795</v>
      </c>
      <c r="Y36" s="64">
        <f t="shared" ca="1" si="6"/>
        <v>-6.7299999999999613</v>
      </c>
      <c r="Z36" s="64">
        <f t="shared" ca="1" si="8"/>
        <v>8.4599999999999795</v>
      </c>
      <c r="AD36" s="64" t="str">
        <f t="shared" si="9"/>
        <v>Between -2.5 and 0</v>
      </c>
      <c r="AE36" s="64">
        <f>AE35+2.5</f>
        <v>0</v>
      </c>
      <c r="AF36" s="64">
        <f ca="1"/>
        <v>75</v>
      </c>
      <c r="AG36" s="64">
        <f ca="1"/>
        <v>66</v>
      </c>
    </row>
    <row r="37" spans="1:33" hidden="1" outlineLevel="1" x14ac:dyDescent="0.35">
      <c r="A37" s="64">
        <v>1202209</v>
      </c>
      <c r="B37" s="64" t="s">
        <v>102</v>
      </c>
      <c r="C37" s="64">
        <v>6762.07</v>
      </c>
      <c r="D37" s="64">
        <v>153</v>
      </c>
      <c r="E37" s="64">
        <v>556.44000000000005</v>
      </c>
      <c r="F37" s="64">
        <v>548.59</v>
      </c>
      <c r="H37" s="64">
        <f t="shared" si="5"/>
        <v>-7.8500000000000227</v>
      </c>
      <c r="J37" s="64">
        <f t="shared" si="1"/>
        <v>5</v>
      </c>
      <c r="K37" s="64">
        <f t="shared" si="2"/>
        <v>4</v>
      </c>
      <c r="L37" s="64">
        <f t="shared" si="3"/>
        <v>4</v>
      </c>
      <c r="M37" s="64">
        <f t="shared" si="4"/>
        <v>4</v>
      </c>
      <c r="T37" s="64">
        <f t="shared" si="7"/>
        <v>16</v>
      </c>
      <c r="U37" s="64">
        <f ca="1">INDEX(OFFSET($G$21,0,MATCH(U$20,$H$20:$I$20,0),COUNT($A$21:$A$2199),1),MATCH($T37,OFFSET($I$21,0,MATCH(U$21,$J$19:$M$19,0),COUNT($A$21:$A$2199),1),0),1)</f>
        <v>2.8700000000000045</v>
      </c>
      <c r="V37" s="64">
        <f ca="1">INDEX(OFFSET($G$21,0,MATCH(V$20,$H$20:$I$20,0),COUNT($A$21:$A$2199),1),MATCH($T37,OFFSET($I$21,0,MATCH(V$21,$J$19:$M$19,0),COUNT($A$21:$A$2199),1),0),1)</f>
        <v>-14.490000000000009</v>
      </c>
      <c r="Y37" s="64">
        <f t="shared" ca="1" si="6"/>
        <v>2.8700000000000045</v>
      </c>
      <c r="Z37" s="64">
        <f t="shared" ca="1" si="8"/>
        <v>-14.490000000000009</v>
      </c>
      <c r="AD37" s="64" t="str">
        <f t="shared" si="9"/>
        <v>Between 0 and 2.5</v>
      </c>
      <c r="AE37" s="64">
        <f t="shared" si="10"/>
        <v>2.5</v>
      </c>
      <c r="AF37" s="64">
        <f ca="1"/>
        <v>40</v>
      </c>
      <c r="AG37" s="64">
        <f ca="1"/>
        <v>42</v>
      </c>
    </row>
    <row r="38" spans="1:33" hidden="1" outlineLevel="1" x14ac:dyDescent="0.35">
      <c r="A38" s="64">
        <v>1203801</v>
      </c>
      <c r="B38" s="64" t="s">
        <v>416</v>
      </c>
      <c r="C38" s="64">
        <v>2121.34</v>
      </c>
      <c r="D38" s="64">
        <v>184</v>
      </c>
      <c r="E38" s="64">
        <v>168.01</v>
      </c>
      <c r="F38" s="64">
        <v>0</v>
      </c>
      <c r="H38" s="64">
        <f t="shared" si="5"/>
        <v>-168.01</v>
      </c>
      <c r="J38" s="64">
        <f t="shared" si="1"/>
        <v>5</v>
      </c>
      <c r="K38" s="64">
        <f t="shared" si="2"/>
        <v>4</v>
      </c>
      <c r="L38" s="64">
        <f t="shared" si="3"/>
        <v>4</v>
      </c>
      <c r="M38" s="64">
        <f t="shared" si="4"/>
        <v>5</v>
      </c>
      <c r="T38" s="64">
        <f t="shared" si="7"/>
        <v>17</v>
      </c>
      <c r="U38" s="64">
        <f ca="1">INDEX(OFFSET($G$21,0,MATCH(U$20,$H$20:$I$20,0),COUNT($A$21:$A$2199),1),MATCH($T38,OFFSET($I$21,0,MATCH(U$21,$J$19:$M$19,0),COUNT($A$21:$A$2199),1),0),1)</f>
        <v>-7.3400000000000318</v>
      </c>
      <c r="V38" s="64">
        <f ca="1">INDEX(OFFSET($G$21,0,MATCH(V$20,$H$20:$I$20,0),COUNT($A$21:$A$2199),1),MATCH($T38,OFFSET($I$21,0,MATCH(V$21,$J$19:$M$19,0),COUNT($A$21:$A$2199),1),0),1)</f>
        <v>-9.6200000000000045</v>
      </c>
      <c r="Y38" s="64">
        <f t="shared" ca="1" si="6"/>
        <v>-7.3400000000000318</v>
      </c>
      <c r="Z38" s="64">
        <f t="shared" ca="1" si="8"/>
        <v>-9.6200000000000045</v>
      </c>
      <c r="AD38" s="64" t="str">
        <f t="shared" si="9"/>
        <v>Between 2.5 and 5</v>
      </c>
      <c r="AE38" s="64">
        <f t="shared" si="10"/>
        <v>5</v>
      </c>
      <c r="AF38" s="64">
        <f ca="1"/>
        <v>22</v>
      </c>
      <c r="AG38" s="64">
        <f ca="1"/>
        <v>25</v>
      </c>
    </row>
    <row r="39" spans="1:33" hidden="1" outlineLevel="1" x14ac:dyDescent="0.35">
      <c r="A39" s="64">
        <v>1219767</v>
      </c>
      <c r="B39" s="64" t="s">
        <v>416</v>
      </c>
      <c r="C39" s="64">
        <v>6857.8</v>
      </c>
      <c r="D39" s="64">
        <v>184</v>
      </c>
      <c r="E39" s="64">
        <v>542.77</v>
      </c>
      <c r="F39" s="64">
        <v>0</v>
      </c>
      <c r="H39" s="64">
        <f t="shared" si="5"/>
        <v>-542.77</v>
      </c>
      <c r="J39" s="64">
        <f t="shared" si="1"/>
        <v>5</v>
      </c>
      <c r="K39" s="64">
        <f t="shared" si="2"/>
        <v>4</v>
      </c>
      <c r="L39" s="64">
        <f t="shared" si="3"/>
        <v>4</v>
      </c>
      <c r="M39" s="64">
        <f t="shared" si="4"/>
        <v>6</v>
      </c>
      <c r="T39" s="64">
        <f t="shared" si="7"/>
        <v>18</v>
      </c>
      <c r="U39" s="64">
        <f ca="1">INDEX(OFFSET($G$21,0,MATCH(U$20,$H$20:$I$20,0),COUNT($A$21:$A$2199),1),MATCH($T39,OFFSET($I$21,0,MATCH(U$21,$J$19:$M$19,0),COUNT($A$21:$A$2199),1),0),1)</f>
        <v>-4.160000000000025</v>
      </c>
      <c r="V39" s="64">
        <f ca="1">INDEX(OFFSET($G$21,0,MATCH(V$20,$H$20:$I$20,0),COUNT($A$21:$A$2199),1),MATCH($T39,OFFSET($I$21,0,MATCH(V$21,$J$19:$M$19,0),COUNT($A$21:$A$2199),1),0),1)</f>
        <v>2.7099999999999795</v>
      </c>
      <c r="Y39" s="64">
        <f t="shared" ca="1" si="6"/>
        <v>-4.160000000000025</v>
      </c>
      <c r="Z39" s="64">
        <f t="shared" ca="1" si="8"/>
        <v>2.7099999999999795</v>
      </c>
      <c r="AD39" s="64" t="str">
        <f t="shared" si="9"/>
        <v>Between 5 and 7.5</v>
      </c>
      <c r="AE39" s="64">
        <f t="shared" si="10"/>
        <v>7.5</v>
      </c>
      <c r="AF39" s="64">
        <f ca="1"/>
        <v>10</v>
      </c>
      <c r="AG39" s="64">
        <f ca="1"/>
        <v>12</v>
      </c>
    </row>
    <row r="40" spans="1:33" hidden="1" outlineLevel="1" x14ac:dyDescent="0.35">
      <c r="A40" s="64">
        <v>1233460</v>
      </c>
      <c r="B40" s="64" t="s">
        <v>405</v>
      </c>
      <c r="C40" s="64">
        <v>2499.7199999999998</v>
      </c>
      <c r="D40" s="64">
        <v>184</v>
      </c>
      <c r="E40" s="64">
        <v>202.01</v>
      </c>
      <c r="F40" s="64">
        <v>200.91</v>
      </c>
      <c r="H40" s="64">
        <f t="shared" si="5"/>
        <v>-1.0999999999999943</v>
      </c>
      <c r="J40" s="64">
        <f t="shared" si="1"/>
        <v>5</v>
      </c>
      <c r="K40" s="64">
        <f t="shared" si="2"/>
        <v>5</v>
      </c>
      <c r="L40" s="64">
        <f t="shared" si="3"/>
        <v>4</v>
      </c>
      <c r="M40" s="64">
        <f t="shared" si="4"/>
        <v>6</v>
      </c>
      <c r="T40" s="64">
        <f t="shared" si="7"/>
        <v>19</v>
      </c>
      <c r="U40" s="64">
        <f ca="1">INDEX(OFFSET($G$21,0,MATCH(U$20,$H$20:$I$20,0),COUNT($A$21:$A$2199),1),MATCH($T40,OFFSET($I$21,0,MATCH(U$21,$J$19:$M$19,0),COUNT($A$21:$A$2199),1),0),1)</f>
        <v>1.8000000000000114</v>
      </c>
      <c r="V40" s="64">
        <f ca="1">INDEX(OFFSET($G$21,0,MATCH(V$20,$H$20:$I$20,0),COUNT($A$21:$A$2199),1),MATCH($T40,OFFSET($I$21,0,MATCH(V$21,$J$19:$M$19,0),COUNT($A$21:$A$2199),1),0),1)</f>
        <v>-9.1299999999999955</v>
      </c>
      <c r="Y40" s="64">
        <f t="shared" ca="1" si="6"/>
        <v>1.8000000000000114</v>
      </c>
      <c r="Z40" s="64">
        <f t="shared" ca="1" si="8"/>
        <v>-9.1299999999999955</v>
      </c>
      <c r="AD40" s="64" t="str">
        <f t="shared" si="9"/>
        <v>Between 7.5 and 10</v>
      </c>
      <c r="AE40" s="64">
        <f t="shared" si="10"/>
        <v>10</v>
      </c>
      <c r="AF40" s="64">
        <f ca="1"/>
        <v>3</v>
      </c>
      <c r="AG40" s="64">
        <f ca="1"/>
        <v>3</v>
      </c>
    </row>
    <row r="41" spans="1:33" hidden="1" outlineLevel="1" x14ac:dyDescent="0.35">
      <c r="A41" s="64">
        <v>1234260</v>
      </c>
      <c r="B41" s="64" t="s">
        <v>416</v>
      </c>
      <c r="C41" s="64">
        <v>3128.12</v>
      </c>
      <c r="D41" s="64">
        <v>185</v>
      </c>
      <c r="E41" s="64">
        <v>250.8</v>
      </c>
      <c r="F41" s="64">
        <v>0</v>
      </c>
      <c r="H41" s="64">
        <f t="shared" si="5"/>
        <v>-250.8</v>
      </c>
      <c r="J41" s="64">
        <f t="shared" si="1"/>
        <v>5</v>
      </c>
      <c r="K41" s="64">
        <f t="shared" si="2"/>
        <v>5</v>
      </c>
      <c r="L41" s="64">
        <f t="shared" si="3"/>
        <v>4</v>
      </c>
      <c r="M41" s="64">
        <f t="shared" si="4"/>
        <v>7</v>
      </c>
      <c r="T41" s="64">
        <f t="shared" si="7"/>
        <v>20</v>
      </c>
      <c r="U41" s="64">
        <f ca="1">INDEX(OFFSET($G$21,0,MATCH(U$20,$H$20:$I$20,0),COUNT($A$21:$A$2199),1),MATCH($T41,OFFSET($I$21,0,MATCH(U$21,$J$19:$M$19,0),COUNT($A$21:$A$2199),1),0),1)</f>
        <v>2.1899999999999977</v>
      </c>
      <c r="V41" s="64">
        <f ca="1">INDEX(OFFSET($G$21,0,MATCH(V$20,$H$20:$I$20,0),COUNT($A$21:$A$2199),1),MATCH($T41,OFFSET($I$21,0,MATCH(V$21,$J$19:$M$19,0),COUNT($A$21:$A$2199),1),0),1)</f>
        <v>-7.0099999999999909</v>
      </c>
      <c r="Y41" s="64">
        <f t="shared" ca="1" si="6"/>
        <v>2.1899999999999977</v>
      </c>
      <c r="Z41" s="64">
        <f t="shared" ca="1" si="8"/>
        <v>-7.0099999999999909</v>
      </c>
      <c r="AD41" s="64" t="str">
        <f t="shared" si="9"/>
        <v>Between 10 and 12.5</v>
      </c>
      <c r="AE41" s="64">
        <f t="shared" si="10"/>
        <v>12.5</v>
      </c>
      <c r="AF41" s="64">
        <f ca="1"/>
        <v>0</v>
      </c>
      <c r="AG41" s="64">
        <f ca="1"/>
        <v>0</v>
      </c>
    </row>
    <row r="42" spans="1:33" hidden="1" outlineLevel="1" x14ac:dyDescent="0.35">
      <c r="A42" s="64">
        <v>1234559</v>
      </c>
      <c r="B42" s="64" t="s">
        <v>416</v>
      </c>
      <c r="C42" s="64">
        <v>1871.74</v>
      </c>
      <c r="D42" s="64">
        <v>184</v>
      </c>
      <c r="E42" s="64">
        <v>152.65</v>
      </c>
      <c r="F42" s="64">
        <v>0</v>
      </c>
      <c r="H42" s="64">
        <f t="shared" si="5"/>
        <v>-152.65</v>
      </c>
      <c r="J42" s="64">
        <f t="shared" si="1"/>
        <v>5</v>
      </c>
      <c r="K42" s="64">
        <f t="shared" si="2"/>
        <v>5</v>
      </c>
      <c r="L42" s="64">
        <f t="shared" si="3"/>
        <v>4</v>
      </c>
      <c r="M42" s="64">
        <f t="shared" si="4"/>
        <v>8</v>
      </c>
      <c r="T42" s="64">
        <f t="shared" si="7"/>
        <v>21</v>
      </c>
      <c r="U42" s="64">
        <f ca="1">INDEX(OFFSET($G$21,0,MATCH(U$20,$H$20:$I$20,0),COUNT($A$21:$A$2199),1),MATCH($T42,OFFSET($I$21,0,MATCH(U$21,$J$19:$M$19,0),COUNT($A$21:$A$2199),1),0),1)</f>
        <v>-4.8300000000000409</v>
      </c>
      <c r="V42" s="64">
        <f ca="1">INDEX(OFFSET($G$21,0,MATCH(V$20,$H$20:$I$20,0),COUNT($A$21:$A$2199),1),MATCH($T42,OFFSET($I$21,0,MATCH(V$21,$J$19:$M$19,0),COUNT($A$21:$A$2199),1),0),1)</f>
        <v>2.539999999999992</v>
      </c>
      <c r="Y42" s="64">
        <f t="shared" ca="1" si="6"/>
        <v>-4.8300000000000409</v>
      </c>
      <c r="Z42" s="64">
        <f t="shared" ca="1" si="8"/>
        <v>2.539999999999992</v>
      </c>
      <c r="AD42" s="64" t="str">
        <f t="shared" si="9"/>
        <v>Between 12.5 and 15</v>
      </c>
      <c r="AE42" s="64">
        <f t="shared" si="10"/>
        <v>15</v>
      </c>
      <c r="AF42" s="64">
        <f ca="1"/>
        <v>1</v>
      </c>
      <c r="AG42" s="64">
        <f ca="1"/>
        <v>0</v>
      </c>
    </row>
    <row r="43" spans="1:33" hidden="1" outlineLevel="1" x14ac:dyDescent="0.35">
      <c r="A43" s="64">
        <v>1260950</v>
      </c>
      <c r="B43" s="64" t="s">
        <v>405</v>
      </c>
      <c r="C43" s="64">
        <v>6779.48</v>
      </c>
      <c r="D43" s="64">
        <v>183</v>
      </c>
      <c r="E43" s="64">
        <v>568.63</v>
      </c>
      <c r="F43" s="64">
        <v>560.54999999999995</v>
      </c>
      <c r="H43" s="64">
        <f t="shared" si="5"/>
        <v>-8.0800000000000409</v>
      </c>
      <c r="J43" s="64">
        <f t="shared" si="1"/>
        <v>5</v>
      </c>
      <c r="K43" s="64">
        <f t="shared" si="2"/>
        <v>6</v>
      </c>
      <c r="L43" s="64">
        <f t="shared" si="3"/>
        <v>4</v>
      </c>
      <c r="M43" s="64">
        <f t="shared" si="4"/>
        <v>8</v>
      </c>
      <c r="T43" s="64">
        <f t="shared" si="7"/>
        <v>22</v>
      </c>
      <c r="U43" s="64">
        <f ca="1">INDEX(OFFSET($G$21,0,MATCH(U$20,$H$20:$I$20,0),COUNT($A$21:$A$2199),1),MATCH($T43,OFFSET($I$21,0,MATCH(U$21,$J$19:$M$19,0),COUNT($A$21:$A$2199),1),0),1)</f>
        <v>3.5300000000000296</v>
      </c>
      <c r="V43" s="64">
        <f ca="1">INDEX(OFFSET($G$21,0,MATCH(V$20,$H$20:$I$20,0),COUNT($A$21:$A$2199),1),MATCH($T43,OFFSET($I$21,0,MATCH(V$21,$J$19:$M$19,0),COUNT($A$21:$A$2199),1),0),1)</f>
        <v>2.7899999999999636</v>
      </c>
      <c r="Y43" s="64">
        <f t="shared" ca="1" si="6"/>
        <v>3.5300000000000296</v>
      </c>
      <c r="Z43" s="64">
        <f t="shared" ca="1" si="8"/>
        <v>2.7899999999999636</v>
      </c>
      <c r="AD43" s="64" t="s">
        <v>432</v>
      </c>
      <c r="AF43" s="64">
        <f ca="1"/>
        <v>0</v>
      </c>
      <c r="AG43" s="64">
        <f ca="1"/>
        <v>0</v>
      </c>
    </row>
    <row r="44" spans="1:33" hidden="1" outlineLevel="1" x14ac:dyDescent="0.35">
      <c r="A44" s="64">
        <v>1273036</v>
      </c>
      <c r="B44" s="64" t="s">
        <v>184</v>
      </c>
      <c r="C44" s="64">
        <v>3623.58</v>
      </c>
      <c r="D44" s="64">
        <v>184</v>
      </c>
      <c r="E44" s="64">
        <v>283.26</v>
      </c>
      <c r="F44" s="64">
        <v>0</v>
      </c>
      <c r="H44" s="64">
        <f t="shared" si="5"/>
        <v>-283.26</v>
      </c>
      <c r="J44" s="64">
        <f t="shared" si="1"/>
        <v>5</v>
      </c>
      <c r="K44" s="64">
        <f t="shared" si="2"/>
        <v>6</v>
      </c>
      <c r="L44" s="64">
        <f t="shared" si="3"/>
        <v>5</v>
      </c>
      <c r="M44" s="64">
        <f t="shared" si="4"/>
        <v>8</v>
      </c>
      <c r="T44" s="64">
        <f t="shared" si="7"/>
        <v>23</v>
      </c>
      <c r="U44" s="64">
        <f ca="1">INDEX(OFFSET($G$21,0,MATCH(U$20,$H$20:$I$20,0),COUNT($A$21:$A$2199),1),MATCH($T44,OFFSET($I$21,0,MATCH(U$21,$J$19:$M$19,0),COUNT($A$21:$A$2199),1),0),1)</f>
        <v>-6.4300000000000068</v>
      </c>
      <c r="V44" s="64">
        <f ca="1">INDEX(OFFSET($G$21,0,MATCH(V$20,$H$20:$I$20,0),COUNT($A$21:$A$2199),1),MATCH($T44,OFFSET($I$21,0,MATCH(V$21,$J$19:$M$19,0),COUNT($A$21:$A$2199),1),0),1)</f>
        <v>-4.3600000000000136</v>
      </c>
      <c r="Y44" s="64">
        <f t="shared" ca="1" si="6"/>
        <v>-6.4300000000000068</v>
      </c>
      <c r="Z44" s="64">
        <f t="shared" ca="1" si="8"/>
        <v>-4.3600000000000136</v>
      </c>
    </row>
    <row r="45" spans="1:33" hidden="1" outlineLevel="1" x14ac:dyDescent="0.35">
      <c r="A45" s="64">
        <v>1279042</v>
      </c>
      <c r="B45" s="64" t="s">
        <v>416</v>
      </c>
      <c r="C45" s="64">
        <v>3889.13</v>
      </c>
      <c r="D45" s="64">
        <v>185</v>
      </c>
      <c r="E45" s="64">
        <v>311.45</v>
      </c>
      <c r="F45" s="64">
        <v>0</v>
      </c>
      <c r="H45" s="64">
        <f t="shared" si="5"/>
        <v>-311.45</v>
      </c>
      <c r="J45" s="64">
        <f t="shared" si="1"/>
        <v>5</v>
      </c>
      <c r="K45" s="64">
        <f t="shared" si="2"/>
        <v>6</v>
      </c>
      <c r="L45" s="64">
        <f t="shared" si="3"/>
        <v>5</v>
      </c>
      <c r="M45" s="64">
        <f t="shared" si="4"/>
        <v>9</v>
      </c>
      <c r="T45" s="64">
        <f t="shared" si="7"/>
        <v>24</v>
      </c>
      <c r="U45" s="64">
        <f ca="1">INDEX(OFFSET($G$21,0,MATCH(U$20,$H$20:$I$20,0),COUNT($A$21:$A$2199),1),MATCH($T45,OFFSET($I$21,0,MATCH(U$21,$J$19:$M$19,0),COUNT($A$21:$A$2199),1),0),1)</f>
        <v>-2.9600000000000364</v>
      </c>
      <c r="V45" s="64">
        <f ca="1">INDEX(OFFSET($G$21,0,MATCH(V$20,$H$20:$I$20,0),COUNT($A$21:$A$2199),1),MATCH($T45,OFFSET($I$21,0,MATCH(V$21,$J$19:$M$19,0),COUNT($A$21:$A$2199),1),0),1)</f>
        <v>-1.089999999999975</v>
      </c>
      <c r="Y45" s="64">
        <f t="shared" ca="1" si="6"/>
        <v>-2.9600000000000364</v>
      </c>
      <c r="Z45" s="64">
        <f t="shared" ca="1" si="8"/>
        <v>-1.089999999999975</v>
      </c>
    </row>
    <row r="46" spans="1:33" hidden="1" outlineLevel="1" x14ac:dyDescent="0.35">
      <c r="A46" s="64">
        <v>1287102</v>
      </c>
      <c r="B46" s="64" t="s">
        <v>416</v>
      </c>
      <c r="C46" s="64">
        <v>3073.84</v>
      </c>
      <c r="D46" s="64">
        <v>183</v>
      </c>
      <c r="E46" s="64">
        <v>253.76</v>
      </c>
      <c r="F46" s="64">
        <v>0</v>
      </c>
      <c r="H46" s="64">
        <f t="shared" si="5"/>
        <v>-253.76</v>
      </c>
      <c r="J46" s="64">
        <f t="shared" si="1"/>
        <v>5</v>
      </c>
      <c r="K46" s="64">
        <f t="shared" si="2"/>
        <v>6</v>
      </c>
      <c r="L46" s="64">
        <f t="shared" si="3"/>
        <v>5</v>
      </c>
      <c r="M46" s="64">
        <f t="shared" si="4"/>
        <v>10</v>
      </c>
      <c r="T46" s="64">
        <f t="shared" si="7"/>
        <v>25</v>
      </c>
      <c r="U46" s="64">
        <f ca="1">INDEX(OFFSET($G$21,0,MATCH(U$20,$H$20:$I$20,0),COUNT($A$21:$A$2199),1),MATCH($T46,OFFSET($I$21,0,MATCH(U$21,$J$19:$M$19,0),COUNT($A$21:$A$2199),1),0),1)</f>
        <v>6.9999999999993179E-2</v>
      </c>
      <c r="V46" s="64">
        <f ca="1">INDEX(OFFSET($G$21,0,MATCH(V$20,$H$20:$I$20,0),COUNT($A$21:$A$2199),1),MATCH($T46,OFFSET($I$21,0,MATCH(V$21,$J$19:$M$19,0),COUNT($A$21:$A$2199),1),0),1)</f>
        <v>-2.0199999999999818</v>
      </c>
      <c r="Y46" s="64">
        <f t="shared" ca="1" si="6"/>
        <v>6.9999999999993179E-2</v>
      </c>
      <c r="Z46" s="64">
        <f t="shared" ca="1" si="8"/>
        <v>-2.0199999999999818</v>
      </c>
    </row>
    <row r="47" spans="1:33" hidden="1" outlineLevel="1" x14ac:dyDescent="0.35">
      <c r="A47" s="64">
        <v>1290543</v>
      </c>
      <c r="B47" s="64" t="s">
        <v>416</v>
      </c>
      <c r="C47" s="64">
        <v>2805.28</v>
      </c>
      <c r="D47" s="64">
        <v>183</v>
      </c>
      <c r="E47" s="64">
        <v>217.49</v>
      </c>
      <c r="F47" s="64">
        <v>0</v>
      </c>
      <c r="H47" s="64">
        <f t="shared" si="5"/>
        <v>-217.49</v>
      </c>
      <c r="J47" s="64">
        <f t="shared" si="1"/>
        <v>5</v>
      </c>
      <c r="K47" s="64">
        <f t="shared" si="2"/>
        <v>6</v>
      </c>
      <c r="L47" s="64">
        <f t="shared" si="3"/>
        <v>5</v>
      </c>
      <c r="M47" s="64">
        <f t="shared" si="4"/>
        <v>11</v>
      </c>
      <c r="T47" s="64">
        <f t="shared" si="7"/>
        <v>26</v>
      </c>
      <c r="U47" s="64">
        <f ca="1">INDEX(OFFSET($G$21,0,MATCH(U$20,$H$20:$I$20,0),COUNT($A$21:$A$2199),1),MATCH($T47,OFFSET($I$21,0,MATCH(U$21,$J$19:$M$19,0),COUNT($A$21:$A$2199),1),0),1)</f>
        <v>-0.90000000000009095</v>
      </c>
      <c r="V47" s="64">
        <f ca="1">INDEX(OFFSET($G$21,0,MATCH(V$20,$H$20:$I$20,0),COUNT($A$21:$A$2199),1),MATCH($T47,OFFSET($I$21,0,MATCH(V$21,$J$19:$M$19,0),COUNT($A$21:$A$2199),1),0),1)</f>
        <v>-3.210000000000008</v>
      </c>
      <c r="Y47" s="64">
        <f t="shared" ca="1" si="6"/>
        <v>-0.90000000000009095</v>
      </c>
      <c r="Z47" s="64">
        <f t="shared" ca="1" si="8"/>
        <v>-3.210000000000008</v>
      </c>
    </row>
    <row r="48" spans="1:33" hidden="1" outlineLevel="1" x14ac:dyDescent="0.35">
      <c r="A48" s="64">
        <v>1292200</v>
      </c>
      <c r="B48" s="64" t="s">
        <v>184</v>
      </c>
      <c r="C48" s="64">
        <v>2812.83</v>
      </c>
      <c r="D48" s="64">
        <v>183</v>
      </c>
      <c r="E48" s="64">
        <v>234.8</v>
      </c>
      <c r="F48" s="64">
        <v>0</v>
      </c>
      <c r="H48" s="64">
        <f t="shared" si="5"/>
        <v>-234.8</v>
      </c>
      <c r="J48" s="64">
        <f t="shared" si="1"/>
        <v>5</v>
      </c>
      <c r="K48" s="64">
        <f t="shared" si="2"/>
        <v>6</v>
      </c>
      <c r="L48" s="64">
        <f t="shared" si="3"/>
        <v>6</v>
      </c>
      <c r="M48" s="64">
        <f t="shared" si="4"/>
        <v>11</v>
      </c>
      <c r="T48" s="64">
        <f t="shared" si="7"/>
        <v>27</v>
      </c>
      <c r="U48" s="64">
        <f ca="1">INDEX(OFFSET($G$21,0,MATCH(U$20,$H$20:$I$20,0),COUNT($A$21:$A$2199),1),MATCH($T48,OFFSET($I$21,0,MATCH(U$21,$J$19:$M$19,0),COUNT($A$21:$A$2199),1),0),1)</f>
        <v>6.1400000000001</v>
      </c>
      <c r="V48" s="64">
        <f ca="1">INDEX(OFFSET($G$21,0,MATCH(V$20,$H$20:$I$20,0),COUNT($A$21:$A$2199),1),MATCH($T48,OFFSET($I$21,0,MATCH(V$21,$J$19:$M$19,0),COUNT($A$21:$A$2199),1),0),1)</f>
        <v>-8.4699999999999704</v>
      </c>
      <c r="Y48" s="64">
        <f t="shared" ca="1" si="6"/>
        <v>6.1400000000001</v>
      </c>
      <c r="Z48" s="64">
        <f t="shared" ca="1" si="8"/>
        <v>-8.4699999999999704</v>
      </c>
    </row>
    <row r="49" spans="1:26" hidden="1" outlineLevel="1" x14ac:dyDescent="0.35">
      <c r="A49" s="64">
        <v>1296616</v>
      </c>
      <c r="B49" s="64" t="s">
        <v>184</v>
      </c>
      <c r="C49" s="64">
        <v>3904.82</v>
      </c>
      <c r="D49" s="64">
        <v>183</v>
      </c>
      <c r="E49" s="64">
        <v>328.08</v>
      </c>
      <c r="F49" s="64">
        <v>0</v>
      </c>
      <c r="H49" s="64">
        <f t="shared" si="5"/>
        <v>-328.08</v>
      </c>
      <c r="J49" s="64">
        <f t="shared" si="1"/>
        <v>5</v>
      </c>
      <c r="K49" s="64">
        <f t="shared" si="2"/>
        <v>6</v>
      </c>
      <c r="L49" s="64">
        <f t="shared" si="3"/>
        <v>7</v>
      </c>
      <c r="M49" s="64">
        <f t="shared" si="4"/>
        <v>11</v>
      </c>
      <c r="T49" s="64">
        <f t="shared" si="7"/>
        <v>28</v>
      </c>
      <c r="U49" s="64">
        <f ca="1">INDEX(OFFSET($G$21,0,MATCH(U$20,$H$20:$I$20,0),COUNT($A$21:$A$2199),1),MATCH($T49,OFFSET($I$21,0,MATCH(U$21,$J$19:$M$19,0),COUNT($A$21:$A$2199),1),0),1)</f>
        <v>-3.4800000000000182</v>
      </c>
      <c r="V49" s="64">
        <f ca="1">INDEX(OFFSET($G$21,0,MATCH(V$20,$H$20:$I$20,0),COUNT($A$21:$A$2199),1),MATCH($T49,OFFSET($I$21,0,MATCH(V$21,$J$19:$M$19,0),COUNT($A$21:$A$2199),1),0),1)</f>
        <v>-10.870000000000005</v>
      </c>
      <c r="Y49" s="64">
        <f t="shared" ca="1" si="6"/>
        <v>-3.4800000000000182</v>
      </c>
      <c r="Z49" s="64">
        <f t="shared" ca="1" si="8"/>
        <v>-10.870000000000005</v>
      </c>
    </row>
    <row r="50" spans="1:26" hidden="1" outlineLevel="1" x14ac:dyDescent="0.35">
      <c r="A50" s="64">
        <v>1303255</v>
      </c>
      <c r="B50" s="64" t="s">
        <v>184</v>
      </c>
      <c r="C50" s="64">
        <v>7725.09</v>
      </c>
      <c r="D50" s="64">
        <v>183</v>
      </c>
      <c r="E50" s="64">
        <v>621.20000000000005</v>
      </c>
      <c r="F50" s="64">
        <v>0</v>
      </c>
      <c r="H50" s="64">
        <f t="shared" si="5"/>
        <v>-621.20000000000005</v>
      </c>
      <c r="J50" s="64">
        <f t="shared" si="1"/>
        <v>5</v>
      </c>
      <c r="K50" s="64">
        <f t="shared" si="2"/>
        <v>6</v>
      </c>
      <c r="L50" s="64">
        <f t="shared" si="3"/>
        <v>8</v>
      </c>
      <c r="M50" s="64">
        <f t="shared" si="4"/>
        <v>11</v>
      </c>
      <c r="T50" s="64">
        <f t="shared" si="7"/>
        <v>29</v>
      </c>
      <c r="U50" s="64">
        <f ca="1">INDEX(OFFSET($G$21,0,MATCH(U$20,$H$20:$I$20,0),COUNT($A$21:$A$2199),1),MATCH($T50,OFFSET($I$21,0,MATCH(U$21,$J$19:$M$19,0),COUNT($A$21:$A$2199),1),0),1)</f>
        <v>-4.8400000000000318</v>
      </c>
      <c r="V50" s="64">
        <f ca="1">INDEX(OFFSET($G$21,0,MATCH(V$20,$H$20:$I$20,0),COUNT($A$21:$A$2199),1),MATCH($T50,OFFSET($I$21,0,MATCH(V$21,$J$19:$M$19,0),COUNT($A$21:$A$2199),1),0),1)</f>
        <v>-4.5699999999999932</v>
      </c>
      <c r="Y50" s="64">
        <f t="shared" ca="1" si="6"/>
        <v>-4.8400000000000318</v>
      </c>
      <c r="Z50" s="64">
        <f t="shared" ca="1" si="8"/>
        <v>-4.5699999999999932</v>
      </c>
    </row>
    <row r="51" spans="1:26" hidden="1" outlineLevel="1" x14ac:dyDescent="0.35">
      <c r="A51" s="64">
        <v>1303271</v>
      </c>
      <c r="B51" s="64" t="s">
        <v>184</v>
      </c>
      <c r="C51" s="64">
        <v>4940.08</v>
      </c>
      <c r="D51" s="64">
        <v>183</v>
      </c>
      <c r="E51" s="64">
        <v>401.47</v>
      </c>
      <c r="F51" s="64">
        <v>0</v>
      </c>
      <c r="H51" s="64">
        <f t="shared" si="5"/>
        <v>-401.47</v>
      </c>
      <c r="J51" s="64">
        <f t="shared" si="1"/>
        <v>5</v>
      </c>
      <c r="K51" s="64">
        <f t="shared" si="2"/>
        <v>6</v>
      </c>
      <c r="L51" s="64">
        <f t="shared" si="3"/>
        <v>9</v>
      </c>
      <c r="M51" s="64">
        <f t="shared" si="4"/>
        <v>11</v>
      </c>
      <c r="T51" s="64">
        <f t="shared" si="7"/>
        <v>30</v>
      </c>
      <c r="U51" s="64">
        <f ca="1">INDEX(OFFSET($G$21,0,MATCH(U$20,$H$20:$I$20,0),COUNT($A$21:$A$2199),1),MATCH($T51,OFFSET($I$21,0,MATCH(U$21,$J$19:$M$19,0),COUNT($A$21:$A$2199),1),0),1)</f>
        <v>3.8899999999999864</v>
      </c>
      <c r="V51" s="64">
        <f ca="1">INDEX(OFFSET($G$21,0,MATCH(V$20,$H$20:$I$20,0),COUNT($A$21:$A$2199),1),MATCH($T51,OFFSET($I$21,0,MATCH(V$21,$J$19:$M$19,0),COUNT($A$21:$A$2199),1),0),1)</f>
        <v>-3.410000000000025</v>
      </c>
      <c r="Y51" s="64">
        <f t="shared" ca="1" si="6"/>
        <v>3.8899999999999864</v>
      </c>
      <c r="Z51" s="64">
        <f t="shared" ca="1" si="8"/>
        <v>-3.410000000000025</v>
      </c>
    </row>
    <row r="52" spans="1:26" hidden="1" outlineLevel="1" x14ac:dyDescent="0.35">
      <c r="A52" s="64">
        <v>1304253</v>
      </c>
      <c r="B52" s="64" t="s">
        <v>184</v>
      </c>
      <c r="C52" s="64">
        <v>2971.09</v>
      </c>
      <c r="D52" s="64">
        <v>183</v>
      </c>
      <c r="E52" s="64">
        <v>232.89</v>
      </c>
      <c r="F52" s="64">
        <v>0</v>
      </c>
      <c r="H52" s="64">
        <f t="shared" si="5"/>
        <v>-232.89</v>
      </c>
      <c r="J52" s="64">
        <f t="shared" si="1"/>
        <v>5</v>
      </c>
      <c r="K52" s="64">
        <f t="shared" si="2"/>
        <v>6</v>
      </c>
      <c r="L52" s="64">
        <f t="shared" si="3"/>
        <v>10</v>
      </c>
      <c r="M52" s="64">
        <f t="shared" si="4"/>
        <v>11</v>
      </c>
      <c r="T52" s="64">
        <f t="shared" si="7"/>
        <v>31</v>
      </c>
      <c r="U52" s="64">
        <f ca="1">INDEX(OFFSET($G$21,0,MATCH(U$20,$H$20:$I$20,0),COUNT($A$21:$A$2199),1),MATCH($T52,OFFSET($I$21,0,MATCH(U$21,$J$19:$M$19,0),COUNT($A$21:$A$2199),1),0),1)</f>
        <v>-1.4399999999999977</v>
      </c>
      <c r="V52" s="64">
        <f ca="1">INDEX(OFFSET($G$21,0,MATCH(V$20,$H$20:$I$20,0),COUNT($A$21:$A$2199),1),MATCH($T52,OFFSET($I$21,0,MATCH(V$21,$J$19:$M$19,0),COUNT($A$21:$A$2199),1),0),1)</f>
        <v>-3.5199999999999818</v>
      </c>
      <c r="Y52" s="64">
        <f t="shared" ca="1" si="6"/>
        <v>-1.4399999999999977</v>
      </c>
      <c r="Z52" s="64">
        <f t="shared" ca="1" si="8"/>
        <v>-3.5199999999999818</v>
      </c>
    </row>
    <row r="53" spans="1:26" hidden="1" outlineLevel="1" x14ac:dyDescent="0.35">
      <c r="A53" s="64">
        <v>1307223</v>
      </c>
      <c r="B53" s="64" t="s">
        <v>184</v>
      </c>
      <c r="C53" s="64">
        <v>4153.5600000000004</v>
      </c>
      <c r="D53" s="64">
        <v>183</v>
      </c>
      <c r="E53" s="64">
        <v>336.53</v>
      </c>
      <c r="F53" s="64">
        <v>0</v>
      </c>
      <c r="H53" s="64">
        <f t="shared" si="5"/>
        <v>-336.53</v>
      </c>
      <c r="J53" s="64">
        <f t="shared" si="1"/>
        <v>5</v>
      </c>
      <c r="K53" s="64">
        <f t="shared" si="2"/>
        <v>6</v>
      </c>
      <c r="L53" s="64">
        <f t="shared" si="3"/>
        <v>11</v>
      </c>
      <c r="M53" s="64">
        <f t="shared" si="4"/>
        <v>11</v>
      </c>
      <c r="T53" s="64">
        <f t="shared" si="7"/>
        <v>32</v>
      </c>
      <c r="U53" s="64">
        <f ca="1">INDEX(OFFSET($G$21,0,MATCH(U$20,$H$20:$I$20,0),COUNT($A$21:$A$2199),1),MATCH($T53,OFFSET($I$21,0,MATCH(U$21,$J$19:$M$19,0),COUNT($A$21:$A$2199),1),0),1)</f>
        <v>0.84999999999996589</v>
      </c>
      <c r="V53" s="64">
        <f ca="1">INDEX(OFFSET($G$21,0,MATCH(V$20,$H$20:$I$20,0),COUNT($A$21:$A$2199),1),MATCH($T53,OFFSET($I$21,0,MATCH(V$21,$J$19:$M$19,0),COUNT($A$21:$A$2199),1),0),1)</f>
        <v>-1.6299999999999955</v>
      </c>
      <c r="Y53" s="64">
        <f t="shared" ca="1" si="6"/>
        <v>0.84999999999996589</v>
      </c>
      <c r="Z53" s="64">
        <f t="shared" ca="1" si="8"/>
        <v>-1.6299999999999955</v>
      </c>
    </row>
    <row r="54" spans="1:26" hidden="1" outlineLevel="1" x14ac:dyDescent="0.35">
      <c r="A54" s="64">
        <v>1307538</v>
      </c>
      <c r="B54" s="64" t="s">
        <v>184</v>
      </c>
      <c r="C54" s="64">
        <v>3622.95</v>
      </c>
      <c r="D54" s="64">
        <v>183</v>
      </c>
      <c r="E54" s="64">
        <v>297.87</v>
      </c>
      <c r="F54" s="64">
        <v>0</v>
      </c>
      <c r="H54" s="64">
        <f t="shared" si="5"/>
        <v>-297.87</v>
      </c>
      <c r="J54" s="64">
        <f t="shared" si="1"/>
        <v>5</v>
      </c>
      <c r="K54" s="64">
        <f t="shared" si="2"/>
        <v>6</v>
      </c>
      <c r="L54" s="64">
        <f t="shared" si="3"/>
        <v>12</v>
      </c>
      <c r="M54" s="64">
        <f t="shared" si="4"/>
        <v>11</v>
      </c>
      <c r="T54" s="64">
        <f t="shared" si="7"/>
        <v>33</v>
      </c>
      <c r="U54" s="64">
        <f ca="1">INDEX(OFFSET($G$21,0,MATCH(U$20,$H$20:$I$20,0),COUNT($A$21:$A$2199),1),MATCH($T54,OFFSET($I$21,0,MATCH(U$21,$J$19:$M$19,0),COUNT($A$21:$A$2199),1),0),1)</f>
        <v>-0.79999999999995453</v>
      </c>
      <c r="V54" s="64">
        <f ca="1">INDEX(OFFSET($G$21,0,MATCH(V$20,$H$20:$I$20,0),COUNT($A$21:$A$2199),1),MATCH($T54,OFFSET($I$21,0,MATCH(V$21,$J$19:$M$19,0),COUNT($A$21:$A$2199),1),0),1)</f>
        <v>-1.9099999999999966</v>
      </c>
      <c r="Y54" s="64">
        <f t="shared" ca="1" si="6"/>
        <v>-0.79999999999995453</v>
      </c>
      <c r="Z54" s="64">
        <f t="shared" ca="1" si="8"/>
        <v>-1.9099999999999966</v>
      </c>
    </row>
    <row r="55" spans="1:26" hidden="1" outlineLevel="1" x14ac:dyDescent="0.35">
      <c r="A55" s="64">
        <v>1320390</v>
      </c>
      <c r="B55" s="64" t="s">
        <v>184</v>
      </c>
      <c r="C55" s="64">
        <v>5219.24</v>
      </c>
      <c r="D55" s="64">
        <v>183</v>
      </c>
      <c r="E55" s="64">
        <v>409.69</v>
      </c>
      <c r="F55" s="64">
        <v>0</v>
      </c>
      <c r="H55" s="64">
        <f t="shared" si="5"/>
        <v>-409.69</v>
      </c>
      <c r="J55" s="64">
        <f t="shared" si="1"/>
        <v>5</v>
      </c>
      <c r="K55" s="64">
        <f t="shared" si="2"/>
        <v>6</v>
      </c>
      <c r="L55" s="64">
        <f t="shared" si="3"/>
        <v>13</v>
      </c>
      <c r="M55" s="64">
        <f t="shared" si="4"/>
        <v>11</v>
      </c>
      <c r="T55" s="64">
        <f t="shared" si="7"/>
        <v>34</v>
      </c>
      <c r="U55" s="64">
        <f ca="1">INDEX(OFFSET($G$21,0,MATCH(U$20,$H$20:$I$20,0),COUNT($A$21:$A$2199),1),MATCH($T55,OFFSET($I$21,0,MATCH(U$21,$J$19:$M$19,0),COUNT($A$21:$A$2199),1),0),1)</f>
        <v>-1.6799999999999784</v>
      </c>
      <c r="V55" s="64">
        <f ca="1">INDEX(OFFSET($G$21,0,MATCH(V$20,$H$20:$I$20,0),COUNT($A$21:$A$2199),1),MATCH($T55,OFFSET($I$21,0,MATCH(V$21,$J$19:$M$19,0),COUNT($A$21:$A$2199),1),0),1)</f>
        <v>-22.620000000000005</v>
      </c>
      <c r="Y55" s="64">
        <f t="shared" ca="1" si="6"/>
        <v>-1.6799999999999784</v>
      </c>
      <c r="Z55" s="64">
        <f t="shared" ca="1" si="8"/>
        <v>-22.620000000000005</v>
      </c>
    </row>
    <row r="56" spans="1:26" hidden="1" outlineLevel="1" x14ac:dyDescent="0.35">
      <c r="A56" s="64">
        <v>1322289</v>
      </c>
      <c r="B56" s="64" t="s">
        <v>416</v>
      </c>
      <c r="C56" s="64">
        <v>5954.5</v>
      </c>
      <c r="D56" s="64">
        <v>183</v>
      </c>
      <c r="E56" s="64">
        <v>491.05</v>
      </c>
      <c r="F56" s="64">
        <v>0</v>
      </c>
      <c r="H56" s="64">
        <f t="shared" si="5"/>
        <v>-491.05</v>
      </c>
      <c r="J56" s="64">
        <f t="shared" si="1"/>
        <v>5</v>
      </c>
      <c r="K56" s="64">
        <f t="shared" si="2"/>
        <v>6</v>
      </c>
      <c r="L56" s="64">
        <f t="shared" si="3"/>
        <v>13</v>
      </c>
      <c r="M56" s="64">
        <f t="shared" si="4"/>
        <v>12</v>
      </c>
      <c r="T56" s="64">
        <f t="shared" si="7"/>
        <v>35</v>
      </c>
      <c r="U56" s="64">
        <f ca="1">INDEX(OFFSET($G$21,0,MATCH(U$20,$H$20:$I$20,0),COUNT($A$21:$A$2199),1),MATCH($T56,OFFSET($I$21,0,MATCH(U$21,$J$19:$M$19,0),COUNT($A$21:$A$2199),1),0),1)</f>
        <v>0.11000000000001364</v>
      </c>
      <c r="V56" s="64">
        <f ca="1">INDEX(OFFSET($G$21,0,MATCH(V$20,$H$20:$I$20,0),COUNT($A$21:$A$2199),1),MATCH($T56,OFFSET($I$21,0,MATCH(V$21,$J$19:$M$19,0),COUNT($A$21:$A$2199),1),0),1)</f>
        <v>3.4799999999999613</v>
      </c>
      <c r="Y56" s="64">
        <f t="shared" ca="1" si="6"/>
        <v>0.11000000000001364</v>
      </c>
      <c r="Z56" s="64">
        <f t="shared" ca="1" si="8"/>
        <v>3.4799999999999613</v>
      </c>
    </row>
    <row r="57" spans="1:26" hidden="1" outlineLevel="1" x14ac:dyDescent="0.35">
      <c r="A57" s="64">
        <v>1339200</v>
      </c>
      <c r="B57" s="64" t="s">
        <v>184</v>
      </c>
      <c r="C57" s="64">
        <v>2229.66</v>
      </c>
      <c r="D57" s="64">
        <v>185</v>
      </c>
      <c r="E57" s="64">
        <v>191.65</v>
      </c>
      <c r="F57" s="64">
        <v>0</v>
      </c>
      <c r="H57" s="64">
        <f t="shared" si="5"/>
        <v>-191.65</v>
      </c>
      <c r="J57" s="64">
        <f t="shared" si="1"/>
        <v>5</v>
      </c>
      <c r="K57" s="64">
        <f t="shared" si="2"/>
        <v>6</v>
      </c>
      <c r="L57" s="64">
        <f t="shared" si="3"/>
        <v>14</v>
      </c>
      <c r="M57" s="64">
        <f t="shared" si="4"/>
        <v>12</v>
      </c>
      <c r="T57" s="64">
        <f t="shared" si="7"/>
        <v>36</v>
      </c>
      <c r="U57" s="64">
        <f ca="1">INDEX(OFFSET($G$21,0,MATCH(U$20,$H$20:$I$20,0),COUNT($A$21:$A$2199),1),MATCH($T57,OFFSET($I$21,0,MATCH(U$21,$J$19:$M$19,0),COUNT($A$21:$A$2199),1),0),1)</f>
        <v>-6.9699999999999704</v>
      </c>
      <c r="V57" s="64">
        <f ca="1">INDEX(OFFSET($G$21,0,MATCH(V$20,$H$20:$I$20,0),COUNT($A$21:$A$2199),1),MATCH($T57,OFFSET($I$21,0,MATCH(V$21,$J$19:$M$19,0),COUNT($A$21:$A$2199),1),0),1)</f>
        <v>4.2200000000000273</v>
      </c>
      <c r="Y57" s="64">
        <f t="shared" ca="1" si="6"/>
        <v>-6.9699999999999704</v>
      </c>
      <c r="Z57" s="64">
        <f t="shared" ca="1" si="8"/>
        <v>4.2200000000000273</v>
      </c>
    </row>
    <row r="58" spans="1:26" hidden="1" outlineLevel="1" x14ac:dyDescent="0.35">
      <c r="A58" s="64">
        <v>1342378</v>
      </c>
      <c r="B58" s="64" t="s">
        <v>102</v>
      </c>
      <c r="C58" s="64">
        <v>4367.7</v>
      </c>
      <c r="D58" s="64">
        <v>153</v>
      </c>
      <c r="E58" s="64">
        <v>363.2</v>
      </c>
      <c r="F58" s="64">
        <v>363.7</v>
      </c>
      <c r="H58" s="64">
        <f t="shared" si="5"/>
        <v>0.5</v>
      </c>
      <c r="J58" s="64">
        <f t="shared" si="1"/>
        <v>6</v>
      </c>
      <c r="K58" s="64">
        <f t="shared" si="2"/>
        <v>6</v>
      </c>
      <c r="L58" s="64">
        <f t="shared" si="3"/>
        <v>14</v>
      </c>
      <c r="M58" s="64">
        <f t="shared" si="4"/>
        <v>12</v>
      </c>
      <c r="T58" s="64">
        <f t="shared" si="7"/>
        <v>37</v>
      </c>
      <c r="U58" s="64">
        <f ca="1">INDEX(OFFSET($G$21,0,MATCH(U$20,$H$20:$I$20,0),COUNT($A$21:$A$2199),1),MATCH($T58,OFFSET($I$21,0,MATCH(U$21,$J$19:$M$19,0),COUNT($A$21:$A$2199),1),0),1)</f>
        <v>-3.0900000000000034</v>
      </c>
      <c r="V58" s="64">
        <f ca="1">INDEX(OFFSET($G$21,0,MATCH(V$20,$H$20:$I$20,0),COUNT($A$21:$A$2199),1),MATCH($T58,OFFSET($I$21,0,MATCH(V$21,$J$19:$M$19,0),COUNT($A$21:$A$2199),1),0),1)</f>
        <v>-3.5600000000000023</v>
      </c>
      <c r="Y58" s="64">
        <f t="shared" ca="1" si="6"/>
        <v>-3.0900000000000034</v>
      </c>
      <c r="Z58" s="64">
        <f t="shared" ca="1" si="8"/>
        <v>-3.5600000000000023</v>
      </c>
    </row>
    <row r="59" spans="1:26" hidden="1" outlineLevel="1" x14ac:dyDescent="0.35">
      <c r="A59" s="64">
        <v>1344952</v>
      </c>
      <c r="B59" s="64" t="s">
        <v>405</v>
      </c>
      <c r="C59" s="64">
        <v>5429.6</v>
      </c>
      <c r="D59" s="64">
        <v>153</v>
      </c>
      <c r="E59" s="64">
        <v>445.73</v>
      </c>
      <c r="F59" s="64">
        <v>443.62</v>
      </c>
      <c r="H59" s="64">
        <f t="shared" si="5"/>
        <v>-2.1100000000000136</v>
      </c>
      <c r="J59" s="64">
        <f t="shared" si="1"/>
        <v>6</v>
      </c>
      <c r="K59" s="64">
        <f t="shared" si="2"/>
        <v>7</v>
      </c>
      <c r="L59" s="64">
        <f t="shared" si="3"/>
        <v>14</v>
      </c>
      <c r="M59" s="64">
        <f t="shared" si="4"/>
        <v>12</v>
      </c>
      <c r="T59" s="64">
        <f t="shared" si="7"/>
        <v>38</v>
      </c>
      <c r="U59" s="64">
        <f ca="1">INDEX(OFFSET($G$21,0,MATCH(U$20,$H$20:$I$20,0),COUNT($A$21:$A$2199),1),MATCH($T59,OFFSET($I$21,0,MATCH(U$21,$J$19:$M$19,0),COUNT($A$21:$A$2199),1),0),1)</f>
        <v>-0.98000000000001819</v>
      </c>
      <c r="V59" s="64">
        <f ca="1">INDEX(OFFSET($G$21,0,MATCH(V$20,$H$20:$I$20,0),COUNT($A$21:$A$2199),1),MATCH($T59,OFFSET($I$21,0,MATCH(V$21,$J$19:$M$19,0),COUNT($A$21:$A$2199),1),0),1)</f>
        <v>-5.42999999999995</v>
      </c>
      <c r="Y59" s="64">
        <f t="shared" ca="1" si="6"/>
        <v>-0.98000000000001819</v>
      </c>
      <c r="Z59" s="64">
        <f t="shared" ca="1" si="8"/>
        <v>-5.42999999999995</v>
      </c>
    </row>
    <row r="60" spans="1:26" hidden="1" outlineLevel="1" x14ac:dyDescent="0.35">
      <c r="A60" s="64">
        <v>1345009</v>
      </c>
      <c r="B60" s="64" t="s">
        <v>102</v>
      </c>
      <c r="C60" s="64">
        <v>3076.19</v>
      </c>
      <c r="D60" s="64">
        <v>153</v>
      </c>
      <c r="E60" s="64">
        <v>255.36</v>
      </c>
      <c r="F60" s="64">
        <v>251.68</v>
      </c>
      <c r="H60" s="64">
        <f t="shared" si="5"/>
        <v>-3.6800000000000068</v>
      </c>
      <c r="J60" s="64">
        <f t="shared" si="1"/>
        <v>7</v>
      </c>
      <c r="K60" s="64">
        <f t="shared" si="2"/>
        <v>7</v>
      </c>
      <c r="L60" s="64">
        <f t="shared" si="3"/>
        <v>14</v>
      </c>
      <c r="M60" s="64">
        <f t="shared" si="4"/>
        <v>12</v>
      </c>
      <c r="T60" s="64">
        <f t="shared" si="7"/>
        <v>39</v>
      </c>
      <c r="U60" s="64">
        <f ca="1">INDEX(OFFSET($G$21,0,MATCH(U$20,$H$20:$I$20,0),COUNT($A$21:$A$2199),1),MATCH($T60,OFFSET($I$21,0,MATCH(U$21,$J$19:$M$19,0),COUNT($A$21:$A$2199),1),0),1)</f>
        <v>1.3099999999999454</v>
      </c>
      <c r="V60" s="64">
        <f ca="1">INDEX(OFFSET($G$21,0,MATCH(V$20,$H$20:$I$20,0),COUNT($A$21:$A$2199),1),MATCH($T60,OFFSET($I$21,0,MATCH(V$21,$J$19:$M$19,0),COUNT($A$21:$A$2199),1),0),1)</f>
        <v>3.2299999999999613</v>
      </c>
      <c r="Y60" s="64">
        <f t="shared" ca="1" si="6"/>
        <v>1.3099999999999454</v>
      </c>
      <c r="Z60" s="64">
        <f t="shared" ca="1" si="8"/>
        <v>3.2299999999999613</v>
      </c>
    </row>
    <row r="61" spans="1:26" hidden="1" outlineLevel="1" x14ac:dyDescent="0.35">
      <c r="A61" s="64">
        <v>1345942</v>
      </c>
      <c r="B61" s="64" t="s">
        <v>405</v>
      </c>
      <c r="C61" s="64">
        <v>4155.83</v>
      </c>
      <c r="D61" s="64">
        <v>185</v>
      </c>
      <c r="E61" s="64">
        <v>330.71</v>
      </c>
      <c r="F61" s="64">
        <v>325.57</v>
      </c>
      <c r="H61" s="64">
        <f t="shared" si="5"/>
        <v>-5.1399999999999864</v>
      </c>
      <c r="J61" s="64">
        <f t="shared" si="1"/>
        <v>7</v>
      </c>
      <c r="K61" s="64">
        <f t="shared" si="2"/>
        <v>8</v>
      </c>
      <c r="L61" s="64">
        <f t="shared" si="3"/>
        <v>14</v>
      </c>
      <c r="M61" s="64">
        <f t="shared" si="4"/>
        <v>12</v>
      </c>
      <c r="T61" s="64">
        <f t="shared" si="7"/>
        <v>40</v>
      </c>
      <c r="U61" s="64">
        <f ca="1">INDEX(OFFSET($G$21,0,MATCH(U$20,$H$20:$I$20,0),COUNT($A$21:$A$2199),1),MATCH($T61,OFFSET($I$21,0,MATCH(U$21,$J$19:$M$19,0),COUNT($A$21:$A$2199),1),0),1)</f>
        <v>-2.5300000000000011</v>
      </c>
      <c r="V61" s="64">
        <f ca="1">INDEX(OFFSET($G$21,0,MATCH(V$20,$H$20:$I$20,0),COUNT($A$21:$A$2199),1),MATCH($T61,OFFSET($I$21,0,MATCH(V$21,$J$19:$M$19,0),COUNT($A$21:$A$2199),1),0),1)</f>
        <v>-6.2599999999999909</v>
      </c>
      <c r="Y61" s="64">
        <f t="shared" ca="1" si="6"/>
        <v>-2.5300000000000011</v>
      </c>
      <c r="Z61" s="64">
        <f t="shared" ca="1" si="8"/>
        <v>-6.2599999999999909</v>
      </c>
    </row>
    <row r="62" spans="1:26" hidden="1" outlineLevel="1" x14ac:dyDescent="0.35">
      <c r="A62" s="64">
        <v>1347906</v>
      </c>
      <c r="B62" s="64" t="s">
        <v>184</v>
      </c>
      <c r="C62" s="64">
        <v>5849.34</v>
      </c>
      <c r="D62" s="64">
        <v>182</v>
      </c>
      <c r="E62" s="64">
        <v>481.06</v>
      </c>
      <c r="F62" s="64">
        <v>0</v>
      </c>
      <c r="H62" s="64">
        <f t="shared" si="5"/>
        <v>-481.06</v>
      </c>
      <c r="J62" s="64">
        <f t="shared" si="1"/>
        <v>7</v>
      </c>
      <c r="K62" s="64">
        <f t="shared" si="2"/>
        <v>8</v>
      </c>
      <c r="L62" s="64">
        <f t="shared" si="3"/>
        <v>15</v>
      </c>
      <c r="M62" s="64">
        <f t="shared" si="4"/>
        <v>12</v>
      </c>
      <c r="T62" s="64">
        <f t="shared" si="7"/>
        <v>41</v>
      </c>
      <c r="U62" s="64">
        <f ca="1">INDEX(OFFSET($G$21,0,MATCH(U$20,$H$20:$I$20,0),COUNT($A$21:$A$2199),1),MATCH($T62,OFFSET($I$21,0,MATCH(U$21,$J$19:$M$19,0),COUNT($A$21:$A$2199),1),0),1)</f>
        <v>-3.3899999999999864</v>
      </c>
      <c r="V62" s="64">
        <f ca="1">INDEX(OFFSET($G$21,0,MATCH(V$20,$H$20:$I$20,0),COUNT($A$21:$A$2199),1),MATCH($T62,OFFSET($I$21,0,MATCH(V$21,$J$19:$M$19,0),COUNT($A$21:$A$2199),1),0),1)</f>
        <v>-0.43000000000000682</v>
      </c>
      <c r="Y62" s="64">
        <f t="shared" ca="1" si="6"/>
        <v>-3.3899999999999864</v>
      </c>
      <c r="Z62" s="64">
        <f t="shared" ca="1" si="8"/>
        <v>-0.43000000000000682</v>
      </c>
    </row>
    <row r="63" spans="1:26" hidden="1" outlineLevel="1" x14ac:dyDescent="0.35">
      <c r="A63" s="64">
        <v>1349134</v>
      </c>
      <c r="B63" s="64" t="s">
        <v>102</v>
      </c>
      <c r="C63" s="64">
        <v>5688.35</v>
      </c>
      <c r="D63" s="64">
        <v>153</v>
      </c>
      <c r="E63" s="64">
        <v>427.43</v>
      </c>
      <c r="F63" s="64">
        <v>422.31</v>
      </c>
      <c r="H63" s="64">
        <f t="shared" si="5"/>
        <v>-5.1200000000000045</v>
      </c>
      <c r="J63" s="64">
        <f t="shared" si="1"/>
        <v>8</v>
      </c>
      <c r="K63" s="64">
        <f t="shared" si="2"/>
        <v>8</v>
      </c>
      <c r="L63" s="64">
        <f t="shared" si="3"/>
        <v>15</v>
      </c>
      <c r="M63" s="64">
        <f t="shared" si="4"/>
        <v>12</v>
      </c>
      <c r="T63" s="64">
        <f t="shared" si="7"/>
        <v>42</v>
      </c>
      <c r="U63" s="64">
        <f ca="1">INDEX(OFFSET($G$21,0,MATCH(U$20,$H$20:$I$20,0),COUNT($A$21:$A$2199),1),MATCH($T63,OFFSET($I$21,0,MATCH(U$21,$J$19:$M$19,0),COUNT($A$21:$A$2199),1),0),1)</f>
        <v>-1.8299999999999841</v>
      </c>
      <c r="V63" s="64">
        <f ca="1">INDEX(OFFSET($G$21,0,MATCH(V$20,$H$20:$I$20,0),COUNT($A$21:$A$2199),1),MATCH($T63,OFFSET($I$21,0,MATCH(V$21,$J$19:$M$19,0),COUNT($A$21:$A$2199),1),0),1)</f>
        <v>-7.5200000000000102</v>
      </c>
      <c r="Y63" s="64">
        <f t="shared" ca="1" si="6"/>
        <v>-1.8299999999999841</v>
      </c>
      <c r="Z63" s="64">
        <f t="shared" ca="1" si="8"/>
        <v>-7.5200000000000102</v>
      </c>
    </row>
    <row r="64" spans="1:26" hidden="1" outlineLevel="1" x14ac:dyDescent="0.35">
      <c r="A64" s="64">
        <v>1377010</v>
      </c>
      <c r="B64" s="64" t="s">
        <v>184</v>
      </c>
      <c r="C64" s="64">
        <v>4088.65</v>
      </c>
      <c r="D64" s="64">
        <v>183</v>
      </c>
      <c r="E64" s="64">
        <v>331.47</v>
      </c>
      <c r="F64" s="64">
        <v>0</v>
      </c>
      <c r="H64" s="64">
        <f t="shared" si="5"/>
        <v>-331.47</v>
      </c>
      <c r="J64" s="64">
        <f t="shared" si="1"/>
        <v>8</v>
      </c>
      <c r="K64" s="64">
        <f t="shared" si="2"/>
        <v>8</v>
      </c>
      <c r="L64" s="64">
        <f t="shared" si="3"/>
        <v>16</v>
      </c>
      <c r="M64" s="64">
        <f t="shared" si="4"/>
        <v>12</v>
      </c>
      <c r="T64" s="64">
        <f t="shared" si="7"/>
        <v>43</v>
      </c>
      <c r="U64" s="64">
        <f ca="1">INDEX(OFFSET($G$21,0,MATCH(U$20,$H$20:$I$20,0),COUNT($A$21:$A$2199),1),MATCH($T64,OFFSET($I$21,0,MATCH(U$21,$J$19:$M$19,0),COUNT($A$21:$A$2199),1),0),1)</f>
        <v>-1.8199999999999932</v>
      </c>
      <c r="V64" s="64">
        <f ca="1">INDEX(OFFSET($G$21,0,MATCH(V$20,$H$20:$I$20,0),COUNT($A$21:$A$2199),1),MATCH($T64,OFFSET($I$21,0,MATCH(V$21,$J$19:$M$19,0),COUNT($A$21:$A$2199),1),0),1)</f>
        <v>-1.7400000000000091</v>
      </c>
      <c r="Y64" s="64">
        <f t="shared" ca="1" si="6"/>
        <v>-1.8199999999999932</v>
      </c>
      <c r="Z64" s="64">
        <f t="shared" ca="1" si="8"/>
        <v>-1.7400000000000091</v>
      </c>
    </row>
    <row r="65" spans="1:26" hidden="1" outlineLevel="1" x14ac:dyDescent="0.35">
      <c r="A65" s="64">
        <v>1378000</v>
      </c>
      <c r="B65" s="64" t="s">
        <v>102</v>
      </c>
      <c r="C65" s="64">
        <v>4163.75</v>
      </c>
      <c r="D65" s="64">
        <v>153</v>
      </c>
      <c r="E65" s="64">
        <v>339.76</v>
      </c>
      <c r="F65" s="64">
        <v>335.42</v>
      </c>
      <c r="H65" s="64">
        <f t="shared" si="5"/>
        <v>-4.339999999999975</v>
      </c>
      <c r="J65" s="64">
        <f t="shared" si="1"/>
        <v>9</v>
      </c>
      <c r="K65" s="64">
        <f t="shared" si="2"/>
        <v>8</v>
      </c>
      <c r="L65" s="64">
        <f t="shared" si="3"/>
        <v>16</v>
      </c>
      <c r="M65" s="64">
        <f t="shared" si="4"/>
        <v>12</v>
      </c>
      <c r="T65" s="64">
        <f t="shared" si="7"/>
        <v>44</v>
      </c>
      <c r="U65" s="64">
        <f ca="1">INDEX(OFFSET($G$21,0,MATCH(U$20,$H$20:$I$20,0),COUNT($A$21:$A$2199),1),MATCH($T65,OFFSET($I$21,0,MATCH(U$21,$J$19:$M$19,0),COUNT($A$21:$A$2199),1),0),1)</f>
        <v>1.1500000000000341</v>
      </c>
      <c r="V65" s="64">
        <f ca="1">INDEX(OFFSET($G$21,0,MATCH(V$20,$H$20:$I$20,0),COUNT($A$21:$A$2199),1),MATCH($T65,OFFSET($I$21,0,MATCH(V$21,$J$19:$M$19,0),COUNT($A$21:$A$2199),1),0),1)</f>
        <v>-6.2799999999999727</v>
      </c>
      <c r="Y65" s="64">
        <f t="shared" ca="1" si="6"/>
        <v>1.1500000000000341</v>
      </c>
      <c r="Z65" s="64">
        <f t="shared" ca="1" si="8"/>
        <v>-6.2799999999999727</v>
      </c>
    </row>
    <row r="66" spans="1:26" hidden="1" outlineLevel="1" x14ac:dyDescent="0.35">
      <c r="A66" s="64">
        <v>1380865</v>
      </c>
      <c r="B66" s="64" t="s">
        <v>102</v>
      </c>
      <c r="C66" s="64">
        <v>7817.72</v>
      </c>
      <c r="D66" s="64">
        <v>185</v>
      </c>
      <c r="E66" s="64">
        <v>638.52</v>
      </c>
      <c r="F66" s="64">
        <v>628.12</v>
      </c>
      <c r="H66" s="64">
        <f t="shared" si="5"/>
        <v>-10.399999999999977</v>
      </c>
      <c r="J66" s="64">
        <f t="shared" si="1"/>
        <v>10</v>
      </c>
      <c r="K66" s="64">
        <f t="shared" si="2"/>
        <v>8</v>
      </c>
      <c r="L66" s="64">
        <f t="shared" si="3"/>
        <v>16</v>
      </c>
      <c r="M66" s="64">
        <f t="shared" si="4"/>
        <v>12</v>
      </c>
      <c r="T66" s="64">
        <f t="shared" si="7"/>
        <v>45</v>
      </c>
      <c r="U66" s="64">
        <f ca="1">INDEX(OFFSET($G$21,0,MATCH(U$20,$H$20:$I$20,0),COUNT($A$21:$A$2199),1),MATCH($T66,OFFSET($I$21,0,MATCH(U$21,$J$19:$M$19,0),COUNT($A$21:$A$2199),1),0),1)</f>
        <v>-15.680000000000007</v>
      </c>
      <c r="V66" s="64">
        <f ca="1">INDEX(OFFSET($G$21,0,MATCH(V$20,$H$20:$I$20,0),COUNT($A$21:$A$2199),1),MATCH($T66,OFFSET($I$21,0,MATCH(V$21,$J$19:$M$19,0),COUNT($A$21:$A$2199),1),0),1)</f>
        <v>-2.8400000000000034</v>
      </c>
      <c r="Y66" s="64">
        <f t="shared" ca="1" si="6"/>
        <v>-15.680000000000007</v>
      </c>
      <c r="Z66" s="64">
        <f t="shared" ca="1" si="8"/>
        <v>-2.8400000000000034</v>
      </c>
    </row>
    <row r="67" spans="1:26" hidden="1" outlineLevel="1" x14ac:dyDescent="0.35">
      <c r="A67" s="64">
        <v>1382613</v>
      </c>
      <c r="B67" s="64" t="s">
        <v>102</v>
      </c>
      <c r="C67" s="64">
        <v>3240.56</v>
      </c>
      <c r="D67" s="64">
        <v>153</v>
      </c>
      <c r="E67" s="64">
        <v>251.26</v>
      </c>
      <c r="F67" s="64">
        <v>243.42</v>
      </c>
      <c r="H67" s="64">
        <f t="shared" si="5"/>
        <v>-7.8400000000000034</v>
      </c>
      <c r="J67" s="64">
        <f t="shared" si="1"/>
        <v>11</v>
      </c>
      <c r="K67" s="64">
        <f t="shared" si="2"/>
        <v>8</v>
      </c>
      <c r="L67" s="64">
        <f t="shared" si="3"/>
        <v>16</v>
      </c>
      <c r="M67" s="64">
        <f t="shared" si="4"/>
        <v>12</v>
      </c>
      <c r="T67" s="64">
        <f t="shared" si="7"/>
        <v>46</v>
      </c>
      <c r="U67" s="64">
        <f ca="1">INDEX(OFFSET($G$21,0,MATCH(U$20,$H$20:$I$20,0),COUNT($A$21:$A$2199),1),MATCH($T67,OFFSET($I$21,0,MATCH(U$21,$J$19:$M$19,0),COUNT($A$21:$A$2199),1),0),1)</f>
        <v>-2.9099999999999682</v>
      </c>
      <c r="V67" s="64">
        <f ca="1">INDEX(OFFSET($G$21,0,MATCH(V$20,$H$20:$I$20,0),COUNT($A$21:$A$2199),1),MATCH($T67,OFFSET($I$21,0,MATCH(V$21,$J$19:$M$19,0),COUNT($A$21:$A$2199),1),0),1)</f>
        <v>3.8599999999999</v>
      </c>
      <c r="Y67" s="64">
        <f t="shared" ca="1" si="6"/>
        <v>-2.9099999999999682</v>
      </c>
      <c r="Z67" s="64">
        <f t="shared" ca="1" si="8"/>
        <v>3.8599999999999</v>
      </c>
    </row>
    <row r="68" spans="1:26" hidden="1" outlineLevel="1" x14ac:dyDescent="0.35">
      <c r="A68" s="64">
        <v>1383538</v>
      </c>
      <c r="B68" s="64" t="s">
        <v>405</v>
      </c>
      <c r="C68" s="64">
        <v>4742.12</v>
      </c>
      <c r="D68" s="64">
        <v>153</v>
      </c>
      <c r="E68" s="64">
        <v>382.37</v>
      </c>
      <c r="F68" s="64">
        <v>387.92</v>
      </c>
      <c r="H68" s="64">
        <f t="shared" si="5"/>
        <v>5.5500000000000114</v>
      </c>
      <c r="J68" s="64">
        <f t="shared" si="1"/>
        <v>11</v>
      </c>
      <c r="K68" s="64">
        <f t="shared" si="2"/>
        <v>9</v>
      </c>
      <c r="L68" s="64">
        <f t="shared" si="3"/>
        <v>16</v>
      </c>
      <c r="M68" s="64">
        <f t="shared" si="4"/>
        <v>12</v>
      </c>
      <c r="T68" s="64">
        <f t="shared" si="7"/>
        <v>47</v>
      </c>
      <c r="U68" s="64">
        <f ca="1">INDEX(OFFSET($G$21,0,MATCH(U$20,$H$20:$I$20,0),COUNT($A$21:$A$2199),1),MATCH($T68,OFFSET($I$21,0,MATCH(U$21,$J$19:$M$19,0),COUNT($A$21:$A$2199),1),0),1)</f>
        <v>0.66999999999998749</v>
      </c>
      <c r="V68" s="64">
        <f ca="1">INDEX(OFFSET($G$21,0,MATCH(V$20,$H$20:$I$20,0),COUNT($A$21:$A$2199),1),MATCH($T68,OFFSET($I$21,0,MATCH(V$21,$J$19:$M$19,0),COUNT($A$21:$A$2199),1),0),1)</f>
        <v>-8.4400000000000546</v>
      </c>
      <c r="Y68" s="64">
        <f t="shared" ca="1" si="6"/>
        <v>0.66999999999998749</v>
      </c>
      <c r="Z68" s="64">
        <f t="shared" ca="1" si="8"/>
        <v>-8.4400000000000546</v>
      </c>
    </row>
    <row r="69" spans="1:26" hidden="1" outlineLevel="1" x14ac:dyDescent="0.35">
      <c r="A69" s="64">
        <v>1385021</v>
      </c>
      <c r="B69" s="64" t="s">
        <v>416</v>
      </c>
      <c r="C69" s="64">
        <v>3759.21</v>
      </c>
      <c r="D69" s="64">
        <v>183</v>
      </c>
      <c r="E69" s="64">
        <v>293.63</v>
      </c>
      <c r="F69" s="64">
        <v>0</v>
      </c>
      <c r="H69" s="64">
        <f t="shared" si="5"/>
        <v>-293.63</v>
      </c>
      <c r="J69" s="64">
        <f t="shared" si="1"/>
        <v>11</v>
      </c>
      <c r="K69" s="64">
        <f t="shared" si="2"/>
        <v>9</v>
      </c>
      <c r="L69" s="64">
        <f t="shared" si="3"/>
        <v>16</v>
      </c>
      <c r="M69" s="64">
        <f t="shared" si="4"/>
        <v>13</v>
      </c>
      <c r="T69" s="64">
        <f t="shared" si="7"/>
        <v>48</v>
      </c>
      <c r="U69" s="64">
        <f ca="1">INDEX(OFFSET($G$21,0,MATCH(U$20,$H$20:$I$20,0),COUNT($A$21:$A$2199),1),MATCH($T69,OFFSET($I$21,0,MATCH(U$21,$J$19:$M$19,0),COUNT($A$21:$A$2199),1),0),1)</f>
        <v>-2.3600000000000136</v>
      </c>
      <c r="V69" s="64">
        <f ca="1">INDEX(OFFSET($G$21,0,MATCH(V$20,$H$20:$I$20,0),COUNT($A$21:$A$2199),1),MATCH($T69,OFFSET($I$21,0,MATCH(V$21,$J$19:$M$19,0),COUNT($A$21:$A$2199),1),0),1)</f>
        <v>-4.6200000000000045</v>
      </c>
      <c r="Y69" s="64">
        <f t="shared" ca="1" si="6"/>
        <v>-2.3600000000000136</v>
      </c>
      <c r="Z69" s="64">
        <f t="shared" ca="1" si="8"/>
        <v>-4.6200000000000045</v>
      </c>
    </row>
    <row r="70" spans="1:26" hidden="1" outlineLevel="1" x14ac:dyDescent="0.35">
      <c r="A70" s="64">
        <v>1388009</v>
      </c>
      <c r="B70" s="64" t="s">
        <v>184</v>
      </c>
      <c r="C70" s="64">
        <v>6199.47</v>
      </c>
      <c r="D70" s="64">
        <v>183</v>
      </c>
      <c r="E70" s="64">
        <v>506.97</v>
      </c>
      <c r="F70" s="64">
        <v>0</v>
      </c>
      <c r="H70" s="64">
        <f t="shared" si="5"/>
        <v>-506.97</v>
      </c>
      <c r="J70" s="64">
        <f t="shared" si="1"/>
        <v>11</v>
      </c>
      <c r="K70" s="64">
        <f t="shared" si="2"/>
        <v>9</v>
      </c>
      <c r="L70" s="64">
        <f t="shared" si="3"/>
        <v>17</v>
      </c>
      <c r="M70" s="64">
        <f t="shared" si="4"/>
        <v>13</v>
      </c>
      <c r="T70" s="64">
        <f t="shared" si="7"/>
        <v>49</v>
      </c>
      <c r="U70" s="64">
        <f ca="1">INDEX(OFFSET($G$21,0,MATCH(U$20,$H$20:$I$20,0),COUNT($A$21:$A$2199),1),MATCH($T70,OFFSET($I$21,0,MATCH(U$21,$J$19:$M$19,0),COUNT($A$21:$A$2199),1),0),1)</f>
        <v>-0.31999999999999318</v>
      </c>
      <c r="V70" s="64">
        <f ca="1">INDEX(OFFSET($G$21,0,MATCH(V$20,$H$20:$I$20,0),COUNT($A$21:$A$2199),1),MATCH($T70,OFFSET($I$21,0,MATCH(V$21,$J$19:$M$19,0),COUNT($A$21:$A$2199),1),0),1)</f>
        <v>-6.0900000000000318</v>
      </c>
      <c r="Y70" s="64">
        <f t="shared" ca="1" si="6"/>
        <v>-0.31999999999999318</v>
      </c>
      <c r="Z70" s="64">
        <f t="shared" ca="1" si="8"/>
        <v>-6.0900000000000318</v>
      </c>
    </row>
    <row r="71" spans="1:26" hidden="1" outlineLevel="1" x14ac:dyDescent="0.35">
      <c r="A71" s="64">
        <v>1389453</v>
      </c>
      <c r="B71" s="64" t="s">
        <v>184</v>
      </c>
      <c r="C71" s="64">
        <v>2692.95</v>
      </c>
      <c r="D71" s="64">
        <v>183</v>
      </c>
      <c r="E71" s="64">
        <v>206.53</v>
      </c>
      <c r="F71" s="64">
        <v>0</v>
      </c>
      <c r="H71" s="64">
        <f t="shared" si="5"/>
        <v>-206.53</v>
      </c>
      <c r="J71" s="64">
        <f t="shared" si="1"/>
        <v>11</v>
      </c>
      <c r="K71" s="64">
        <f t="shared" si="2"/>
        <v>9</v>
      </c>
      <c r="L71" s="64">
        <f t="shared" si="3"/>
        <v>18</v>
      </c>
      <c r="M71" s="64">
        <f t="shared" si="4"/>
        <v>13</v>
      </c>
      <c r="T71" s="64">
        <f t="shared" si="7"/>
        <v>50</v>
      </c>
      <c r="U71" s="64">
        <f ca="1">INDEX(OFFSET($G$21,0,MATCH(U$20,$H$20:$I$20,0),COUNT($A$21:$A$2199),1),MATCH($T71,OFFSET($I$21,0,MATCH(U$21,$J$19:$M$19,0),COUNT($A$21:$A$2199),1),0),1)</f>
        <v>-14.25</v>
      </c>
      <c r="V71" s="64">
        <f ca="1">INDEX(OFFSET($G$21,0,MATCH(V$20,$H$20:$I$20,0),COUNT($A$21:$A$2199),1),MATCH($T71,OFFSET($I$21,0,MATCH(V$21,$J$19:$M$19,0),COUNT($A$21:$A$2199),1),0),1)</f>
        <v>-4.0300000000000296</v>
      </c>
      <c r="Y71" s="64">
        <f t="shared" ca="1" si="6"/>
        <v>-14.25</v>
      </c>
      <c r="Z71" s="64">
        <f t="shared" ca="1" si="8"/>
        <v>-4.0300000000000296</v>
      </c>
    </row>
    <row r="72" spans="1:26" hidden="1" outlineLevel="1" x14ac:dyDescent="0.35">
      <c r="A72" s="64">
        <v>1391151</v>
      </c>
      <c r="B72" s="64" t="s">
        <v>184</v>
      </c>
      <c r="C72" s="64">
        <v>2343.39</v>
      </c>
      <c r="D72" s="64">
        <v>184</v>
      </c>
      <c r="E72" s="64">
        <v>196.52</v>
      </c>
      <c r="F72" s="64">
        <v>0</v>
      </c>
      <c r="H72" s="64">
        <f t="shared" si="5"/>
        <v>-196.52</v>
      </c>
      <c r="J72" s="64">
        <f t="shared" si="1"/>
        <v>11</v>
      </c>
      <c r="K72" s="64">
        <f t="shared" si="2"/>
        <v>9</v>
      </c>
      <c r="L72" s="64">
        <f t="shared" si="3"/>
        <v>19</v>
      </c>
      <c r="M72" s="64">
        <f t="shared" si="4"/>
        <v>13</v>
      </c>
      <c r="T72" s="64">
        <f t="shared" si="7"/>
        <v>51</v>
      </c>
      <c r="U72" s="64">
        <f ca="1">INDEX(OFFSET($G$21,0,MATCH(U$20,$H$20:$I$20,0),COUNT($A$21:$A$2199),1),MATCH($T72,OFFSET($I$21,0,MATCH(U$21,$J$19:$M$19,0),COUNT($A$21:$A$2199),1),0),1)</f>
        <v>-0.46999999999999886</v>
      </c>
      <c r="V72" s="64">
        <f ca="1">INDEX(OFFSET($G$21,0,MATCH(V$20,$H$20:$I$20,0),COUNT($A$21:$A$2199),1),MATCH($T72,OFFSET($I$21,0,MATCH(V$21,$J$19:$M$19,0),COUNT($A$21:$A$2199),1),0),1)</f>
        <v>-4.1500000000000057</v>
      </c>
      <c r="Y72" s="64">
        <f t="shared" ca="1" si="6"/>
        <v>-0.46999999999999886</v>
      </c>
      <c r="Z72" s="64">
        <f t="shared" ca="1" si="8"/>
        <v>-4.1500000000000057</v>
      </c>
    </row>
    <row r="73" spans="1:26" hidden="1" outlineLevel="1" x14ac:dyDescent="0.35">
      <c r="A73" s="64">
        <v>1400978</v>
      </c>
      <c r="B73" s="64" t="s">
        <v>184</v>
      </c>
      <c r="C73" s="64">
        <v>6181.5</v>
      </c>
      <c r="D73" s="64">
        <v>183</v>
      </c>
      <c r="E73" s="64">
        <v>513.04</v>
      </c>
      <c r="F73" s="64">
        <v>0</v>
      </c>
      <c r="H73" s="64">
        <f t="shared" si="5"/>
        <v>-513.04</v>
      </c>
      <c r="J73" s="64">
        <f t="shared" si="1"/>
        <v>11</v>
      </c>
      <c r="K73" s="64">
        <f t="shared" si="2"/>
        <v>9</v>
      </c>
      <c r="L73" s="64">
        <f t="shared" si="3"/>
        <v>20</v>
      </c>
      <c r="M73" s="64">
        <f t="shared" si="4"/>
        <v>13</v>
      </c>
      <c r="T73" s="64">
        <f t="shared" si="7"/>
        <v>52</v>
      </c>
      <c r="U73" s="64">
        <f ca="1">INDEX(OFFSET($G$21,0,MATCH(U$20,$H$20:$I$20,0),COUNT($A$21:$A$2199),1),MATCH($T73,OFFSET($I$21,0,MATCH(U$21,$J$19:$M$19,0),COUNT($A$21:$A$2199),1),0),1)</f>
        <v>3.6099999999999568</v>
      </c>
      <c r="V73" s="64">
        <f ca="1">INDEX(OFFSET($G$21,0,MATCH(V$20,$H$20:$I$20,0),COUNT($A$21:$A$2199),1),MATCH($T73,OFFSET($I$21,0,MATCH(V$21,$J$19:$M$19,0),COUNT($A$21:$A$2199),1),0),1)</f>
        <v>-0.75</v>
      </c>
      <c r="Y73" s="64">
        <f t="shared" ca="1" si="6"/>
        <v>3.6099999999999568</v>
      </c>
      <c r="Z73" s="64">
        <f t="shared" ca="1" si="8"/>
        <v>-0.75</v>
      </c>
    </row>
    <row r="74" spans="1:26" hidden="1" outlineLevel="1" x14ac:dyDescent="0.35">
      <c r="A74" s="64">
        <v>1416975</v>
      </c>
      <c r="B74" s="64" t="s">
        <v>416</v>
      </c>
      <c r="C74" s="64">
        <v>3361.15</v>
      </c>
      <c r="D74" s="64">
        <v>153</v>
      </c>
      <c r="E74" s="64">
        <v>280.75</v>
      </c>
      <c r="F74" s="64">
        <v>0</v>
      </c>
      <c r="H74" s="64">
        <f t="shared" si="5"/>
        <v>-280.75</v>
      </c>
      <c r="J74" s="64">
        <f t="shared" si="1"/>
        <v>11</v>
      </c>
      <c r="K74" s="64">
        <f t="shared" si="2"/>
        <v>9</v>
      </c>
      <c r="L74" s="64">
        <f t="shared" si="3"/>
        <v>20</v>
      </c>
      <c r="M74" s="64">
        <f t="shared" si="4"/>
        <v>14</v>
      </c>
      <c r="T74" s="64">
        <f t="shared" si="7"/>
        <v>53</v>
      </c>
      <c r="U74" s="64">
        <f ca="1">INDEX(OFFSET($G$21,0,MATCH(U$20,$H$20:$I$20,0),COUNT($A$21:$A$2199),1),MATCH($T74,OFFSET($I$21,0,MATCH(U$21,$J$19:$M$19,0),COUNT($A$21:$A$2199),1),0),1)</f>
        <v>0.76999999999998181</v>
      </c>
      <c r="V74" s="64">
        <f ca="1">INDEX(OFFSET($G$21,0,MATCH(V$20,$H$20:$I$20,0),COUNT($A$21:$A$2199),1),MATCH($T74,OFFSET($I$21,0,MATCH(V$21,$J$19:$M$19,0),COUNT($A$21:$A$2199),1),0),1)</f>
        <v>0.34999999999996589</v>
      </c>
      <c r="Y74" s="64">
        <f t="shared" ca="1" si="6"/>
        <v>0.76999999999998181</v>
      </c>
      <c r="Z74" s="64">
        <f t="shared" ca="1" si="8"/>
        <v>0.34999999999996589</v>
      </c>
    </row>
    <row r="75" spans="1:26" hidden="1" outlineLevel="1" x14ac:dyDescent="0.35">
      <c r="A75" s="64">
        <v>1417197</v>
      </c>
      <c r="B75" s="64" t="s">
        <v>184</v>
      </c>
      <c r="C75" s="64">
        <v>10335.700000000001</v>
      </c>
      <c r="D75" s="64">
        <v>185</v>
      </c>
      <c r="E75" s="64">
        <v>843.49</v>
      </c>
      <c r="F75" s="64">
        <v>0</v>
      </c>
      <c r="H75" s="64">
        <f t="shared" si="5"/>
        <v>-843.49</v>
      </c>
      <c r="J75" s="64">
        <f t="shared" si="1"/>
        <v>11</v>
      </c>
      <c r="K75" s="64">
        <f t="shared" si="2"/>
        <v>9</v>
      </c>
      <c r="L75" s="64">
        <f t="shared" si="3"/>
        <v>21</v>
      </c>
      <c r="M75" s="64">
        <f t="shared" si="4"/>
        <v>14</v>
      </c>
      <c r="T75" s="64">
        <f t="shared" si="7"/>
        <v>54</v>
      </c>
      <c r="U75" s="64">
        <f ca="1">INDEX(OFFSET($G$21,0,MATCH(U$20,$H$20:$I$20,0),COUNT($A$21:$A$2199),1),MATCH($T75,OFFSET($I$21,0,MATCH(U$21,$J$19:$M$19,0),COUNT($A$21:$A$2199),1),0),1)</f>
        <v>1.5200000000000387</v>
      </c>
      <c r="V75" s="64">
        <f ca="1">INDEX(OFFSET($G$21,0,MATCH(V$20,$H$20:$I$20,0),COUNT($A$21:$A$2199),1),MATCH($T75,OFFSET($I$21,0,MATCH(V$21,$J$19:$M$19,0),COUNT($A$21:$A$2199),1),0),1)</f>
        <v>-8.7599999999999909</v>
      </c>
      <c r="Y75" s="64">
        <f t="shared" ca="1" si="6"/>
        <v>1.5200000000000387</v>
      </c>
      <c r="Z75" s="64">
        <f t="shared" ca="1" si="8"/>
        <v>-8.7599999999999909</v>
      </c>
    </row>
    <row r="76" spans="1:26" hidden="1" outlineLevel="1" x14ac:dyDescent="0.35">
      <c r="A76" s="64">
        <v>1423714</v>
      </c>
      <c r="B76" s="64" t="s">
        <v>184</v>
      </c>
      <c r="C76" s="64">
        <v>4678.2</v>
      </c>
      <c r="D76" s="64">
        <v>184</v>
      </c>
      <c r="E76" s="64">
        <v>395.48</v>
      </c>
      <c r="F76" s="64">
        <v>0</v>
      </c>
      <c r="H76" s="64">
        <f t="shared" si="5"/>
        <v>-395.48</v>
      </c>
      <c r="J76" s="64">
        <f t="shared" si="1"/>
        <v>11</v>
      </c>
      <c r="K76" s="64">
        <f t="shared" si="2"/>
        <v>9</v>
      </c>
      <c r="L76" s="64">
        <f t="shared" si="3"/>
        <v>22</v>
      </c>
      <c r="M76" s="64">
        <f t="shared" si="4"/>
        <v>14</v>
      </c>
      <c r="T76" s="64">
        <f t="shared" si="7"/>
        <v>55</v>
      </c>
      <c r="U76" s="64">
        <f ca="1">INDEX(OFFSET($G$21,0,MATCH(U$20,$H$20:$I$20,0),COUNT($A$21:$A$2199),1),MATCH($T76,OFFSET($I$21,0,MATCH(U$21,$J$19:$M$19,0),COUNT($A$21:$A$2199),1),0),1)</f>
        <v>-5.75</v>
      </c>
      <c r="V76" s="64">
        <f ca="1">INDEX(OFFSET($G$21,0,MATCH(V$20,$H$20:$I$20,0),COUNT($A$21:$A$2199),1),MATCH($T76,OFFSET($I$21,0,MATCH(V$21,$J$19:$M$19,0),COUNT($A$21:$A$2199),1),0),1)</f>
        <v>-3.6899999999999409</v>
      </c>
      <c r="Y76" s="64">
        <f t="shared" ca="1" si="6"/>
        <v>-5.75</v>
      </c>
      <c r="Z76" s="64">
        <f t="shared" ca="1" si="8"/>
        <v>-3.6899999999999409</v>
      </c>
    </row>
    <row r="77" spans="1:26" hidden="1" outlineLevel="1" x14ac:dyDescent="0.35">
      <c r="A77" s="64">
        <v>1424051</v>
      </c>
      <c r="B77" s="64" t="s">
        <v>416</v>
      </c>
      <c r="C77" s="64">
        <v>4983.4399999999996</v>
      </c>
      <c r="D77" s="64">
        <v>153</v>
      </c>
      <c r="E77" s="64">
        <v>387.48</v>
      </c>
      <c r="F77" s="64">
        <v>0</v>
      </c>
      <c r="H77" s="64">
        <f t="shared" si="5"/>
        <v>-387.48</v>
      </c>
      <c r="J77" s="64">
        <f t="shared" si="1"/>
        <v>11</v>
      </c>
      <c r="K77" s="64">
        <f t="shared" si="2"/>
        <v>9</v>
      </c>
      <c r="L77" s="64">
        <f t="shared" si="3"/>
        <v>22</v>
      </c>
      <c r="M77" s="64">
        <f t="shared" si="4"/>
        <v>15</v>
      </c>
      <c r="T77" s="64">
        <f t="shared" si="7"/>
        <v>56</v>
      </c>
      <c r="U77" s="64">
        <f ca="1">INDEX(OFFSET($G$21,0,MATCH(U$20,$H$20:$I$20,0),COUNT($A$21:$A$2199),1),MATCH($T77,OFFSET($I$21,0,MATCH(U$21,$J$19:$M$19,0),COUNT($A$21:$A$2199),1),0),1)</f>
        <v>-11.990000000000009</v>
      </c>
      <c r="V77" s="64">
        <f ca="1">INDEX(OFFSET($G$21,0,MATCH(V$20,$H$20:$I$20,0),COUNT($A$21:$A$2199),1),MATCH($T77,OFFSET($I$21,0,MATCH(V$21,$J$19:$M$19,0),COUNT($A$21:$A$2199),1),0),1)</f>
        <v>-4.6100000000000136</v>
      </c>
      <c r="Y77" s="64">
        <f t="shared" ca="1" si="6"/>
        <v>-11.990000000000009</v>
      </c>
      <c r="Z77" s="64">
        <f t="shared" ca="1" si="8"/>
        <v>-4.6100000000000136</v>
      </c>
    </row>
    <row r="78" spans="1:26" hidden="1" outlineLevel="1" x14ac:dyDescent="0.35">
      <c r="A78" s="64">
        <v>1431569</v>
      </c>
      <c r="B78" s="64" t="s">
        <v>405</v>
      </c>
      <c r="C78" s="64">
        <v>8068.46</v>
      </c>
      <c r="D78" s="64">
        <v>182</v>
      </c>
      <c r="E78" s="64">
        <v>646.33000000000004</v>
      </c>
      <c r="F78" s="64">
        <v>633.52</v>
      </c>
      <c r="H78" s="64">
        <f t="shared" si="5"/>
        <v>-12.810000000000059</v>
      </c>
      <c r="J78" s="64">
        <f t="shared" si="1"/>
        <v>11</v>
      </c>
      <c r="K78" s="64">
        <f t="shared" si="2"/>
        <v>10</v>
      </c>
      <c r="L78" s="64">
        <f t="shared" si="3"/>
        <v>22</v>
      </c>
      <c r="M78" s="64">
        <f t="shared" si="4"/>
        <v>15</v>
      </c>
      <c r="T78" s="64">
        <f t="shared" si="7"/>
        <v>57</v>
      </c>
      <c r="U78" s="64">
        <f ca="1">INDEX(OFFSET($G$21,0,MATCH(U$20,$H$20:$I$20,0),COUNT($A$21:$A$2199),1),MATCH($T78,OFFSET($I$21,0,MATCH(U$21,$J$19:$M$19,0),COUNT($A$21:$A$2199),1),0),1)</f>
        <v>-2.0900000000000318</v>
      </c>
      <c r="V78" s="64">
        <f ca="1">INDEX(OFFSET($G$21,0,MATCH(V$20,$H$20:$I$20,0),COUNT($A$21:$A$2199),1),MATCH($T78,OFFSET($I$21,0,MATCH(V$21,$J$19:$M$19,0),COUNT($A$21:$A$2199),1),0),1)</f>
        <v>-8.6800000000000068</v>
      </c>
      <c r="Y78" s="64">
        <f t="shared" ca="1" si="6"/>
        <v>-2.0900000000000318</v>
      </c>
      <c r="Z78" s="64">
        <f t="shared" ca="1" si="8"/>
        <v>-8.6800000000000068</v>
      </c>
    </row>
    <row r="79" spans="1:26" hidden="1" outlineLevel="1" x14ac:dyDescent="0.35">
      <c r="A79" s="64">
        <v>1431981</v>
      </c>
      <c r="B79" s="64" t="s">
        <v>102</v>
      </c>
      <c r="C79" s="64">
        <v>3870.92</v>
      </c>
      <c r="D79" s="64">
        <v>183</v>
      </c>
      <c r="E79" s="64">
        <v>312.73</v>
      </c>
      <c r="F79" s="64">
        <v>305.72000000000003</v>
      </c>
      <c r="H79" s="64">
        <f t="shared" si="5"/>
        <v>-7.0099999999999909</v>
      </c>
      <c r="J79" s="64">
        <f t="shared" si="1"/>
        <v>12</v>
      </c>
      <c r="K79" s="64">
        <f t="shared" si="2"/>
        <v>10</v>
      </c>
      <c r="L79" s="64">
        <f t="shared" si="3"/>
        <v>22</v>
      </c>
      <c r="M79" s="64">
        <f t="shared" si="4"/>
        <v>15</v>
      </c>
      <c r="T79" s="64">
        <f t="shared" si="7"/>
        <v>58</v>
      </c>
      <c r="U79" s="64">
        <f ca="1">INDEX(OFFSET($G$21,0,MATCH(U$20,$H$20:$I$20,0),COUNT($A$21:$A$2199),1),MATCH($T79,OFFSET($I$21,0,MATCH(U$21,$J$19:$M$19,0),COUNT($A$21:$A$2199),1),0),1)</f>
        <v>-5.8199999999999932</v>
      </c>
      <c r="V79" s="64">
        <f ca="1">INDEX(OFFSET($G$21,0,MATCH(V$20,$H$20:$I$20,0),COUNT($A$21:$A$2199),1),MATCH($T79,OFFSET($I$21,0,MATCH(V$21,$J$19:$M$19,0),COUNT($A$21:$A$2199),1),0),1)</f>
        <v>-2.2199999999999704</v>
      </c>
      <c r="Y79" s="64">
        <f t="shared" ca="1" si="6"/>
        <v>-5.8199999999999932</v>
      </c>
      <c r="Z79" s="64">
        <f t="shared" ca="1" si="8"/>
        <v>-2.2199999999999704</v>
      </c>
    </row>
    <row r="80" spans="1:26" hidden="1" outlineLevel="1" x14ac:dyDescent="0.35">
      <c r="A80" s="64">
        <v>1462001</v>
      </c>
      <c r="B80" s="64" t="s">
        <v>184</v>
      </c>
      <c r="C80" s="64">
        <v>10159.290000000001</v>
      </c>
      <c r="D80" s="64">
        <v>183</v>
      </c>
      <c r="E80" s="64">
        <v>803.74</v>
      </c>
      <c r="F80" s="64">
        <v>0</v>
      </c>
      <c r="H80" s="64">
        <f t="shared" si="5"/>
        <v>-803.74</v>
      </c>
      <c r="J80" s="64">
        <f t="shared" si="1"/>
        <v>12</v>
      </c>
      <c r="K80" s="64">
        <f t="shared" si="2"/>
        <v>10</v>
      </c>
      <c r="L80" s="64">
        <f t="shared" si="3"/>
        <v>23</v>
      </c>
      <c r="M80" s="64">
        <f t="shared" si="4"/>
        <v>15</v>
      </c>
      <c r="T80" s="64">
        <f t="shared" si="7"/>
        <v>59</v>
      </c>
      <c r="U80" s="64">
        <f ca="1">INDEX(OFFSET($G$21,0,MATCH(U$20,$H$20:$I$20,0),COUNT($A$21:$A$2199),1),MATCH($T80,OFFSET($I$21,0,MATCH(U$21,$J$19:$M$19,0),COUNT($A$21:$A$2199),1),0),1)</f>
        <v>-3.9599999999999795</v>
      </c>
      <c r="V80" s="64">
        <f ca="1">INDEX(OFFSET($G$21,0,MATCH(V$20,$H$20:$I$20,0),COUNT($A$21:$A$2199),1),MATCH($T80,OFFSET($I$21,0,MATCH(V$21,$J$19:$M$19,0),COUNT($A$21:$A$2199),1),0),1)</f>
        <v>3.8699999999999761</v>
      </c>
      <c r="Y80" s="64">
        <f t="shared" ca="1" si="6"/>
        <v>-3.9599999999999795</v>
      </c>
      <c r="Z80" s="64">
        <f t="shared" ca="1" si="8"/>
        <v>3.8699999999999761</v>
      </c>
    </row>
    <row r="81" spans="1:26" hidden="1" outlineLevel="1" x14ac:dyDescent="0.35">
      <c r="A81" s="64">
        <v>1462043</v>
      </c>
      <c r="B81" s="64" t="s">
        <v>102</v>
      </c>
      <c r="C81" s="64">
        <v>5304.43</v>
      </c>
      <c r="D81" s="64">
        <v>186</v>
      </c>
      <c r="E81" s="64">
        <v>418.78</v>
      </c>
      <c r="F81" s="64">
        <v>409.58</v>
      </c>
      <c r="H81" s="64">
        <f t="shared" si="5"/>
        <v>-9.1999999999999886</v>
      </c>
      <c r="J81" s="64">
        <f t="shared" si="1"/>
        <v>13</v>
      </c>
      <c r="K81" s="64">
        <f t="shared" si="2"/>
        <v>10</v>
      </c>
      <c r="L81" s="64">
        <f t="shared" si="3"/>
        <v>23</v>
      </c>
      <c r="M81" s="64">
        <f t="shared" si="4"/>
        <v>15</v>
      </c>
      <c r="T81" s="64">
        <f t="shared" si="7"/>
        <v>60</v>
      </c>
      <c r="U81" s="64">
        <f ca="1">INDEX(OFFSET($G$21,0,MATCH(U$20,$H$20:$I$20,0),COUNT($A$21:$A$2199),1),MATCH($T81,OFFSET($I$21,0,MATCH(U$21,$J$19:$M$19,0),COUNT($A$21:$A$2199),1),0),1)</f>
        <v>-9.7899999999999636</v>
      </c>
      <c r="V81" s="64">
        <f ca="1">INDEX(OFFSET($G$21,0,MATCH(V$20,$H$20:$I$20,0),COUNT($A$21:$A$2199),1),MATCH($T81,OFFSET($I$21,0,MATCH(V$21,$J$19:$M$19,0),COUNT($A$21:$A$2199),1),0),1)</f>
        <v>-1.8500000000000227</v>
      </c>
      <c r="Y81" s="64">
        <f t="shared" ca="1" si="6"/>
        <v>-9.7899999999999636</v>
      </c>
      <c r="Z81" s="64">
        <f t="shared" ca="1" si="8"/>
        <v>-1.8500000000000227</v>
      </c>
    </row>
    <row r="82" spans="1:26" hidden="1" outlineLevel="1" x14ac:dyDescent="0.35">
      <c r="A82" s="64">
        <v>1465253</v>
      </c>
      <c r="B82" s="64" t="s">
        <v>416</v>
      </c>
      <c r="C82" s="64">
        <v>2831.16</v>
      </c>
      <c r="D82" s="64">
        <v>183</v>
      </c>
      <c r="E82" s="64">
        <v>233.73</v>
      </c>
      <c r="F82" s="64">
        <v>0</v>
      </c>
      <c r="H82" s="64">
        <f t="shared" si="5"/>
        <v>-233.73</v>
      </c>
      <c r="J82" s="64">
        <f t="shared" si="1"/>
        <v>13</v>
      </c>
      <c r="K82" s="64">
        <f t="shared" si="2"/>
        <v>10</v>
      </c>
      <c r="L82" s="64">
        <f t="shared" si="3"/>
        <v>23</v>
      </c>
      <c r="M82" s="64">
        <f t="shared" si="4"/>
        <v>16</v>
      </c>
      <c r="T82" s="64">
        <f t="shared" si="7"/>
        <v>61</v>
      </c>
      <c r="U82" s="64">
        <f ca="1">INDEX(OFFSET($G$21,0,MATCH(U$20,$H$20:$I$20,0),COUNT($A$21:$A$2199),1),MATCH($T82,OFFSET($I$21,0,MATCH(U$21,$J$19:$M$19,0),COUNT($A$21:$A$2199),1),0),1)</f>
        <v>-1.3999999999999773</v>
      </c>
      <c r="V82" s="64">
        <f ca="1">INDEX(OFFSET($G$21,0,MATCH(V$20,$H$20:$I$20,0),COUNT($A$21:$A$2199),1),MATCH($T82,OFFSET($I$21,0,MATCH(V$21,$J$19:$M$19,0),COUNT($A$21:$A$2199),1),0),1)</f>
        <v>3.5600000000000023</v>
      </c>
      <c r="Y82" s="64">
        <f t="shared" ca="1" si="6"/>
        <v>-1.3999999999999773</v>
      </c>
      <c r="Z82" s="64">
        <f t="shared" ca="1" si="8"/>
        <v>3.5600000000000023</v>
      </c>
    </row>
    <row r="83" spans="1:26" hidden="1" outlineLevel="1" x14ac:dyDescent="0.35">
      <c r="A83" s="64">
        <v>1487562</v>
      </c>
      <c r="B83" s="64" t="s">
        <v>416</v>
      </c>
      <c r="C83" s="64">
        <v>6313.17</v>
      </c>
      <c r="D83" s="64">
        <v>186</v>
      </c>
      <c r="E83" s="64">
        <v>536.45000000000005</v>
      </c>
      <c r="F83" s="64">
        <v>0</v>
      </c>
      <c r="H83" s="64">
        <f t="shared" si="5"/>
        <v>-536.45000000000005</v>
      </c>
      <c r="J83" s="64">
        <f t="shared" si="1"/>
        <v>13</v>
      </c>
      <c r="K83" s="64">
        <f t="shared" si="2"/>
        <v>10</v>
      </c>
      <c r="L83" s="64">
        <f t="shared" si="3"/>
        <v>23</v>
      </c>
      <c r="M83" s="64">
        <f t="shared" si="4"/>
        <v>17</v>
      </c>
      <c r="T83" s="64">
        <f t="shared" si="7"/>
        <v>62</v>
      </c>
      <c r="U83" s="64">
        <f ca="1">INDEX(OFFSET($G$21,0,MATCH(U$20,$H$20:$I$20,0),COUNT($A$21:$A$2199),1),MATCH($T83,OFFSET($I$21,0,MATCH(U$21,$J$19:$M$19,0),COUNT($A$21:$A$2199),1),0),1)</f>
        <v>3.2699999999999818</v>
      </c>
      <c r="V83" s="64">
        <f ca="1">INDEX(OFFSET($G$21,0,MATCH(V$20,$H$20:$I$20,0),COUNT($A$21:$A$2199),1),MATCH($T83,OFFSET($I$21,0,MATCH(V$21,$J$19:$M$19,0),COUNT($A$21:$A$2199),1),0),1)</f>
        <v>-2.0900000000000034</v>
      </c>
      <c r="Y83" s="64">
        <f t="shared" ca="1" si="6"/>
        <v>3.2699999999999818</v>
      </c>
      <c r="Z83" s="64">
        <f t="shared" ca="1" si="8"/>
        <v>-2.0900000000000034</v>
      </c>
    </row>
    <row r="84" spans="1:26" hidden="1" outlineLevel="1" x14ac:dyDescent="0.35">
      <c r="A84" s="64">
        <v>1496183</v>
      </c>
      <c r="B84" s="64" t="s">
        <v>405</v>
      </c>
      <c r="C84" s="64">
        <v>4984.12</v>
      </c>
      <c r="D84" s="64">
        <v>183</v>
      </c>
      <c r="E84" s="64">
        <v>400.82</v>
      </c>
      <c r="F84" s="64">
        <v>398.22</v>
      </c>
      <c r="H84" s="64">
        <f t="shared" si="5"/>
        <v>-2.5999999999999659</v>
      </c>
      <c r="J84" s="64">
        <f t="shared" si="1"/>
        <v>13</v>
      </c>
      <c r="K84" s="64">
        <f t="shared" si="2"/>
        <v>11</v>
      </c>
      <c r="L84" s="64">
        <f t="shared" si="3"/>
        <v>23</v>
      </c>
      <c r="M84" s="64">
        <f t="shared" si="4"/>
        <v>17</v>
      </c>
      <c r="T84" s="64">
        <f t="shared" si="7"/>
        <v>63</v>
      </c>
      <c r="U84" s="64">
        <f ca="1">INDEX(OFFSET($G$21,0,MATCH(U$20,$H$20:$I$20,0),COUNT($A$21:$A$2199),1),MATCH($T84,OFFSET($I$21,0,MATCH(U$21,$J$19:$M$19,0),COUNT($A$21:$A$2199),1),0),1)</f>
        <v>9.3600000000000136</v>
      </c>
      <c r="V84" s="64">
        <f ca="1">INDEX(OFFSET($G$21,0,MATCH(V$20,$H$20:$I$20,0),COUNT($A$21:$A$2199),1),MATCH($T84,OFFSET($I$21,0,MATCH(V$21,$J$19:$M$19,0),COUNT($A$21:$A$2199),1),0),1)</f>
        <v>-2.2599999999999909</v>
      </c>
      <c r="Y84" s="64">
        <f t="shared" ca="1" si="6"/>
        <v>9.3600000000000136</v>
      </c>
      <c r="Z84" s="64">
        <f t="shared" ca="1" si="8"/>
        <v>-2.2599999999999909</v>
      </c>
    </row>
    <row r="85" spans="1:26" hidden="1" outlineLevel="1" x14ac:dyDescent="0.35">
      <c r="A85" s="64">
        <v>1508384</v>
      </c>
      <c r="B85" s="64" t="s">
        <v>184</v>
      </c>
      <c r="C85" s="64">
        <v>5288.5</v>
      </c>
      <c r="D85" s="64">
        <v>185</v>
      </c>
      <c r="E85" s="64">
        <v>426.18</v>
      </c>
      <c r="F85" s="64">
        <v>0</v>
      </c>
      <c r="H85" s="64">
        <f t="shared" si="5"/>
        <v>-426.18</v>
      </c>
      <c r="J85" s="64">
        <f t="shared" ref="J85:J148" si="11">IF($B85=J$19,J84+1,J84)</f>
        <v>13</v>
      </c>
      <c r="K85" s="64">
        <f t="shared" ref="K85:K148" si="12">IF($B85=K$19,K84+1,K84)</f>
        <v>11</v>
      </c>
      <c r="L85" s="64">
        <f t="shared" ref="L85:L148" si="13">IF($B85=L$19,L84+1,L84)</f>
        <v>24</v>
      </c>
      <c r="M85" s="64">
        <f t="shared" ref="M85:M148" si="14">IF($B85=M$19,M84+1,M84)</f>
        <v>17</v>
      </c>
      <c r="T85" s="64">
        <f t="shared" si="7"/>
        <v>64</v>
      </c>
      <c r="U85" s="64">
        <f ca="1">INDEX(OFFSET($G$21,0,MATCH(U$20,$H$20:$I$20,0),COUNT($A$21:$A$2199),1),MATCH($T85,OFFSET($I$21,0,MATCH(U$21,$J$19:$M$19,0),COUNT($A$21:$A$2199),1),0),1)</f>
        <v>4.1700000000000159</v>
      </c>
      <c r="V85" s="64">
        <f ca="1">INDEX(OFFSET($G$21,0,MATCH(V$20,$H$20:$I$20,0),COUNT($A$21:$A$2199),1),MATCH($T85,OFFSET($I$21,0,MATCH(V$21,$J$19:$M$19,0),COUNT($A$21:$A$2199),1),0),1)</f>
        <v>0.31000000000000227</v>
      </c>
      <c r="Y85" s="64">
        <f t="shared" ca="1" si="6"/>
        <v>4.1700000000000159</v>
      </c>
      <c r="Z85" s="64">
        <f t="shared" ca="1" si="8"/>
        <v>0.31000000000000227</v>
      </c>
    </row>
    <row r="86" spans="1:26" hidden="1" outlineLevel="1" x14ac:dyDescent="0.35">
      <c r="A86" s="64">
        <v>1512583</v>
      </c>
      <c r="B86" s="64" t="s">
        <v>405</v>
      </c>
      <c r="C86" s="64">
        <v>2413.59</v>
      </c>
      <c r="D86" s="64">
        <v>182</v>
      </c>
      <c r="E86" s="64">
        <v>198.34</v>
      </c>
      <c r="F86" s="64">
        <v>204.08</v>
      </c>
      <c r="H86" s="64">
        <f t="shared" ref="H86:H149" si="15">F86-E86</f>
        <v>5.7400000000000091</v>
      </c>
      <c r="J86" s="64">
        <f t="shared" si="11"/>
        <v>13</v>
      </c>
      <c r="K86" s="64">
        <f t="shared" si="12"/>
        <v>12</v>
      </c>
      <c r="L86" s="64">
        <f t="shared" si="13"/>
        <v>24</v>
      </c>
      <c r="M86" s="64">
        <f t="shared" si="14"/>
        <v>17</v>
      </c>
      <c r="T86" s="64">
        <f t="shared" si="7"/>
        <v>65</v>
      </c>
      <c r="U86" s="64">
        <f ca="1">INDEX(OFFSET($G$21,0,MATCH(U$20,$H$20:$I$20,0),COUNT($A$21:$A$2199),1),MATCH($T86,OFFSET($I$21,0,MATCH(U$21,$J$19:$M$19,0),COUNT($A$21:$A$2199),1),0),1)</f>
        <v>3.0300000000000296</v>
      </c>
      <c r="V86" s="64">
        <f ca="1">INDEX(OFFSET($G$21,0,MATCH(V$20,$H$20:$I$20,0),COUNT($A$21:$A$2199),1),MATCH($T86,OFFSET($I$21,0,MATCH(V$21,$J$19:$M$19,0),COUNT($A$21:$A$2199),1),0),1)</f>
        <v>-6.1299999999999955</v>
      </c>
      <c r="Y86" s="64">
        <f t="shared" ca="1" si="6"/>
        <v>3.0300000000000296</v>
      </c>
      <c r="Z86" s="64">
        <f t="shared" ca="1" si="8"/>
        <v>-6.1299999999999955</v>
      </c>
    </row>
    <row r="87" spans="1:26" hidden="1" outlineLevel="1" x14ac:dyDescent="0.35">
      <c r="A87" s="64">
        <v>1514240</v>
      </c>
      <c r="B87" s="64" t="s">
        <v>416</v>
      </c>
      <c r="C87" s="64">
        <v>4296.57</v>
      </c>
      <c r="D87" s="64">
        <v>182</v>
      </c>
      <c r="E87" s="64">
        <v>352.75</v>
      </c>
      <c r="F87" s="64">
        <v>0</v>
      </c>
      <c r="H87" s="64">
        <f t="shared" si="15"/>
        <v>-352.75</v>
      </c>
      <c r="J87" s="64">
        <f t="shared" si="11"/>
        <v>13</v>
      </c>
      <c r="K87" s="64">
        <f t="shared" si="12"/>
        <v>12</v>
      </c>
      <c r="L87" s="64">
        <f t="shared" si="13"/>
        <v>24</v>
      </c>
      <c r="M87" s="64">
        <f t="shared" si="14"/>
        <v>18</v>
      </c>
      <c r="T87" s="64">
        <f t="shared" si="7"/>
        <v>66</v>
      </c>
      <c r="U87" s="64">
        <f ca="1">INDEX(OFFSET($G$21,0,MATCH(U$20,$H$20:$I$20,0),COUNT($A$21:$A$2199),1),MATCH($T87,OFFSET($I$21,0,MATCH(U$21,$J$19:$M$19,0),COUNT($A$21:$A$2199),1),0),1)</f>
        <v>-1.8100000000000023</v>
      </c>
      <c r="V87" s="64">
        <f ca="1">INDEX(OFFSET($G$21,0,MATCH(V$20,$H$20:$I$20,0),COUNT($A$21:$A$2199),1),MATCH($T87,OFFSET($I$21,0,MATCH(V$21,$J$19:$M$19,0),COUNT($A$21:$A$2199),1),0),1)</f>
        <v>-7.9199999999999591</v>
      </c>
      <c r="Y87" s="64">
        <f t="shared" ref="Y87:Y150" ca="1" si="16">IF(ISNA(U87)," ",U87)</f>
        <v>-1.8100000000000023</v>
      </c>
      <c r="Z87" s="64">
        <f t="shared" ca="1" si="8"/>
        <v>-7.9199999999999591</v>
      </c>
    </row>
    <row r="88" spans="1:26" hidden="1" outlineLevel="1" x14ac:dyDescent="0.35">
      <c r="A88" s="64">
        <v>1517856</v>
      </c>
      <c r="B88" s="64" t="s">
        <v>416</v>
      </c>
      <c r="C88" s="64">
        <v>3159.23</v>
      </c>
      <c r="D88" s="64">
        <v>183</v>
      </c>
      <c r="E88" s="64">
        <v>257.83</v>
      </c>
      <c r="F88" s="64">
        <v>0</v>
      </c>
      <c r="H88" s="64">
        <f t="shared" si="15"/>
        <v>-257.83</v>
      </c>
      <c r="J88" s="64">
        <f t="shared" si="11"/>
        <v>13</v>
      </c>
      <c r="K88" s="64">
        <f t="shared" si="12"/>
        <v>12</v>
      </c>
      <c r="L88" s="64">
        <f t="shared" si="13"/>
        <v>24</v>
      </c>
      <c r="M88" s="64">
        <f t="shared" si="14"/>
        <v>19</v>
      </c>
      <c r="T88" s="64">
        <f t="shared" ref="T88:T151" si="17">T87+1</f>
        <v>67</v>
      </c>
      <c r="U88" s="64">
        <f ca="1">INDEX(OFFSET($G$21,0,MATCH(U$20,$H$20:$I$20,0),COUNT($A$21:$A$2199),1),MATCH($T88,OFFSET($I$21,0,MATCH(U$21,$J$19:$M$19,0),COUNT($A$21:$A$2199),1),0),1)</f>
        <v>-4.4000000000000341</v>
      </c>
      <c r="V88" s="64">
        <f ca="1">INDEX(OFFSET($G$21,0,MATCH(V$20,$H$20:$I$20,0),COUNT($A$21:$A$2199),1),MATCH($T88,OFFSET($I$21,0,MATCH(V$21,$J$19:$M$19,0),COUNT($A$21:$A$2199),1),0),1)</f>
        <v>-3.9999999999992042E-2</v>
      </c>
      <c r="Y88" s="64">
        <f t="shared" ca="1" si="16"/>
        <v>-4.4000000000000341</v>
      </c>
      <c r="Z88" s="64">
        <f t="shared" ref="Z88:Z151" ca="1" si="18">IF(ISNA(V88)," ",V88)</f>
        <v>-3.9999999999992042E-2</v>
      </c>
    </row>
    <row r="89" spans="1:26" hidden="1" outlineLevel="1" x14ac:dyDescent="0.35">
      <c r="A89" s="64">
        <v>1519349</v>
      </c>
      <c r="B89" s="64" t="s">
        <v>405</v>
      </c>
      <c r="C89" s="64">
        <v>5649.75</v>
      </c>
      <c r="D89" s="64">
        <v>182</v>
      </c>
      <c r="E89" s="64">
        <v>440.05</v>
      </c>
      <c r="F89" s="64">
        <v>437.82</v>
      </c>
      <c r="H89" s="64">
        <f t="shared" si="15"/>
        <v>-2.2300000000000182</v>
      </c>
      <c r="J89" s="64">
        <f t="shared" si="11"/>
        <v>13</v>
      </c>
      <c r="K89" s="64">
        <f t="shared" si="12"/>
        <v>13</v>
      </c>
      <c r="L89" s="64">
        <f t="shared" si="13"/>
        <v>24</v>
      </c>
      <c r="M89" s="64">
        <f t="shared" si="14"/>
        <v>19</v>
      </c>
      <c r="T89" s="64">
        <f t="shared" si="17"/>
        <v>68</v>
      </c>
      <c r="U89" s="64">
        <f ca="1">INDEX(OFFSET($G$21,0,MATCH(U$20,$H$20:$I$20,0),COUNT($A$21:$A$2199),1),MATCH($T89,OFFSET($I$21,0,MATCH(U$21,$J$19:$M$19,0),COUNT($A$21:$A$2199),1),0),1)</f>
        <v>-0.54000000000002046</v>
      </c>
      <c r="V89" s="64">
        <f ca="1">INDEX(OFFSET($G$21,0,MATCH(V$20,$H$20:$I$20,0),COUNT($A$21:$A$2199),1),MATCH($T89,OFFSET($I$21,0,MATCH(V$21,$J$19:$M$19,0),COUNT($A$21:$A$2199),1),0),1)</f>
        <v>1.0099999999999909</v>
      </c>
      <c r="Y89" s="64">
        <f t="shared" ca="1" si="16"/>
        <v>-0.54000000000002046</v>
      </c>
      <c r="Z89" s="64">
        <f t="shared" ca="1" si="18"/>
        <v>1.0099999999999909</v>
      </c>
    </row>
    <row r="90" spans="1:26" hidden="1" outlineLevel="1" x14ac:dyDescent="0.35">
      <c r="A90" s="64">
        <v>1520081</v>
      </c>
      <c r="B90" s="64" t="s">
        <v>184</v>
      </c>
      <c r="C90" s="64">
        <v>2691.29</v>
      </c>
      <c r="D90" s="64">
        <v>182</v>
      </c>
      <c r="E90" s="64">
        <v>229.78</v>
      </c>
      <c r="F90" s="64">
        <v>0</v>
      </c>
      <c r="H90" s="64">
        <f t="shared" si="15"/>
        <v>-229.78</v>
      </c>
      <c r="J90" s="64">
        <f t="shared" si="11"/>
        <v>13</v>
      </c>
      <c r="K90" s="64">
        <f t="shared" si="12"/>
        <v>13</v>
      </c>
      <c r="L90" s="64">
        <f t="shared" si="13"/>
        <v>25</v>
      </c>
      <c r="M90" s="64">
        <f t="shared" si="14"/>
        <v>19</v>
      </c>
      <c r="T90" s="64">
        <f t="shared" si="17"/>
        <v>69</v>
      </c>
      <c r="U90" s="64">
        <f ca="1">INDEX(OFFSET($G$21,0,MATCH(U$20,$H$20:$I$20,0),COUNT($A$21:$A$2199),1),MATCH($T90,OFFSET($I$21,0,MATCH(U$21,$J$19:$M$19,0),COUNT($A$21:$A$2199),1),0),1)</f>
        <v>-10.639999999999986</v>
      </c>
      <c r="V90" s="64">
        <f ca="1">INDEX(OFFSET($G$21,0,MATCH(V$20,$H$20:$I$20,0),COUNT($A$21:$A$2199),1),MATCH($T90,OFFSET($I$21,0,MATCH(V$21,$J$19:$M$19,0),COUNT($A$21:$A$2199),1),0),1)</f>
        <v>-8.25</v>
      </c>
      <c r="Y90" s="64">
        <f t="shared" ca="1" si="16"/>
        <v>-10.639999999999986</v>
      </c>
      <c r="Z90" s="64">
        <f t="shared" ca="1" si="18"/>
        <v>-8.25</v>
      </c>
    </row>
    <row r="91" spans="1:26" hidden="1" outlineLevel="1" x14ac:dyDescent="0.35">
      <c r="A91" s="64">
        <v>1520635</v>
      </c>
      <c r="B91" s="64" t="s">
        <v>416</v>
      </c>
      <c r="C91" s="64">
        <v>6158.99</v>
      </c>
      <c r="D91" s="64">
        <v>185</v>
      </c>
      <c r="E91" s="64">
        <v>502.14</v>
      </c>
      <c r="F91" s="64">
        <v>0</v>
      </c>
      <c r="H91" s="64">
        <f t="shared" si="15"/>
        <v>-502.14</v>
      </c>
      <c r="J91" s="64">
        <f t="shared" si="11"/>
        <v>13</v>
      </c>
      <c r="K91" s="64">
        <f t="shared" si="12"/>
        <v>13</v>
      </c>
      <c r="L91" s="64">
        <f t="shared" si="13"/>
        <v>25</v>
      </c>
      <c r="M91" s="64">
        <f t="shared" si="14"/>
        <v>20</v>
      </c>
      <c r="T91" s="64">
        <f t="shared" si="17"/>
        <v>70</v>
      </c>
      <c r="U91" s="64">
        <f ca="1">INDEX(OFFSET($G$21,0,MATCH(U$20,$H$20:$I$20,0),COUNT($A$21:$A$2199),1),MATCH($T91,OFFSET($I$21,0,MATCH(U$21,$J$19:$M$19,0),COUNT($A$21:$A$2199),1),0),1)</f>
        <v>-6.1899999999999977</v>
      </c>
      <c r="V91" s="64">
        <f ca="1">INDEX(OFFSET($G$21,0,MATCH(V$20,$H$20:$I$20,0),COUNT($A$21:$A$2199),1),MATCH($T91,OFFSET($I$21,0,MATCH(V$21,$J$19:$M$19,0),COUNT($A$21:$A$2199),1),0),1)</f>
        <v>-4.1100000000000136</v>
      </c>
      <c r="Y91" s="64">
        <f t="shared" ca="1" si="16"/>
        <v>-6.1899999999999977</v>
      </c>
      <c r="Z91" s="64">
        <f t="shared" ca="1" si="18"/>
        <v>-4.1100000000000136</v>
      </c>
    </row>
    <row r="92" spans="1:26" hidden="1" outlineLevel="1" x14ac:dyDescent="0.35">
      <c r="A92" s="64">
        <v>1526675</v>
      </c>
      <c r="B92" s="64" t="s">
        <v>184</v>
      </c>
      <c r="C92" s="64">
        <v>3803.52</v>
      </c>
      <c r="D92" s="64">
        <v>182</v>
      </c>
      <c r="E92" s="64">
        <v>318</v>
      </c>
      <c r="F92" s="64">
        <v>0</v>
      </c>
      <c r="H92" s="64">
        <f t="shared" si="15"/>
        <v>-318</v>
      </c>
      <c r="J92" s="64">
        <f t="shared" si="11"/>
        <v>13</v>
      </c>
      <c r="K92" s="64">
        <f t="shared" si="12"/>
        <v>13</v>
      </c>
      <c r="L92" s="64">
        <f t="shared" si="13"/>
        <v>26</v>
      </c>
      <c r="M92" s="64">
        <f t="shared" si="14"/>
        <v>20</v>
      </c>
      <c r="T92" s="64">
        <f t="shared" si="17"/>
        <v>71</v>
      </c>
      <c r="U92" s="64">
        <f ca="1">INDEX(OFFSET($G$21,0,MATCH(U$20,$H$20:$I$20,0),COUNT($A$21:$A$2199),1),MATCH($T92,OFFSET($I$21,0,MATCH(U$21,$J$19:$M$19,0),COUNT($A$21:$A$2199),1),0),1)</f>
        <v>-0.90000000000000568</v>
      </c>
      <c r="V92" s="64">
        <f ca="1">INDEX(OFFSET($G$21,0,MATCH(V$20,$H$20:$I$20,0),COUNT($A$21:$A$2199),1),MATCH($T92,OFFSET($I$21,0,MATCH(V$21,$J$19:$M$19,0),COUNT($A$21:$A$2199),1),0),1)</f>
        <v>-2.1899999999999409</v>
      </c>
      <c r="Y92" s="64">
        <f t="shared" ca="1" si="16"/>
        <v>-0.90000000000000568</v>
      </c>
      <c r="Z92" s="64">
        <f t="shared" ca="1" si="18"/>
        <v>-2.1899999999999409</v>
      </c>
    </row>
    <row r="93" spans="1:26" hidden="1" outlineLevel="1" x14ac:dyDescent="0.35">
      <c r="A93" s="64">
        <v>1532234</v>
      </c>
      <c r="B93" s="64" t="s">
        <v>102</v>
      </c>
      <c r="C93" s="64">
        <v>5562.78</v>
      </c>
      <c r="D93" s="64">
        <v>182</v>
      </c>
      <c r="E93" s="64">
        <v>452</v>
      </c>
      <c r="F93" s="64">
        <v>446.29</v>
      </c>
      <c r="H93" s="64">
        <f t="shared" si="15"/>
        <v>-5.7099999999999795</v>
      </c>
      <c r="J93" s="64">
        <f t="shared" si="11"/>
        <v>14</v>
      </c>
      <c r="K93" s="64">
        <f t="shared" si="12"/>
        <v>13</v>
      </c>
      <c r="L93" s="64">
        <f t="shared" si="13"/>
        <v>26</v>
      </c>
      <c r="M93" s="64">
        <f t="shared" si="14"/>
        <v>20</v>
      </c>
      <c r="T93" s="64">
        <f t="shared" si="17"/>
        <v>72</v>
      </c>
      <c r="U93" s="64">
        <f ca="1">INDEX(OFFSET($G$21,0,MATCH(U$20,$H$20:$I$20,0),COUNT($A$21:$A$2199),1),MATCH($T93,OFFSET($I$21,0,MATCH(U$21,$J$19:$M$19,0),COUNT($A$21:$A$2199),1),0),1)</f>
        <v>3.3500000000000227</v>
      </c>
      <c r="V93" s="64">
        <f ca="1">INDEX(OFFSET($G$21,0,MATCH(V$20,$H$20:$I$20,0),COUNT($A$21:$A$2199),1),MATCH($T93,OFFSET($I$21,0,MATCH(V$21,$J$19:$M$19,0),COUNT($A$21:$A$2199),1),0),1)</f>
        <v>-0.12000000000000455</v>
      </c>
      <c r="Y93" s="64">
        <f t="shared" ca="1" si="16"/>
        <v>3.3500000000000227</v>
      </c>
      <c r="Z93" s="64">
        <f t="shared" ca="1" si="18"/>
        <v>-0.12000000000000455</v>
      </c>
    </row>
    <row r="94" spans="1:26" hidden="1" outlineLevel="1" x14ac:dyDescent="0.35">
      <c r="A94" s="64">
        <v>1533216</v>
      </c>
      <c r="B94" s="64" t="s">
        <v>184</v>
      </c>
      <c r="C94" s="64">
        <v>3889.54</v>
      </c>
      <c r="D94" s="64">
        <v>182</v>
      </c>
      <c r="E94" s="64">
        <v>320.66000000000003</v>
      </c>
      <c r="F94" s="64">
        <v>0</v>
      </c>
      <c r="H94" s="64">
        <f t="shared" si="15"/>
        <v>-320.66000000000003</v>
      </c>
      <c r="J94" s="64">
        <f t="shared" si="11"/>
        <v>14</v>
      </c>
      <c r="K94" s="64">
        <f t="shared" si="12"/>
        <v>13</v>
      </c>
      <c r="L94" s="64">
        <f t="shared" si="13"/>
        <v>27</v>
      </c>
      <c r="M94" s="64">
        <f t="shared" si="14"/>
        <v>20</v>
      </c>
      <c r="T94" s="64">
        <f t="shared" si="17"/>
        <v>73</v>
      </c>
      <c r="U94" s="64">
        <f ca="1">INDEX(OFFSET($G$21,0,MATCH(U$20,$H$20:$I$20,0),COUNT($A$21:$A$2199),1),MATCH($T94,OFFSET($I$21,0,MATCH(U$21,$J$19:$M$19,0),COUNT($A$21:$A$2199),1),0),1)</f>
        <v>4.9999999999954525E-2</v>
      </c>
      <c r="V94" s="64">
        <f ca="1">INDEX(OFFSET($G$21,0,MATCH(V$20,$H$20:$I$20,0),COUNT($A$21:$A$2199),1),MATCH($T94,OFFSET($I$21,0,MATCH(V$21,$J$19:$M$19,0),COUNT($A$21:$A$2199),1),0),1)</f>
        <v>-4</v>
      </c>
      <c r="Y94" s="64">
        <f t="shared" ca="1" si="16"/>
        <v>4.9999999999954525E-2</v>
      </c>
      <c r="Z94" s="64">
        <f t="shared" ca="1" si="18"/>
        <v>-4</v>
      </c>
    </row>
    <row r="95" spans="1:26" hidden="1" outlineLevel="1" x14ac:dyDescent="0.35">
      <c r="A95" s="64">
        <v>1539826</v>
      </c>
      <c r="B95" s="64" t="s">
        <v>405</v>
      </c>
      <c r="C95" s="64">
        <v>4770.92</v>
      </c>
      <c r="D95" s="64">
        <v>184</v>
      </c>
      <c r="E95" s="64">
        <v>408.25</v>
      </c>
      <c r="F95" s="64">
        <v>414.95</v>
      </c>
      <c r="H95" s="64">
        <f t="shared" si="15"/>
        <v>6.6999999999999886</v>
      </c>
      <c r="J95" s="64">
        <f t="shared" si="11"/>
        <v>14</v>
      </c>
      <c r="K95" s="64">
        <f t="shared" si="12"/>
        <v>14</v>
      </c>
      <c r="L95" s="64">
        <f t="shared" si="13"/>
        <v>27</v>
      </c>
      <c r="M95" s="64">
        <f t="shared" si="14"/>
        <v>20</v>
      </c>
      <c r="T95" s="64">
        <f t="shared" si="17"/>
        <v>74</v>
      </c>
      <c r="U95" s="64">
        <f ca="1">INDEX(OFFSET($G$21,0,MATCH(U$20,$H$20:$I$20,0),COUNT($A$21:$A$2199),1),MATCH($T95,OFFSET($I$21,0,MATCH(U$21,$J$19:$M$19,0),COUNT($A$21:$A$2199),1),0),1)</f>
        <v>-2.6699999999999591</v>
      </c>
      <c r="V95" s="64">
        <f ca="1">INDEX(OFFSET($G$21,0,MATCH(V$20,$H$20:$I$20,0),COUNT($A$21:$A$2199),1),MATCH($T95,OFFSET($I$21,0,MATCH(V$21,$J$19:$M$19,0),COUNT($A$21:$A$2199),1),0),1)</f>
        <v>-8.6599999999999966</v>
      </c>
      <c r="Y95" s="64">
        <f t="shared" ca="1" si="16"/>
        <v>-2.6699999999999591</v>
      </c>
      <c r="Z95" s="64">
        <f t="shared" ca="1" si="18"/>
        <v>-8.6599999999999966</v>
      </c>
    </row>
    <row r="96" spans="1:26" hidden="1" outlineLevel="1" x14ac:dyDescent="0.35">
      <c r="A96" s="64">
        <v>1540360</v>
      </c>
      <c r="B96" s="64" t="s">
        <v>184</v>
      </c>
      <c r="C96" s="64">
        <v>3803.7</v>
      </c>
      <c r="D96" s="64">
        <v>182</v>
      </c>
      <c r="E96" s="64">
        <v>312.33999999999997</v>
      </c>
      <c r="F96" s="64">
        <v>0</v>
      </c>
      <c r="H96" s="64">
        <f t="shared" si="15"/>
        <v>-312.33999999999997</v>
      </c>
      <c r="J96" s="64">
        <f t="shared" si="11"/>
        <v>14</v>
      </c>
      <c r="K96" s="64">
        <f t="shared" si="12"/>
        <v>14</v>
      </c>
      <c r="L96" s="64">
        <f t="shared" si="13"/>
        <v>28</v>
      </c>
      <c r="M96" s="64">
        <f t="shared" si="14"/>
        <v>20</v>
      </c>
      <c r="T96" s="64">
        <f t="shared" si="17"/>
        <v>75</v>
      </c>
      <c r="U96" s="64">
        <f ca="1">INDEX(OFFSET($G$21,0,MATCH(U$20,$H$20:$I$20,0),COUNT($A$21:$A$2199),1),MATCH($T96,OFFSET($I$21,0,MATCH(U$21,$J$19:$M$19,0),COUNT($A$21:$A$2199),1),0),1)</f>
        <v>-7.5500000000000114</v>
      </c>
      <c r="V96" s="64">
        <f ca="1">INDEX(OFFSET($G$21,0,MATCH(V$20,$H$20:$I$20,0),COUNT($A$21:$A$2199),1),MATCH($T96,OFFSET($I$21,0,MATCH(V$21,$J$19:$M$19,0),COUNT($A$21:$A$2199),1),0),1)</f>
        <v>-11.710000000000036</v>
      </c>
      <c r="Y96" s="64">
        <f t="shared" ca="1" si="16"/>
        <v>-7.5500000000000114</v>
      </c>
      <c r="Z96" s="64">
        <f t="shared" ca="1" si="18"/>
        <v>-11.710000000000036</v>
      </c>
    </row>
    <row r="97" spans="1:26" hidden="1" outlineLevel="1" x14ac:dyDescent="0.35">
      <c r="A97" s="64">
        <v>1547481</v>
      </c>
      <c r="B97" s="64" t="s">
        <v>184</v>
      </c>
      <c r="C97" s="64">
        <v>3194.86</v>
      </c>
      <c r="D97" s="64">
        <v>182</v>
      </c>
      <c r="E97" s="64">
        <v>267.61</v>
      </c>
      <c r="F97" s="64">
        <v>0</v>
      </c>
      <c r="H97" s="64">
        <f t="shared" si="15"/>
        <v>-267.61</v>
      </c>
      <c r="J97" s="64">
        <f t="shared" si="11"/>
        <v>14</v>
      </c>
      <c r="K97" s="64">
        <f t="shared" si="12"/>
        <v>14</v>
      </c>
      <c r="L97" s="64">
        <f t="shared" si="13"/>
        <v>29</v>
      </c>
      <c r="M97" s="64">
        <f t="shared" si="14"/>
        <v>20</v>
      </c>
      <c r="T97" s="64">
        <f t="shared" si="17"/>
        <v>76</v>
      </c>
      <c r="U97" s="64">
        <f ca="1">INDEX(OFFSET($G$21,0,MATCH(U$20,$H$20:$I$20,0),COUNT($A$21:$A$2199),1),MATCH($T97,OFFSET($I$21,0,MATCH(U$21,$J$19:$M$19,0),COUNT($A$21:$A$2199),1),0),1)</f>
        <v>1.9900000000000091</v>
      </c>
      <c r="V97" s="64">
        <f ca="1">INDEX(OFFSET($G$21,0,MATCH(V$20,$H$20:$I$20,0),COUNT($A$21:$A$2199),1),MATCH($T97,OFFSET($I$21,0,MATCH(V$21,$J$19:$M$19,0),COUNT($A$21:$A$2199),1),0),1)</f>
        <v>-6.0600000000000023</v>
      </c>
      <c r="Y97" s="64">
        <f t="shared" ca="1" si="16"/>
        <v>1.9900000000000091</v>
      </c>
      <c r="Z97" s="64">
        <f t="shared" ca="1" si="18"/>
        <v>-6.0600000000000023</v>
      </c>
    </row>
    <row r="98" spans="1:26" hidden="1" outlineLevel="1" x14ac:dyDescent="0.35">
      <c r="A98" s="64">
        <v>1551242</v>
      </c>
      <c r="B98" s="64" t="s">
        <v>416</v>
      </c>
      <c r="C98" s="64">
        <v>1700.64</v>
      </c>
      <c r="D98" s="64">
        <v>182</v>
      </c>
      <c r="E98" s="64">
        <v>128.22</v>
      </c>
      <c r="F98" s="64">
        <v>0</v>
      </c>
      <c r="H98" s="64">
        <f t="shared" si="15"/>
        <v>-128.22</v>
      </c>
      <c r="J98" s="64">
        <f t="shared" si="11"/>
        <v>14</v>
      </c>
      <c r="K98" s="64">
        <f t="shared" si="12"/>
        <v>14</v>
      </c>
      <c r="L98" s="64">
        <f t="shared" si="13"/>
        <v>29</v>
      </c>
      <c r="M98" s="64">
        <f t="shared" si="14"/>
        <v>21</v>
      </c>
      <c r="T98" s="64">
        <f t="shared" si="17"/>
        <v>77</v>
      </c>
      <c r="U98" s="64">
        <f ca="1">INDEX(OFFSET($G$21,0,MATCH(U$20,$H$20:$I$20,0),COUNT($A$21:$A$2199),1),MATCH($T98,OFFSET($I$21,0,MATCH(U$21,$J$19:$M$19,0),COUNT($A$21:$A$2199),1),0),1)</f>
        <v>-22.75</v>
      </c>
      <c r="V98" s="64">
        <f ca="1">INDEX(OFFSET($G$21,0,MATCH(V$20,$H$20:$I$20,0),COUNT($A$21:$A$2199),1),MATCH($T98,OFFSET($I$21,0,MATCH(V$21,$J$19:$M$19,0),COUNT($A$21:$A$2199),1),0),1)</f>
        <v>-2.6800000000000068</v>
      </c>
      <c r="Y98" s="64">
        <f t="shared" ca="1" si="16"/>
        <v>-22.75</v>
      </c>
      <c r="Z98" s="64">
        <f t="shared" ca="1" si="18"/>
        <v>-2.6800000000000068</v>
      </c>
    </row>
    <row r="99" spans="1:26" hidden="1" outlineLevel="1" x14ac:dyDescent="0.35">
      <c r="A99" s="64">
        <v>1552498</v>
      </c>
      <c r="B99" s="64" t="s">
        <v>184</v>
      </c>
      <c r="C99" s="64">
        <v>11551.12</v>
      </c>
      <c r="D99" s="64">
        <v>186</v>
      </c>
      <c r="E99" s="64">
        <v>905.42</v>
      </c>
      <c r="F99" s="64">
        <v>0</v>
      </c>
      <c r="H99" s="64">
        <f t="shared" si="15"/>
        <v>-905.42</v>
      </c>
      <c r="J99" s="64">
        <f t="shared" si="11"/>
        <v>14</v>
      </c>
      <c r="K99" s="64">
        <f t="shared" si="12"/>
        <v>14</v>
      </c>
      <c r="L99" s="64">
        <f t="shared" si="13"/>
        <v>30</v>
      </c>
      <c r="M99" s="64">
        <f t="shared" si="14"/>
        <v>21</v>
      </c>
      <c r="T99" s="64">
        <f t="shared" si="17"/>
        <v>78</v>
      </c>
      <c r="U99" s="64">
        <f ca="1">INDEX(OFFSET($G$21,0,MATCH(U$20,$H$20:$I$20,0),COUNT($A$21:$A$2199),1),MATCH($T99,OFFSET($I$21,0,MATCH(U$21,$J$19:$M$19,0),COUNT($A$21:$A$2199),1),0),1)</f>
        <v>7.8899999999999864</v>
      </c>
      <c r="V99" s="64">
        <f ca="1">INDEX(OFFSET($G$21,0,MATCH(V$20,$H$20:$I$20,0),COUNT($A$21:$A$2199),1),MATCH($T99,OFFSET($I$21,0,MATCH(V$21,$J$19:$M$19,0),COUNT($A$21:$A$2199),1),0),1)</f>
        <v>-6.1999999999999886</v>
      </c>
      <c r="Y99" s="64">
        <f t="shared" ca="1" si="16"/>
        <v>7.8899999999999864</v>
      </c>
      <c r="Z99" s="64">
        <f t="shared" ca="1" si="18"/>
        <v>-6.1999999999999886</v>
      </c>
    </row>
    <row r="100" spans="1:26" hidden="1" outlineLevel="1" x14ac:dyDescent="0.35">
      <c r="A100" s="64">
        <v>1586900</v>
      </c>
      <c r="B100" s="64" t="s">
        <v>102</v>
      </c>
      <c r="C100" s="64">
        <v>4231.79</v>
      </c>
      <c r="D100" s="64">
        <v>153</v>
      </c>
      <c r="E100" s="64">
        <v>352.33</v>
      </c>
      <c r="F100" s="64">
        <v>345.6</v>
      </c>
      <c r="H100" s="64">
        <f t="shared" si="15"/>
        <v>-6.7299999999999613</v>
      </c>
      <c r="J100" s="64">
        <f t="shared" si="11"/>
        <v>15</v>
      </c>
      <c r="K100" s="64">
        <f t="shared" si="12"/>
        <v>14</v>
      </c>
      <c r="L100" s="64">
        <f t="shared" si="13"/>
        <v>30</v>
      </c>
      <c r="M100" s="64">
        <f t="shared" si="14"/>
        <v>21</v>
      </c>
      <c r="T100" s="64">
        <f t="shared" si="17"/>
        <v>79</v>
      </c>
      <c r="U100" s="64">
        <f ca="1">INDEX(OFFSET($G$21,0,MATCH(U$20,$H$20:$I$20,0),COUNT($A$21:$A$2199),1),MATCH($T100,OFFSET($I$21,0,MATCH(U$21,$J$19:$M$19,0),COUNT($A$21:$A$2199),1),0),1)</f>
        <v>-8.4300000000000068</v>
      </c>
      <c r="V100" s="64">
        <f ca="1">INDEX(OFFSET($G$21,0,MATCH(V$20,$H$20:$I$20,0),COUNT($A$21:$A$2199),1),MATCH($T100,OFFSET($I$21,0,MATCH(V$21,$J$19:$M$19,0),COUNT($A$21:$A$2199),1),0),1)</f>
        <v>-9.3700000000000045</v>
      </c>
      <c r="Y100" s="64">
        <f t="shared" ca="1" si="16"/>
        <v>-8.4300000000000068</v>
      </c>
      <c r="Z100" s="64">
        <f t="shared" ca="1" si="18"/>
        <v>-9.3700000000000045</v>
      </c>
    </row>
    <row r="101" spans="1:26" hidden="1" outlineLevel="1" x14ac:dyDescent="0.35">
      <c r="A101" s="64">
        <v>1588716</v>
      </c>
      <c r="B101" s="64" t="s">
        <v>405</v>
      </c>
      <c r="C101" s="64">
        <v>4504.43</v>
      </c>
      <c r="D101" s="64">
        <v>153</v>
      </c>
      <c r="E101" s="64">
        <v>373.99</v>
      </c>
      <c r="F101" s="64">
        <v>382.45</v>
      </c>
      <c r="H101" s="64">
        <f t="shared" si="15"/>
        <v>8.4599999999999795</v>
      </c>
      <c r="J101" s="64">
        <f t="shared" si="11"/>
        <v>15</v>
      </c>
      <c r="K101" s="64">
        <f t="shared" si="12"/>
        <v>15</v>
      </c>
      <c r="L101" s="64">
        <f t="shared" si="13"/>
        <v>30</v>
      </c>
      <c r="M101" s="64">
        <f t="shared" si="14"/>
        <v>21</v>
      </c>
      <c r="T101" s="64">
        <f t="shared" si="17"/>
        <v>80</v>
      </c>
      <c r="U101" s="64">
        <f ca="1">INDEX(OFFSET($G$21,0,MATCH(U$20,$H$20:$I$20,0),COUNT($A$21:$A$2199),1),MATCH($T101,OFFSET($I$21,0,MATCH(U$21,$J$19:$M$19,0),COUNT($A$21:$A$2199),1),0),1)</f>
        <v>-3.9799999999999898</v>
      </c>
      <c r="V101" s="64">
        <f ca="1">INDEX(OFFSET($G$21,0,MATCH(V$20,$H$20:$I$20,0),COUNT($A$21:$A$2199),1),MATCH($T101,OFFSET($I$21,0,MATCH(V$21,$J$19:$M$19,0),COUNT($A$21:$A$2199),1),0),1)</f>
        <v>-2.2199999999999989</v>
      </c>
      <c r="Y101" s="64">
        <f t="shared" ca="1" si="16"/>
        <v>-3.9799999999999898</v>
      </c>
      <c r="Z101" s="64">
        <f t="shared" ca="1" si="18"/>
        <v>-2.2199999999999989</v>
      </c>
    </row>
    <row r="102" spans="1:26" hidden="1" outlineLevel="1" x14ac:dyDescent="0.35">
      <c r="A102" s="64">
        <v>1589425</v>
      </c>
      <c r="B102" s="64" t="s">
        <v>184</v>
      </c>
      <c r="C102" s="64">
        <v>5505.43</v>
      </c>
      <c r="D102" s="64">
        <v>183</v>
      </c>
      <c r="E102" s="64">
        <v>454.26</v>
      </c>
      <c r="F102" s="64">
        <v>0</v>
      </c>
      <c r="H102" s="64">
        <f t="shared" si="15"/>
        <v>-454.26</v>
      </c>
      <c r="J102" s="64">
        <f t="shared" si="11"/>
        <v>15</v>
      </c>
      <c r="K102" s="64">
        <f t="shared" si="12"/>
        <v>15</v>
      </c>
      <c r="L102" s="64">
        <f t="shared" si="13"/>
        <v>31</v>
      </c>
      <c r="M102" s="64">
        <f t="shared" si="14"/>
        <v>21</v>
      </c>
      <c r="T102" s="64">
        <f t="shared" si="17"/>
        <v>81</v>
      </c>
      <c r="U102" s="64">
        <f ca="1">INDEX(OFFSET($G$21,0,MATCH(U$20,$H$20:$I$20,0),COUNT($A$21:$A$2199),1),MATCH($T102,OFFSET($I$21,0,MATCH(U$21,$J$19:$M$19,0),COUNT($A$21:$A$2199),1),0),1)</f>
        <v>-6.8700000000000045</v>
      </c>
      <c r="V102" s="64">
        <f ca="1">INDEX(OFFSET($G$21,0,MATCH(V$20,$H$20:$I$20,0),COUNT($A$21:$A$2199),1),MATCH($T102,OFFSET($I$21,0,MATCH(V$21,$J$19:$M$19,0),COUNT($A$21:$A$2199),1),0),1)</f>
        <v>-2.1700000000000159</v>
      </c>
      <c r="Y102" s="64">
        <f t="shared" ca="1" si="16"/>
        <v>-6.8700000000000045</v>
      </c>
      <c r="Z102" s="64">
        <f t="shared" ca="1" si="18"/>
        <v>-2.1700000000000159</v>
      </c>
    </row>
    <row r="103" spans="1:26" hidden="1" outlineLevel="1" x14ac:dyDescent="0.35">
      <c r="A103" s="64">
        <v>1589920</v>
      </c>
      <c r="B103" s="64" t="s">
        <v>102</v>
      </c>
      <c r="C103" s="64">
        <v>3508.21</v>
      </c>
      <c r="D103" s="64">
        <v>153</v>
      </c>
      <c r="E103" s="64">
        <v>290.77999999999997</v>
      </c>
      <c r="F103" s="64">
        <v>293.64999999999998</v>
      </c>
      <c r="H103" s="64">
        <f t="shared" si="15"/>
        <v>2.8700000000000045</v>
      </c>
      <c r="J103" s="64">
        <f t="shared" si="11"/>
        <v>16</v>
      </c>
      <c r="K103" s="64">
        <f t="shared" si="12"/>
        <v>15</v>
      </c>
      <c r="L103" s="64">
        <f t="shared" si="13"/>
        <v>31</v>
      </c>
      <c r="M103" s="64">
        <f t="shared" si="14"/>
        <v>21</v>
      </c>
      <c r="T103" s="64">
        <f t="shared" si="17"/>
        <v>82</v>
      </c>
      <c r="U103" s="64">
        <f ca="1">INDEX(OFFSET($G$21,0,MATCH(U$20,$H$20:$I$20,0),COUNT($A$21:$A$2199),1),MATCH($T103,OFFSET($I$21,0,MATCH(U$21,$J$19:$M$19,0),COUNT($A$21:$A$2199),1),0),1)</f>
        <v>2.1800000000000068</v>
      </c>
      <c r="V103" s="64">
        <f ca="1">INDEX(OFFSET($G$21,0,MATCH(V$20,$H$20:$I$20,0),COUNT($A$21:$A$2199),1),MATCH($T103,OFFSET($I$21,0,MATCH(V$21,$J$19:$M$19,0),COUNT($A$21:$A$2199),1),0),1)</f>
        <v>0.33000000000001251</v>
      </c>
      <c r="Y103" s="64">
        <f t="shared" ca="1" si="16"/>
        <v>2.1800000000000068</v>
      </c>
      <c r="Z103" s="64">
        <f t="shared" ca="1" si="18"/>
        <v>0.33000000000001251</v>
      </c>
    </row>
    <row r="104" spans="1:26" hidden="1" outlineLevel="1" x14ac:dyDescent="0.35">
      <c r="A104" s="64">
        <v>1592296</v>
      </c>
      <c r="B104" s="64" t="s">
        <v>184</v>
      </c>
      <c r="C104" s="64">
        <v>3905.41</v>
      </c>
      <c r="D104" s="64">
        <v>183</v>
      </c>
      <c r="E104" s="64">
        <v>323.27999999999997</v>
      </c>
      <c r="F104" s="64">
        <v>0</v>
      </c>
      <c r="H104" s="64">
        <f t="shared" si="15"/>
        <v>-323.27999999999997</v>
      </c>
      <c r="J104" s="64">
        <f t="shared" si="11"/>
        <v>16</v>
      </c>
      <c r="K104" s="64">
        <f t="shared" si="12"/>
        <v>15</v>
      </c>
      <c r="L104" s="64">
        <f t="shared" si="13"/>
        <v>32</v>
      </c>
      <c r="M104" s="64">
        <f t="shared" si="14"/>
        <v>21</v>
      </c>
      <c r="T104" s="64">
        <f t="shared" si="17"/>
        <v>83</v>
      </c>
      <c r="U104" s="64">
        <f ca="1">INDEX(OFFSET($G$21,0,MATCH(U$20,$H$20:$I$20,0),COUNT($A$21:$A$2199),1),MATCH($T104,OFFSET($I$21,0,MATCH(U$21,$J$19:$M$19,0),COUNT($A$21:$A$2199),1),0),1)</f>
        <v>-15.6400000000001</v>
      </c>
      <c r="V104" s="64">
        <f ca="1">INDEX(OFFSET($G$21,0,MATCH(V$20,$H$20:$I$20,0),COUNT($A$21:$A$2199),1),MATCH($T104,OFFSET($I$21,0,MATCH(V$21,$J$19:$M$19,0),COUNT($A$21:$A$2199),1),0),1)</f>
        <v>-7.5399999999999636</v>
      </c>
      <c r="Y104" s="64">
        <f t="shared" ca="1" si="16"/>
        <v>-15.6400000000001</v>
      </c>
      <c r="Z104" s="64">
        <f t="shared" ca="1" si="18"/>
        <v>-7.5399999999999636</v>
      </c>
    </row>
    <row r="105" spans="1:26" hidden="1" outlineLevel="1" x14ac:dyDescent="0.35">
      <c r="A105" s="64">
        <v>1592965</v>
      </c>
      <c r="B105" s="64" t="s">
        <v>184</v>
      </c>
      <c r="C105" s="64">
        <v>1486.41</v>
      </c>
      <c r="D105" s="64">
        <v>183</v>
      </c>
      <c r="E105" s="64">
        <v>111.03</v>
      </c>
      <c r="F105" s="64">
        <v>0</v>
      </c>
      <c r="H105" s="64">
        <f t="shared" si="15"/>
        <v>-111.03</v>
      </c>
      <c r="J105" s="64">
        <f t="shared" si="11"/>
        <v>16</v>
      </c>
      <c r="K105" s="64">
        <f t="shared" si="12"/>
        <v>15</v>
      </c>
      <c r="L105" s="64">
        <f t="shared" si="13"/>
        <v>33</v>
      </c>
      <c r="M105" s="64">
        <f t="shared" si="14"/>
        <v>21</v>
      </c>
      <c r="T105" s="64">
        <f t="shared" si="17"/>
        <v>84</v>
      </c>
      <c r="U105" s="64">
        <f ca="1">INDEX(OFFSET($G$21,0,MATCH(U$20,$H$20:$I$20,0),COUNT($A$21:$A$2199),1),MATCH($T105,OFFSET($I$21,0,MATCH(U$21,$J$19:$M$19,0),COUNT($A$21:$A$2199),1),0),1)</f>
        <v>-11.299999999999955</v>
      </c>
      <c r="V105" s="64">
        <f ca="1">INDEX(OFFSET($G$21,0,MATCH(V$20,$H$20:$I$20,0),COUNT($A$21:$A$2199),1),MATCH($T105,OFFSET($I$21,0,MATCH(V$21,$J$19:$M$19,0),COUNT($A$21:$A$2199),1),0),1)</f>
        <v>-8.7400000000000091</v>
      </c>
      <c r="Y105" s="64">
        <f t="shared" ca="1" si="16"/>
        <v>-11.299999999999955</v>
      </c>
      <c r="Z105" s="64">
        <f t="shared" ca="1" si="18"/>
        <v>-8.7400000000000091</v>
      </c>
    </row>
    <row r="106" spans="1:26" hidden="1" outlineLevel="1" x14ac:dyDescent="0.35">
      <c r="A106" s="64">
        <v>1593640</v>
      </c>
      <c r="B106" s="64" t="s">
        <v>405</v>
      </c>
      <c r="C106" s="64">
        <v>6456.77</v>
      </c>
      <c r="D106" s="64">
        <v>153</v>
      </c>
      <c r="E106" s="64">
        <v>507.49</v>
      </c>
      <c r="F106" s="64">
        <v>493</v>
      </c>
      <c r="H106" s="64">
        <f t="shared" si="15"/>
        <v>-14.490000000000009</v>
      </c>
      <c r="J106" s="64">
        <f t="shared" si="11"/>
        <v>16</v>
      </c>
      <c r="K106" s="64">
        <f t="shared" si="12"/>
        <v>16</v>
      </c>
      <c r="L106" s="64">
        <f t="shared" si="13"/>
        <v>33</v>
      </c>
      <c r="M106" s="64">
        <f t="shared" si="14"/>
        <v>21</v>
      </c>
      <c r="T106" s="64">
        <f t="shared" si="17"/>
        <v>85</v>
      </c>
      <c r="U106" s="64">
        <f ca="1">INDEX(OFFSET($G$21,0,MATCH(U$20,$H$20:$I$20,0),COUNT($A$21:$A$2199),1),MATCH($T106,OFFSET($I$21,0,MATCH(U$21,$J$19:$M$19,0),COUNT($A$21:$A$2199),1),0),1)</f>
        <v>-16.149999999999977</v>
      </c>
      <c r="V106" s="64">
        <f ca="1">INDEX(OFFSET($G$21,0,MATCH(V$20,$H$20:$I$20,0),COUNT($A$21:$A$2199),1),MATCH($T106,OFFSET($I$21,0,MATCH(V$21,$J$19:$M$19,0),COUNT($A$21:$A$2199),1),0),1)</f>
        <v>-17.990000000000009</v>
      </c>
      <c r="Y106" s="64">
        <f t="shared" ca="1" si="16"/>
        <v>-16.149999999999977</v>
      </c>
      <c r="Z106" s="64">
        <f t="shared" ca="1" si="18"/>
        <v>-17.990000000000009</v>
      </c>
    </row>
    <row r="107" spans="1:26" hidden="1" outlineLevel="1" x14ac:dyDescent="0.35">
      <c r="A107" s="64">
        <v>1593947</v>
      </c>
      <c r="B107" s="64" t="s">
        <v>184</v>
      </c>
      <c r="C107" s="64">
        <v>3517.06</v>
      </c>
      <c r="D107" s="64">
        <v>183</v>
      </c>
      <c r="E107" s="64">
        <v>277.47000000000003</v>
      </c>
      <c r="F107" s="64">
        <v>0</v>
      </c>
      <c r="H107" s="64">
        <f t="shared" si="15"/>
        <v>-277.47000000000003</v>
      </c>
      <c r="J107" s="64">
        <f t="shared" si="11"/>
        <v>16</v>
      </c>
      <c r="K107" s="64">
        <f t="shared" si="12"/>
        <v>16</v>
      </c>
      <c r="L107" s="64">
        <f t="shared" si="13"/>
        <v>34</v>
      </c>
      <c r="M107" s="64">
        <f t="shared" si="14"/>
        <v>21</v>
      </c>
      <c r="T107" s="64">
        <f t="shared" si="17"/>
        <v>86</v>
      </c>
      <c r="U107" s="64">
        <f ca="1">INDEX(OFFSET($G$21,0,MATCH(U$20,$H$20:$I$20,0),COUNT($A$21:$A$2199),1),MATCH($T107,OFFSET($I$21,0,MATCH(U$21,$J$19:$M$19,0),COUNT($A$21:$A$2199),1),0),1)</f>
        <v>-4.0900000000000318</v>
      </c>
      <c r="V107" s="64">
        <f ca="1">INDEX(OFFSET($G$21,0,MATCH(V$20,$H$20:$I$20,0),COUNT($A$21:$A$2199),1),MATCH($T107,OFFSET($I$21,0,MATCH(V$21,$J$19:$M$19,0),COUNT($A$21:$A$2199),1),0),1)</f>
        <v>0.71000000000003638</v>
      </c>
      <c r="Y107" s="64">
        <f t="shared" ca="1" si="16"/>
        <v>-4.0900000000000318</v>
      </c>
      <c r="Z107" s="64">
        <f t="shared" ca="1" si="18"/>
        <v>0.71000000000003638</v>
      </c>
    </row>
    <row r="108" spans="1:26" hidden="1" outlineLevel="1" x14ac:dyDescent="0.35">
      <c r="A108" s="64">
        <v>1595141</v>
      </c>
      <c r="B108" s="64" t="s">
        <v>405</v>
      </c>
      <c r="C108" s="64">
        <v>7543.65</v>
      </c>
      <c r="D108" s="64">
        <v>153</v>
      </c>
      <c r="E108" s="64">
        <v>620.45000000000005</v>
      </c>
      <c r="F108" s="64">
        <v>610.83000000000004</v>
      </c>
      <c r="H108" s="64">
        <f t="shared" si="15"/>
        <v>-9.6200000000000045</v>
      </c>
      <c r="J108" s="64">
        <f t="shared" si="11"/>
        <v>16</v>
      </c>
      <c r="K108" s="64">
        <f t="shared" si="12"/>
        <v>17</v>
      </c>
      <c r="L108" s="64">
        <f t="shared" si="13"/>
        <v>34</v>
      </c>
      <c r="M108" s="64">
        <f t="shared" si="14"/>
        <v>21</v>
      </c>
      <c r="T108" s="64">
        <f t="shared" si="17"/>
        <v>87</v>
      </c>
      <c r="U108" s="64">
        <f ca="1">INDEX(OFFSET($G$21,0,MATCH(U$20,$H$20:$I$20,0),COUNT($A$21:$A$2199),1),MATCH($T108,OFFSET($I$21,0,MATCH(U$21,$J$19:$M$19,0),COUNT($A$21:$A$2199),1),0),1)</f>
        <v>-2.9299999999999926</v>
      </c>
      <c r="V108" s="64">
        <f ca="1">INDEX(OFFSET($G$21,0,MATCH(V$20,$H$20:$I$20,0),COUNT($A$21:$A$2199),1),MATCH($T108,OFFSET($I$21,0,MATCH(V$21,$J$19:$M$19,0),COUNT($A$21:$A$2199),1),0),1)</f>
        <v>-12.300000000000011</v>
      </c>
      <c r="Y108" s="64">
        <f t="shared" ca="1" si="16"/>
        <v>-2.9299999999999926</v>
      </c>
      <c r="Z108" s="64">
        <f t="shared" ca="1" si="18"/>
        <v>-12.300000000000011</v>
      </c>
    </row>
    <row r="109" spans="1:26" hidden="1" outlineLevel="1" x14ac:dyDescent="0.35">
      <c r="A109" s="64">
        <v>1598872</v>
      </c>
      <c r="B109" s="64" t="s">
        <v>102</v>
      </c>
      <c r="C109" s="64">
        <v>3925.2</v>
      </c>
      <c r="D109" s="64">
        <v>153</v>
      </c>
      <c r="E109" s="64">
        <v>320.91000000000003</v>
      </c>
      <c r="F109" s="64">
        <v>313.57</v>
      </c>
      <c r="H109" s="64">
        <f t="shared" si="15"/>
        <v>-7.3400000000000318</v>
      </c>
      <c r="J109" s="64">
        <f t="shared" si="11"/>
        <v>17</v>
      </c>
      <c r="K109" s="64">
        <f t="shared" si="12"/>
        <v>17</v>
      </c>
      <c r="L109" s="64">
        <f t="shared" si="13"/>
        <v>34</v>
      </c>
      <c r="M109" s="64">
        <f t="shared" si="14"/>
        <v>21</v>
      </c>
      <c r="T109" s="64">
        <f t="shared" si="17"/>
        <v>88</v>
      </c>
      <c r="U109" s="64">
        <f ca="1">INDEX(OFFSET($G$21,0,MATCH(U$20,$H$20:$I$20,0),COUNT($A$21:$A$2199),1),MATCH($T109,OFFSET($I$21,0,MATCH(U$21,$J$19:$M$19,0),COUNT($A$21:$A$2199),1),0),1)</f>
        <v>-4.0400000000000205</v>
      </c>
      <c r="V109" s="64">
        <f ca="1">INDEX(OFFSET($G$21,0,MATCH(V$20,$H$20:$I$20,0),COUNT($A$21:$A$2199),1),MATCH($T109,OFFSET($I$21,0,MATCH(V$21,$J$19:$M$19,0),COUNT($A$21:$A$2199),1),0),1)</f>
        <v>-4.6099999999999852</v>
      </c>
      <c r="Y109" s="64">
        <f t="shared" ca="1" si="16"/>
        <v>-4.0400000000000205</v>
      </c>
      <c r="Z109" s="64">
        <f t="shared" ca="1" si="18"/>
        <v>-4.6099999999999852</v>
      </c>
    </row>
    <row r="110" spans="1:26" hidden="1" outlineLevel="1" x14ac:dyDescent="0.35">
      <c r="A110" s="64">
        <v>1599424</v>
      </c>
      <c r="B110" s="64" t="s">
        <v>102</v>
      </c>
      <c r="C110" s="64">
        <v>5056.3500000000004</v>
      </c>
      <c r="D110" s="64">
        <v>153</v>
      </c>
      <c r="E110" s="64">
        <v>418.97</v>
      </c>
      <c r="F110" s="64">
        <v>414.81</v>
      </c>
      <c r="H110" s="64">
        <f t="shared" si="15"/>
        <v>-4.160000000000025</v>
      </c>
      <c r="J110" s="64">
        <f t="shared" si="11"/>
        <v>18</v>
      </c>
      <c r="K110" s="64">
        <f t="shared" si="12"/>
        <v>17</v>
      </c>
      <c r="L110" s="64">
        <f t="shared" si="13"/>
        <v>34</v>
      </c>
      <c r="M110" s="64">
        <f t="shared" si="14"/>
        <v>21</v>
      </c>
      <c r="T110" s="64">
        <f t="shared" si="17"/>
        <v>89</v>
      </c>
      <c r="U110" s="64">
        <f ca="1">INDEX(OFFSET($G$21,0,MATCH(U$20,$H$20:$I$20,0),COUNT($A$21:$A$2199),1),MATCH($T110,OFFSET($I$21,0,MATCH(U$21,$J$19:$M$19,0),COUNT($A$21:$A$2199),1),0),1)</f>
        <v>-3.8299999999999841</v>
      </c>
      <c r="V110" s="64">
        <f ca="1">INDEX(OFFSET($G$21,0,MATCH(V$20,$H$20:$I$20,0),COUNT($A$21:$A$2199),1),MATCH($T110,OFFSET($I$21,0,MATCH(V$21,$J$19:$M$19,0),COUNT($A$21:$A$2199),1),0),1)</f>
        <v>-2.3799999999999955</v>
      </c>
      <c r="Y110" s="64">
        <f t="shared" ca="1" si="16"/>
        <v>-3.8299999999999841</v>
      </c>
      <c r="Z110" s="64">
        <f t="shared" ca="1" si="18"/>
        <v>-2.3799999999999955</v>
      </c>
    </row>
    <row r="111" spans="1:26" hidden="1" outlineLevel="1" x14ac:dyDescent="0.35">
      <c r="A111" s="64">
        <v>1601196</v>
      </c>
      <c r="B111" s="64" t="s">
        <v>102</v>
      </c>
      <c r="C111" s="64">
        <v>3812.74</v>
      </c>
      <c r="D111" s="64">
        <v>153</v>
      </c>
      <c r="E111" s="64">
        <v>319.13</v>
      </c>
      <c r="F111" s="64">
        <v>320.93</v>
      </c>
      <c r="H111" s="64">
        <f t="shared" si="15"/>
        <v>1.8000000000000114</v>
      </c>
      <c r="J111" s="64">
        <f t="shared" si="11"/>
        <v>19</v>
      </c>
      <c r="K111" s="64">
        <f t="shared" si="12"/>
        <v>17</v>
      </c>
      <c r="L111" s="64">
        <f t="shared" si="13"/>
        <v>34</v>
      </c>
      <c r="M111" s="64">
        <f t="shared" si="14"/>
        <v>21</v>
      </c>
      <c r="T111" s="64">
        <f t="shared" si="17"/>
        <v>90</v>
      </c>
      <c r="U111" s="64">
        <f ca="1">INDEX(OFFSET($G$21,0,MATCH(U$20,$H$20:$I$20,0),COUNT($A$21:$A$2199),1),MATCH($T111,OFFSET($I$21,0,MATCH(U$21,$J$19:$M$19,0),COUNT($A$21:$A$2199),1),0),1)</f>
        <v>4.3300000000000409</v>
      </c>
      <c r="V111" s="64">
        <f ca="1">INDEX(OFFSET($G$21,0,MATCH(V$20,$H$20:$I$20,0),COUNT($A$21:$A$2199),1),MATCH($T111,OFFSET($I$21,0,MATCH(V$21,$J$19:$M$19,0),COUNT($A$21:$A$2199),1),0),1)</f>
        <v>1.1599999999999682</v>
      </c>
      <c r="Y111" s="64">
        <f t="shared" ca="1" si="16"/>
        <v>4.3300000000000409</v>
      </c>
      <c r="Z111" s="64">
        <f t="shared" ca="1" si="18"/>
        <v>1.1599999999999682</v>
      </c>
    </row>
    <row r="112" spans="1:26" hidden="1" outlineLevel="1" x14ac:dyDescent="0.35">
      <c r="A112" s="64">
        <v>1610460</v>
      </c>
      <c r="B112" s="64" t="s">
        <v>405</v>
      </c>
      <c r="C112" s="64">
        <v>2157.13</v>
      </c>
      <c r="D112" s="64">
        <v>153</v>
      </c>
      <c r="E112" s="64">
        <v>177.46</v>
      </c>
      <c r="F112" s="64">
        <v>180.17</v>
      </c>
      <c r="H112" s="64">
        <f t="shared" si="15"/>
        <v>2.7099999999999795</v>
      </c>
      <c r="J112" s="64">
        <f t="shared" si="11"/>
        <v>19</v>
      </c>
      <c r="K112" s="64">
        <f t="shared" si="12"/>
        <v>18</v>
      </c>
      <c r="L112" s="64">
        <f t="shared" si="13"/>
        <v>34</v>
      </c>
      <c r="M112" s="64">
        <f t="shared" si="14"/>
        <v>21</v>
      </c>
      <c r="T112" s="64">
        <f t="shared" si="17"/>
        <v>91</v>
      </c>
      <c r="U112" s="64">
        <f ca="1">INDEX(OFFSET($G$21,0,MATCH(U$20,$H$20:$I$20,0),COUNT($A$21:$A$2199),1),MATCH($T112,OFFSET($I$21,0,MATCH(U$21,$J$19:$M$19,0),COUNT($A$21:$A$2199),1),0),1)</f>
        <v>-7.0000000000050022E-2</v>
      </c>
      <c r="V112" s="64">
        <f ca="1">INDEX(OFFSET($G$21,0,MATCH(V$20,$H$20:$I$20,0),COUNT($A$21:$A$2199),1),MATCH($T112,OFFSET($I$21,0,MATCH(V$21,$J$19:$M$19,0),COUNT($A$21:$A$2199),1),0),1)</f>
        <v>1.3499999999999659</v>
      </c>
      <c r="Y112" s="64">
        <f t="shared" ca="1" si="16"/>
        <v>-7.0000000000050022E-2</v>
      </c>
      <c r="Z112" s="64">
        <f t="shared" ca="1" si="18"/>
        <v>1.3499999999999659</v>
      </c>
    </row>
    <row r="113" spans="1:26" hidden="1" outlineLevel="1" x14ac:dyDescent="0.35">
      <c r="A113" s="64">
        <v>1612713</v>
      </c>
      <c r="B113" s="64" t="s">
        <v>184</v>
      </c>
      <c r="C113" s="64">
        <v>3673.63</v>
      </c>
      <c r="D113" s="64">
        <v>184</v>
      </c>
      <c r="E113" s="64">
        <v>292.26</v>
      </c>
      <c r="F113" s="64">
        <v>0</v>
      </c>
      <c r="H113" s="64">
        <f t="shared" si="15"/>
        <v>-292.26</v>
      </c>
      <c r="J113" s="64">
        <f t="shared" si="11"/>
        <v>19</v>
      </c>
      <c r="K113" s="64">
        <f t="shared" si="12"/>
        <v>18</v>
      </c>
      <c r="L113" s="64">
        <f t="shared" si="13"/>
        <v>35</v>
      </c>
      <c r="M113" s="64">
        <f t="shared" si="14"/>
        <v>21</v>
      </c>
      <c r="T113" s="64">
        <f t="shared" si="17"/>
        <v>92</v>
      </c>
      <c r="U113" s="64">
        <f ca="1">INDEX(OFFSET($G$21,0,MATCH(U$20,$H$20:$I$20,0),COUNT($A$21:$A$2199),1),MATCH($T113,OFFSET($I$21,0,MATCH(U$21,$J$19:$M$19,0),COUNT($A$21:$A$2199),1),0),1)</f>
        <v>-1.3299999999999841</v>
      </c>
      <c r="V113" s="64">
        <f ca="1">INDEX(OFFSET($G$21,0,MATCH(V$20,$H$20:$I$20,0),COUNT($A$21:$A$2199),1),MATCH($T113,OFFSET($I$21,0,MATCH(V$21,$J$19:$M$19,0),COUNT($A$21:$A$2199),1),0),1)</f>
        <v>-8.6099999999999568</v>
      </c>
      <c r="Y113" s="64">
        <f t="shared" ca="1" si="16"/>
        <v>-1.3299999999999841</v>
      </c>
      <c r="Z113" s="64">
        <f t="shared" ca="1" si="18"/>
        <v>-8.6099999999999568</v>
      </c>
    </row>
    <row r="114" spans="1:26" hidden="1" outlineLevel="1" x14ac:dyDescent="0.35">
      <c r="A114" s="64">
        <v>1633876</v>
      </c>
      <c r="B114" s="64" t="s">
        <v>184</v>
      </c>
      <c r="C114" s="64">
        <v>5732.23</v>
      </c>
      <c r="D114" s="64">
        <v>184</v>
      </c>
      <c r="E114" s="64">
        <v>478.9</v>
      </c>
      <c r="F114" s="64">
        <v>0</v>
      </c>
      <c r="H114" s="64">
        <f t="shared" si="15"/>
        <v>-478.9</v>
      </c>
      <c r="J114" s="64">
        <f t="shared" si="11"/>
        <v>19</v>
      </c>
      <c r="K114" s="64">
        <f t="shared" si="12"/>
        <v>18</v>
      </c>
      <c r="L114" s="64">
        <f t="shared" si="13"/>
        <v>36</v>
      </c>
      <c r="M114" s="64">
        <f t="shared" si="14"/>
        <v>21</v>
      </c>
      <c r="T114" s="64">
        <f t="shared" si="17"/>
        <v>93</v>
      </c>
      <c r="U114" s="64">
        <f ca="1">INDEX(OFFSET($G$21,0,MATCH(U$20,$H$20:$I$20,0),COUNT($A$21:$A$2199),1),MATCH($T114,OFFSET($I$21,0,MATCH(U$21,$J$19:$M$19,0),COUNT($A$21:$A$2199),1),0),1)</f>
        <v>-3.5299999999999727</v>
      </c>
      <c r="V114" s="64">
        <f ca="1">INDEX(OFFSET($G$21,0,MATCH(V$20,$H$20:$I$20,0),COUNT($A$21:$A$2199),1),MATCH($T114,OFFSET($I$21,0,MATCH(V$21,$J$19:$M$19,0),COUNT($A$21:$A$2199),1),0),1)</f>
        <v>-1.2600000000000477</v>
      </c>
      <c r="Y114" s="64">
        <f t="shared" ca="1" si="16"/>
        <v>-3.5299999999999727</v>
      </c>
      <c r="Z114" s="64">
        <f t="shared" ca="1" si="18"/>
        <v>-1.2600000000000477</v>
      </c>
    </row>
    <row r="115" spans="1:26" hidden="1" outlineLevel="1" x14ac:dyDescent="0.35">
      <c r="A115" s="64">
        <v>1638016</v>
      </c>
      <c r="B115" s="64" t="s">
        <v>184</v>
      </c>
      <c r="C115" s="64">
        <v>4370.46</v>
      </c>
      <c r="D115" s="64">
        <v>185</v>
      </c>
      <c r="E115" s="64">
        <v>370.12</v>
      </c>
      <c r="F115" s="64">
        <v>0</v>
      </c>
      <c r="H115" s="64">
        <f t="shared" si="15"/>
        <v>-370.12</v>
      </c>
      <c r="J115" s="64">
        <f t="shared" si="11"/>
        <v>19</v>
      </c>
      <c r="K115" s="64">
        <f t="shared" si="12"/>
        <v>18</v>
      </c>
      <c r="L115" s="64">
        <f t="shared" si="13"/>
        <v>37</v>
      </c>
      <c r="M115" s="64">
        <f t="shared" si="14"/>
        <v>21</v>
      </c>
      <c r="T115" s="64">
        <f t="shared" si="17"/>
        <v>94</v>
      </c>
      <c r="U115" s="64">
        <f ca="1">INDEX(OFFSET($G$21,0,MATCH(U$20,$H$20:$I$20,0),COUNT($A$21:$A$2199),1),MATCH($T115,OFFSET($I$21,0,MATCH(U$21,$J$19:$M$19,0),COUNT($A$21:$A$2199),1),0),1)</f>
        <v>-8.4000000000000341</v>
      </c>
      <c r="V115" s="64">
        <f ca="1">INDEX(OFFSET($G$21,0,MATCH(V$20,$H$20:$I$20,0),COUNT($A$21:$A$2199),1),MATCH($T115,OFFSET($I$21,0,MATCH(V$21,$J$19:$M$19,0),COUNT($A$21:$A$2199),1),0),1)</f>
        <v>-1.6999999999999886</v>
      </c>
      <c r="Y115" s="64">
        <f t="shared" ca="1" si="16"/>
        <v>-8.4000000000000341</v>
      </c>
      <c r="Z115" s="64">
        <f t="shared" ca="1" si="18"/>
        <v>-1.6999999999999886</v>
      </c>
    </row>
    <row r="116" spans="1:26" hidden="1" outlineLevel="1" x14ac:dyDescent="0.35">
      <c r="A116" s="64">
        <v>1640722</v>
      </c>
      <c r="B116" s="64" t="s">
        <v>184</v>
      </c>
      <c r="C116" s="64">
        <v>1665.82</v>
      </c>
      <c r="D116" s="64">
        <v>185</v>
      </c>
      <c r="E116" s="64">
        <v>129.44999999999999</v>
      </c>
      <c r="F116" s="64">
        <v>0</v>
      </c>
      <c r="H116" s="64">
        <f t="shared" si="15"/>
        <v>-129.44999999999999</v>
      </c>
      <c r="J116" s="64">
        <f t="shared" si="11"/>
        <v>19</v>
      </c>
      <c r="K116" s="64">
        <f t="shared" si="12"/>
        <v>18</v>
      </c>
      <c r="L116" s="64">
        <f t="shared" si="13"/>
        <v>38</v>
      </c>
      <c r="M116" s="64">
        <f t="shared" si="14"/>
        <v>21</v>
      </c>
      <c r="T116" s="64">
        <f t="shared" si="17"/>
        <v>95</v>
      </c>
      <c r="U116" s="64">
        <f ca="1">INDEX(OFFSET($G$21,0,MATCH(U$20,$H$20:$I$20,0),COUNT($A$21:$A$2199),1),MATCH($T116,OFFSET($I$21,0,MATCH(U$21,$J$19:$M$19,0),COUNT($A$21:$A$2199),1),0),1)</f>
        <v>-0.27999999999997272</v>
      </c>
      <c r="V116" s="64">
        <f ca="1">INDEX(OFFSET($G$21,0,MATCH(V$20,$H$20:$I$20,0),COUNT($A$21:$A$2199),1),MATCH($T116,OFFSET($I$21,0,MATCH(V$21,$J$19:$M$19,0),COUNT($A$21:$A$2199),1),0),1)</f>
        <v>1.6499999999999773</v>
      </c>
      <c r="Y116" s="64">
        <f t="shared" ca="1" si="16"/>
        <v>-0.27999999999997272</v>
      </c>
      <c r="Z116" s="64">
        <f t="shared" ca="1" si="18"/>
        <v>1.6499999999999773</v>
      </c>
    </row>
    <row r="117" spans="1:26" hidden="1" outlineLevel="1" x14ac:dyDescent="0.35">
      <c r="A117" s="64">
        <v>1640855</v>
      </c>
      <c r="B117" s="64" t="s">
        <v>416</v>
      </c>
      <c r="C117" s="64">
        <v>3375.44</v>
      </c>
      <c r="D117" s="64">
        <v>185</v>
      </c>
      <c r="E117" s="64">
        <v>285.08999999999997</v>
      </c>
      <c r="F117" s="64">
        <v>0</v>
      </c>
      <c r="H117" s="64">
        <f t="shared" si="15"/>
        <v>-285.08999999999997</v>
      </c>
      <c r="J117" s="64">
        <f t="shared" si="11"/>
        <v>19</v>
      </c>
      <c r="K117" s="64">
        <f t="shared" si="12"/>
        <v>18</v>
      </c>
      <c r="L117" s="64">
        <f t="shared" si="13"/>
        <v>38</v>
      </c>
      <c r="M117" s="64">
        <f t="shared" si="14"/>
        <v>22</v>
      </c>
      <c r="T117" s="64">
        <f t="shared" si="17"/>
        <v>96</v>
      </c>
      <c r="U117" s="64">
        <f ca="1">INDEX(OFFSET($G$21,0,MATCH(U$20,$H$20:$I$20,0),COUNT($A$21:$A$2199),1),MATCH($T117,OFFSET($I$21,0,MATCH(U$21,$J$19:$M$19,0),COUNT($A$21:$A$2199),1),0),1)</f>
        <v>-5.1700000000000159</v>
      </c>
      <c r="V117" s="64">
        <f ca="1">INDEX(OFFSET($G$21,0,MATCH(V$20,$H$20:$I$20,0),COUNT($A$21:$A$2199),1),MATCH($T117,OFFSET($I$21,0,MATCH(V$21,$J$19:$M$19,0),COUNT($A$21:$A$2199),1),0),1)</f>
        <v>-1.1299999999999955</v>
      </c>
      <c r="Y117" s="64">
        <f t="shared" ca="1" si="16"/>
        <v>-5.1700000000000159</v>
      </c>
      <c r="Z117" s="64">
        <f t="shared" ca="1" si="18"/>
        <v>-1.1299999999999955</v>
      </c>
    </row>
    <row r="118" spans="1:26" hidden="1" outlineLevel="1" x14ac:dyDescent="0.35">
      <c r="A118" s="64">
        <v>1647588</v>
      </c>
      <c r="B118" s="64" t="s">
        <v>184</v>
      </c>
      <c r="C118" s="64">
        <v>3337.32</v>
      </c>
      <c r="D118" s="64">
        <v>183</v>
      </c>
      <c r="E118" s="64">
        <v>270.06</v>
      </c>
      <c r="F118" s="64">
        <v>0</v>
      </c>
      <c r="H118" s="64">
        <f t="shared" si="15"/>
        <v>-270.06</v>
      </c>
      <c r="J118" s="64">
        <f t="shared" si="11"/>
        <v>19</v>
      </c>
      <c r="K118" s="64">
        <f t="shared" si="12"/>
        <v>18</v>
      </c>
      <c r="L118" s="64">
        <f t="shared" si="13"/>
        <v>39</v>
      </c>
      <c r="M118" s="64">
        <f t="shared" si="14"/>
        <v>22</v>
      </c>
      <c r="T118" s="64">
        <f t="shared" si="17"/>
        <v>97</v>
      </c>
      <c r="U118" s="64">
        <f ca="1">INDEX(OFFSET($G$21,0,MATCH(U$20,$H$20:$I$20,0),COUNT($A$21:$A$2199),1),MATCH($T118,OFFSET($I$21,0,MATCH(U$21,$J$19:$M$19,0),COUNT($A$21:$A$2199),1),0),1)</f>
        <v>2.160000000000025</v>
      </c>
      <c r="V118" s="64">
        <f ca="1">INDEX(OFFSET($G$21,0,MATCH(V$20,$H$20:$I$20,0),COUNT($A$21:$A$2199),1),MATCH($T118,OFFSET($I$21,0,MATCH(V$21,$J$19:$M$19,0),COUNT($A$21:$A$2199),1),0),1)</f>
        <v>-22.399999999999977</v>
      </c>
      <c r="Y118" s="64">
        <f t="shared" ca="1" si="16"/>
        <v>2.160000000000025</v>
      </c>
      <c r="Z118" s="64">
        <f t="shared" ca="1" si="18"/>
        <v>-22.399999999999977</v>
      </c>
    </row>
    <row r="119" spans="1:26" hidden="1" outlineLevel="1" x14ac:dyDescent="0.35">
      <c r="A119" s="64">
        <v>1648180</v>
      </c>
      <c r="B119" s="64" t="s">
        <v>184</v>
      </c>
      <c r="C119" s="64">
        <v>5152.4399999999996</v>
      </c>
      <c r="D119" s="64">
        <v>185</v>
      </c>
      <c r="E119" s="64">
        <v>428.68</v>
      </c>
      <c r="F119" s="64">
        <v>0</v>
      </c>
      <c r="H119" s="64">
        <f t="shared" si="15"/>
        <v>-428.68</v>
      </c>
      <c r="J119" s="64">
        <f t="shared" si="11"/>
        <v>19</v>
      </c>
      <c r="K119" s="64">
        <f t="shared" si="12"/>
        <v>18</v>
      </c>
      <c r="L119" s="64">
        <f t="shared" si="13"/>
        <v>40</v>
      </c>
      <c r="M119" s="64">
        <f t="shared" si="14"/>
        <v>22</v>
      </c>
      <c r="T119" s="64">
        <f t="shared" si="17"/>
        <v>98</v>
      </c>
      <c r="U119" s="64">
        <f ca="1">INDEX(OFFSET($G$21,0,MATCH(U$20,$H$20:$I$20,0),COUNT($A$21:$A$2199),1),MATCH($T119,OFFSET($I$21,0,MATCH(U$21,$J$19:$M$19,0),COUNT($A$21:$A$2199),1),0),1)</f>
        <v>-1.8700000000000045</v>
      </c>
      <c r="V119" s="64">
        <f ca="1">INDEX(OFFSET($G$21,0,MATCH(V$20,$H$20:$I$20,0),COUNT($A$21:$A$2199),1),MATCH($T119,OFFSET($I$21,0,MATCH(V$21,$J$19:$M$19,0),COUNT($A$21:$A$2199),1),0),1)</f>
        <v>-7.1200000000000045</v>
      </c>
      <c r="Y119" s="64">
        <f t="shared" ca="1" si="16"/>
        <v>-1.8700000000000045</v>
      </c>
      <c r="Z119" s="64">
        <f t="shared" ca="1" si="18"/>
        <v>-7.1200000000000045</v>
      </c>
    </row>
    <row r="120" spans="1:26" hidden="1" outlineLevel="1" x14ac:dyDescent="0.35">
      <c r="A120" s="64">
        <v>1649211</v>
      </c>
      <c r="B120" s="64" t="s">
        <v>184</v>
      </c>
      <c r="C120" s="64">
        <v>5590.03</v>
      </c>
      <c r="D120" s="64">
        <v>185</v>
      </c>
      <c r="E120" s="64">
        <v>463.8</v>
      </c>
      <c r="F120" s="64">
        <v>0</v>
      </c>
      <c r="H120" s="64">
        <f t="shared" si="15"/>
        <v>-463.8</v>
      </c>
      <c r="J120" s="64">
        <f t="shared" si="11"/>
        <v>19</v>
      </c>
      <c r="K120" s="64">
        <f t="shared" si="12"/>
        <v>18</v>
      </c>
      <c r="L120" s="64">
        <f t="shared" si="13"/>
        <v>41</v>
      </c>
      <c r="M120" s="64">
        <f t="shared" si="14"/>
        <v>22</v>
      </c>
      <c r="T120" s="64">
        <f t="shared" si="17"/>
        <v>99</v>
      </c>
      <c r="U120" s="64">
        <f ca="1">INDEX(OFFSET($G$21,0,MATCH(U$20,$H$20:$I$20,0),COUNT($A$21:$A$2199),1),MATCH($T120,OFFSET($I$21,0,MATCH(U$21,$J$19:$M$19,0),COUNT($A$21:$A$2199),1),0),1)</f>
        <v>-7.6299999999999955</v>
      </c>
      <c r="V120" s="64">
        <f ca="1">INDEX(OFFSET($G$21,0,MATCH(V$20,$H$20:$I$20,0),COUNT($A$21:$A$2199),1),MATCH($T120,OFFSET($I$21,0,MATCH(V$21,$J$19:$M$19,0),COUNT($A$21:$A$2199),1),0),1)</f>
        <v>-9.8600000000000136</v>
      </c>
      <c r="Y120" s="64">
        <f t="shared" ca="1" si="16"/>
        <v>-7.6299999999999955</v>
      </c>
      <c r="Z120" s="64">
        <f t="shared" ca="1" si="18"/>
        <v>-9.8600000000000136</v>
      </c>
    </row>
    <row r="121" spans="1:26" hidden="1" outlineLevel="1" x14ac:dyDescent="0.35">
      <c r="A121" s="64">
        <v>1651513</v>
      </c>
      <c r="B121" s="64" t="s">
        <v>184</v>
      </c>
      <c r="C121" s="64">
        <v>6371.28</v>
      </c>
      <c r="D121" s="64">
        <v>185</v>
      </c>
      <c r="E121" s="64">
        <v>521.75</v>
      </c>
      <c r="F121" s="64">
        <v>0</v>
      </c>
      <c r="H121" s="64">
        <f t="shared" si="15"/>
        <v>-521.75</v>
      </c>
      <c r="J121" s="64">
        <f t="shared" si="11"/>
        <v>19</v>
      </c>
      <c r="K121" s="64">
        <f t="shared" si="12"/>
        <v>18</v>
      </c>
      <c r="L121" s="64">
        <f t="shared" si="13"/>
        <v>42</v>
      </c>
      <c r="M121" s="64">
        <f t="shared" si="14"/>
        <v>22</v>
      </c>
      <c r="T121" s="64">
        <f t="shared" si="17"/>
        <v>100</v>
      </c>
      <c r="U121" s="64">
        <f ca="1">INDEX(OFFSET($G$21,0,MATCH(U$20,$H$20:$I$20,0),COUNT($A$21:$A$2199),1),MATCH($T121,OFFSET($I$21,0,MATCH(U$21,$J$19:$M$19,0),COUNT($A$21:$A$2199),1),0),1)</f>
        <v>-1.0299999999999727</v>
      </c>
      <c r="V121" s="64">
        <f ca="1">INDEX(OFFSET($G$21,0,MATCH(V$20,$H$20:$I$20,0),COUNT($A$21:$A$2199),1),MATCH($T121,OFFSET($I$21,0,MATCH(V$21,$J$19:$M$19,0),COUNT($A$21:$A$2199),1),0),1)</f>
        <v>-9.269999999999925</v>
      </c>
      <c r="Y121" s="64">
        <f t="shared" ca="1" si="16"/>
        <v>-1.0299999999999727</v>
      </c>
      <c r="Z121" s="64">
        <f t="shared" ca="1" si="18"/>
        <v>-9.269999999999925</v>
      </c>
    </row>
    <row r="122" spans="1:26" hidden="1" outlineLevel="1" x14ac:dyDescent="0.35">
      <c r="A122" s="64">
        <v>1654301</v>
      </c>
      <c r="B122" s="64" t="s">
        <v>416</v>
      </c>
      <c r="C122" s="64">
        <v>2231.9</v>
      </c>
      <c r="D122" s="64">
        <v>185</v>
      </c>
      <c r="E122" s="64">
        <v>174.7</v>
      </c>
      <c r="F122" s="64">
        <v>0</v>
      </c>
      <c r="H122" s="64">
        <f t="shared" si="15"/>
        <v>-174.7</v>
      </c>
      <c r="J122" s="64">
        <f t="shared" si="11"/>
        <v>19</v>
      </c>
      <c r="K122" s="64">
        <f t="shared" si="12"/>
        <v>18</v>
      </c>
      <c r="L122" s="64">
        <f t="shared" si="13"/>
        <v>42</v>
      </c>
      <c r="M122" s="64">
        <f t="shared" si="14"/>
        <v>23</v>
      </c>
      <c r="T122" s="64">
        <f t="shared" si="17"/>
        <v>101</v>
      </c>
      <c r="U122" s="64">
        <f ca="1">INDEX(OFFSET($G$21,0,MATCH(U$20,$H$20:$I$20,0),COUNT($A$21:$A$2199),1),MATCH($T122,OFFSET($I$21,0,MATCH(U$21,$J$19:$M$19,0),COUNT($A$21:$A$2199),1),0),1)</f>
        <v>-8.4499999999999886</v>
      </c>
      <c r="V122" s="64">
        <f ca="1">INDEX(OFFSET($G$21,0,MATCH(V$20,$H$20:$I$20,0),COUNT($A$21:$A$2199),1),MATCH($T122,OFFSET($I$21,0,MATCH(V$21,$J$19:$M$19,0),COUNT($A$21:$A$2199),1),0),1)</f>
        <v>-10.080000000000041</v>
      </c>
      <c r="Y122" s="64">
        <f t="shared" ca="1" si="16"/>
        <v>-8.4499999999999886</v>
      </c>
      <c r="Z122" s="64">
        <f t="shared" ca="1" si="18"/>
        <v>-10.080000000000041</v>
      </c>
    </row>
    <row r="123" spans="1:26" hidden="1" outlineLevel="1" x14ac:dyDescent="0.35">
      <c r="A123" s="64">
        <v>1655466</v>
      </c>
      <c r="B123" s="64" t="s">
        <v>184</v>
      </c>
      <c r="C123" s="64">
        <v>12695.83</v>
      </c>
      <c r="D123" s="64">
        <v>185</v>
      </c>
      <c r="E123" s="64">
        <v>1026.73</v>
      </c>
      <c r="F123" s="64">
        <v>0</v>
      </c>
      <c r="H123" s="64">
        <f t="shared" si="15"/>
        <v>-1026.73</v>
      </c>
      <c r="J123" s="64">
        <f t="shared" si="11"/>
        <v>19</v>
      </c>
      <c r="K123" s="64">
        <f t="shared" si="12"/>
        <v>18</v>
      </c>
      <c r="L123" s="64">
        <f t="shared" si="13"/>
        <v>43</v>
      </c>
      <c r="M123" s="64">
        <f t="shared" si="14"/>
        <v>23</v>
      </c>
      <c r="T123" s="64">
        <f t="shared" si="17"/>
        <v>102</v>
      </c>
      <c r="U123" s="64">
        <f ca="1">INDEX(OFFSET($G$21,0,MATCH(U$20,$H$20:$I$20,0),COUNT($A$21:$A$2199),1),MATCH($T123,OFFSET($I$21,0,MATCH(U$21,$J$19:$M$19,0),COUNT($A$21:$A$2199),1),0),1)</f>
        <v>-0.24000000000000909</v>
      </c>
      <c r="V123" s="64">
        <f ca="1">INDEX(OFFSET($G$21,0,MATCH(V$20,$H$20:$I$20,0),COUNT($A$21:$A$2199),1),MATCH($T123,OFFSET($I$21,0,MATCH(V$21,$J$19:$M$19,0),COUNT($A$21:$A$2199),1),0),1)</f>
        <v>-15.430000000000064</v>
      </c>
      <c r="Y123" s="64">
        <f t="shared" ca="1" si="16"/>
        <v>-0.24000000000000909</v>
      </c>
      <c r="Z123" s="64">
        <f t="shared" ca="1" si="18"/>
        <v>-15.430000000000064</v>
      </c>
    </row>
    <row r="124" spans="1:26" hidden="1" outlineLevel="1" x14ac:dyDescent="0.35">
      <c r="A124" s="64">
        <v>1655515</v>
      </c>
      <c r="B124" s="64" t="s">
        <v>184</v>
      </c>
      <c r="C124" s="64">
        <v>8732.99</v>
      </c>
      <c r="D124" s="64">
        <v>185</v>
      </c>
      <c r="E124" s="64">
        <v>686.28</v>
      </c>
      <c r="F124" s="64">
        <v>0</v>
      </c>
      <c r="H124" s="64">
        <f t="shared" si="15"/>
        <v>-686.28</v>
      </c>
      <c r="J124" s="64">
        <f t="shared" si="11"/>
        <v>19</v>
      </c>
      <c r="K124" s="64">
        <f t="shared" si="12"/>
        <v>18</v>
      </c>
      <c r="L124" s="64">
        <f t="shared" si="13"/>
        <v>44</v>
      </c>
      <c r="M124" s="64">
        <f t="shared" si="14"/>
        <v>23</v>
      </c>
      <c r="T124" s="64">
        <f t="shared" si="17"/>
        <v>103</v>
      </c>
      <c r="U124" s="64">
        <f ca="1">INDEX(OFFSET($G$21,0,MATCH(U$20,$H$20:$I$20,0),COUNT($A$21:$A$2199),1),MATCH($T124,OFFSET($I$21,0,MATCH(U$21,$J$19:$M$19,0),COUNT($A$21:$A$2199),1),0),1)</f>
        <v>-7.0699999999999932</v>
      </c>
      <c r="V124" s="64">
        <f ca="1">INDEX(OFFSET($G$21,0,MATCH(V$20,$H$20:$I$20,0),COUNT($A$21:$A$2199),1),MATCH($T124,OFFSET($I$21,0,MATCH(V$21,$J$19:$M$19,0),COUNT($A$21:$A$2199),1),0),1)</f>
        <v>-8.9500000000000455</v>
      </c>
      <c r="Y124" s="64">
        <f t="shared" ca="1" si="16"/>
        <v>-7.0699999999999932</v>
      </c>
      <c r="Z124" s="64">
        <f t="shared" ca="1" si="18"/>
        <v>-8.9500000000000455</v>
      </c>
    </row>
    <row r="125" spans="1:26" hidden="1" outlineLevel="1" x14ac:dyDescent="0.35">
      <c r="A125" s="64">
        <v>1656638</v>
      </c>
      <c r="B125" s="64" t="s">
        <v>416</v>
      </c>
      <c r="C125" s="64">
        <v>6354.92</v>
      </c>
      <c r="D125" s="64">
        <v>185</v>
      </c>
      <c r="E125" s="64">
        <v>518.22</v>
      </c>
      <c r="F125" s="64">
        <v>0</v>
      </c>
      <c r="H125" s="64">
        <f t="shared" si="15"/>
        <v>-518.22</v>
      </c>
      <c r="J125" s="64">
        <f t="shared" si="11"/>
        <v>19</v>
      </c>
      <c r="K125" s="64">
        <f t="shared" si="12"/>
        <v>18</v>
      </c>
      <c r="L125" s="64">
        <f t="shared" si="13"/>
        <v>44</v>
      </c>
      <c r="M125" s="64">
        <f t="shared" si="14"/>
        <v>24</v>
      </c>
      <c r="T125" s="64">
        <f t="shared" si="17"/>
        <v>104</v>
      </c>
      <c r="U125" s="64">
        <f ca="1">INDEX(OFFSET($G$21,0,MATCH(U$20,$H$20:$I$20,0),COUNT($A$21:$A$2199),1),MATCH($T125,OFFSET($I$21,0,MATCH(U$21,$J$19:$M$19,0),COUNT($A$21:$A$2199),1),0),1)</f>
        <v>-4.089999999999975</v>
      </c>
      <c r="V125" s="64">
        <f ca="1">INDEX(OFFSET($G$21,0,MATCH(V$20,$H$20:$I$20,0),COUNT($A$21:$A$2199),1),MATCH($T125,OFFSET($I$21,0,MATCH(V$21,$J$19:$M$19,0),COUNT($A$21:$A$2199),1),0),1)</f>
        <v>-4.8799999999999955</v>
      </c>
      <c r="Y125" s="64">
        <f t="shared" ca="1" si="16"/>
        <v>-4.089999999999975</v>
      </c>
      <c r="Z125" s="64">
        <f t="shared" ca="1" si="18"/>
        <v>-4.8799999999999955</v>
      </c>
    </row>
    <row r="126" spans="1:26" hidden="1" outlineLevel="1" x14ac:dyDescent="0.35">
      <c r="A126" s="64">
        <v>1656795</v>
      </c>
      <c r="B126" s="64" t="s">
        <v>416</v>
      </c>
      <c r="C126" s="64">
        <v>4897.6000000000004</v>
      </c>
      <c r="D126" s="64">
        <v>183</v>
      </c>
      <c r="E126" s="64">
        <v>391.59</v>
      </c>
      <c r="F126" s="64">
        <v>0</v>
      </c>
      <c r="H126" s="64">
        <f t="shared" si="15"/>
        <v>-391.59</v>
      </c>
      <c r="J126" s="64">
        <f t="shared" si="11"/>
        <v>19</v>
      </c>
      <c r="K126" s="64">
        <f t="shared" si="12"/>
        <v>18</v>
      </c>
      <c r="L126" s="64">
        <f t="shared" si="13"/>
        <v>44</v>
      </c>
      <c r="M126" s="64">
        <f t="shared" si="14"/>
        <v>25</v>
      </c>
      <c r="T126" s="64">
        <f t="shared" si="17"/>
        <v>105</v>
      </c>
      <c r="U126" s="64">
        <f ca="1">INDEX(OFFSET($G$21,0,MATCH(U$20,$H$20:$I$20,0),COUNT($A$21:$A$2199),1),MATCH($T126,OFFSET($I$21,0,MATCH(U$21,$J$19:$M$19,0),COUNT($A$21:$A$2199),1),0),1)</f>
        <v>5.9300000000000068</v>
      </c>
      <c r="V126" s="64">
        <f ca="1">INDEX(OFFSET($G$21,0,MATCH(V$20,$H$20:$I$20,0),COUNT($A$21:$A$2199),1),MATCH($T126,OFFSET($I$21,0,MATCH(V$21,$J$19:$M$19,0),COUNT($A$21:$A$2199),1),0),1)</f>
        <v>0.6600000000000108</v>
      </c>
      <c r="Y126" s="64">
        <f t="shared" ca="1" si="16"/>
        <v>5.9300000000000068</v>
      </c>
      <c r="Z126" s="64">
        <f t="shared" ca="1" si="18"/>
        <v>0.6600000000000108</v>
      </c>
    </row>
    <row r="127" spans="1:26" hidden="1" outlineLevel="1" x14ac:dyDescent="0.35">
      <c r="A127" s="64">
        <v>1657090</v>
      </c>
      <c r="B127" s="64" t="s">
        <v>184</v>
      </c>
      <c r="C127" s="64">
        <v>2587.3000000000002</v>
      </c>
      <c r="D127" s="64">
        <v>185</v>
      </c>
      <c r="E127" s="64">
        <v>213.65</v>
      </c>
      <c r="F127" s="64">
        <v>0</v>
      </c>
      <c r="H127" s="64">
        <f t="shared" si="15"/>
        <v>-213.65</v>
      </c>
      <c r="J127" s="64">
        <f t="shared" si="11"/>
        <v>19</v>
      </c>
      <c r="K127" s="64">
        <f t="shared" si="12"/>
        <v>18</v>
      </c>
      <c r="L127" s="64">
        <f t="shared" si="13"/>
        <v>45</v>
      </c>
      <c r="M127" s="64">
        <f t="shared" si="14"/>
        <v>25</v>
      </c>
      <c r="T127" s="64">
        <f t="shared" si="17"/>
        <v>106</v>
      </c>
      <c r="U127" s="64">
        <f ca="1">INDEX(OFFSET($G$21,0,MATCH(U$20,$H$20:$I$20,0),COUNT($A$21:$A$2199),1),MATCH($T127,OFFSET($I$21,0,MATCH(U$21,$J$19:$M$19,0),COUNT($A$21:$A$2199),1),0),1)</f>
        <v>-1.9300000000000068</v>
      </c>
      <c r="V127" s="64">
        <f ca="1">INDEX(OFFSET($G$21,0,MATCH(V$20,$H$20:$I$20,0),COUNT($A$21:$A$2199),1),MATCH($T127,OFFSET($I$21,0,MATCH(V$21,$J$19:$M$19,0),COUNT($A$21:$A$2199),1),0),1)</f>
        <v>-14.169999999999959</v>
      </c>
      <c r="Y127" s="64">
        <f t="shared" ca="1" si="16"/>
        <v>-1.9300000000000068</v>
      </c>
      <c r="Z127" s="64">
        <f t="shared" ca="1" si="18"/>
        <v>-14.169999999999959</v>
      </c>
    </row>
    <row r="128" spans="1:26" hidden="1" outlineLevel="1" x14ac:dyDescent="0.35">
      <c r="A128" s="64">
        <v>1663865</v>
      </c>
      <c r="B128" s="64" t="s">
        <v>405</v>
      </c>
      <c r="C128" s="64">
        <v>7624.15</v>
      </c>
      <c r="D128" s="64">
        <v>185</v>
      </c>
      <c r="E128" s="64">
        <v>631.27</v>
      </c>
      <c r="F128" s="64">
        <v>622.14</v>
      </c>
      <c r="H128" s="64">
        <f t="shared" si="15"/>
        <v>-9.1299999999999955</v>
      </c>
      <c r="J128" s="64">
        <f t="shared" si="11"/>
        <v>19</v>
      </c>
      <c r="K128" s="64">
        <f t="shared" si="12"/>
        <v>19</v>
      </c>
      <c r="L128" s="64">
        <f t="shared" si="13"/>
        <v>45</v>
      </c>
      <c r="M128" s="64">
        <f t="shared" si="14"/>
        <v>25</v>
      </c>
      <c r="T128" s="64">
        <f t="shared" si="17"/>
        <v>107</v>
      </c>
      <c r="U128" s="64">
        <f ca="1">INDEX(OFFSET($G$21,0,MATCH(U$20,$H$20:$I$20,0),COUNT($A$21:$A$2199),1),MATCH($T128,OFFSET($I$21,0,MATCH(U$21,$J$19:$M$19,0),COUNT($A$21:$A$2199),1),0),1)</f>
        <v>-5.0099999999999909</v>
      </c>
      <c r="V128" s="64">
        <f ca="1">INDEX(OFFSET($G$21,0,MATCH(V$20,$H$20:$I$20,0),COUNT($A$21:$A$2199),1),MATCH($T128,OFFSET($I$21,0,MATCH(V$21,$J$19:$M$19,0),COUNT($A$21:$A$2199),1),0),1)</f>
        <v>-3.8100000000000023</v>
      </c>
      <c r="Y128" s="64">
        <f t="shared" ca="1" si="16"/>
        <v>-5.0099999999999909</v>
      </c>
      <c r="Z128" s="64">
        <f t="shared" ca="1" si="18"/>
        <v>-3.8100000000000023</v>
      </c>
    </row>
    <row r="129" spans="1:26" hidden="1" outlineLevel="1" x14ac:dyDescent="0.35">
      <c r="A129" s="64">
        <v>1682518</v>
      </c>
      <c r="B129" s="64" t="s">
        <v>184</v>
      </c>
      <c r="C129" s="64">
        <v>3550.47</v>
      </c>
      <c r="D129" s="64">
        <v>185</v>
      </c>
      <c r="E129" s="64">
        <v>284.48</v>
      </c>
      <c r="F129" s="64">
        <v>0</v>
      </c>
      <c r="H129" s="64">
        <f t="shared" si="15"/>
        <v>-284.48</v>
      </c>
      <c r="J129" s="64">
        <f t="shared" si="11"/>
        <v>19</v>
      </c>
      <c r="K129" s="64">
        <f t="shared" si="12"/>
        <v>19</v>
      </c>
      <c r="L129" s="64">
        <f t="shared" si="13"/>
        <v>46</v>
      </c>
      <c r="M129" s="64">
        <f t="shared" si="14"/>
        <v>25</v>
      </c>
      <c r="T129" s="64">
        <f t="shared" si="17"/>
        <v>108</v>
      </c>
      <c r="U129" s="64">
        <f ca="1">INDEX(OFFSET($G$21,0,MATCH(U$20,$H$20:$I$20,0),COUNT($A$21:$A$2199),1),MATCH($T129,OFFSET($I$21,0,MATCH(U$21,$J$19:$M$19,0),COUNT($A$21:$A$2199),1),0),1)</f>
        <v>-9.1000000000000227</v>
      </c>
      <c r="V129" s="64">
        <f ca="1">INDEX(OFFSET($G$21,0,MATCH(V$20,$H$20:$I$20,0),COUNT($A$21:$A$2199),1),MATCH($T129,OFFSET($I$21,0,MATCH(V$21,$J$19:$M$19,0),COUNT($A$21:$A$2199),1),0),1)</f>
        <v>-1.160000000000025</v>
      </c>
      <c r="Y129" s="64">
        <f t="shared" ca="1" si="16"/>
        <v>-9.1000000000000227</v>
      </c>
      <c r="Z129" s="64">
        <f t="shared" ca="1" si="18"/>
        <v>-1.160000000000025</v>
      </c>
    </row>
    <row r="130" spans="1:26" hidden="1" outlineLevel="1" x14ac:dyDescent="0.35">
      <c r="A130" s="64">
        <v>1699159</v>
      </c>
      <c r="B130" s="64" t="s">
        <v>184</v>
      </c>
      <c r="C130" s="64">
        <v>2795.09</v>
      </c>
      <c r="D130" s="64">
        <v>153</v>
      </c>
      <c r="E130" s="64">
        <v>241.99</v>
      </c>
      <c r="F130" s="64">
        <v>0</v>
      </c>
      <c r="H130" s="64">
        <f t="shared" si="15"/>
        <v>-241.99</v>
      </c>
      <c r="J130" s="64">
        <f t="shared" si="11"/>
        <v>19</v>
      </c>
      <c r="K130" s="64">
        <f t="shared" si="12"/>
        <v>19</v>
      </c>
      <c r="L130" s="64">
        <f t="shared" si="13"/>
        <v>47</v>
      </c>
      <c r="M130" s="64">
        <f t="shared" si="14"/>
        <v>25</v>
      </c>
      <c r="T130" s="64">
        <f t="shared" si="17"/>
        <v>109</v>
      </c>
      <c r="U130" s="64">
        <f ca="1">INDEX(OFFSET($G$21,0,MATCH(U$20,$H$20:$I$20,0),COUNT($A$21:$A$2199),1),MATCH($T130,OFFSET($I$21,0,MATCH(U$21,$J$19:$M$19,0),COUNT($A$21:$A$2199),1),0),1)</f>
        <v>-0.43000000000000682</v>
      </c>
      <c r="V130" s="64">
        <f ca="1">INDEX(OFFSET($G$21,0,MATCH(V$20,$H$20:$I$20,0),COUNT($A$21:$A$2199),1),MATCH($T130,OFFSET($I$21,0,MATCH(V$21,$J$19:$M$19,0),COUNT($A$21:$A$2199),1),0),1)</f>
        <v>0.22000000000002728</v>
      </c>
      <c r="Y130" s="64">
        <f t="shared" ca="1" si="16"/>
        <v>-0.43000000000000682</v>
      </c>
      <c r="Z130" s="64">
        <f t="shared" ca="1" si="18"/>
        <v>0.22000000000002728</v>
      </c>
    </row>
    <row r="131" spans="1:26" hidden="1" outlineLevel="1" x14ac:dyDescent="0.35">
      <c r="A131" s="64">
        <v>1700196</v>
      </c>
      <c r="B131" s="64" t="s">
        <v>184</v>
      </c>
      <c r="C131" s="64">
        <v>6557.87</v>
      </c>
      <c r="D131" s="64">
        <v>153</v>
      </c>
      <c r="E131" s="64">
        <v>531.85</v>
      </c>
      <c r="F131" s="64">
        <v>0</v>
      </c>
      <c r="H131" s="64">
        <f t="shared" si="15"/>
        <v>-531.85</v>
      </c>
      <c r="J131" s="64">
        <f t="shared" si="11"/>
        <v>19</v>
      </c>
      <c r="K131" s="64">
        <f t="shared" si="12"/>
        <v>19</v>
      </c>
      <c r="L131" s="64">
        <f t="shared" si="13"/>
        <v>48</v>
      </c>
      <c r="M131" s="64">
        <f t="shared" si="14"/>
        <v>25</v>
      </c>
      <c r="T131" s="64">
        <f t="shared" si="17"/>
        <v>110</v>
      </c>
      <c r="U131" s="64">
        <f ca="1">INDEX(OFFSET($G$21,0,MATCH(U$20,$H$20:$I$20,0),COUNT($A$21:$A$2199),1),MATCH($T131,OFFSET($I$21,0,MATCH(U$21,$J$19:$M$19,0),COUNT($A$21:$A$2199),1),0),1)</f>
        <v>-3.2099999999999227</v>
      </c>
      <c r="V131" s="64">
        <f ca="1">INDEX(OFFSET($G$21,0,MATCH(V$20,$H$20:$I$20,0),COUNT($A$21:$A$2199),1),MATCH($T131,OFFSET($I$21,0,MATCH(V$21,$J$19:$M$19,0),COUNT($A$21:$A$2199),1),0),1)</f>
        <v>7.2899999999999636</v>
      </c>
      <c r="Y131" s="64">
        <f t="shared" ca="1" si="16"/>
        <v>-3.2099999999999227</v>
      </c>
      <c r="Z131" s="64">
        <f t="shared" ca="1" si="18"/>
        <v>7.2899999999999636</v>
      </c>
    </row>
    <row r="132" spans="1:26" hidden="1" outlineLevel="1" x14ac:dyDescent="0.35">
      <c r="A132" s="64">
        <v>1728239</v>
      </c>
      <c r="B132" s="64" t="s">
        <v>184</v>
      </c>
      <c r="C132" s="64">
        <v>5417.69</v>
      </c>
      <c r="D132" s="64">
        <v>183</v>
      </c>
      <c r="E132" s="64">
        <v>452.38</v>
      </c>
      <c r="F132" s="64">
        <v>0</v>
      </c>
      <c r="H132" s="64">
        <f t="shared" si="15"/>
        <v>-452.38</v>
      </c>
      <c r="J132" s="64">
        <f t="shared" si="11"/>
        <v>19</v>
      </c>
      <c r="K132" s="64">
        <f t="shared" si="12"/>
        <v>19</v>
      </c>
      <c r="L132" s="64">
        <f t="shared" si="13"/>
        <v>49</v>
      </c>
      <c r="M132" s="64">
        <f t="shared" si="14"/>
        <v>25</v>
      </c>
      <c r="T132" s="64">
        <f t="shared" si="17"/>
        <v>111</v>
      </c>
      <c r="U132" s="64">
        <f ca="1">INDEX(OFFSET($G$21,0,MATCH(U$20,$H$20:$I$20,0),COUNT($A$21:$A$2199),1),MATCH($T132,OFFSET($I$21,0,MATCH(U$21,$J$19:$M$19,0),COUNT($A$21:$A$2199),1),0),1)</f>
        <v>-5.6899999999999977</v>
      </c>
      <c r="V132" s="64">
        <f ca="1">INDEX(OFFSET($G$21,0,MATCH(V$20,$H$20:$I$20,0),COUNT($A$21:$A$2199),1),MATCH($T132,OFFSET($I$21,0,MATCH(V$21,$J$19:$M$19,0),COUNT($A$21:$A$2199),1),0),1)</f>
        <v>9.0000000000031832E-2</v>
      </c>
      <c r="Y132" s="64">
        <f t="shared" ca="1" si="16"/>
        <v>-5.6899999999999977</v>
      </c>
      <c r="Z132" s="64">
        <f t="shared" ca="1" si="18"/>
        <v>9.0000000000031832E-2</v>
      </c>
    </row>
    <row r="133" spans="1:26" hidden="1" outlineLevel="1" x14ac:dyDescent="0.35">
      <c r="A133" s="64">
        <v>1733741</v>
      </c>
      <c r="B133" s="64" t="s">
        <v>405</v>
      </c>
      <c r="C133" s="64">
        <v>6217.15</v>
      </c>
      <c r="D133" s="64">
        <v>184</v>
      </c>
      <c r="E133" s="64">
        <v>499.84</v>
      </c>
      <c r="F133" s="64">
        <v>492.83</v>
      </c>
      <c r="H133" s="64">
        <f t="shared" si="15"/>
        <v>-7.0099999999999909</v>
      </c>
      <c r="J133" s="64">
        <f t="shared" si="11"/>
        <v>19</v>
      </c>
      <c r="K133" s="64">
        <f t="shared" si="12"/>
        <v>20</v>
      </c>
      <c r="L133" s="64">
        <f t="shared" si="13"/>
        <v>49</v>
      </c>
      <c r="M133" s="64">
        <f t="shared" si="14"/>
        <v>25</v>
      </c>
      <c r="T133" s="64">
        <f t="shared" si="17"/>
        <v>112</v>
      </c>
      <c r="U133" s="64">
        <f ca="1">INDEX(OFFSET($G$21,0,MATCH(U$20,$H$20:$I$20,0),COUNT($A$21:$A$2199),1),MATCH($T133,OFFSET($I$21,0,MATCH(U$21,$J$19:$M$19,0),COUNT($A$21:$A$2199),1),0),1)</f>
        <v>6.9999999999993179E-2</v>
      </c>
      <c r="V133" s="64">
        <f ca="1">INDEX(OFFSET($G$21,0,MATCH(V$20,$H$20:$I$20,0),COUNT($A$21:$A$2199),1),MATCH($T133,OFFSET($I$21,0,MATCH(V$21,$J$19:$M$19,0),COUNT($A$21:$A$2199),1),0),1)</f>
        <v>0.29000000000002046</v>
      </c>
      <c r="Y133" s="64">
        <f t="shared" ca="1" si="16"/>
        <v>6.9999999999993179E-2</v>
      </c>
      <c r="Z133" s="64">
        <f t="shared" ca="1" si="18"/>
        <v>0.29000000000002046</v>
      </c>
    </row>
    <row r="134" spans="1:26" hidden="1" outlineLevel="1" x14ac:dyDescent="0.35">
      <c r="A134" s="64">
        <v>1734418</v>
      </c>
      <c r="B134" s="64" t="s">
        <v>184</v>
      </c>
      <c r="C134" s="64">
        <v>3509.07</v>
      </c>
      <c r="D134" s="64">
        <v>185</v>
      </c>
      <c r="E134" s="64">
        <v>282.76</v>
      </c>
      <c r="F134" s="64">
        <v>0</v>
      </c>
      <c r="H134" s="64">
        <f t="shared" si="15"/>
        <v>-282.76</v>
      </c>
      <c r="J134" s="64">
        <f t="shared" si="11"/>
        <v>19</v>
      </c>
      <c r="K134" s="64">
        <f t="shared" si="12"/>
        <v>20</v>
      </c>
      <c r="L134" s="64">
        <f t="shared" si="13"/>
        <v>50</v>
      </c>
      <c r="M134" s="64">
        <f t="shared" si="14"/>
        <v>25</v>
      </c>
      <c r="T134" s="64">
        <f t="shared" si="17"/>
        <v>113</v>
      </c>
      <c r="U134" s="64">
        <f ca="1">INDEX(OFFSET($G$21,0,MATCH(U$20,$H$20:$I$20,0),COUNT($A$21:$A$2199),1),MATCH($T134,OFFSET($I$21,0,MATCH(U$21,$J$19:$M$19,0),COUNT($A$21:$A$2199),1),0),1)</f>
        <v>-19.930000000000064</v>
      </c>
      <c r="V134" s="64">
        <f ca="1">INDEX(OFFSET($G$21,0,MATCH(V$20,$H$20:$I$20,0),COUNT($A$21:$A$2199),1),MATCH($T134,OFFSET($I$21,0,MATCH(V$21,$J$19:$M$19,0),COUNT($A$21:$A$2199),1),0),1)</f>
        <v>3.8299999999999841</v>
      </c>
      <c r="Y134" s="64">
        <f t="shared" ca="1" si="16"/>
        <v>-19.930000000000064</v>
      </c>
      <c r="Z134" s="64">
        <f t="shared" ca="1" si="18"/>
        <v>3.8299999999999841</v>
      </c>
    </row>
    <row r="135" spans="1:26" hidden="1" outlineLevel="1" x14ac:dyDescent="0.35">
      <c r="A135" s="64">
        <v>1735177</v>
      </c>
      <c r="B135" s="64" t="s">
        <v>184</v>
      </c>
      <c r="C135" s="64">
        <v>3223.47</v>
      </c>
      <c r="D135" s="64">
        <v>185</v>
      </c>
      <c r="E135" s="64">
        <v>268.31</v>
      </c>
      <c r="F135" s="64">
        <v>0</v>
      </c>
      <c r="H135" s="64">
        <f t="shared" si="15"/>
        <v>-268.31</v>
      </c>
      <c r="J135" s="64">
        <f t="shared" si="11"/>
        <v>19</v>
      </c>
      <c r="K135" s="64">
        <f t="shared" si="12"/>
        <v>20</v>
      </c>
      <c r="L135" s="64">
        <f t="shared" si="13"/>
        <v>51</v>
      </c>
      <c r="M135" s="64">
        <f t="shared" si="14"/>
        <v>25</v>
      </c>
      <c r="T135" s="64">
        <f t="shared" si="17"/>
        <v>114</v>
      </c>
      <c r="U135" s="64">
        <f ca="1">INDEX(OFFSET($G$21,0,MATCH(U$20,$H$20:$I$20,0),COUNT($A$21:$A$2199),1),MATCH($T135,OFFSET($I$21,0,MATCH(U$21,$J$19:$M$19,0),COUNT($A$21:$A$2199),1),0),1)</f>
        <v>-3.0500000000000114</v>
      </c>
      <c r="V135" s="64">
        <f ca="1">INDEX(OFFSET($G$21,0,MATCH(V$20,$H$20:$I$20,0),COUNT($A$21:$A$2199),1),MATCH($T135,OFFSET($I$21,0,MATCH(V$21,$J$19:$M$19,0),COUNT($A$21:$A$2199),1),0),1)</f>
        <v>-9.0399999999999636</v>
      </c>
      <c r="Y135" s="64">
        <f t="shared" ca="1" si="16"/>
        <v>-3.0500000000000114</v>
      </c>
      <c r="Z135" s="64">
        <f t="shared" ca="1" si="18"/>
        <v>-9.0399999999999636</v>
      </c>
    </row>
    <row r="136" spans="1:26" hidden="1" outlineLevel="1" x14ac:dyDescent="0.35">
      <c r="A136" s="64">
        <v>1736456</v>
      </c>
      <c r="B136" s="64" t="s">
        <v>405</v>
      </c>
      <c r="C136" s="64">
        <v>2776.91</v>
      </c>
      <c r="D136" s="64">
        <v>153</v>
      </c>
      <c r="E136" s="64">
        <v>225.68</v>
      </c>
      <c r="F136" s="64">
        <v>228.22</v>
      </c>
      <c r="H136" s="64">
        <f t="shared" si="15"/>
        <v>2.539999999999992</v>
      </c>
      <c r="J136" s="64">
        <f t="shared" si="11"/>
        <v>19</v>
      </c>
      <c r="K136" s="64">
        <f t="shared" si="12"/>
        <v>21</v>
      </c>
      <c r="L136" s="64">
        <f t="shared" si="13"/>
        <v>51</v>
      </c>
      <c r="M136" s="64">
        <f t="shared" si="14"/>
        <v>25</v>
      </c>
      <c r="T136" s="64">
        <f t="shared" si="17"/>
        <v>115</v>
      </c>
      <c r="U136" s="64">
        <f ca="1">INDEX(OFFSET($G$21,0,MATCH(U$20,$H$20:$I$20,0),COUNT($A$21:$A$2199),1),MATCH($T136,OFFSET($I$21,0,MATCH(U$21,$J$19:$M$19,0),COUNT($A$21:$A$2199),1),0),1)</f>
        <v>-2.1200000000000045</v>
      </c>
      <c r="V136" s="64">
        <f ca="1">INDEX(OFFSET($G$21,0,MATCH(V$20,$H$20:$I$20,0),COUNT($A$21:$A$2199),1),MATCH($T136,OFFSET($I$21,0,MATCH(V$21,$J$19:$M$19,0),COUNT($A$21:$A$2199),1),0),1)</f>
        <v>3.660000000000025</v>
      </c>
      <c r="Y136" s="64">
        <f t="shared" ca="1" si="16"/>
        <v>-2.1200000000000045</v>
      </c>
      <c r="Z136" s="64">
        <f t="shared" ca="1" si="18"/>
        <v>3.660000000000025</v>
      </c>
    </row>
    <row r="137" spans="1:26" hidden="1" outlineLevel="1" x14ac:dyDescent="0.35">
      <c r="A137" s="64">
        <v>1740746</v>
      </c>
      <c r="B137" s="64" t="s">
        <v>184</v>
      </c>
      <c r="C137" s="64">
        <v>2544.13</v>
      </c>
      <c r="D137" s="64">
        <v>185</v>
      </c>
      <c r="E137" s="64">
        <v>204.86</v>
      </c>
      <c r="F137" s="64">
        <v>0</v>
      </c>
      <c r="H137" s="64">
        <f t="shared" si="15"/>
        <v>-204.86</v>
      </c>
      <c r="J137" s="64">
        <f t="shared" si="11"/>
        <v>19</v>
      </c>
      <c r="K137" s="64">
        <f t="shared" si="12"/>
        <v>21</v>
      </c>
      <c r="L137" s="64">
        <f t="shared" si="13"/>
        <v>52</v>
      </c>
      <c r="M137" s="64">
        <f t="shared" si="14"/>
        <v>25</v>
      </c>
      <c r="T137" s="64">
        <f t="shared" si="17"/>
        <v>116</v>
      </c>
      <c r="U137" s="64">
        <f ca="1">INDEX(OFFSET($G$21,0,MATCH(U$20,$H$20:$I$20,0),COUNT($A$21:$A$2199),1),MATCH($T137,OFFSET($I$21,0,MATCH(U$21,$J$19:$M$19,0),COUNT($A$21:$A$2199),1),0),1)</f>
        <v>-2.2000000000000028</v>
      </c>
      <c r="V137" s="64">
        <f ca="1">INDEX(OFFSET($G$21,0,MATCH(V$20,$H$20:$I$20,0),COUNT($A$21:$A$2199),1),MATCH($T137,OFFSET($I$21,0,MATCH(V$21,$J$19:$M$19,0),COUNT($A$21:$A$2199),1),0),1)</f>
        <v>-11.939999999999998</v>
      </c>
      <c r="Y137" s="64">
        <f t="shared" ca="1" si="16"/>
        <v>-2.2000000000000028</v>
      </c>
      <c r="Z137" s="64">
        <f t="shared" ca="1" si="18"/>
        <v>-11.939999999999998</v>
      </c>
    </row>
    <row r="138" spans="1:26" hidden="1" outlineLevel="1" x14ac:dyDescent="0.35">
      <c r="A138" s="64">
        <v>1741348</v>
      </c>
      <c r="B138" s="64" t="s">
        <v>184</v>
      </c>
      <c r="C138" s="64">
        <v>6989.19</v>
      </c>
      <c r="D138" s="64">
        <v>185</v>
      </c>
      <c r="E138" s="64">
        <v>526.70000000000005</v>
      </c>
      <c r="F138" s="64">
        <v>0</v>
      </c>
      <c r="H138" s="64">
        <f t="shared" si="15"/>
        <v>-526.70000000000005</v>
      </c>
      <c r="J138" s="64">
        <f t="shared" si="11"/>
        <v>19</v>
      </c>
      <c r="K138" s="64">
        <f t="shared" si="12"/>
        <v>21</v>
      </c>
      <c r="L138" s="64">
        <f t="shared" si="13"/>
        <v>53</v>
      </c>
      <c r="M138" s="64">
        <f t="shared" si="14"/>
        <v>25</v>
      </c>
      <c r="T138" s="64">
        <f t="shared" si="17"/>
        <v>117</v>
      </c>
      <c r="U138" s="64">
        <f ca="1">INDEX(OFFSET($G$21,0,MATCH(U$20,$H$20:$I$20,0),COUNT($A$21:$A$2199),1),MATCH($T138,OFFSET($I$21,0,MATCH(U$21,$J$19:$M$19,0),COUNT($A$21:$A$2199),1),0),1)</f>
        <v>-11.360000000000014</v>
      </c>
      <c r="V138" s="64">
        <f ca="1">INDEX(OFFSET($G$21,0,MATCH(V$20,$H$20:$I$20,0),COUNT($A$21:$A$2199),1),MATCH($T138,OFFSET($I$21,0,MATCH(V$21,$J$19:$M$19,0),COUNT($A$21:$A$2199),1),0),1)</f>
        <v>-11.460000000000036</v>
      </c>
      <c r="Y138" s="64">
        <f t="shared" ca="1" si="16"/>
        <v>-11.360000000000014</v>
      </c>
      <c r="Z138" s="64">
        <f t="shared" ca="1" si="18"/>
        <v>-11.460000000000036</v>
      </c>
    </row>
    <row r="139" spans="1:26" hidden="1" outlineLevel="1" x14ac:dyDescent="0.35">
      <c r="A139" s="64">
        <v>1741489</v>
      </c>
      <c r="B139" s="64" t="s">
        <v>416</v>
      </c>
      <c r="C139" s="64">
        <v>3782.2</v>
      </c>
      <c r="D139" s="64">
        <v>185</v>
      </c>
      <c r="E139" s="64">
        <v>302.79000000000002</v>
      </c>
      <c r="F139" s="64">
        <v>0</v>
      </c>
      <c r="H139" s="64">
        <f t="shared" si="15"/>
        <v>-302.79000000000002</v>
      </c>
      <c r="J139" s="64">
        <f t="shared" si="11"/>
        <v>19</v>
      </c>
      <c r="K139" s="64">
        <f t="shared" si="12"/>
        <v>21</v>
      </c>
      <c r="L139" s="64">
        <f t="shared" si="13"/>
        <v>53</v>
      </c>
      <c r="M139" s="64">
        <f t="shared" si="14"/>
        <v>26</v>
      </c>
      <c r="T139" s="64">
        <f t="shared" si="17"/>
        <v>118</v>
      </c>
      <c r="U139" s="64">
        <f ca="1">INDEX(OFFSET($G$21,0,MATCH(U$20,$H$20:$I$20,0),COUNT($A$21:$A$2199),1),MATCH($T139,OFFSET($I$21,0,MATCH(U$21,$J$19:$M$19,0),COUNT($A$21:$A$2199),1),0),1)</f>
        <v>-12.660000000000082</v>
      </c>
      <c r="V139" s="64">
        <f ca="1">INDEX(OFFSET($G$21,0,MATCH(V$20,$H$20:$I$20,0),COUNT($A$21:$A$2199),1),MATCH($T139,OFFSET($I$21,0,MATCH(V$21,$J$19:$M$19,0),COUNT($A$21:$A$2199),1),0),1)</f>
        <v>-9.4300000000000637</v>
      </c>
      <c r="Y139" s="64">
        <f t="shared" ca="1" si="16"/>
        <v>-12.660000000000082</v>
      </c>
      <c r="Z139" s="64">
        <f t="shared" ca="1" si="18"/>
        <v>-9.4300000000000637</v>
      </c>
    </row>
    <row r="140" spans="1:26" hidden="1" outlineLevel="1" x14ac:dyDescent="0.35">
      <c r="A140" s="64">
        <v>1747643</v>
      </c>
      <c r="B140" s="64" t="s">
        <v>184</v>
      </c>
      <c r="C140" s="64">
        <v>2696.83</v>
      </c>
      <c r="D140" s="64">
        <v>183</v>
      </c>
      <c r="E140" s="64">
        <v>228.36</v>
      </c>
      <c r="F140" s="64">
        <v>0</v>
      </c>
      <c r="H140" s="64">
        <f t="shared" si="15"/>
        <v>-228.36</v>
      </c>
      <c r="J140" s="64">
        <f t="shared" si="11"/>
        <v>19</v>
      </c>
      <c r="K140" s="64">
        <f t="shared" si="12"/>
        <v>21</v>
      </c>
      <c r="L140" s="64">
        <f t="shared" si="13"/>
        <v>54</v>
      </c>
      <c r="M140" s="64">
        <f t="shared" si="14"/>
        <v>26</v>
      </c>
      <c r="T140" s="64">
        <f t="shared" si="17"/>
        <v>119</v>
      </c>
      <c r="U140" s="64">
        <f ca="1">INDEX(OFFSET($G$21,0,MATCH(U$20,$H$20:$I$20,0),COUNT($A$21:$A$2199),1),MATCH($T140,OFFSET($I$21,0,MATCH(U$21,$J$19:$M$19,0),COUNT($A$21:$A$2199),1),0),1)</f>
        <v>-6.6299999999999955</v>
      </c>
      <c r="V140" s="64">
        <f ca="1">INDEX(OFFSET($G$21,0,MATCH(V$20,$H$20:$I$20,0),COUNT($A$21:$A$2199),1),MATCH($T140,OFFSET($I$21,0,MATCH(V$21,$J$19:$M$19,0),COUNT($A$21:$A$2199),1),0),1)</f>
        <v>-2.0799999999999841</v>
      </c>
      <c r="Y140" s="64">
        <f t="shared" ca="1" si="16"/>
        <v>-6.6299999999999955</v>
      </c>
      <c r="Z140" s="64">
        <f t="shared" ca="1" si="18"/>
        <v>-2.0799999999999841</v>
      </c>
    </row>
    <row r="141" spans="1:26" hidden="1" outlineLevel="1" x14ac:dyDescent="0.35">
      <c r="A141" s="64">
        <v>1749392</v>
      </c>
      <c r="B141" s="64" t="s">
        <v>405</v>
      </c>
      <c r="C141" s="64">
        <v>6868.7</v>
      </c>
      <c r="D141" s="64">
        <v>153</v>
      </c>
      <c r="E141" s="64">
        <v>559.76</v>
      </c>
      <c r="F141" s="64">
        <v>562.54999999999995</v>
      </c>
      <c r="H141" s="64">
        <f t="shared" si="15"/>
        <v>2.7899999999999636</v>
      </c>
      <c r="J141" s="64">
        <f t="shared" si="11"/>
        <v>19</v>
      </c>
      <c r="K141" s="64">
        <f t="shared" si="12"/>
        <v>22</v>
      </c>
      <c r="L141" s="64">
        <f t="shared" si="13"/>
        <v>54</v>
      </c>
      <c r="M141" s="64">
        <f t="shared" si="14"/>
        <v>26</v>
      </c>
      <c r="T141" s="64">
        <f t="shared" si="17"/>
        <v>120</v>
      </c>
      <c r="U141" s="64">
        <f ca="1">INDEX(OFFSET($G$21,0,MATCH(U$20,$H$20:$I$20,0),COUNT($A$21:$A$2199),1),MATCH($T141,OFFSET($I$21,0,MATCH(U$21,$J$19:$M$19,0),COUNT($A$21:$A$2199),1),0),1)</f>
        <v>-6.0400000000000205</v>
      </c>
      <c r="V141" s="64">
        <f ca="1">INDEX(OFFSET($G$21,0,MATCH(V$20,$H$20:$I$20,0),COUNT($A$21:$A$2199),1),MATCH($T141,OFFSET($I$21,0,MATCH(V$21,$J$19:$M$19,0),COUNT($A$21:$A$2199),1),0),1)</f>
        <v>-3.7699999999999818</v>
      </c>
      <c r="Y141" s="64">
        <f t="shared" ca="1" si="16"/>
        <v>-6.0400000000000205</v>
      </c>
      <c r="Z141" s="64">
        <f t="shared" ca="1" si="18"/>
        <v>-3.7699999999999818</v>
      </c>
    </row>
    <row r="142" spans="1:26" hidden="1" outlineLevel="1" x14ac:dyDescent="0.35">
      <c r="A142" s="64">
        <v>1751389</v>
      </c>
      <c r="B142" s="64" t="s">
        <v>184</v>
      </c>
      <c r="C142" s="64">
        <v>3688.92</v>
      </c>
      <c r="D142" s="64">
        <v>183</v>
      </c>
      <c r="E142" s="64">
        <v>318.27</v>
      </c>
      <c r="F142" s="64">
        <v>0</v>
      </c>
      <c r="H142" s="64">
        <f t="shared" si="15"/>
        <v>-318.27</v>
      </c>
      <c r="J142" s="64">
        <f t="shared" si="11"/>
        <v>19</v>
      </c>
      <c r="K142" s="64">
        <f t="shared" si="12"/>
        <v>22</v>
      </c>
      <c r="L142" s="64">
        <f t="shared" si="13"/>
        <v>55</v>
      </c>
      <c r="M142" s="64">
        <f t="shared" si="14"/>
        <v>26</v>
      </c>
      <c r="T142" s="64">
        <f t="shared" si="17"/>
        <v>121</v>
      </c>
      <c r="U142" s="64">
        <f ca="1">INDEX(OFFSET($G$21,0,MATCH(U$20,$H$20:$I$20,0),COUNT($A$21:$A$2199),1),MATCH($T142,OFFSET($I$21,0,MATCH(U$21,$J$19:$M$19,0),COUNT($A$21:$A$2199),1),0),1)</f>
        <v>3.6700000000000159</v>
      </c>
      <c r="V142" s="64">
        <f ca="1">INDEX(OFFSET($G$21,0,MATCH(V$20,$H$20:$I$20,0),COUNT($A$21:$A$2199),1),MATCH($T142,OFFSET($I$21,0,MATCH(V$21,$J$19:$M$19,0),COUNT($A$21:$A$2199),1),0),1)</f>
        <v>-6.7199999999999704</v>
      </c>
      <c r="Y142" s="64">
        <f t="shared" ca="1" si="16"/>
        <v>3.6700000000000159</v>
      </c>
      <c r="Z142" s="64">
        <f t="shared" ca="1" si="18"/>
        <v>-6.7199999999999704</v>
      </c>
    </row>
    <row r="143" spans="1:26" hidden="1" outlineLevel="1" x14ac:dyDescent="0.35">
      <c r="A143" s="64">
        <v>1752139</v>
      </c>
      <c r="B143" s="64" t="s">
        <v>102</v>
      </c>
      <c r="C143" s="64">
        <v>5964.14</v>
      </c>
      <c r="D143" s="64">
        <v>154</v>
      </c>
      <c r="E143" s="64">
        <v>481.42</v>
      </c>
      <c r="F143" s="64">
        <v>483.61</v>
      </c>
      <c r="H143" s="64">
        <f t="shared" si="15"/>
        <v>2.1899999999999977</v>
      </c>
      <c r="J143" s="64">
        <f t="shared" si="11"/>
        <v>20</v>
      </c>
      <c r="K143" s="64">
        <f t="shared" si="12"/>
        <v>22</v>
      </c>
      <c r="L143" s="64">
        <f t="shared" si="13"/>
        <v>55</v>
      </c>
      <c r="M143" s="64">
        <f t="shared" si="14"/>
        <v>26</v>
      </c>
      <c r="T143" s="64">
        <f t="shared" si="17"/>
        <v>122</v>
      </c>
      <c r="U143" s="64">
        <f ca="1">INDEX(OFFSET($G$21,0,MATCH(U$20,$H$20:$I$20,0),COUNT($A$21:$A$2199),1),MATCH($T143,OFFSET($I$21,0,MATCH(U$21,$J$19:$M$19,0),COUNT($A$21:$A$2199),1),0),1)</f>
        <v>-10.920000000000016</v>
      </c>
      <c r="V143" s="64">
        <f ca="1">INDEX(OFFSET($G$21,0,MATCH(V$20,$H$20:$I$20,0),COUNT($A$21:$A$2199),1),MATCH($T143,OFFSET($I$21,0,MATCH(V$21,$J$19:$M$19,0),COUNT($A$21:$A$2199),1),0),1)</f>
        <v>0.31000000000000227</v>
      </c>
      <c r="Y143" s="64">
        <f t="shared" ca="1" si="16"/>
        <v>-10.920000000000016</v>
      </c>
      <c r="Z143" s="64">
        <f t="shared" ca="1" si="18"/>
        <v>0.31000000000000227</v>
      </c>
    </row>
    <row r="144" spans="1:26" hidden="1" outlineLevel="1" x14ac:dyDescent="0.35">
      <c r="A144" s="64">
        <v>1772260</v>
      </c>
      <c r="B144" s="64" t="s">
        <v>184</v>
      </c>
      <c r="C144" s="64">
        <v>3421.87</v>
      </c>
      <c r="D144" s="64">
        <v>185</v>
      </c>
      <c r="E144" s="64">
        <v>277.01</v>
      </c>
      <c r="F144" s="64">
        <v>0</v>
      </c>
      <c r="H144" s="64">
        <f t="shared" si="15"/>
        <v>-277.01</v>
      </c>
      <c r="J144" s="64">
        <f t="shared" si="11"/>
        <v>20</v>
      </c>
      <c r="K144" s="64">
        <f t="shared" si="12"/>
        <v>22</v>
      </c>
      <c r="L144" s="64">
        <f t="shared" si="13"/>
        <v>56</v>
      </c>
      <c r="M144" s="64">
        <f t="shared" si="14"/>
        <v>26</v>
      </c>
      <c r="T144" s="64">
        <f t="shared" si="17"/>
        <v>123</v>
      </c>
      <c r="U144" s="64">
        <f ca="1">INDEX(OFFSET($G$21,0,MATCH(U$20,$H$20:$I$20,0),COUNT($A$21:$A$2199),1),MATCH($T144,OFFSET($I$21,0,MATCH(U$21,$J$19:$M$19,0),COUNT($A$21:$A$2199),1),0),1)</f>
        <v>-3.4399999999999977</v>
      </c>
      <c r="V144" s="64">
        <f ca="1">INDEX(OFFSET($G$21,0,MATCH(V$20,$H$20:$I$20,0),COUNT($A$21:$A$2199),1),MATCH($T144,OFFSET($I$21,0,MATCH(V$21,$J$19:$M$19,0),COUNT($A$21:$A$2199),1),0),1)</f>
        <v>-9.9999999999909051E-3</v>
      </c>
      <c r="Y144" s="64">
        <f t="shared" ca="1" si="16"/>
        <v>-3.4399999999999977</v>
      </c>
      <c r="Z144" s="64">
        <f t="shared" ca="1" si="18"/>
        <v>-9.9999999999909051E-3</v>
      </c>
    </row>
    <row r="145" spans="1:26" hidden="1" outlineLevel="1" x14ac:dyDescent="0.35">
      <c r="A145" s="64">
        <v>1773458</v>
      </c>
      <c r="B145" s="64" t="s">
        <v>184</v>
      </c>
      <c r="C145" s="64">
        <v>6791.4</v>
      </c>
      <c r="D145" s="64">
        <v>184</v>
      </c>
      <c r="E145" s="64">
        <v>568.4</v>
      </c>
      <c r="F145" s="64">
        <v>0</v>
      </c>
      <c r="H145" s="64">
        <f t="shared" si="15"/>
        <v>-568.4</v>
      </c>
      <c r="J145" s="64">
        <f t="shared" si="11"/>
        <v>20</v>
      </c>
      <c r="K145" s="64">
        <f t="shared" si="12"/>
        <v>22</v>
      </c>
      <c r="L145" s="64">
        <f t="shared" si="13"/>
        <v>57</v>
      </c>
      <c r="M145" s="64">
        <f t="shared" si="14"/>
        <v>26</v>
      </c>
      <c r="T145" s="64">
        <f t="shared" si="17"/>
        <v>124</v>
      </c>
      <c r="U145" s="64">
        <f ca="1">INDEX(OFFSET($G$21,0,MATCH(U$20,$H$20:$I$20,0),COUNT($A$21:$A$2199),1),MATCH($T145,OFFSET($I$21,0,MATCH(U$21,$J$19:$M$19,0),COUNT($A$21:$A$2199),1),0),1)</f>
        <v>-4.0100000000000477</v>
      </c>
      <c r="V145" s="64">
        <f ca="1">INDEX(OFFSET($G$21,0,MATCH(V$20,$H$20:$I$20,0),COUNT($A$21:$A$2199),1),MATCH($T145,OFFSET($I$21,0,MATCH(V$21,$J$19:$M$19,0),COUNT($A$21:$A$2199),1),0),1)</f>
        <v>-8.1200000000000045</v>
      </c>
      <c r="Y145" s="64">
        <f t="shared" ca="1" si="16"/>
        <v>-4.0100000000000477</v>
      </c>
      <c r="Z145" s="64">
        <f t="shared" ca="1" si="18"/>
        <v>-8.1200000000000045</v>
      </c>
    </row>
    <row r="146" spans="1:26" hidden="1" outlineLevel="1" x14ac:dyDescent="0.35">
      <c r="A146" s="64">
        <v>1774373</v>
      </c>
      <c r="B146" s="64" t="s">
        <v>184</v>
      </c>
      <c r="C146" s="64">
        <v>5627.27</v>
      </c>
      <c r="D146" s="64">
        <v>184</v>
      </c>
      <c r="E146" s="64">
        <v>469.92</v>
      </c>
      <c r="F146" s="64">
        <v>0</v>
      </c>
      <c r="H146" s="64">
        <f t="shared" si="15"/>
        <v>-469.92</v>
      </c>
      <c r="J146" s="64">
        <f t="shared" si="11"/>
        <v>20</v>
      </c>
      <c r="K146" s="64">
        <f t="shared" si="12"/>
        <v>22</v>
      </c>
      <c r="L146" s="64">
        <f t="shared" si="13"/>
        <v>58</v>
      </c>
      <c r="M146" s="64">
        <f t="shared" si="14"/>
        <v>26</v>
      </c>
      <c r="T146" s="64">
        <f t="shared" si="17"/>
        <v>125</v>
      </c>
      <c r="U146" s="64">
        <f ca="1">INDEX(OFFSET($G$21,0,MATCH(U$20,$H$20:$I$20,0),COUNT($A$21:$A$2199),1),MATCH($T146,OFFSET($I$21,0,MATCH(U$21,$J$19:$M$19,0),COUNT($A$21:$A$2199),1),0),1)</f>
        <v>4.9899999999999949</v>
      </c>
      <c r="V146" s="64">
        <f ca="1">INDEX(OFFSET($G$21,0,MATCH(V$20,$H$20:$I$20,0),COUNT($A$21:$A$2199),1),MATCH($T146,OFFSET($I$21,0,MATCH(V$21,$J$19:$M$19,0),COUNT($A$21:$A$2199),1),0),1)</f>
        <v>4.4199999999999875</v>
      </c>
      <c r="Y146" s="64">
        <f t="shared" ca="1" si="16"/>
        <v>4.9899999999999949</v>
      </c>
      <c r="Z146" s="64">
        <f t="shared" ca="1" si="18"/>
        <v>4.4199999999999875</v>
      </c>
    </row>
    <row r="147" spans="1:26" hidden="1" outlineLevel="1" x14ac:dyDescent="0.35">
      <c r="A147" s="64">
        <v>1775735</v>
      </c>
      <c r="B147" s="64" t="s">
        <v>102</v>
      </c>
      <c r="C147" s="64">
        <v>5434.65</v>
      </c>
      <c r="D147" s="64">
        <v>153</v>
      </c>
      <c r="E147" s="64">
        <v>439.85</v>
      </c>
      <c r="F147" s="64">
        <v>435.02</v>
      </c>
      <c r="H147" s="64">
        <f t="shared" si="15"/>
        <v>-4.8300000000000409</v>
      </c>
      <c r="J147" s="64">
        <f t="shared" si="11"/>
        <v>21</v>
      </c>
      <c r="K147" s="64">
        <f t="shared" si="12"/>
        <v>22</v>
      </c>
      <c r="L147" s="64">
        <f t="shared" si="13"/>
        <v>58</v>
      </c>
      <c r="M147" s="64">
        <f t="shared" si="14"/>
        <v>26</v>
      </c>
      <c r="T147" s="64">
        <f t="shared" si="17"/>
        <v>126</v>
      </c>
      <c r="U147" s="64">
        <f ca="1">INDEX(OFFSET($G$21,0,MATCH(U$20,$H$20:$I$20,0),COUNT($A$21:$A$2199),1),MATCH($T147,OFFSET($I$21,0,MATCH(U$21,$J$19:$M$19,0),COUNT($A$21:$A$2199),1),0),1)</f>
        <v>-4.8899999999999864</v>
      </c>
      <c r="V147" s="64">
        <f ca="1">INDEX(OFFSET($G$21,0,MATCH(V$20,$H$20:$I$20,0),COUNT($A$21:$A$2199),1),MATCH($T147,OFFSET($I$21,0,MATCH(V$21,$J$19:$M$19,0),COUNT($A$21:$A$2199),1),0),1)</f>
        <v>1.2099999999999795</v>
      </c>
      <c r="Y147" s="64">
        <f t="shared" ca="1" si="16"/>
        <v>-4.8899999999999864</v>
      </c>
      <c r="Z147" s="64">
        <f t="shared" ca="1" si="18"/>
        <v>1.2099999999999795</v>
      </c>
    </row>
    <row r="148" spans="1:26" hidden="1" outlineLevel="1" x14ac:dyDescent="0.35">
      <c r="A148" s="64">
        <v>1776113</v>
      </c>
      <c r="B148" s="64" t="s">
        <v>184</v>
      </c>
      <c r="C148" s="64">
        <v>6718.82</v>
      </c>
      <c r="D148" s="64">
        <v>184</v>
      </c>
      <c r="E148" s="64">
        <v>537.61</v>
      </c>
      <c r="F148" s="64">
        <v>0</v>
      </c>
      <c r="H148" s="64">
        <f t="shared" si="15"/>
        <v>-537.61</v>
      </c>
      <c r="J148" s="64">
        <f t="shared" si="11"/>
        <v>21</v>
      </c>
      <c r="K148" s="64">
        <f t="shared" si="12"/>
        <v>22</v>
      </c>
      <c r="L148" s="64">
        <f t="shared" si="13"/>
        <v>59</v>
      </c>
      <c r="M148" s="64">
        <f t="shared" si="14"/>
        <v>26</v>
      </c>
      <c r="T148" s="64">
        <f t="shared" si="17"/>
        <v>127</v>
      </c>
      <c r="U148" s="64">
        <f ca="1">INDEX(OFFSET($G$21,0,MATCH(U$20,$H$20:$I$20,0),COUNT($A$21:$A$2199),1),MATCH($T148,OFFSET($I$21,0,MATCH(U$21,$J$19:$M$19,0),COUNT($A$21:$A$2199),1),0),1)</f>
        <v>4.07000000000005</v>
      </c>
      <c r="V148" s="64">
        <f ca="1">INDEX(OFFSET($G$21,0,MATCH(V$20,$H$20:$I$20,0),COUNT($A$21:$A$2199),1),MATCH($T148,OFFSET($I$21,0,MATCH(V$21,$J$19:$M$19,0),COUNT($A$21:$A$2199),1),0),1)</f>
        <v>-11.819999999999993</v>
      </c>
      <c r="Y148" s="64">
        <f t="shared" ca="1" si="16"/>
        <v>4.07000000000005</v>
      </c>
      <c r="Z148" s="64">
        <f t="shared" ca="1" si="18"/>
        <v>-11.819999999999993</v>
      </c>
    </row>
    <row r="149" spans="1:26" hidden="1" outlineLevel="1" x14ac:dyDescent="0.35">
      <c r="A149" s="64">
        <v>1776486</v>
      </c>
      <c r="B149" s="64" t="s">
        <v>184</v>
      </c>
      <c r="C149" s="64">
        <v>3090.38</v>
      </c>
      <c r="D149" s="64">
        <v>184</v>
      </c>
      <c r="E149" s="64">
        <v>263.85000000000002</v>
      </c>
      <c r="F149" s="64">
        <v>0</v>
      </c>
      <c r="H149" s="64">
        <f t="shared" si="15"/>
        <v>-263.85000000000002</v>
      </c>
      <c r="J149" s="64">
        <f t="shared" ref="J149:J212" si="19">IF($B149=J$19,J148+1,J148)</f>
        <v>21</v>
      </c>
      <c r="K149" s="64">
        <f t="shared" ref="K149:K212" si="20">IF($B149=K$19,K148+1,K148)</f>
        <v>22</v>
      </c>
      <c r="L149" s="64">
        <f t="shared" ref="L149:L212" si="21">IF($B149=L$19,L148+1,L148)</f>
        <v>60</v>
      </c>
      <c r="M149" s="64">
        <f t="shared" ref="M149:M212" si="22">IF($B149=M$19,M148+1,M148)</f>
        <v>26</v>
      </c>
      <c r="T149" s="64">
        <f t="shared" si="17"/>
        <v>128</v>
      </c>
      <c r="U149" s="64">
        <f ca="1">INDEX(OFFSET($G$21,0,MATCH(U$20,$H$20:$I$20,0),COUNT($A$21:$A$2199),1),MATCH($T149,OFFSET($I$21,0,MATCH(U$21,$J$19:$M$19,0),COUNT($A$21:$A$2199),1),0),1)</f>
        <v>3.5099999999999909</v>
      </c>
      <c r="V149" s="64">
        <f ca="1">INDEX(OFFSET($G$21,0,MATCH(V$20,$H$20:$I$20,0),COUNT($A$21:$A$2199),1),MATCH($T149,OFFSET($I$21,0,MATCH(V$21,$J$19:$M$19,0),COUNT($A$21:$A$2199),1),0),1)</f>
        <v>-2.3199999999999932</v>
      </c>
      <c r="Y149" s="64">
        <f t="shared" ca="1" si="16"/>
        <v>3.5099999999999909</v>
      </c>
      <c r="Z149" s="64">
        <f t="shared" ca="1" si="18"/>
        <v>-2.3199999999999932</v>
      </c>
    </row>
    <row r="150" spans="1:26" hidden="1" outlineLevel="1" x14ac:dyDescent="0.35">
      <c r="A150" s="64">
        <v>1779125</v>
      </c>
      <c r="B150" s="64" t="s">
        <v>184</v>
      </c>
      <c r="C150" s="64">
        <v>5695.29</v>
      </c>
      <c r="D150" s="64">
        <v>184</v>
      </c>
      <c r="E150" s="64">
        <v>480</v>
      </c>
      <c r="F150" s="64">
        <v>0</v>
      </c>
      <c r="H150" s="64">
        <f t="shared" ref="H150:H213" si="23">F150-E150</f>
        <v>-480</v>
      </c>
      <c r="J150" s="64">
        <f t="shared" si="19"/>
        <v>21</v>
      </c>
      <c r="K150" s="64">
        <f t="shared" si="20"/>
        <v>22</v>
      </c>
      <c r="L150" s="64">
        <f t="shared" si="21"/>
        <v>61</v>
      </c>
      <c r="M150" s="64">
        <f t="shared" si="22"/>
        <v>26</v>
      </c>
      <c r="T150" s="64">
        <f t="shared" si="17"/>
        <v>129</v>
      </c>
      <c r="U150" s="64">
        <f ca="1">INDEX(OFFSET($G$21,0,MATCH(U$20,$H$20:$I$20,0),COUNT($A$21:$A$2199),1),MATCH($T150,OFFSET($I$21,0,MATCH(U$21,$J$19:$M$19,0),COUNT($A$21:$A$2199),1),0),1)</f>
        <v>-0.91000000000002501</v>
      </c>
      <c r="V150" s="64">
        <f ca="1">INDEX(OFFSET($G$21,0,MATCH(V$20,$H$20:$I$20,0),COUNT($A$21:$A$2199),1),MATCH($T150,OFFSET($I$21,0,MATCH(V$21,$J$19:$M$19,0),COUNT($A$21:$A$2199),1),0),1)</f>
        <v>-0.57999999999998408</v>
      </c>
      <c r="Y150" s="64">
        <f t="shared" ca="1" si="16"/>
        <v>-0.91000000000002501</v>
      </c>
      <c r="Z150" s="64">
        <f t="shared" ca="1" si="18"/>
        <v>-0.57999999999998408</v>
      </c>
    </row>
    <row r="151" spans="1:26" hidden="1" outlineLevel="1" x14ac:dyDescent="0.35">
      <c r="A151" s="64">
        <v>1780180</v>
      </c>
      <c r="B151" s="64" t="s">
        <v>184</v>
      </c>
      <c r="C151" s="64">
        <v>5510.28</v>
      </c>
      <c r="D151" s="64">
        <v>184</v>
      </c>
      <c r="E151" s="64">
        <v>440.29</v>
      </c>
      <c r="F151" s="64">
        <v>0</v>
      </c>
      <c r="H151" s="64">
        <f t="shared" si="23"/>
        <v>-440.29</v>
      </c>
      <c r="J151" s="64">
        <f t="shared" si="19"/>
        <v>21</v>
      </c>
      <c r="K151" s="64">
        <f t="shared" si="20"/>
        <v>22</v>
      </c>
      <c r="L151" s="64">
        <f t="shared" si="21"/>
        <v>62</v>
      </c>
      <c r="M151" s="64">
        <f t="shared" si="22"/>
        <v>26</v>
      </c>
      <c r="T151" s="64">
        <f t="shared" si="17"/>
        <v>130</v>
      </c>
      <c r="U151" s="64">
        <f ca="1">INDEX(OFFSET($G$21,0,MATCH(U$20,$H$20:$I$20,0),COUNT($A$21:$A$2199),1),MATCH($T151,OFFSET($I$21,0,MATCH(U$21,$J$19:$M$19,0),COUNT($A$21:$A$2199),1),0),1)</f>
        <v>5.7699999999999818</v>
      </c>
      <c r="V151" s="64">
        <f ca="1">INDEX(OFFSET($G$21,0,MATCH(V$20,$H$20:$I$20,0),COUNT($A$21:$A$2199),1),MATCH($T151,OFFSET($I$21,0,MATCH(V$21,$J$19:$M$19,0),COUNT($A$21:$A$2199),1),0),1)</f>
        <v>-12.209999999999923</v>
      </c>
      <c r="Y151" s="64">
        <f t="shared" ref="Y151:Y214" ca="1" si="24">IF(ISNA(U151)," ",U151)</f>
        <v>5.7699999999999818</v>
      </c>
      <c r="Z151" s="64">
        <f t="shared" ca="1" si="18"/>
        <v>-12.209999999999923</v>
      </c>
    </row>
    <row r="152" spans="1:26" hidden="1" outlineLevel="1" x14ac:dyDescent="0.35">
      <c r="A152" s="64">
        <v>1781055</v>
      </c>
      <c r="B152" s="64" t="s">
        <v>405</v>
      </c>
      <c r="C152" s="64">
        <v>3283.54</v>
      </c>
      <c r="D152" s="64">
        <v>185</v>
      </c>
      <c r="E152" s="64">
        <v>262.93</v>
      </c>
      <c r="F152" s="64">
        <v>258.57</v>
      </c>
      <c r="H152" s="64">
        <f t="shared" si="23"/>
        <v>-4.3600000000000136</v>
      </c>
      <c r="J152" s="64">
        <f t="shared" si="19"/>
        <v>21</v>
      </c>
      <c r="K152" s="64">
        <f t="shared" si="20"/>
        <v>23</v>
      </c>
      <c r="L152" s="64">
        <f t="shared" si="21"/>
        <v>62</v>
      </c>
      <c r="M152" s="64">
        <f t="shared" si="22"/>
        <v>26</v>
      </c>
      <c r="T152" s="64">
        <f t="shared" ref="T152:T215" si="25">T151+1</f>
        <v>131</v>
      </c>
      <c r="U152" s="64">
        <f ca="1">INDEX(OFFSET($G$21,0,MATCH(U$20,$H$20:$I$20,0),COUNT($A$21:$A$2199),1),MATCH($T152,OFFSET($I$21,0,MATCH(U$21,$J$19:$M$19,0),COUNT($A$21:$A$2199),1),0),1)</f>
        <v>-1.5300000000000011</v>
      </c>
      <c r="V152" s="64">
        <f ca="1">INDEX(OFFSET($G$21,0,MATCH(V$20,$H$20:$I$20,0),COUNT($A$21:$A$2199),1),MATCH($T152,OFFSET($I$21,0,MATCH(V$21,$J$19:$M$19,0),COUNT($A$21:$A$2199),1),0),1)</f>
        <v>-9.2800000000000011</v>
      </c>
      <c r="Y152" s="64">
        <f t="shared" ca="1" si="24"/>
        <v>-1.5300000000000011</v>
      </c>
      <c r="Z152" s="64">
        <f t="shared" ref="Z152:Z215" ca="1" si="26">IF(ISNA(V152)," ",V152)</f>
        <v>-9.2800000000000011</v>
      </c>
    </row>
    <row r="153" spans="1:26" hidden="1" outlineLevel="1" x14ac:dyDescent="0.35">
      <c r="A153" s="64">
        <v>1781568</v>
      </c>
      <c r="B153" s="64" t="s">
        <v>184</v>
      </c>
      <c r="C153" s="64">
        <v>6728.11</v>
      </c>
      <c r="D153" s="64">
        <v>185</v>
      </c>
      <c r="E153" s="64">
        <v>540.20000000000005</v>
      </c>
      <c r="F153" s="64">
        <v>0</v>
      </c>
      <c r="H153" s="64">
        <f t="shared" si="23"/>
        <v>-540.20000000000005</v>
      </c>
      <c r="J153" s="64">
        <f t="shared" si="19"/>
        <v>21</v>
      </c>
      <c r="K153" s="64">
        <f t="shared" si="20"/>
        <v>23</v>
      </c>
      <c r="L153" s="64">
        <f t="shared" si="21"/>
        <v>63</v>
      </c>
      <c r="M153" s="64">
        <f t="shared" si="22"/>
        <v>26</v>
      </c>
      <c r="T153" s="64">
        <f t="shared" si="25"/>
        <v>132</v>
      </c>
      <c r="U153" s="64">
        <f ca="1">INDEX(OFFSET($G$21,0,MATCH(U$20,$H$20:$I$20,0),COUNT($A$21:$A$2199),1),MATCH($T153,OFFSET($I$21,0,MATCH(U$21,$J$19:$M$19,0),COUNT($A$21:$A$2199),1),0),1)</f>
        <v>-5.1399999999999864</v>
      </c>
      <c r="V153" s="64">
        <f ca="1">INDEX(OFFSET($G$21,0,MATCH(V$20,$H$20:$I$20,0),COUNT($A$21:$A$2199),1),MATCH($T153,OFFSET($I$21,0,MATCH(V$21,$J$19:$M$19,0),COUNT($A$21:$A$2199),1),0),1)</f>
        <v>-4.9500000000000171</v>
      </c>
      <c r="Y153" s="64">
        <f t="shared" ca="1" si="24"/>
        <v>-5.1399999999999864</v>
      </c>
      <c r="Z153" s="64">
        <f t="shared" ca="1" si="26"/>
        <v>-4.9500000000000171</v>
      </c>
    </row>
    <row r="154" spans="1:26" hidden="1" outlineLevel="1" x14ac:dyDescent="0.35">
      <c r="A154" s="64">
        <v>1782384</v>
      </c>
      <c r="B154" s="64" t="s">
        <v>416</v>
      </c>
      <c r="C154" s="64">
        <v>5265.33</v>
      </c>
      <c r="D154" s="64">
        <v>185</v>
      </c>
      <c r="E154" s="64">
        <v>447.92</v>
      </c>
      <c r="F154" s="64">
        <v>0</v>
      </c>
      <c r="H154" s="64">
        <f t="shared" si="23"/>
        <v>-447.92</v>
      </c>
      <c r="J154" s="64">
        <f t="shared" si="19"/>
        <v>21</v>
      </c>
      <c r="K154" s="64">
        <f t="shared" si="20"/>
        <v>23</v>
      </c>
      <c r="L154" s="64">
        <f t="shared" si="21"/>
        <v>63</v>
      </c>
      <c r="M154" s="64">
        <f t="shared" si="22"/>
        <v>27</v>
      </c>
      <c r="T154" s="64">
        <f t="shared" si="25"/>
        <v>133</v>
      </c>
      <c r="U154" s="64">
        <f ca="1">INDEX(OFFSET($G$21,0,MATCH(U$20,$H$20:$I$20,0),COUNT($A$21:$A$2199),1),MATCH($T154,OFFSET($I$21,0,MATCH(U$21,$J$19:$M$19,0),COUNT($A$21:$A$2199),1),0),1)</f>
        <v>-7.3600000000000136</v>
      </c>
      <c r="V154" s="64">
        <f ca="1">INDEX(OFFSET($G$21,0,MATCH(V$20,$H$20:$I$20,0),COUNT($A$21:$A$2199),1),MATCH($T154,OFFSET($I$21,0,MATCH(V$21,$J$19:$M$19,0),COUNT($A$21:$A$2199),1),0),1)</f>
        <v>-0.50999999999999091</v>
      </c>
      <c r="Y154" s="64">
        <f t="shared" ca="1" si="24"/>
        <v>-7.3600000000000136</v>
      </c>
      <c r="Z154" s="64">
        <f t="shared" ca="1" si="26"/>
        <v>-0.50999999999999091</v>
      </c>
    </row>
    <row r="155" spans="1:26" hidden="1" outlineLevel="1" x14ac:dyDescent="0.35">
      <c r="A155" s="64">
        <v>1786740</v>
      </c>
      <c r="B155" s="64" t="s">
        <v>184</v>
      </c>
      <c r="C155" s="64">
        <v>4369.71</v>
      </c>
      <c r="D155" s="64">
        <v>185</v>
      </c>
      <c r="E155" s="64">
        <v>341.44</v>
      </c>
      <c r="F155" s="64">
        <v>0</v>
      </c>
      <c r="H155" s="64">
        <f t="shared" si="23"/>
        <v>-341.44</v>
      </c>
      <c r="J155" s="64">
        <f t="shared" si="19"/>
        <v>21</v>
      </c>
      <c r="K155" s="64">
        <f t="shared" si="20"/>
        <v>23</v>
      </c>
      <c r="L155" s="64">
        <f t="shared" si="21"/>
        <v>64</v>
      </c>
      <c r="M155" s="64">
        <f t="shared" si="22"/>
        <v>27</v>
      </c>
      <c r="T155" s="64">
        <f t="shared" si="25"/>
        <v>134</v>
      </c>
      <c r="U155" s="64">
        <f ca="1">INDEX(OFFSET($G$21,0,MATCH(U$20,$H$20:$I$20,0),COUNT($A$21:$A$2199),1),MATCH($T155,OFFSET($I$21,0,MATCH(U$21,$J$19:$M$19,0),COUNT($A$21:$A$2199),1),0),1)</f>
        <v>5.4700000000000273</v>
      </c>
      <c r="V155" s="64">
        <f ca="1">INDEX(OFFSET($G$21,0,MATCH(V$20,$H$20:$I$20,0),COUNT($A$21:$A$2199),1),MATCH($T155,OFFSET($I$21,0,MATCH(V$21,$J$19:$M$19,0),COUNT($A$21:$A$2199),1),0),1)</f>
        <v>-3.8799999999999955</v>
      </c>
      <c r="Y155" s="64">
        <f t="shared" ca="1" si="24"/>
        <v>5.4700000000000273</v>
      </c>
      <c r="Z155" s="64">
        <f t="shared" ca="1" si="26"/>
        <v>-3.8799999999999955</v>
      </c>
    </row>
    <row r="156" spans="1:26" hidden="1" outlineLevel="1" x14ac:dyDescent="0.35">
      <c r="A156" s="64">
        <v>1788093</v>
      </c>
      <c r="B156" s="64" t="s">
        <v>416</v>
      </c>
      <c r="C156" s="64">
        <v>1810.05</v>
      </c>
      <c r="D156" s="64">
        <v>185</v>
      </c>
      <c r="E156" s="64">
        <v>153.82</v>
      </c>
      <c r="F156" s="64">
        <v>0</v>
      </c>
      <c r="H156" s="64">
        <f t="shared" si="23"/>
        <v>-153.82</v>
      </c>
      <c r="J156" s="64">
        <f t="shared" si="19"/>
        <v>21</v>
      </c>
      <c r="K156" s="64">
        <f t="shared" si="20"/>
        <v>23</v>
      </c>
      <c r="L156" s="64">
        <f t="shared" si="21"/>
        <v>64</v>
      </c>
      <c r="M156" s="64">
        <f t="shared" si="22"/>
        <v>28</v>
      </c>
      <c r="T156" s="64">
        <f t="shared" si="25"/>
        <v>135</v>
      </c>
      <c r="U156" s="64">
        <f ca="1">INDEX(OFFSET($G$21,0,MATCH(U$20,$H$20:$I$20,0),COUNT($A$21:$A$2199),1),MATCH($T156,OFFSET($I$21,0,MATCH(U$21,$J$19:$M$19,0),COUNT($A$21:$A$2199),1),0),1)</f>
        <v>-7.0300000000000011</v>
      </c>
      <c r="V156" s="64">
        <f ca="1">INDEX(OFFSET($G$21,0,MATCH(V$20,$H$20:$I$20,0),COUNT($A$21:$A$2199),1),MATCH($T156,OFFSET($I$21,0,MATCH(V$21,$J$19:$M$19,0),COUNT($A$21:$A$2199),1),0),1)</f>
        <v>-4.6000000000000227</v>
      </c>
      <c r="Y156" s="64">
        <f t="shared" ca="1" si="24"/>
        <v>-7.0300000000000011</v>
      </c>
      <c r="Z156" s="64">
        <f t="shared" ca="1" si="26"/>
        <v>-4.6000000000000227</v>
      </c>
    </row>
    <row r="157" spans="1:26" hidden="1" outlineLevel="1" x14ac:dyDescent="0.35">
      <c r="A157" s="64">
        <v>1789497</v>
      </c>
      <c r="B157" s="64" t="s">
        <v>184</v>
      </c>
      <c r="C157" s="64">
        <v>4458.6400000000003</v>
      </c>
      <c r="D157" s="64">
        <v>185</v>
      </c>
      <c r="E157" s="64">
        <v>346.56</v>
      </c>
      <c r="F157" s="64">
        <v>0</v>
      </c>
      <c r="H157" s="64">
        <f t="shared" si="23"/>
        <v>-346.56</v>
      </c>
      <c r="J157" s="64">
        <f t="shared" si="19"/>
        <v>21</v>
      </c>
      <c r="K157" s="64">
        <f t="shared" si="20"/>
        <v>23</v>
      </c>
      <c r="L157" s="64">
        <f t="shared" si="21"/>
        <v>65</v>
      </c>
      <c r="M157" s="64">
        <f t="shared" si="22"/>
        <v>28</v>
      </c>
      <c r="T157" s="64">
        <f t="shared" si="25"/>
        <v>136</v>
      </c>
      <c r="U157" s="64">
        <f ca="1">INDEX(OFFSET($G$21,0,MATCH(U$20,$H$20:$I$20,0),COUNT($A$21:$A$2199),1),MATCH($T157,OFFSET($I$21,0,MATCH(U$21,$J$19:$M$19,0),COUNT($A$21:$A$2199),1),0),1)</f>
        <v>-7.07000000000005</v>
      </c>
      <c r="V157" s="64">
        <f ca="1">INDEX(OFFSET($G$21,0,MATCH(V$20,$H$20:$I$20,0),COUNT($A$21:$A$2199),1),MATCH($T157,OFFSET($I$21,0,MATCH(V$21,$J$19:$M$19,0),COUNT($A$21:$A$2199),1),0),1)</f>
        <v>-6.9900000000000091</v>
      </c>
      <c r="Y157" s="64">
        <f t="shared" ca="1" si="24"/>
        <v>-7.07000000000005</v>
      </c>
      <c r="Z157" s="64">
        <f t="shared" ca="1" si="26"/>
        <v>-6.9900000000000091</v>
      </c>
    </row>
    <row r="158" spans="1:26" hidden="1" outlineLevel="1" x14ac:dyDescent="0.35">
      <c r="A158" s="64">
        <v>1789934</v>
      </c>
      <c r="B158" s="64" t="s">
        <v>416</v>
      </c>
      <c r="C158" s="64">
        <v>2535.9</v>
      </c>
      <c r="D158" s="64">
        <v>185</v>
      </c>
      <c r="E158" s="64">
        <v>199.1</v>
      </c>
      <c r="F158" s="64">
        <v>0</v>
      </c>
      <c r="H158" s="64">
        <f t="shared" si="23"/>
        <v>-199.1</v>
      </c>
      <c r="J158" s="64">
        <f t="shared" si="19"/>
        <v>21</v>
      </c>
      <c r="K158" s="64">
        <f t="shared" si="20"/>
        <v>23</v>
      </c>
      <c r="L158" s="64">
        <f t="shared" si="21"/>
        <v>65</v>
      </c>
      <c r="M158" s="64">
        <f t="shared" si="22"/>
        <v>29</v>
      </c>
      <c r="T158" s="64">
        <f t="shared" si="25"/>
        <v>137</v>
      </c>
      <c r="U158" s="64">
        <f ca="1">INDEX(OFFSET($G$21,0,MATCH(U$20,$H$20:$I$20,0),COUNT($A$21:$A$2199),1),MATCH($T158,OFFSET($I$21,0,MATCH(U$21,$J$19:$M$19,0),COUNT($A$21:$A$2199),1),0),1)</f>
        <v>1.82000000000005</v>
      </c>
      <c r="V158" s="64">
        <f ca="1">INDEX(OFFSET($G$21,0,MATCH(V$20,$H$20:$I$20,0),COUNT($A$21:$A$2199),1),MATCH($T158,OFFSET($I$21,0,MATCH(V$21,$J$19:$M$19,0),COUNT($A$21:$A$2199),1),0),1)</f>
        <v>-0.82999999999998408</v>
      </c>
      <c r="Y158" s="64">
        <f t="shared" ca="1" si="24"/>
        <v>1.82000000000005</v>
      </c>
      <c r="Z158" s="64">
        <f t="shared" ca="1" si="26"/>
        <v>-0.82999999999998408</v>
      </c>
    </row>
    <row r="159" spans="1:26" hidden="1" outlineLevel="1" x14ac:dyDescent="0.35">
      <c r="A159" s="64">
        <v>1791632</v>
      </c>
      <c r="B159" s="64" t="s">
        <v>184</v>
      </c>
      <c r="C159" s="64">
        <v>6173.21</v>
      </c>
      <c r="D159" s="64">
        <v>185</v>
      </c>
      <c r="E159" s="64">
        <v>512.70000000000005</v>
      </c>
      <c r="F159" s="64">
        <v>0</v>
      </c>
      <c r="H159" s="64">
        <f t="shared" si="23"/>
        <v>-512.70000000000005</v>
      </c>
      <c r="J159" s="64">
        <f t="shared" si="19"/>
        <v>21</v>
      </c>
      <c r="K159" s="64">
        <f t="shared" si="20"/>
        <v>23</v>
      </c>
      <c r="L159" s="64">
        <f t="shared" si="21"/>
        <v>66</v>
      </c>
      <c r="M159" s="64">
        <f t="shared" si="22"/>
        <v>29</v>
      </c>
      <c r="T159" s="64">
        <f t="shared" si="25"/>
        <v>138</v>
      </c>
      <c r="U159" s="64">
        <f ca="1">INDEX(OFFSET($G$21,0,MATCH(U$20,$H$20:$I$20,0),COUNT($A$21:$A$2199),1),MATCH($T159,OFFSET($I$21,0,MATCH(U$21,$J$19:$M$19,0),COUNT($A$21:$A$2199),1),0),1)</f>
        <v>-21.789999999999964</v>
      </c>
      <c r="V159" s="64">
        <f ca="1">INDEX(OFFSET($G$21,0,MATCH(V$20,$H$20:$I$20,0),COUNT($A$21:$A$2199),1),MATCH($T159,OFFSET($I$21,0,MATCH(V$21,$J$19:$M$19,0),COUNT($A$21:$A$2199),1),0),1)</f>
        <v>6.5799999999999841</v>
      </c>
      <c r="Y159" s="64">
        <f t="shared" ca="1" si="24"/>
        <v>-21.789999999999964</v>
      </c>
      <c r="Z159" s="64">
        <f t="shared" ca="1" si="26"/>
        <v>6.5799999999999841</v>
      </c>
    </row>
    <row r="160" spans="1:26" hidden="1" outlineLevel="1" x14ac:dyDescent="0.35">
      <c r="A160" s="64">
        <v>1792911</v>
      </c>
      <c r="B160" s="64" t="s">
        <v>184</v>
      </c>
      <c r="C160" s="64">
        <v>5942.76</v>
      </c>
      <c r="D160" s="64">
        <v>185</v>
      </c>
      <c r="E160" s="64">
        <v>492.14</v>
      </c>
      <c r="F160" s="64">
        <v>0</v>
      </c>
      <c r="H160" s="64">
        <f t="shared" si="23"/>
        <v>-492.14</v>
      </c>
      <c r="J160" s="64">
        <f t="shared" si="19"/>
        <v>21</v>
      </c>
      <c r="K160" s="64">
        <f t="shared" si="20"/>
        <v>23</v>
      </c>
      <c r="L160" s="64">
        <f t="shared" si="21"/>
        <v>67</v>
      </c>
      <c r="M160" s="64">
        <f t="shared" si="22"/>
        <v>29</v>
      </c>
      <c r="T160" s="64">
        <f t="shared" si="25"/>
        <v>139</v>
      </c>
      <c r="U160" s="64">
        <f ca="1">INDEX(OFFSET($G$21,0,MATCH(U$20,$H$20:$I$20,0),COUNT($A$21:$A$2199),1),MATCH($T160,OFFSET($I$21,0,MATCH(U$21,$J$19:$M$19,0),COUNT($A$21:$A$2199),1),0),1)</f>
        <v>-5.5499999999999829</v>
      </c>
      <c r="V160" s="64">
        <f ca="1">INDEX(OFFSET($G$21,0,MATCH(V$20,$H$20:$I$20,0),COUNT($A$21:$A$2199),1),MATCH($T160,OFFSET($I$21,0,MATCH(V$21,$J$19:$M$19,0),COUNT($A$21:$A$2199),1),0),1)</f>
        <v>-4.7899999999999636</v>
      </c>
      <c r="Y160" s="64">
        <f t="shared" ca="1" si="24"/>
        <v>-5.5499999999999829</v>
      </c>
      <c r="Z160" s="64">
        <f t="shared" ca="1" si="26"/>
        <v>-4.7899999999999636</v>
      </c>
    </row>
    <row r="161" spans="1:26" hidden="1" outlineLevel="1" x14ac:dyDescent="0.35">
      <c r="A161" s="64">
        <v>1794511</v>
      </c>
      <c r="B161" s="64" t="s">
        <v>102</v>
      </c>
      <c r="C161" s="64">
        <v>4852.83</v>
      </c>
      <c r="D161" s="64">
        <v>186</v>
      </c>
      <c r="E161" s="64">
        <v>421.57</v>
      </c>
      <c r="F161" s="64">
        <v>425.1</v>
      </c>
      <c r="H161" s="64">
        <f t="shared" si="23"/>
        <v>3.5300000000000296</v>
      </c>
      <c r="J161" s="64">
        <f t="shared" si="19"/>
        <v>22</v>
      </c>
      <c r="K161" s="64">
        <f t="shared" si="20"/>
        <v>23</v>
      </c>
      <c r="L161" s="64">
        <f t="shared" si="21"/>
        <v>67</v>
      </c>
      <c r="M161" s="64">
        <f t="shared" si="22"/>
        <v>29</v>
      </c>
      <c r="T161" s="64">
        <f t="shared" si="25"/>
        <v>140</v>
      </c>
      <c r="U161" s="64">
        <f ca="1">INDEX(OFFSET($G$21,0,MATCH(U$20,$H$20:$I$20,0),COUNT($A$21:$A$2199),1),MATCH($T161,OFFSET($I$21,0,MATCH(U$21,$J$19:$M$19,0),COUNT($A$21:$A$2199),1),0),1)</f>
        <v>-0.56000000000000227</v>
      </c>
      <c r="V161" s="64">
        <f ca="1">INDEX(OFFSET($G$21,0,MATCH(V$20,$H$20:$I$20,0),COUNT($A$21:$A$2199),1),MATCH($T161,OFFSET($I$21,0,MATCH(V$21,$J$19:$M$19,0),COUNT($A$21:$A$2199),1),0),1)</f>
        <v>-9</v>
      </c>
      <c r="Y161" s="64">
        <f t="shared" ca="1" si="24"/>
        <v>-0.56000000000000227</v>
      </c>
      <c r="Z161" s="64">
        <f t="shared" ca="1" si="26"/>
        <v>-9</v>
      </c>
    </row>
    <row r="162" spans="1:26" hidden="1" outlineLevel="1" x14ac:dyDescent="0.35">
      <c r="A162" s="64">
        <v>1795379</v>
      </c>
      <c r="B162" s="64" t="s">
        <v>184</v>
      </c>
      <c r="C162" s="64">
        <v>5204.9799999999996</v>
      </c>
      <c r="D162" s="64">
        <v>185</v>
      </c>
      <c r="E162" s="64">
        <v>438.7</v>
      </c>
      <c r="F162" s="64">
        <v>0</v>
      </c>
      <c r="H162" s="64">
        <f t="shared" si="23"/>
        <v>-438.7</v>
      </c>
      <c r="J162" s="64">
        <f t="shared" si="19"/>
        <v>22</v>
      </c>
      <c r="K162" s="64">
        <f t="shared" si="20"/>
        <v>23</v>
      </c>
      <c r="L162" s="64">
        <f t="shared" si="21"/>
        <v>68</v>
      </c>
      <c r="M162" s="64">
        <f t="shared" si="22"/>
        <v>29</v>
      </c>
      <c r="T162" s="64">
        <f t="shared" si="25"/>
        <v>141</v>
      </c>
      <c r="U162" s="64">
        <f ca="1">INDEX(OFFSET($G$21,0,MATCH(U$20,$H$20:$I$20,0),COUNT($A$21:$A$2199),1),MATCH($T162,OFFSET($I$21,0,MATCH(U$21,$J$19:$M$19,0),COUNT($A$21:$A$2199),1),0),1)</f>
        <v>-6.0800000000000409</v>
      </c>
      <c r="V162" s="64">
        <f ca="1">INDEX(OFFSET($G$21,0,MATCH(V$20,$H$20:$I$20,0),COUNT($A$21:$A$2199),1),MATCH($T162,OFFSET($I$21,0,MATCH(V$21,$J$19:$M$19,0),COUNT($A$21:$A$2199),1),0),1)</f>
        <v>-1.2799999999999727</v>
      </c>
      <c r="Y162" s="64">
        <f t="shared" ca="1" si="24"/>
        <v>-6.0800000000000409</v>
      </c>
      <c r="Z162" s="64">
        <f t="shared" ca="1" si="26"/>
        <v>-1.2799999999999727</v>
      </c>
    </row>
    <row r="163" spans="1:26" hidden="1" outlineLevel="1" x14ac:dyDescent="0.35">
      <c r="A163" s="64">
        <v>1796278</v>
      </c>
      <c r="B163" s="64" t="s">
        <v>405</v>
      </c>
      <c r="C163" s="64">
        <v>3376.56</v>
      </c>
      <c r="D163" s="64">
        <v>185</v>
      </c>
      <c r="E163" s="64">
        <v>279.52999999999997</v>
      </c>
      <c r="F163" s="64">
        <v>278.44</v>
      </c>
      <c r="H163" s="64">
        <f t="shared" si="23"/>
        <v>-1.089999999999975</v>
      </c>
      <c r="J163" s="64">
        <f t="shared" si="19"/>
        <v>22</v>
      </c>
      <c r="K163" s="64">
        <f t="shared" si="20"/>
        <v>24</v>
      </c>
      <c r="L163" s="64">
        <f t="shared" si="21"/>
        <v>68</v>
      </c>
      <c r="M163" s="64">
        <f t="shared" si="22"/>
        <v>29</v>
      </c>
      <c r="T163" s="64">
        <f t="shared" si="25"/>
        <v>142</v>
      </c>
      <c r="U163" s="64">
        <f ca="1">INDEX(OFFSET($G$21,0,MATCH(U$20,$H$20:$I$20,0),COUNT($A$21:$A$2199),1),MATCH($T163,OFFSET($I$21,0,MATCH(U$21,$J$19:$M$19,0),COUNT($A$21:$A$2199),1),0),1)</f>
        <v>-6.1800000000000068</v>
      </c>
      <c r="V163" s="64">
        <f ca="1">INDEX(OFFSET($G$21,0,MATCH(V$20,$H$20:$I$20,0),COUNT($A$21:$A$2199),1),MATCH($T163,OFFSET($I$21,0,MATCH(V$21,$J$19:$M$19,0),COUNT($A$21:$A$2199),1),0),1)</f>
        <v>-5.8600000000000136</v>
      </c>
      <c r="Y163" s="64">
        <f t="shared" ca="1" si="24"/>
        <v>-6.1800000000000068</v>
      </c>
      <c r="Z163" s="64">
        <f t="shared" ca="1" si="26"/>
        <v>-5.8600000000000136</v>
      </c>
    </row>
    <row r="164" spans="1:26" hidden="1" outlineLevel="1" x14ac:dyDescent="0.35">
      <c r="A164" s="64">
        <v>1798886</v>
      </c>
      <c r="B164" s="64" t="s">
        <v>102</v>
      </c>
      <c r="C164" s="64">
        <v>4927.47</v>
      </c>
      <c r="D164" s="64">
        <v>183</v>
      </c>
      <c r="E164" s="64">
        <v>400.86</v>
      </c>
      <c r="F164" s="64">
        <v>394.43</v>
      </c>
      <c r="H164" s="64">
        <f t="shared" si="23"/>
        <v>-6.4300000000000068</v>
      </c>
      <c r="J164" s="64">
        <f t="shared" si="19"/>
        <v>23</v>
      </c>
      <c r="K164" s="64">
        <f t="shared" si="20"/>
        <v>24</v>
      </c>
      <c r="L164" s="64">
        <f t="shared" si="21"/>
        <v>68</v>
      </c>
      <c r="M164" s="64">
        <f t="shared" si="22"/>
        <v>29</v>
      </c>
      <c r="T164" s="64">
        <f t="shared" si="25"/>
        <v>143</v>
      </c>
      <c r="U164" s="64">
        <f ca="1">INDEX(OFFSET($G$21,0,MATCH(U$20,$H$20:$I$20,0),COUNT($A$21:$A$2199),1),MATCH($T164,OFFSET($I$21,0,MATCH(U$21,$J$19:$M$19,0),COUNT($A$21:$A$2199),1),0),1)</f>
        <v>-0.87999999999999545</v>
      </c>
      <c r="V164" s="64">
        <f ca="1">INDEX(OFFSET($G$21,0,MATCH(V$20,$H$20:$I$20,0),COUNT($A$21:$A$2199),1),MATCH($T164,OFFSET($I$21,0,MATCH(V$21,$J$19:$M$19,0),COUNT($A$21:$A$2199),1),0),1)</f>
        <v>-12.759999999999991</v>
      </c>
      <c r="Y164" s="64">
        <f t="shared" ca="1" si="24"/>
        <v>-0.87999999999999545</v>
      </c>
      <c r="Z164" s="64">
        <f t="shared" ca="1" si="26"/>
        <v>-12.759999999999991</v>
      </c>
    </row>
    <row r="165" spans="1:26" hidden="1" outlineLevel="1" x14ac:dyDescent="0.35">
      <c r="A165" s="64">
        <v>1809055</v>
      </c>
      <c r="B165" s="64" t="s">
        <v>184</v>
      </c>
      <c r="C165" s="64">
        <v>3672.58</v>
      </c>
      <c r="D165" s="64">
        <v>183</v>
      </c>
      <c r="E165" s="64">
        <v>303.64</v>
      </c>
      <c r="F165" s="64">
        <v>0</v>
      </c>
      <c r="H165" s="64">
        <f t="shared" si="23"/>
        <v>-303.64</v>
      </c>
      <c r="J165" s="64">
        <f t="shared" si="19"/>
        <v>23</v>
      </c>
      <c r="K165" s="64">
        <f t="shared" si="20"/>
        <v>24</v>
      </c>
      <c r="L165" s="64">
        <f t="shared" si="21"/>
        <v>69</v>
      </c>
      <c r="M165" s="64">
        <f t="shared" si="22"/>
        <v>29</v>
      </c>
      <c r="T165" s="64">
        <f t="shared" si="25"/>
        <v>144</v>
      </c>
      <c r="U165" s="64">
        <f ca="1">INDEX(OFFSET($G$21,0,MATCH(U$20,$H$20:$I$20,0),COUNT($A$21:$A$2199),1),MATCH($T165,OFFSET($I$21,0,MATCH(U$21,$J$19:$M$19,0),COUNT($A$21:$A$2199),1),0),1)</f>
        <v>-5.5699999999999932</v>
      </c>
      <c r="V165" s="64">
        <f ca="1">INDEX(OFFSET($G$21,0,MATCH(V$20,$H$20:$I$20,0),COUNT($A$21:$A$2199),1),MATCH($T165,OFFSET($I$21,0,MATCH(V$21,$J$19:$M$19,0),COUNT($A$21:$A$2199),1),0),1)</f>
        <v>0.87999999999999545</v>
      </c>
      <c r="Y165" s="64">
        <f t="shared" ca="1" si="24"/>
        <v>-5.5699999999999932</v>
      </c>
      <c r="Z165" s="64">
        <f t="shared" ca="1" si="26"/>
        <v>0.87999999999999545</v>
      </c>
    </row>
    <row r="166" spans="1:26" hidden="1" outlineLevel="1" x14ac:dyDescent="0.35">
      <c r="A166" s="64">
        <v>1809203</v>
      </c>
      <c r="B166" s="64" t="s">
        <v>184</v>
      </c>
      <c r="C166" s="64">
        <v>4330.96</v>
      </c>
      <c r="D166" s="64">
        <v>183</v>
      </c>
      <c r="E166" s="64">
        <v>358</v>
      </c>
      <c r="F166" s="64">
        <v>0</v>
      </c>
      <c r="H166" s="64">
        <f t="shared" si="23"/>
        <v>-358</v>
      </c>
      <c r="J166" s="64">
        <f t="shared" si="19"/>
        <v>23</v>
      </c>
      <c r="K166" s="64">
        <f t="shared" si="20"/>
        <v>24</v>
      </c>
      <c r="L166" s="64">
        <f t="shared" si="21"/>
        <v>70</v>
      </c>
      <c r="M166" s="64">
        <f t="shared" si="22"/>
        <v>29</v>
      </c>
      <c r="T166" s="64">
        <f t="shared" si="25"/>
        <v>145</v>
      </c>
      <c r="U166" s="64">
        <f ca="1">INDEX(OFFSET($G$21,0,MATCH(U$20,$H$20:$I$20,0),COUNT($A$21:$A$2199),1),MATCH($T166,OFFSET($I$21,0,MATCH(U$21,$J$19:$M$19,0),COUNT($A$21:$A$2199),1),0),1)</f>
        <v>-1.0999999999999943</v>
      </c>
      <c r="V166" s="64">
        <f ca="1">INDEX(OFFSET($G$21,0,MATCH(V$20,$H$20:$I$20,0),COUNT($A$21:$A$2199),1),MATCH($T166,OFFSET($I$21,0,MATCH(V$21,$J$19:$M$19,0),COUNT($A$21:$A$2199),1),0),1)</f>
        <v>-4.1899999999999977</v>
      </c>
      <c r="Y166" s="64">
        <f t="shared" ca="1" si="24"/>
        <v>-1.0999999999999943</v>
      </c>
      <c r="Z166" s="64">
        <f t="shared" ca="1" si="26"/>
        <v>-4.1899999999999977</v>
      </c>
    </row>
    <row r="167" spans="1:26" hidden="1" outlineLevel="1" x14ac:dyDescent="0.35">
      <c r="A167" s="64">
        <v>1810028</v>
      </c>
      <c r="B167" s="64" t="s">
        <v>184</v>
      </c>
      <c r="C167" s="64">
        <v>3426.01</v>
      </c>
      <c r="D167" s="64">
        <v>183</v>
      </c>
      <c r="E167" s="64">
        <v>300.45</v>
      </c>
      <c r="F167" s="64">
        <v>0</v>
      </c>
      <c r="H167" s="64">
        <f t="shared" si="23"/>
        <v>-300.45</v>
      </c>
      <c r="J167" s="64">
        <f t="shared" si="19"/>
        <v>23</v>
      </c>
      <c r="K167" s="64">
        <f t="shared" si="20"/>
        <v>24</v>
      </c>
      <c r="L167" s="64">
        <f t="shared" si="21"/>
        <v>71</v>
      </c>
      <c r="M167" s="64">
        <f t="shared" si="22"/>
        <v>29</v>
      </c>
      <c r="T167" s="64">
        <f t="shared" si="25"/>
        <v>146</v>
      </c>
      <c r="U167" s="64">
        <f ca="1">INDEX(OFFSET($G$21,0,MATCH(U$20,$H$20:$I$20,0),COUNT($A$21:$A$2199),1),MATCH($T167,OFFSET($I$21,0,MATCH(U$21,$J$19:$M$19,0),COUNT($A$21:$A$2199),1),0),1)</f>
        <v>-0.60000000000002274</v>
      </c>
      <c r="V167" s="64">
        <f ca="1">INDEX(OFFSET($G$21,0,MATCH(V$20,$H$20:$I$20,0),COUNT($A$21:$A$2199),1),MATCH($T167,OFFSET($I$21,0,MATCH(V$21,$J$19:$M$19,0),COUNT($A$21:$A$2199),1),0),1)</f>
        <v>1.6899999999999977</v>
      </c>
      <c r="Y167" s="64">
        <f t="shared" ca="1" si="24"/>
        <v>-0.60000000000002274</v>
      </c>
      <c r="Z167" s="64">
        <f t="shared" ca="1" si="26"/>
        <v>1.6899999999999977</v>
      </c>
    </row>
    <row r="168" spans="1:26" hidden="1" outlineLevel="1" x14ac:dyDescent="0.35">
      <c r="A168" s="64">
        <v>1816943</v>
      </c>
      <c r="B168" s="64" t="s">
        <v>416</v>
      </c>
      <c r="C168" s="64">
        <v>3018.48</v>
      </c>
      <c r="D168" s="64">
        <v>183</v>
      </c>
      <c r="E168" s="64">
        <v>243.01</v>
      </c>
      <c r="F168" s="64">
        <v>0</v>
      </c>
      <c r="H168" s="64">
        <f t="shared" si="23"/>
        <v>-243.01</v>
      </c>
      <c r="J168" s="64">
        <f t="shared" si="19"/>
        <v>23</v>
      </c>
      <c r="K168" s="64">
        <f t="shared" si="20"/>
        <v>24</v>
      </c>
      <c r="L168" s="64">
        <f t="shared" si="21"/>
        <v>71</v>
      </c>
      <c r="M168" s="64">
        <f t="shared" si="22"/>
        <v>30</v>
      </c>
      <c r="T168" s="64">
        <f t="shared" si="25"/>
        <v>147</v>
      </c>
      <c r="U168" s="64">
        <f ca="1">INDEX(OFFSET($G$21,0,MATCH(U$20,$H$20:$I$20,0),COUNT($A$21:$A$2199),1),MATCH($T168,OFFSET($I$21,0,MATCH(U$21,$J$19:$M$19,0),COUNT($A$21:$A$2199),1),0),1)</f>
        <v>-1.07000000000005</v>
      </c>
      <c r="V168" s="64">
        <f ca="1">INDEX(OFFSET($G$21,0,MATCH(V$20,$H$20:$I$20,0),COUNT($A$21:$A$2199),1),MATCH($T168,OFFSET($I$21,0,MATCH(V$21,$J$19:$M$19,0),COUNT($A$21:$A$2199),1),0),1)</f>
        <v>9.0599999999999454</v>
      </c>
      <c r="Y168" s="64">
        <f t="shared" ca="1" si="24"/>
        <v>-1.07000000000005</v>
      </c>
      <c r="Z168" s="64">
        <f t="shared" ca="1" si="26"/>
        <v>9.0599999999999454</v>
      </c>
    </row>
    <row r="169" spans="1:26" hidden="1" outlineLevel="1" x14ac:dyDescent="0.35">
      <c r="A169" s="64">
        <v>1820564</v>
      </c>
      <c r="B169" s="64" t="s">
        <v>184</v>
      </c>
      <c r="C169" s="64">
        <v>9659.26</v>
      </c>
      <c r="D169" s="64">
        <v>186</v>
      </c>
      <c r="E169" s="64">
        <v>785.38</v>
      </c>
      <c r="F169" s="64">
        <v>0</v>
      </c>
      <c r="H169" s="64">
        <f t="shared" si="23"/>
        <v>-785.38</v>
      </c>
      <c r="J169" s="64">
        <f t="shared" si="19"/>
        <v>23</v>
      </c>
      <c r="K169" s="64">
        <f t="shared" si="20"/>
        <v>24</v>
      </c>
      <c r="L169" s="64">
        <f t="shared" si="21"/>
        <v>72</v>
      </c>
      <c r="M169" s="64">
        <f t="shared" si="22"/>
        <v>30</v>
      </c>
      <c r="T169" s="64">
        <f t="shared" si="25"/>
        <v>148</v>
      </c>
      <c r="U169" s="64">
        <f ca="1">INDEX(OFFSET($G$21,0,MATCH(U$20,$H$20:$I$20,0),COUNT($A$21:$A$2199),1),MATCH($T169,OFFSET($I$21,0,MATCH(U$21,$J$19:$M$19,0),COUNT($A$21:$A$2199),1),0),1)</f>
        <v>3.7000000000000171</v>
      </c>
      <c r="V169" s="64">
        <f ca="1">INDEX(OFFSET($G$21,0,MATCH(V$20,$H$20:$I$20,0),COUNT($A$21:$A$2199),1),MATCH($T169,OFFSET($I$21,0,MATCH(V$21,$J$19:$M$19,0),COUNT($A$21:$A$2199),1),0),1)</f>
        <v>-6.1899999999999977</v>
      </c>
      <c r="Y169" s="64">
        <f t="shared" ca="1" si="24"/>
        <v>3.7000000000000171</v>
      </c>
      <c r="Z169" s="64">
        <f t="shared" ca="1" si="26"/>
        <v>-6.1899999999999977</v>
      </c>
    </row>
    <row r="170" spans="1:26" hidden="1" outlineLevel="1" x14ac:dyDescent="0.35">
      <c r="A170" s="64">
        <v>1820671</v>
      </c>
      <c r="B170" s="64" t="s">
        <v>184</v>
      </c>
      <c r="C170" s="64">
        <v>3151.34</v>
      </c>
      <c r="D170" s="64">
        <v>183</v>
      </c>
      <c r="E170" s="64">
        <v>266.98</v>
      </c>
      <c r="F170" s="64">
        <v>0</v>
      </c>
      <c r="H170" s="64">
        <f t="shared" si="23"/>
        <v>-266.98</v>
      </c>
      <c r="J170" s="64">
        <f t="shared" si="19"/>
        <v>23</v>
      </c>
      <c r="K170" s="64">
        <f t="shared" si="20"/>
        <v>24</v>
      </c>
      <c r="L170" s="64">
        <f t="shared" si="21"/>
        <v>73</v>
      </c>
      <c r="M170" s="64">
        <f t="shared" si="22"/>
        <v>30</v>
      </c>
      <c r="T170" s="64">
        <f t="shared" si="25"/>
        <v>149</v>
      </c>
      <c r="U170" s="64">
        <f ca="1">INDEX(OFFSET($G$21,0,MATCH(U$20,$H$20:$I$20,0),COUNT($A$21:$A$2199),1),MATCH($T170,OFFSET($I$21,0,MATCH(U$21,$J$19:$M$19,0),COUNT($A$21:$A$2199),1),0),1)</f>
        <v>-5.3700000000000045</v>
      </c>
      <c r="V170" s="64">
        <f ca="1">INDEX(OFFSET($G$21,0,MATCH(V$20,$H$20:$I$20,0),COUNT($A$21:$A$2199),1),MATCH($T170,OFFSET($I$21,0,MATCH(V$21,$J$19:$M$19,0),COUNT($A$21:$A$2199),1),0),1)</f>
        <v>0.67000000000001592</v>
      </c>
      <c r="Y170" s="64">
        <f t="shared" ca="1" si="24"/>
        <v>-5.3700000000000045</v>
      </c>
      <c r="Z170" s="64">
        <f t="shared" ca="1" si="26"/>
        <v>0.67000000000001592</v>
      </c>
    </row>
    <row r="171" spans="1:26" hidden="1" outlineLevel="1" x14ac:dyDescent="0.35">
      <c r="A171" s="64">
        <v>1823419</v>
      </c>
      <c r="B171" s="64" t="s">
        <v>184</v>
      </c>
      <c r="C171" s="64">
        <v>8847.7999999999993</v>
      </c>
      <c r="D171" s="64">
        <v>183</v>
      </c>
      <c r="E171" s="64">
        <v>720.96</v>
      </c>
      <c r="F171" s="64">
        <v>0</v>
      </c>
      <c r="H171" s="64">
        <f t="shared" si="23"/>
        <v>-720.96</v>
      </c>
      <c r="J171" s="64">
        <f t="shared" si="19"/>
        <v>23</v>
      </c>
      <c r="K171" s="64">
        <f t="shared" si="20"/>
        <v>24</v>
      </c>
      <c r="L171" s="64">
        <f t="shared" si="21"/>
        <v>74</v>
      </c>
      <c r="M171" s="64">
        <f t="shared" si="22"/>
        <v>30</v>
      </c>
      <c r="T171" s="64">
        <f t="shared" si="25"/>
        <v>150</v>
      </c>
      <c r="U171" s="64">
        <f ca="1">INDEX(OFFSET($G$21,0,MATCH(U$20,$H$20:$I$20,0),COUNT($A$21:$A$2199),1),MATCH($T171,OFFSET($I$21,0,MATCH(U$21,$J$19:$M$19,0),COUNT($A$21:$A$2199),1),0),1)</f>
        <v>-2.0600000000000023</v>
      </c>
      <c r="V171" s="64">
        <f ca="1">INDEX(OFFSET($G$21,0,MATCH(V$20,$H$20:$I$20,0),COUNT($A$21:$A$2199),1),MATCH($T171,OFFSET($I$21,0,MATCH(V$21,$J$19:$M$19,0),COUNT($A$21:$A$2199),1),0),1)</f>
        <v>-8.6700000000000159</v>
      </c>
      <c r="Y171" s="64">
        <f t="shared" ca="1" si="24"/>
        <v>-2.0600000000000023</v>
      </c>
      <c r="Z171" s="64">
        <f t="shared" ca="1" si="26"/>
        <v>-8.6700000000000159</v>
      </c>
    </row>
    <row r="172" spans="1:26" hidden="1" outlineLevel="1" x14ac:dyDescent="0.35">
      <c r="A172" s="64">
        <v>1838351</v>
      </c>
      <c r="B172" s="64" t="s">
        <v>405</v>
      </c>
      <c r="C172" s="64">
        <v>5087</v>
      </c>
      <c r="D172" s="64">
        <v>184</v>
      </c>
      <c r="E172" s="64">
        <v>422.02</v>
      </c>
      <c r="F172" s="64">
        <v>420</v>
      </c>
      <c r="H172" s="64">
        <f t="shared" si="23"/>
        <v>-2.0199999999999818</v>
      </c>
      <c r="J172" s="64">
        <f t="shared" si="19"/>
        <v>23</v>
      </c>
      <c r="K172" s="64">
        <f t="shared" si="20"/>
        <v>25</v>
      </c>
      <c r="L172" s="64">
        <f t="shared" si="21"/>
        <v>74</v>
      </c>
      <c r="M172" s="64">
        <f t="shared" si="22"/>
        <v>30</v>
      </c>
      <c r="T172" s="64">
        <f t="shared" si="25"/>
        <v>151</v>
      </c>
      <c r="U172" s="64">
        <f ca="1">INDEX(OFFSET($G$21,0,MATCH(U$20,$H$20:$I$20,0),COUNT($A$21:$A$2199),1),MATCH($T172,OFFSET($I$21,0,MATCH(U$21,$J$19:$M$19,0),COUNT($A$21:$A$2199),1),0),1)</f>
        <v>0.63999999999998636</v>
      </c>
      <c r="V172" s="64">
        <f ca="1">INDEX(OFFSET($G$21,0,MATCH(V$20,$H$20:$I$20,0),COUNT($A$21:$A$2199),1),MATCH($T172,OFFSET($I$21,0,MATCH(V$21,$J$19:$M$19,0),COUNT($A$21:$A$2199),1),0),1)</f>
        <v>-3.7099999999999795</v>
      </c>
      <c r="Y172" s="64">
        <f t="shared" ca="1" si="24"/>
        <v>0.63999999999998636</v>
      </c>
      <c r="Z172" s="64">
        <f t="shared" ca="1" si="26"/>
        <v>-3.7099999999999795</v>
      </c>
    </row>
    <row r="173" spans="1:26" hidden="1" outlineLevel="1" x14ac:dyDescent="0.35">
      <c r="A173" s="64">
        <v>1838400</v>
      </c>
      <c r="B173" s="64" t="s">
        <v>416</v>
      </c>
      <c r="C173" s="64">
        <v>2974.98</v>
      </c>
      <c r="D173" s="64">
        <v>183</v>
      </c>
      <c r="E173" s="64">
        <v>251.15</v>
      </c>
      <c r="F173" s="64">
        <v>0</v>
      </c>
      <c r="H173" s="64">
        <f t="shared" si="23"/>
        <v>-251.15</v>
      </c>
      <c r="J173" s="64">
        <f t="shared" si="19"/>
        <v>23</v>
      </c>
      <c r="K173" s="64">
        <f t="shared" si="20"/>
        <v>25</v>
      </c>
      <c r="L173" s="64">
        <f t="shared" si="21"/>
        <v>74</v>
      </c>
      <c r="M173" s="64">
        <f t="shared" si="22"/>
        <v>31</v>
      </c>
      <c r="T173" s="64">
        <f t="shared" si="25"/>
        <v>152</v>
      </c>
      <c r="U173" s="64">
        <f ca="1">INDEX(OFFSET($G$21,0,MATCH(U$20,$H$20:$I$20,0),COUNT($A$21:$A$2199),1),MATCH($T173,OFFSET($I$21,0,MATCH(U$21,$J$19:$M$19,0),COUNT($A$21:$A$2199),1),0),1)</f>
        <v>-0.60000000000002274</v>
      </c>
      <c r="V173" s="64">
        <f ca="1">INDEX(OFFSET($G$21,0,MATCH(V$20,$H$20:$I$20,0),COUNT($A$21:$A$2199),1),MATCH($T173,OFFSET($I$21,0,MATCH(V$21,$J$19:$M$19,0),COUNT($A$21:$A$2199),1),0),1)</f>
        <v>1.4699999999999989</v>
      </c>
      <c r="Y173" s="64">
        <f t="shared" ca="1" si="24"/>
        <v>-0.60000000000002274</v>
      </c>
      <c r="Z173" s="64">
        <f t="shared" ca="1" si="26"/>
        <v>1.4699999999999989</v>
      </c>
    </row>
    <row r="174" spans="1:26" hidden="1" outlineLevel="1" x14ac:dyDescent="0.35">
      <c r="A174" s="64">
        <v>1841172</v>
      </c>
      <c r="B174" s="64" t="s">
        <v>405</v>
      </c>
      <c r="C174" s="64">
        <v>1728.66</v>
      </c>
      <c r="D174" s="64">
        <v>185</v>
      </c>
      <c r="E174" s="64">
        <v>137.38</v>
      </c>
      <c r="F174" s="64">
        <v>134.16999999999999</v>
      </c>
      <c r="H174" s="64">
        <f t="shared" si="23"/>
        <v>-3.210000000000008</v>
      </c>
      <c r="J174" s="64">
        <f t="shared" si="19"/>
        <v>23</v>
      </c>
      <c r="K174" s="64">
        <f t="shared" si="20"/>
        <v>26</v>
      </c>
      <c r="L174" s="64">
        <f t="shared" si="21"/>
        <v>74</v>
      </c>
      <c r="M174" s="64">
        <f t="shared" si="22"/>
        <v>31</v>
      </c>
      <c r="T174" s="64">
        <f t="shared" si="25"/>
        <v>153</v>
      </c>
      <c r="U174" s="64">
        <f ca="1">INDEX(OFFSET($G$21,0,MATCH(U$20,$H$20:$I$20,0),COUNT($A$21:$A$2199),1),MATCH($T174,OFFSET($I$21,0,MATCH(U$21,$J$19:$M$19,0),COUNT($A$21:$A$2199),1),0),1)</f>
        <v>-3.0099999999999909</v>
      </c>
      <c r="V174" s="64">
        <f ca="1">INDEX(OFFSET($G$21,0,MATCH(V$20,$H$20:$I$20,0),COUNT($A$21:$A$2199),1),MATCH($T174,OFFSET($I$21,0,MATCH(V$21,$J$19:$M$19,0),COUNT($A$21:$A$2199),1),0),1)</f>
        <v>-2.7200000000000273</v>
      </c>
      <c r="Y174" s="64">
        <f t="shared" ca="1" si="24"/>
        <v>-3.0099999999999909</v>
      </c>
      <c r="Z174" s="64">
        <f t="shared" ca="1" si="26"/>
        <v>-2.7200000000000273</v>
      </c>
    </row>
    <row r="175" spans="1:26" hidden="1" outlineLevel="1" x14ac:dyDescent="0.35">
      <c r="A175" s="64">
        <v>1841635</v>
      </c>
      <c r="B175" s="64" t="s">
        <v>405</v>
      </c>
      <c r="C175" s="64">
        <v>4404.92</v>
      </c>
      <c r="D175" s="64">
        <v>153</v>
      </c>
      <c r="E175" s="64">
        <v>355.2</v>
      </c>
      <c r="F175" s="64">
        <v>346.73</v>
      </c>
      <c r="H175" s="64">
        <f t="shared" si="23"/>
        <v>-8.4699999999999704</v>
      </c>
      <c r="J175" s="64">
        <f t="shared" si="19"/>
        <v>23</v>
      </c>
      <c r="K175" s="64">
        <f t="shared" si="20"/>
        <v>27</v>
      </c>
      <c r="L175" s="64">
        <f t="shared" si="21"/>
        <v>74</v>
      </c>
      <c r="M175" s="64">
        <f t="shared" si="22"/>
        <v>31</v>
      </c>
      <c r="T175" s="64">
        <f t="shared" si="25"/>
        <v>154</v>
      </c>
      <c r="U175" s="64">
        <f ca="1">INDEX(OFFSET($G$21,0,MATCH(U$20,$H$20:$I$20,0),COUNT($A$21:$A$2199),1),MATCH($T175,OFFSET($I$21,0,MATCH(U$21,$J$19:$M$19,0),COUNT($A$21:$A$2199),1),0),1)</f>
        <v>-2.1999999999999886</v>
      </c>
      <c r="V175" s="64">
        <f ca="1">INDEX(OFFSET($G$21,0,MATCH(V$20,$H$20:$I$20,0),COUNT($A$21:$A$2199),1),MATCH($T175,OFFSET($I$21,0,MATCH(V$21,$J$19:$M$19,0),COUNT($A$21:$A$2199),1),0),1)</f>
        <v>-10.379999999999995</v>
      </c>
      <c r="Y175" s="64">
        <f t="shared" ca="1" si="24"/>
        <v>-2.1999999999999886</v>
      </c>
      <c r="Z175" s="64">
        <f t="shared" ca="1" si="26"/>
        <v>-10.379999999999995</v>
      </c>
    </row>
    <row r="176" spans="1:26" hidden="1" outlineLevel="1" x14ac:dyDescent="0.35">
      <c r="A176" s="64">
        <v>1842229</v>
      </c>
      <c r="B176" s="64" t="s">
        <v>102</v>
      </c>
      <c r="C176" s="64">
        <v>6425.33</v>
      </c>
      <c r="D176" s="64">
        <v>184</v>
      </c>
      <c r="E176" s="64">
        <v>539.64</v>
      </c>
      <c r="F176" s="64">
        <v>536.67999999999995</v>
      </c>
      <c r="H176" s="64">
        <f t="shared" si="23"/>
        <v>-2.9600000000000364</v>
      </c>
      <c r="J176" s="64">
        <f t="shared" si="19"/>
        <v>24</v>
      </c>
      <c r="K176" s="64">
        <f t="shared" si="20"/>
        <v>27</v>
      </c>
      <c r="L176" s="64">
        <f t="shared" si="21"/>
        <v>74</v>
      </c>
      <c r="M176" s="64">
        <f t="shared" si="22"/>
        <v>31</v>
      </c>
      <c r="T176" s="64">
        <f t="shared" si="25"/>
        <v>155</v>
      </c>
      <c r="U176" s="64">
        <f ca="1">INDEX(OFFSET($G$21,0,MATCH(U$20,$H$20:$I$20,0),COUNT($A$21:$A$2199),1),MATCH($T176,OFFSET($I$21,0,MATCH(U$21,$J$19:$M$19,0),COUNT($A$21:$A$2199),1),0),1)</f>
        <v>-5.9199999999999875</v>
      </c>
      <c r="V176" s="64">
        <f ca="1">INDEX(OFFSET($G$21,0,MATCH(V$20,$H$20:$I$20,0),COUNT($A$21:$A$2199),1),MATCH($T176,OFFSET($I$21,0,MATCH(V$21,$J$19:$M$19,0),COUNT($A$21:$A$2199),1),0),1)</f>
        <v>-3.42999999999995</v>
      </c>
      <c r="Y176" s="64">
        <f t="shared" ca="1" si="24"/>
        <v>-5.9199999999999875</v>
      </c>
      <c r="Z176" s="64">
        <f t="shared" ca="1" si="26"/>
        <v>-3.42999999999995</v>
      </c>
    </row>
    <row r="177" spans="1:26" hidden="1" outlineLevel="1" x14ac:dyDescent="0.35">
      <c r="A177" s="64">
        <v>1847469</v>
      </c>
      <c r="B177" s="64" t="s">
        <v>184</v>
      </c>
      <c r="C177" s="64">
        <v>6697.14</v>
      </c>
      <c r="D177" s="64">
        <v>183</v>
      </c>
      <c r="E177" s="64">
        <v>557.91</v>
      </c>
      <c r="F177" s="64">
        <v>0</v>
      </c>
      <c r="H177" s="64">
        <f t="shared" si="23"/>
        <v>-557.91</v>
      </c>
      <c r="J177" s="64">
        <f t="shared" si="19"/>
        <v>24</v>
      </c>
      <c r="K177" s="64">
        <f t="shared" si="20"/>
        <v>27</v>
      </c>
      <c r="L177" s="64">
        <f t="shared" si="21"/>
        <v>75</v>
      </c>
      <c r="M177" s="64">
        <f t="shared" si="22"/>
        <v>31</v>
      </c>
      <c r="T177" s="64">
        <f t="shared" si="25"/>
        <v>156</v>
      </c>
      <c r="U177" s="64">
        <f ca="1">INDEX(OFFSET($G$21,0,MATCH(U$20,$H$20:$I$20,0),COUNT($A$21:$A$2199),1),MATCH($T177,OFFSET($I$21,0,MATCH(U$21,$J$19:$M$19,0),COUNT($A$21:$A$2199),1),0),1)</f>
        <v>-18.110000000000014</v>
      </c>
      <c r="V177" s="64">
        <f ca="1">INDEX(OFFSET($G$21,0,MATCH(V$20,$H$20:$I$20,0),COUNT($A$21:$A$2199),1),MATCH($T177,OFFSET($I$21,0,MATCH(V$21,$J$19:$M$19,0),COUNT($A$21:$A$2199),1),0),1)</f>
        <v>6.4499999999999886</v>
      </c>
      <c r="Y177" s="64">
        <f t="shared" ca="1" si="24"/>
        <v>-18.110000000000014</v>
      </c>
      <c r="Z177" s="64">
        <f t="shared" ca="1" si="26"/>
        <v>6.4499999999999886</v>
      </c>
    </row>
    <row r="178" spans="1:26" hidden="1" outlineLevel="1" x14ac:dyDescent="0.35">
      <c r="A178" s="64">
        <v>1866120</v>
      </c>
      <c r="B178" s="64" t="s">
        <v>405</v>
      </c>
      <c r="C178" s="64">
        <v>4717.68</v>
      </c>
      <c r="D178" s="64">
        <v>184</v>
      </c>
      <c r="E178" s="64">
        <v>378.35</v>
      </c>
      <c r="F178" s="64">
        <v>367.48</v>
      </c>
      <c r="H178" s="64">
        <f t="shared" si="23"/>
        <v>-10.870000000000005</v>
      </c>
      <c r="J178" s="64">
        <f t="shared" si="19"/>
        <v>24</v>
      </c>
      <c r="K178" s="64">
        <f t="shared" si="20"/>
        <v>28</v>
      </c>
      <c r="L178" s="64">
        <f t="shared" si="21"/>
        <v>75</v>
      </c>
      <c r="M178" s="64">
        <f t="shared" si="22"/>
        <v>31</v>
      </c>
      <c r="T178" s="64">
        <f t="shared" si="25"/>
        <v>157</v>
      </c>
      <c r="U178" s="64">
        <f ca="1">INDEX(OFFSET($G$21,0,MATCH(U$20,$H$20:$I$20,0),COUNT($A$21:$A$2199),1),MATCH($T178,OFFSET($I$21,0,MATCH(U$21,$J$19:$M$19,0),COUNT($A$21:$A$2199),1),0),1)</f>
        <v>6.6800000000000068</v>
      </c>
      <c r="V178" s="64">
        <f ca="1">INDEX(OFFSET($G$21,0,MATCH(V$20,$H$20:$I$20,0),COUNT($A$21:$A$2199),1),MATCH($T178,OFFSET($I$21,0,MATCH(V$21,$J$19:$M$19,0),COUNT($A$21:$A$2199),1),0),1)</f>
        <v>-1.4899999999999807</v>
      </c>
      <c r="Y178" s="64">
        <f t="shared" ca="1" si="24"/>
        <v>6.6800000000000068</v>
      </c>
      <c r="Z178" s="64">
        <f t="shared" ca="1" si="26"/>
        <v>-1.4899999999999807</v>
      </c>
    </row>
    <row r="179" spans="1:26" hidden="1" outlineLevel="1" x14ac:dyDescent="0.35">
      <c r="A179" s="64">
        <v>1866170</v>
      </c>
      <c r="B179" s="64" t="s">
        <v>184</v>
      </c>
      <c r="C179" s="64">
        <v>5676.38</v>
      </c>
      <c r="D179" s="64">
        <v>183</v>
      </c>
      <c r="E179" s="64">
        <v>464.99</v>
      </c>
      <c r="F179" s="64">
        <v>0</v>
      </c>
      <c r="H179" s="64">
        <f t="shared" si="23"/>
        <v>-464.99</v>
      </c>
      <c r="J179" s="64">
        <f t="shared" si="19"/>
        <v>24</v>
      </c>
      <c r="K179" s="64">
        <f t="shared" si="20"/>
        <v>28</v>
      </c>
      <c r="L179" s="64">
        <f t="shared" si="21"/>
        <v>76</v>
      </c>
      <c r="M179" s="64">
        <f t="shared" si="22"/>
        <v>31</v>
      </c>
      <c r="T179" s="64">
        <f t="shared" si="25"/>
        <v>158</v>
      </c>
      <c r="U179" s="64">
        <f ca="1">INDEX(OFFSET($G$21,0,MATCH(U$20,$H$20:$I$20,0),COUNT($A$21:$A$2199),1),MATCH($T179,OFFSET($I$21,0,MATCH(U$21,$J$19:$M$19,0),COUNT($A$21:$A$2199),1),0),1)</f>
        <v>2.3700000000000045</v>
      </c>
      <c r="V179" s="64">
        <f ca="1">INDEX(OFFSET($G$21,0,MATCH(V$20,$H$20:$I$20,0),COUNT($A$21:$A$2199),1),MATCH($T179,OFFSET($I$21,0,MATCH(V$21,$J$19:$M$19,0),COUNT($A$21:$A$2199),1),0),1)</f>
        <v>-5.0300000000000296</v>
      </c>
      <c r="Y179" s="64">
        <f t="shared" ca="1" si="24"/>
        <v>2.3700000000000045</v>
      </c>
      <c r="Z179" s="64">
        <f t="shared" ca="1" si="26"/>
        <v>-5.0300000000000296</v>
      </c>
    </row>
    <row r="180" spans="1:26" hidden="1" outlineLevel="1" x14ac:dyDescent="0.35">
      <c r="A180" s="64">
        <v>1866253</v>
      </c>
      <c r="B180" s="64" t="s">
        <v>405</v>
      </c>
      <c r="C180" s="64">
        <v>4461.7700000000004</v>
      </c>
      <c r="D180" s="64">
        <v>184</v>
      </c>
      <c r="E180" s="64">
        <v>353.33</v>
      </c>
      <c r="F180" s="64">
        <v>348.76</v>
      </c>
      <c r="H180" s="64">
        <f t="shared" si="23"/>
        <v>-4.5699999999999932</v>
      </c>
      <c r="J180" s="64">
        <f t="shared" si="19"/>
        <v>24</v>
      </c>
      <c r="K180" s="64">
        <f t="shared" si="20"/>
        <v>29</v>
      </c>
      <c r="L180" s="64">
        <f t="shared" si="21"/>
        <v>76</v>
      </c>
      <c r="M180" s="64">
        <f t="shared" si="22"/>
        <v>31</v>
      </c>
      <c r="T180" s="64">
        <f t="shared" si="25"/>
        <v>159</v>
      </c>
      <c r="U180" s="64">
        <f ca="1">INDEX(OFFSET($G$21,0,MATCH(U$20,$H$20:$I$20,0),COUNT($A$21:$A$2199),1),MATCH($T180,OFFSET($I$21,0,MATCH(U$21,$J$19:$M$19,0),COUNT($A$21:$A$2199),1),0),1)</f>
        <v>1.2900000000000205</v>
      </c>
      <c r="V180" s="64">
        <f ca="1">INDEX(OFFSET($G$21,0,MATCH(V$20,$H$20:$I$20,0),COUNT($A$21:$A$2199),1),MATCH($T180,OFFSET($I$21,0,MATCH(V$21,$J$19:$M$19,0),COUNT($A$21:$A$2199),1),0),1)</f>
        <v>2.2300000000000182</v>
      </c>
      <c r="Y180" s="64">
        <f t="shared" ca="1" si="24"/>
        <v>1.2900000000000205</v>
      </c>
      <c r="Z180" s="64">
        <f t="shared" ca="1" si="26"/>
        <v>2.2300000000000182</v>
      </c>
    </row>
    <row r="181" spans="1:26" hidden="1" outlineLevel="1" x14ac:dyDescent="0.35">
      <c r="A181" s="64">
        <v>1866493</v>
      </c>
      <c r="B181" s="64" t="s">
        <v>184</v>
      </c>
      <c r="C181" s="64">
        <v>3382.69</v>
      </c>
      <c r="D181" s="64">
        <v>184</v>
      </c>
      <c r="E181" s="64">
        <v>264.72000000000003</v>
      </c>
      <c r="F181" s="64">
        <v>0</v>
      </c>
      <c r="H181" s="64">
        <f t="shared" si="23"/>
        <v>-264.72000000000003</v>
      </c>
      <c r="J181" s="64">
        <f t="shared" si="19"/>
        <v>24</v>
      </c>
      <c r="K181" s="64">
        <f t="shared" si="20"/>
        <v>29</v>
      </c>
      <c r="L181" s="64">
        <f t="shared" si="21"/>
        <v>77</v>
      </c>
      <c r="M181" s="64">
        <f t="shared" si="22"/>
        <v>31</v>
      </c>
      <c r="T181" s="64">
        <f t="shared" si="25"/>
        <v>160</v>
      </c>
      <c r="U181" s="64">
        <f ca="1">INDEX(OFFSET($G$21,0,MATCH(U$20,$H$20:$I$20,0),COUNT($A$21:$A$2199),1),MATCH($T181,OFFSET($I$21,0,MATCH(U$21,$J$19:$M$19,0),COUNT($A$21:$A$2199),1),0),1)</f>
        <v>-0.55000000000001137</v>
      </c>
      <c r="V181" s="64">
        <f ca="1">INDEX(OFFSET($G$21,0,MATCH(V$20,$H$20:$I$20,0),COUNT($A$21:$A$2199),1),MATCH($T181,OFFSET($I$21,0,MATCH(V$21,$J$19:$M$19,0),COUNT($A$21:$A$2199),1),0),1)</f>
        <v>-4.1300000000000239</v>
      </c>
      <c r="Y181" s="64">
        <f t="shared" ca="1" si="24"/>
        <v>-0.55000000000001137</v>
      </c>
      <c r="Z181" s="64">
        <f t="shared" ca="1" si="26"/>
        <v>-4.1300000000000239</v>
      </c>
    </row>
    <row r="182" spans="1:26" hidden="1" outlineLevel="1" x14ac:dyDescent="0.35">
      <c r="A182" s="64">
        <v>1867243</v>
      </c>
      <c r="B182" s="64" t="s">
        <v>184</v>
      </c>
      <c r="C182" s="64">
        <v>3980.41</v>
      </c>
      <c r="D182" s="64">
        <v>184</v>
      </c>
      <c r="E182" s="64">
        <v>320.73</v>
      </c>
      <c r="F182" s="64">
        <v>0</v>
      </c>
      <c r="H182" s="64">
        <f t="shared" si="23"/>
        <v>-320.73</v>
      </c>
      <c r="J182" s="64">
        <f t="shared" si="19"/>
        <v>24</v>
      </c>
      <c r="K182" s="64">
        <f t="shared" si="20"/>
        <v>29</v>
      </c>
      <c r="L182" s="64">
        <f t="shared" si="21"/>
        <v>78</v>
      </c>
      <c r="M182" s="64">
        <f t="shared" si="22"/>
        <v>31</v>
      </c>
      <c r="T182" s="64">
        <f t="shared" si="25"/>
        <v>161</v>
      </c>
      <c r="U182" s="64">
        <f ca="1">INDEX(OFFSET($G$21,0,MATCH(U$20,$H$20:$I$20,0),COUNT($A$21:$A$2199),1),MATCH($T182,OFFSET($I$21,0,MATCH(U$21,$J$19:$M$19,0),COUNT($A$21:$A$2199),1),0),1)</f>
        <v>-6.2400000000000091</v>
      </c>
      <c r="V182" s="64">
        <f ca="1">INDEX(OFFSET($G$21,0,MATCH(V$20,$H$20:$I$20,0),COUNT($A$21:$A$2199),1),MATCH($T182,OFFSET($I$21,0,MATCH(V$21,$J$19:$M$19,0),COUNT($A$21:$A$2199),1),0),1)</f>
        <v>6.8100000000000023</v>
      </c>
      <c r="Y182" s="64">
        <f t="shared" ca="1" si="24"/>
        <v>-6.2400000000000091</v>
      </c>
      <c r="Z182" s="64">
        <f t="shared" ca="1" si="26"/>
        <v>6.8100000000000023</v>
      </c>
    </row>
    <row r="183" spans="1:26" hidden="1" outlineLevel="1" x14ac:dyDescent="0.35">
      <c r="A183" s="64">
        <v>1867706</v>
      </c>
      <c r="B183" s="64" t="s">
        <v>102</v>
      </c>
      <c r="C183" s="64">
        <v>4096.54</v>
      </c>
      <c r="D183" s="64">
        <v>184</v>
      </c>
      <c r="E183" s="64">
        <v>341.64</v>
      </c>
      <c r="F183" s="64">
        <v>341.71</v>
      </c>
      <c r="H183" s="64">
        <f t="shared" si="23"/>
        <v>6.9999999999993179E-2</v>
      </c>
      <c r="J183" s="64">
        <f t="shared" si="19"/>
        <v>25</v>
      </c>
      <c r="K183" s="64">
        <f t="shared" si="20"/>
        <v>29</v>
      </c>
      <c r="L183" s="64">
        <f t="shared" si="21"/>
        <v>78</v>
      </c>
      <c r="M183" s="64">
        <f t="shared" si="22"/>
        <v>31</v>
      </c>
      <c r="T183" s="64">
        <f t="shared" si="25"/>
        <v>162</v>
      </c>
      <c r="U183" s="64">
        <f ca="1">INDEX(OFFSET($G$21,0,MATCH(U$20,$H$20:$I$20,0),COUNT($A$21:$A$2199),1),MATCH($T183,OFFSET($I$21,0,MATCH(U$21,$J$19:$M$19,0),COUNT($A$21:$A$2199),1),0),1)</f>
        <v>0.16999999999995907</v>
      </c>
      <c r="V183" s="64">
        <f ca="1">INDEX(OFFSET($G$21,0,MATCH(V$20,$H$20:$I$20,0),COUNT($A$21:$A$2199),1),MATCH($T183,OFFSET($I$21,0,MATCH(V$21,$J$19:$M$19,0),COUNT($A$21:$A$2199),1),0),1)</f>
        <v>0.87999999999999545</v>
      </c>
      <c r="Y183" s="64">
        <f t="shared" ca="1" si="24"/>
        <v>0.16999999999995907</v>
      </c>
      <c r="Z183" s="64">
        <f t="shared" ca="1" si="26"/>
        <v>0.87999999999999545</v>
      </c>
    </row>
    <row r="184" spans="1:26" hidden="1" outlineLevel="1" x14ac:dyDescent="0.35">
      <c r="A184" s="64">
        <v>1867847</v>
      </c>
      <c r="B184" s="64" t="s">
        <v>184</v>
      </c>
      <c r="C184" s="64">
        <v>5842.34</v>
      </c>
      <c r="D184" s="64">
        <v>184</v>
      </c>
      <c r="E184" s="64">
        <v>463.14</v>
      </c>
      <c r="F184" s="64">
        <v>0</v>
      </c>
      <c r="H184" s="64">
        <f t="shared" si="23"/>
        <v>-463.14</v>
      </c>
      <c r="J184" s="64">
        <f t="shared" si="19"/>
        <v>25</v>
      </c>
      <c r="K184" s="64">
        <f t="shared" si="20"/>
        <v>29</v>
      </c>
      <c r="L184" s="64">
        <f t="shared" si="21"/>
        <v>79</v>
      </c>
      <c r="M184" s="64">
        <f t="shared" si="22"/>
        <v>31</v>
      </c>
      <c r="T184" s="64">
        <f t="shared" si="25"/>
        <v>163</v>
      </c>
      <c r="U184" s="64">
        <f ca="1">INDEX(OFFSET($G$21,0,MATCH(U$20,$H$20:$I$20,0),COUNT($A$21:$A$2199),1),MATCH($T184,OFFSET($I$21,0,MATCH(U$21,$J$19:$M$19,0),COUNT($A$21:$A$2199),1),0),1)</f>
        <v>-8.7400000000000091</v>
      </c>
      <c r="V184" s="64">
        <f ca="1">INDEX(OFFSET($G$21,0,MATCH(V$20,$H$20:$I$20,0),COUNT($A$21:$A$2199),1),MATCH($T184,OFFSET($I$21,0,MATCH(V$21,$J$19:$M$19,0),COUNT($A$21:$A$2199),1),0),1)</f>
        <v>9.9999999999994316E-2</v>
      </c>
      <c r="Y184" s="64">
        <f t="shared" ca="1" si="24"/>
        <v>-8.7400000000000091</v>
      </c>
      <c r="Z184" s="64">
        <f t="shared" ca="1" si="26"/>
        <v>9.9999999999994316E-2</v>
      </c>
    </row>
    <row r="185" spans="1:26" hidden="1" outlineLevel="1" x14ac:dyDescent="0.35">
      <c r="A185" s="64">
        <v>1868837</v>
      </c>
      <c r="B185" s="64" t="s">
        <v>102</v>
      </c>
      <c r="C185" s="64">
        <v>6912.85</v>
      </c>
      <c r="D185" s="64">
        <v>184</v>
      </c>
      <c r="E185" s="64">
        <v>591.33000000000004</v>
      </c>
      <c r="F185" s="64">
        <v>590.42999999999995</v>
      </c>
      <c r="H185" s="64">
        <f t="shared" si="23"/>
        <v>-0.90000000000009095</v>
      </c>
      <c r="J185" s="64">
        <f t="shared" si="19"/>
        <v>26</v>
      </c>
      <c r="K185" s="64">
        <f t="shared" si="20"/>
        <v>29</v>
      </c>
      <c r="L185" s="64">
        <f t="shared" si="21"/>
        <v>79</v>
      </c>
      <c r="M185" s="64">
        <f t="shared" si="22"/>
        <v>31</v>
      </c>
      <c r="T185" s="64">
        <f t="shared" si="25"/>
        <v>164</v>
      </c>
      <c r="U185" s="64">
        <f ca="1">INDEX(OFFSET($G$21,0,MATCH(U$20,$H$20:$I$20,0),COUNT($A$21:$A$2199),1),MATCH($T185,OFFSET($I$21,0,MATCH(U$21,$J$19:$M$19,0),COUNT($A$21:$A$2199),1),0),1)</f>
        <v>-15.25</v>
      </c>
      <c r="V185" s="64">
        <f ca="1">INDEX(OFFSET($G$21,0,MATCH(V$20,$H$20:$I$20,0),COUNT($A$21:$A$2199),1),MATCH($T185,OFFSET($I$21,0,MATCH(V$21,$J$19:$M$19,0),COUNT($A$21:$A$2199),1),0),1)</f>
        <v>-19.370000000000005</v>
      </c>
      <c r="Y185" s="64">
        <f t="shared" ca="1" si="24"/>
        <v>-15.25</v>
      </c>
      <c r="Z185" s="64">
        <f t="shared" ca="1" si="26"/>
        <v>-19.370000000000005</v>
      </c>
    </row>
    <row r="186" spans="1:26" hidden="1" outlineLevel="1" x14ac:dyDescent="0.35">
      <c r="A186" s="64">
        <v>1869249</v>
      </c>
      <c r="B186" s="64" t="s">
        <v>184</v>
      </c>
      <c r="C186" s="64">
        <v>3232.72</v>
      </c>
      <c r="D186" s="64">
        <v>184</v>
      </c>
      <c r="E186" s="64">
        <v>267.79000000000002</v>
      </c>
      <c r="F186" s="64">
        <v>0</v>
      </c>
      <c r="H186" s="64">
        <f t="shared" si="23"/>
        <v>-267.79000000000002</v>
      </c>
      <c r="J186" s="64">
        <f t="shared" si="19"/>
        <v>26</v>
      </c>
      <c r="K186" s="64">
        <f t="shared" si="20"/>
        <v>29</v>
      </c>
      <c r="L186" s="64">
        <f t="shared" si="21"/>
        <v>80</v>
      </c>
      <c r="M186" s="64">
        <f t="shared" si="22"/>
        <v>31</v>
      </c>
      <c r="T186" s="64">
        <f t="shared" si="25"/>
        <v>165</v>
      </c>
      <c r="U186" s="64">
        <f ca="1">INDEX(OFFSET($G$21,0,MATCH(U$20,$H$20:$I$20,0),COUNT($A$21:$A$2199),1),MATCH($T186,OFFSET($I$21,0,MATCH(U$21,$J$19:$M$19,0),COUNT($A$21:$A$2199),1),0),1)</f>
        <v>-3.039999999999992</v>
      </c>
      <c r="V186" s="64">
        <f ca="1">INDEX(OFFSET($G$21,0,MATCH(V$20,$H$20:$I$20,0),COUNT($A$21:$A$2199),1),MATCH($T186,OFFSET($I$21,0,MATCH(V$21,$J$19:$M$19,0),COUNT($A$21:$A$2199),1),0),1)</f>
        <v>-21.009999999999991</v>
      </c>
      <c r="Y186" s="64">
        <f t="shared" ca="1" si="24"/>
        <v>-3.039999999999992</v>
      </c>
      <c r="Z186" s="64">
        <f t="shared" ca="1" si="26"/>
        <v>-21.009999999999991</v>
      </c>
    </row>
    <row r="187" spans="1:26" hidden="1" outlineLevel="1" x14ac:dyDescent="0.35">
      <c r="A187" s="64">
        <v>1887879</v>
      </c>
      <c r="B187" s="64" t="s">
        <v>184</v>
      </c>
      <c r="C187" s="64">
        <v>3468.65</v>
      </c>
      <c r="D187" s="64">
        <v>183</v>
      </c>
      <c r="E187" s="64">
        <v>287.07</v>
      </c>
      <c r="F187" s="64">
        <v>0</v>
      </c>
      <c r="H187" s="64">
        <f t="shared" si="23"/>
        <v>-287.07</v>
      </c>
      <c r="J187" s="64">
        <f t="shared" si="19"/>
        <v>26</v>
      </c>
      <c r="K187" s="64">
        <f t="shared" si="20"/>
        <v>29</v>
      </c>
      <c r="L187" s="64">
        <f t="shared" si="21"/>
        <v>81</v>
      </c>
      <c r="M187" s="64">
        <f t="shared" si="22"/>
        <v>31</v>
      </c>
      <c r="T187" s="64">
        <f t="shared" si="25"/>
        <v>166</v>
      </c>
      <c r="U187" s="64">
        <f ca="1">INDEX(OFFSET($G$21,0,MATCH(U$20,$H$20:$I$20,0),COUNT($A$21:$A$2199),1),MATCH($T187,OFFSET($I$21,0,MATCH(U$21,$J$19:$M$19,0),COUNT($A$21:$A$2199),1),0),1)</f>
        <v>-3.0799999999999841</v>
      </c>
      <c r="V187" s="64">
        <f ca="1">INDEX(OFFSET($G$21,0,MATCH(V$20,$H$20:$I$20,0),COUNT($A$21:$A$2199),1),MATCH($T187,OFFSET($I$21,0,MATCH(V$21,$J$19:$M$19,0),COUNT($A$21:$A$2199),1),0),1)</f>
        <v>-1.5499999999999545</v>
      </c>
      <c r="Y187" s="64">
        <f t="shared" ca="1" si="24"/>
        <v>-3.0799999999999841</v>
      </c>
      <c r="Z187" s="64">
        <f t="shared" ca="1" si="26"/>
        <v>-1.5499999999999545</v>
      </c>
    </row>
    <row r="188" spans="1:26" hidden="1" outlineLevel="1" x14ac:dyDescent="0.35">
      <c r="A188" s="64">
        <v>1902156</v>
      </c>
      <c r="B188" s="64" t="s">
        <v>184</v>
      </c>
      <c r="C188" s="64">
        <v>2471.1</v>
      </c>
      <c r="D188" s="64">
        <v>183</v>
      </c>
      <c r="E188" s="64">
        <v>207.57</v>
      </c>
      <c r="F188" s="64">
        <v>0</v>
      </c>
      <c r="H188" s="64">
        <f t="shared" si="23"/>
        <v>-207.57</v>
      </c>
      <c r="J188" s="64">
        <f t="shared" si="19"/>
        <v>26</v>
      </c>
      <c r="K188" s="64">
        <f t="shared" si="20"/>
        <v>29</v>
      </c>
      <c r="L188" s="64">
        <f t="shared" si="21"/>
        <v>82</v>
      </c>
      <c r="M188" s="64">
        <f t="shared" si="22"/>
        <v>31</v>
      </c>
      <c r="T188" s="64">
        <f t="shared" si="25"/>
        <v>167</v>
      </c>
      <c r="U188" s="64">
        <f ca="1">INDEX(OFFSET($G$21,0,MATCH(U$20,$H$20:$I$20,0),COUNT($A$21:$A$2199),1),MATCH($T188,OFFSET($I$21,0,MATCH(U$21,$J$19:$M$19,0),COUNT($A$21:$A$2199),1),0),1)</f>
        <v>-0.41999999999998749</v>
      </c>
      <c r="V188" s="64">
        <f ca="1">INDEX(OFFSET($G$21,0,MATCH(V$20,$H$20:$I$20,0),COUNT($A$21:$A$2199),1),MATCH($T188,OFFSET($I$21,0,MATCH(V$21,$J$19:$M$19,0),COUNT($A$21:$A$2199),1),0),1)</f>
        <v>-25.229999999999905</v>
      </c>
      <c r="Y188" s="64">
        <f t="shared" ca="1" si="24"/>
        <v>-0.41999999999998749</v>
      </c>
      <c r="Z188" s="64">
        <f t="shared" ca="1" si="26"/>
        <v>-25.229999999999905</v>
      </c>
    </row>
    <row r="189" spans="1:26" hidden="1" outlineLevel="1" x14ac:dyDescent="0.35">
      <c r="A189" s="64">
        <v>1906231</v>
      </c>
      <c r="B189" s="64" t="s">
        <v>184</v>
      </c>
      <c r="C189" s="64">
        <v>11998.34</v>
      </c>
      <c r="D189" s="64">
        <v>184</v>
      </c>
      <c r="E189" s="64">
        <v>984.73</v>
      </c>
      <c r="F189" s="64">
        <v>0</v>
      </c>
      <c r="H189" s="64">
        <f t="shared" si="23"/>
        <v>-984.73</v>
      </c>
      <c r="J189" s="64">
        <f t="shared" si="19"/>
        <v>26</v>
      </c>
      <c r="K189" s="64">
        <f t="shared" si="20"/>
        <v>29</v>
      </c>
      <c r="L189" s="64">
        <f t="shared" si="21"/>
        <v>83</v>
      </c>
      <c r="M189" s="64">
        <f t="shared" si="22"/>
        <v>31</v>
      </c>
      <c r="T189" s="64">
        <f t="shared" si="25"/>
        <v>168</v>
      </c>
      <c r="U189" s="64">
        <f ca="1">INDEX(OFFSET($G$21,0,MATCH(U$20,$H$20:$I$20,0),COUNT($A$21:$A$2199),1),MATCH($T189,OFFSET($I$21,0,MATCH(U$21,$J$19:$M$19,0),COUNT($A$21:$A$2199),1),0),1)</f>
        <v>5.0300000000000011</v>
      </c>
      <c r="V189" s="64">
        <f ca="1">INDEX(OFFSET($G$21,0,MATCH(V$20,$H$20:$I$20,0),COUNT($A$21:$A$2199),1),MATCH($T189,OFFSET($I$21,0,MATCH(V$21,$J$19:$M$19,0),COUNT($A$21:$A$2199),1),0),1)</f>
        <v>-9.6800000000000068</v>
      </c>
      <c r="Y189" s="64">
        <f t="shared" ca="1" si="24"/>
        <v>5.0300000000000011</v>
      </c>
      <c r="Z189" s="64">
        <f t="shared" ca="1" si="26"/>
        <v>-9.6800000000000068</v>
      </c>
    </row>
    <row r="190" spans="1:26" hidden="1" outlineLevel="1" x14ac:dyDescent="0.35">
      <c r="A190" s="64">
        <v>1906372</v>
      </c>
      <c r="B190" s="64" t="s">
        <v>184</v>
      </c>
      <c r="C190" s="64">
        <v>6236.01</v>
      </c>
      <c r="D190" s="64">
        <v>183</v>
      </c>
      <c r="E190" s="64">
        <v>493.52</v>
      </c>
      <c r="F190" s="64">
        <v>0</v>
      </c>
      <c r="H190" s="64">
        <f t="shared" si="23"/>
        <v>-493.52</v>
      </c>
      <c r="J190" s="64">
        <f t="shared" si="19"/>
        <v>26</v>
      </c>
      <c r="K190" s="64">
        <f t="shared" si="20"/>
        <v>29</v>
      </c>
      <c r="L190" s="64">
        <f t="shared" si="21"/>
        <v>84</v>
      </c>
      <c r="M190" s="64">
        <f t="shared" si="22"/>
        <v>31</v>
      </c>
      <c r="T190" s="64">
        <f t="shared" si="25"/>
        <v>169</v>
      </c>
      <c r="U190" s="64">
        <f ca="1">INDEX(OFFSET($G$21,0,MATCH(U$20,$H$20:$I$20,0),COUNT($A$21:$A$2199),1),MATCH($T190,OFFSET($I$21,0,MATCH(U$21,$J$19:$M$19,0),COUNT($A$21:$A$2199),1),0),1)</f>
        <v>-2.1200000000000045</v>
      </c>
      <c r="V190" s="64">
        <f ca="1">INDEX(OFFSET($G$21,0,MATCH(V$20,$H$20:$I$20,0),COUNT($A$21:$A$2199),1),MATCH($T190,OFFSET($I$21,0,MATCH(V$21,$J$19:$M$19,0),COUNT($A$21:$A$2199),1),0),1)</f>
        <v>3.1699999999999591</v>
      </c>
      <c r="Y190" s="64">
        <f t="shared" ca="1" si="24"/>
        <v>-2.1200000000000045</v>
      </c>
      <c r="Z190" s="64">
        <f t="shared" ca="1" si="26"/>
        <v>3.1699999999999591</v>
      </c>
    </row>
    <row r="191" spans="1:26" hidden="1" outlineLevel="1" x14ac:dyDescent="0.35">
      <c r="A191" s="64">
        <v>1971268</v>
      </c>
      <c r="B191" s="64" t="s">
        <v>184</v>
      </c>
      <c r="C191" s="64">
        <v>3160.91</v>
      </c>
      <c r="D191" s="64">
        <v>184</v>
      </c>
      <c r="E191" s="64">
        <v>253.81</v>
      </c>
      <c r="F191" s="64">
        <v>0</v>
      </c>
      <c r="H191" s="64">
        <f t="shared" si="23"/>
        <v>-253.81</v>
      </c>
      <c r="J191" s="64">
        <f t="shared" si="19"/>
        <v>26</v>
      </c>
      <c r="K191" s="64">
        <f t="shared" si="20"/>
        <v>29</v>
      </c>
      <c r="L191" s="64">
        <f t="shared" si="21"/>
        <v>85</v>
      </c>
      <c r="M191" s="64">
        <f t="shared" si="22"/>
        <v>31</v>
      </c>
      <c r="T191" s="64">
        <f t="shared" si="25"/>
        <v>170</v>
      </c>
      <c r="U191" s="64">
        <f ca="1">INDEX(OFFSET($G$21,0,MATCH(U$20,$H$20:$I$20,0),COUNT($A$21:$A$2199),1),MATCH($T191,OFFSET($I$21,0,MATCH(U$21,$J$19:$M$19,0),COUNT($A$21:$A$2199),1),0),1)</f>
        <v>-3.1099999999999568</v>
      </c>
      <c r="V191" s="64">
        <f ca="1">INDEX(OFFSET($G$21,0,MATCH(V$20,$H$20:$I$20,0),COUNT($A$21:$A$2199),1),MATCH($T191,OFFSET($I$21,0,MATCH(V$21,$J$19:$M$19,0),COUNT($A$21:$A$2199),1),0),1)</f>
        <v>0.63999999999998636</v>
      </c>
      <c r="Y191" s="64">
        <f t="shared" ca="1" si="24"/>
        <v>-3.1099999999999568</v>
      </c>
      <c r="Z191" s="64">
        <f t="shared" ca="1" si="26"/>
        <v>0.63999999999998636</v>
      </c>
    </row>
    <row r="192" spans="1:26" hidden="1" outlineLevel="1" x14ac:dyDescent="0.35">
      <c r="A192" s="64">
        <v>1991612</v>
      </c>
      <c r="B192" s="64" t="s">
        <v>184</v>
      </c>
      <c r="C192" s="64">
        <v>4492.8999999999996</v>
      </c>
      <c r="D192" s="64">
        <v>186</v>
      </c>
      <c r="E192" s="64">
        <v>349.8</v>
      </c>
      <c r="F192" s="64">
        <v>0</v>
      </c>
      <c r="H192" s="64">
        <f t="shared" si="23"/>
        <v>-349.8</v>
      </c>
      <c r="J192" s="64">
        <f t="shared" si="19"/>
        <v>26</v>
      </c>
      <c r="K192" s="64">
        <f t="shared" si="20"/>
        <v>29</v>
      </c>
      <c r="L192" s="64">
        <f t="shared" si="21"/>
        <v>86</v>
      </c>
      <c r="M192" s="64">
        <f t="shared" si="22"/>
        <v>31</v>
      </c>
      <c r="T192" s="64">
        <f t="shared" si="25"/>
        <v>171</v>
      </c>
      <c r="U192" s="64">
        <f ca="1">INDEX(OFFSET($G$21,0,MATCH(U$20,$H$20:$I$20,0),COUNT($A$21:$A$2199),1),MATCH($T192,OFFSET($I$21,0,MATCH(U$21,$J$19:$M$19,0),COUNT($A$21:$A$2199),1),0),1)</f>
        <v>0.63999999999998636</v>
      </c>
      <c r="V192" s="64">
        <f ca="1">INDEX(OFFSET($G$21,0,MATCH(V$20,$H$20:$I$20,0),COUNT($A$21:$A$2199),1),MATCH($T192,OFFSET($I$21,0,MATCH(V$21,$J$19:$M$19,0),COUNT($A$21:$A$2199),1),0),1)</f>
        <v>-2.0499999999999545</v>
      </c>
      <c r="Y192" s="64">
        <f t="shared" ca="1" si="24"/>
        <v>0.63999999999998636</v>
      </c>
      <c r="Z192" s="64">
        <f t="shared" ca="1" si="26"/>
        <v>-2.0499999999999545</v>
      </c>
    </row>
    <row r="193" spans="1:26" hidden="1" outlineLevel="1" x14ac:dyDescent="0.35">
      <c r="A193" s="64">
        <v>2035055</v>
      </c>
      <c r="B193" s="64" t="s">
        <v>184</v>
      </c>
      <c r="C193" s="64">
        <v>5816.75</v>
      </c>
      <c r="D193" s="64">
        <v>184</v>
      </c>
      <c r="E193" s="64">
        <v>489.95</v>
      </c>
      <c r="F193" s="64">
        <v>0</v>
      </c>
      <c r="H193" s="64">
        <f t="shared" si="23"/>
        <v>-489.95</v>
      </c>
      <c r="J193" s="64">
        <f t="shared" si="19"/>
        <v>26</v>
      </c>
      <c r="K193" s="64">
        <f t="shared" si="20"/>
        <v>29</v>
      </c>
      <c r="L193" s="64">
        <f t="shared" si="21"/>
        <v>87</v>
      </c>
      <c r="M193" s="64">
        <f t="shared" si="22"/>
        <v>31</v>
      </c>
      <c r="T193" s="64">
        <f t="shared" si="25"/>
        <v>172</v>
      </c>
      <c r="U193" s="64">
        <f ca="1">INDEX(OFFSET($G$21,0,MATCH(U$20,$H$20:$I$20,0),COUNT($A$21:$A$2199),1),MATCH($T193,OFFSET($I$21,0,MATCH(U$21,$J$19:$M$19,0),COUNT($A$21:$A$2199),1),0),1)</f>
        <v>-3.1699999999999875</v>
      </c>
      <c r="V193" s="64">
        <f ca="1">INDEX(OFFSET($G$21,0,MATCH(V$20,$H$20:$I$20,0),COUNT($A$21:$A$2199),1),MATCH($T193,OFFSET($I$21,0,MATCH(V$21,$J$19:$M$19,0),COUNT($A$21:$A$2199),1),0),1)</f>
        <v>-1.1700000000000017</v>
      </c>
      <c r="Y193" s="64">
        <f t="shared" ca="1" si="24"/>
        <v>-3.1699999999999875</v>
      </c>
      <c r="Z193" s="64">
        <f t="shared" ca="1" si="26"/>
        <v>-1.1700000000000017</v>
      </c>
    </row>
    <row r="194" spans="1:26" hidden="1" outlineLevel="1" x14ac:dyDescent="0.35">
      <c r="A194" s="64">
        <v>2044494</v>
      </c>
      <c r="B194" s="64" t="s">
        <v>405</v>
      </c>
      <c r="C194" s="64">
        <v>4100.6099999999997</v>
      </c>
      <c r="D194" s="64">
        <v>153</v>
      </c>
      <c r="E194" s="64">
        <v>342.25</v>
      </c>
      <c r="F194" s="64">
        <v>338.84</v>
      </c>
      <c r="H194" s="64">
        <f t="shared" si="23"/>
        <v>-3.410000000000025</v>
      </c>
      <c r="J194" s="64">
        <f t="shared" si="19"/>
        <v>26</v>
      </c>
      <c r="K194" s="64">
        <f t="shared" si="20"/>
        <v>30</v>
      </c>
      <c r="L194" s="64">
        <f t="shared" si="21"/>
        <v>87</v>
      </c>
      <c r="M194" s="64">
        <f t="shared" si="22"/>
        <v>31</v>
      </c>
      <c r="T194" s="64">
        <f t="shared" si="25"/>
        <v>173</v>
      </c>
      <c r="U194" s="64">
        <f ca="1">INDEX(OFFSET($G$21,0,MATCH(U$20,$H$20:$I$20,0),COUNT($A$21:$A$2199),1),MATCH($T194,OFFSET($I$21,0,MATCH(U$21,$J$19:$M$19,0),COUNT($A$21:$A$2199),1),0),1)</f>
        <v>-0.23999999999998067</v>
      </c>
      <c r="V194" s="64">
        <f ca="1">INDEX(OFFSET($G$21,0,MATCH(V$20,$H$20:$I$20,0),COUNT($A$21:$A$2199),1),MATCH($T194,OFFSET($I$21,0,MATCH(V$21,$J$19:$M$19,0),COUNT($A$21:$A$2199),1),0),1)</f>
        <v>-2.4899999999999949</v>
      </c>
      <c r="Y194" s="64">
        <f t="shared" ca="1" si="24"/>
        <v>-0.23999999999998067</v>
      </c>
      <c r="Z194" s="64">
        <f t="shared" ca="1" si="26"/>
        <v>-2.4899999999999949</v>
      </c>
    </row>
    <row r="195" spans="1:26" hidden="1" outlineLevel="1" x14ac:dyDescent="0.35">
      <c r="A195" s="64">
        <v>2049931</v>
      </c>
      <c r="B195" s="64" t="s">
        <v>184</v>
      </c>
      <c r="C195" s="64">
        <v>3175.22</v>
      </c>
      <c r="D195" s="64">
        <v>185</v>
      </c>
      <c r="E195" s="64">
        <v>262.63</v>
      </c>
      <c r="F195" s="64">
        <v>0</v>
      </c>
      <c r="H195" s="64">
        <f t="shared" si="23"/>
        <v>-262.63</v>
      </c>
      <c r="J195" s="64">
        <f t="shared" si="19"/>
        <v>26</v>
      </c>
      <c r="K195" s="64">
        <f t="shared" si="20"/>
        <v>30</v>
      </c>
      <c r="L195" s="64">
        <f t="shared" si="21"/>
        <v>88</v>
      </c>
      <c r="M195" s="64">
        <f t="shared" si="22"/>
        <v>31</v>
      </c>
      <c r="T195" s="64">
        <f t="shared" si="25"/>
        <v>174</v>
      </c>
      <c r="U195" s="64">
        <f ca="1">INDEX(OFFSET($G$21,0,MATCH(U$20,$H$20:$I$20,0),COUNT($A$21:$A$2199),1),MATCH($T195,OFFSET($I$21,0,MATCH(U$21,$J$19:$M$19,0),COUNT($A$21:$A$2199),1),0),1)</f>
        <v>-8.0000000000040927E-2</v>
      </c>
      <c r="V195" s="64">
        <f ca="1">INDEX(OFFSET($G$21,0,MATCH(V$20,$H$20:$I$20,0),COUNT($A$21:$A$2199),1),MATCH($T195,OFFSET($I$21,0,MATCH(V$21,$J$19:$M$19,0),COUNT($A$21:$A$2199),1),0),1)</f>
        <v>-1.6500000000000057</v>
      </c>
      <c r="Y195" s="64">
        <f t="shared" ca="1" si="24"/>
        <v>-8.0000000000040927E-2</v>
      </c>
      <c r="Z195" s="64">
        <f t="shared" ca="1" si="26"/>
        <v>-1.6500000000000057</v>
      </c>
    </row>
    <row r="196" spans="1:26" hidden="1" outlineLevel="1" x14ac:dyDescent="0.35">
      <c r="A196" s="64">
        <v>2065672</v>
      </c>
      <c r="B196" s="64" t="s">
        <v>416</v>
      </c>
      <c r="C196" s="64">
        <v>5572.35</v>
      </c>
      <c r="D196" s="64">
        <v>184</v>
      </c>
      <c r="E196" s="64">
        <v>451.34</v>
      </c>
      <c r="F196" s="64">
        <v>0</v>
      </c>
      <c r="H196" s="64">
        <f t="shared" si="23"/>
        <v>-451.34</v>
      </c>
      <c r="J196" s="64">
        <f t="shared" si="19"/>
        <v>26</v>
      </c>
      <c r="K196" s="64">
        <f t="shared" si="20"/>
        <v>30</v>
      </c>
      <c r="L196" s="64">
        <f t="shared" si="21"/>
        <v>88</v>
      </c>
      <c r="M196" s="64">
        <f t="shared" si="22"/>
        <v>32</v>
      </c>
      <c r="T196" s="64">
        <f t="shared" si="25"/>
        <v>175</v>
      </c>
      <c r="U196" s="64">
        <f ca="1">INDEX(OFFSET($G$21,0,MATCH(U$20,$H$20:$I$20,0),COUNT($A$21:$A$2199),1),MATCH($T196,OFFSET($I$21,0,MATCH(U$21,$J$19:$M$19,0),COUNT($A$21:$A$2199),1),0),1)</f>
        <v>-7.8400000000000318</v>
      </c>
      <c r="V196" s="64">
        <f ca="1">INDEX(OFFSET($G$21,0,MATCH(V$20,$H$20:$I$20,0),COUNT($A$21:$A$2199),1),MATCH($T196,OFFSET($I$21,0,MATCH(V$21,$J$19:$M$19,0),COUNT($A$21:$A$2199),1),0),1)</f>
        <v>-2.8900000000000432</v>
      </c>
      <c r="Y196" s="64">
        <f t="shared" ca="1" si="24"/>
        <v>-7.8400000000000318</v>
      </c>
      <c r="Z196" s="64">
        <f t="shared" ca="1" si="26"/>
        <v>-2.8900000000000432</v>
      </c>
    </row>
    <row r="197" spans="1:26" hidden="1" outlineLevel="1" x14ac:dyDescent="0.35">
      <c r="A197" s="64">
        <v>2070019</v>
      </c>
      <c r="B197" s="64" t="s">
        <v>416</v>
      </c>
      <c r="C197" s="64">
        <v>6358.11</v>
      </c>
      <c r="D197" s="64">
        <v>184</v>
      </c>
      <c r="E197" s="64">
        <v>511.01</v>
      </c>
      <c r="F197" s="64">
        <v>0</v>
      </c>
      <c r="H197" s="64">
        <f t="shared" si="23"/>
        <v>-511.01</v>
      </c>
      <c r="J197" s="64">
        <f t="shared" si="19"/>
        <v>26</v>
      </c>
      <c r="K197" s="64">
        <f t="shared" si="20"/>
        <v>30</v>
      </c>
      <c r="L197" s="64">
        <f t="shared" si="21"/>
        <v>88</v>
      </c>
      <c r="M197" s="64">
        <f t="shared" si="22"/>
        <v>33</v>
      </c>
      <c r="T197" s="64">
        <f t="shared" si="25"/>
        <v>176</v>
      </c>
      <c r="U197" s="64">
        <f ca="1">INDEX(OFFSET($G$21,0,MATCH(U$20,$H$20:$I$20,0),COUNT($A$21:$A$2199),1),MATCH($T197,OFFSET($I$21,0,MATCH(U$21,$J$19:$M$19,0),COUNT($A$21:$A$2199),1),0),1)</f>
        <v>-12.5</v>
      </c>
      <c r="V197" s="64">
        <f ca="1">INDEX(OFFSET($G$21,0,MATCH(V$20,$H$20:$I$20,0),COUNT($A$21:$A$2199),1),MATCH($T197,OFFSET($I$21,0,MATCH(V$21,$J$19:$M$19,0),COUNT($A$21:$A$2199),1),0),1)</f>
        <v>-9.4900000000000091</v>
      </c>
      <c r="Y197" s="64">
        <f t="shared" ca="1" si="24"/>
        <v>-12.5</v>
      </c>
      <c r="Z197" s="64">
        <f t="shared" ca="1" si="26"/>
        <v>-9.4900000000000091</v>
      </c>
    </row>
    <row r="198" spans="1:26" hidden="1" outlineLevel="1" x14ac:dyDescent="0.35">
      <c r="A198" s="64">
        <v>2108480</v>
      </c>
      <c r="B198" s="64" t="s">
        <v>184</v>
      </c>
      <c r="C198" s="64">
        <v>7701.68</v>
      </c>
      <c r="D198" s="64">
        <v>184</v>
      </c>
      <c r="E198" s="64">
        <v>595.88</v>
      </c>
      <c r="F198" s="64">
        <v>0</v>
      </c>
      <c r="H198" s="64">
        <f t="shared" si="23"/>
        <v>-595.88</v>
      </c>
      <c r="J198" s="64">
        <f t="shared" si="19"/>
        <v>26</v>
      </c>
      <c r="K198" s="64">
        <f t="shared" si="20"/>
        <v>30</v>
      </c>
      <c r="L198" s="64">
        <f t="shared" si="21"/>
        <v>89</v>
      </c>
      <c r="M198" s="64">
        <f t="shared" si="22"/>
        <v>33</v>
      </c>
      <c r="T198" s="64">
        <f t="shared" si="25"/>
        <v>177</v>
      </c>
      <c r="U198" s="64">
        <f ca="1">INDEX(OFFSET($G$21,0,MATCH(U$20,$H$20:$I$20,0),COUNT($A$21:$A$2199),1),MATCH($T198,OFFSET($I$21,0,MATCH(U$21,$J$19:$M$19,0),COUNT($A$21:$A$2199),1),0),1)</f>
        <v>-9.9999999999994316E-2</v>
      </c>
      <c r="V198" s="64">
        <f ca="1">INDEX(OFFSET($G$21,0,MATCH(V$20,$H$20:$I$20,0),COUNT($A$21:$A$2199),1),MATCH($T198,OFFSET($I$21,0,MATCH(V$21,$J$19:$M$19,0),COUNT($A$21:$A$2199),1),0),1)</f>
        <v>-24.360000000000014</v>
      </c>
      <c r="Y198" s="64">
        <f t="shared" ca="1" si="24"/>
        <v>-9.9999999999994316E-2</v>
      </c>
      <c r="Z198" s="64">
        <f t="shared" ca="1" si="26"/>
        <v>-24.360000000000014</v>
      </c>
    </row>
    <row r="199" spans="1:26" hidden="1" outlineLevel="1" x14ac:dyDescent="0.35">
      <c r="A199" s="64">
        <v>2167676</v>
      </c>
      <c r="B199" s="64" t="s">
        <v>184</v>
      </c>
      <c r="C199" s="64">
        <v>1800.52</v>
      </c>
      <c r="D199" s="64">
        <v>184</v>
      </c>
      <c r="E199" s="64">
        <v>136.32</v>
      </c>
      <c r="F199" s="64">
        <v>0</v>
      </c>
      <c r="H199" s="64">
        <f t="shared" si="23"/>
        <v>-136.32</v>
      </c>
      <c r="J199" s="64">
        <f t="shared" si="19"/>
        <v>26</v>
      </c>
      <c r="K199" s="64">
        <f t="shared" si="20"/>
        <v>30</v>
      </c>
      <c r="L199" s="64">
        <f t="shared" si="21"/>
        <v>90</v>
      </c>
      <c r="M199" s="64">
        <f t="shared" si="22"/>
        <v>33</v>
      </c>
      <c r="T199" s="64">
        <f t="shared" si="25"/>
        <v>178</v>
      </c>
      <c r="U199" s="64">
        <f ca="1">INDEX(OFFSET($G$21,0,MATCH(U$20,$H$20:$I$20,0),COUNT($A$21:$A$2199),1),MATCH($T199,OFFSET($I$21,0,MATCH(U$21,$J$19:$M$19,0),COUNT($A$21:$A$2199),1),0),1)</f>
        <v>5.1200000000000045</v>
      </c>
      <c r="V199" s="64">
        <f ca="1">INDEX(OFFSET($G$21,0,MATCH(V$20,$H$20:$I$20,0),COUNT($A$21:$A$2199),1),MATCH($T199,OFFSET($I$21,0,MATCH(V$21,$J$19:$M$19,0),COUNT($A$21:$A$2199),1),0),1)</f>
        <v>-2.6899999999999977</v>
      </c>
      <c r="Y199" s="64">
        <f t="shared" ca="1" si="24"/>
        <v>5.1200000000000045</v>
      </c>
      <c r="Z199" s="64">
        <f t="shared" ca="1" si="26"/>
        <v>-2.6899999999999977</v>
      </c>
    </row>
    <row r="200" spans="1:26" hidden="1" outlineLevel="1" x14ac:dyDescent="0.35">
      <c r="A200" s="64">
        <v>2196196</v>
      </c>
      <c r="B200" s="64" t="s">
        <v>184</v>
      </c>
      <c r="C200" s="64">
        <v>3758.87</v>
      </c>
      <c r="D200" s="64">
        <v>184</v>
      </c>
      <c r="E200" s="64">
        <v>276.18</v>
      </c>
      <c r="F200" s="64">
        <v>0</v>
      </c>
      <c r="H200" s="64">
        <f t="shared" si="23"/>
        <v>-276.18</v>
      </c>
      <c r="J200" s="64">
        <f t="shared" si="19"/>
        <v>26</v>
      </c>
      <c r="K200" s="64">
        <f t="shared" si="20"/>
        <v>30</v>
      </c>
      <c r="L200" s="64">
        <f t="shared" si="21"/>
        <v>91</v>
      </c>
      <c r="M200" s="64">
        <f t="shared" si="22"/>
        <v>33</v>
      </c>
      <c r="T200" s="64">
        <f t="shared" si="25"/>
        <v>179</v>
      </c>
      <c r="U200" s="64">
        <f ca="1">INDEX(OFFSET($G$21,0,MATCH(U$20,$H$20:$I$20,0),COUNT($A$21:$A$2199),1),MATCH($T200,OFFSET($I$21,0,MATCH(U$21,$J$19:$M$19,0),COUNT($A$21:$A$2199),1),0),1)</f>
        <v>-4.25</v>
      </c>
      <c r="V200" s="64">
        <f ca="1">INDEX(OFFSET($G$21,0,MATCH(V$20,$H$20:$I$20,0),COUNT($A$21:$A$2199),1),MATCH($T200,OFFSET($I$21,0,MATCH(V$21,$J$19:$M$19,0),COUNT($A$21:$A$2199),1),0),1)</f>
        <v>0.38999999999998636</v>
      </c>
      <c r="Y200" s="64">
        <f t="shared" ca="1" si="24"/>
        <v>-4.25</v>
      </c>
      <c r="Z200" s="64">
        <f t="shared" ca="1" si="26"/>
        <v>0.38999999999998636</v>
      </c>
    </row>
    <row r="201" spans="1:26" hidden="1" outlineLevel="1" x14ac:dyDescent="0.35">
      <c r="A201" s="64">
        <v>2208959</v>
      </c>
      <c r="B201" s="64" t="s">
        <v>184</v>
      </c>
      <c r="C201" s="64">
        <v>4391.83</v>
      </c>
      <c r="D201" s="64">
        <v>186</v>
      </c>
      <c r="E201" s="64">
        <v>361.14</v>
      </c>
      <c r="F201" s="64">
        <v>0</v>
      </c>
      <c r="H201" s="64">
        <f t="shared" si="23"/>
        <v>-361.14</v>
      </c>
      <c r="J201" s="64">
        <f t="shared" si="19"/>
        <v>26</v>
      </c>
      <c r="K201" s="64">
        <f t="shared" si="20"/>
        <v>30</v>
      </c>
      <c r="L201" s="64">
        <f t="shared" si="21"/>
        <v>92</v>
      </c>
      <c r="M201" s="64">
        <f t="shared" si="22"/>
        <v>33</v>
      </c>
      <c r="T201" s="64">
        <f t="shared" si="25"/>
        <v>180</v>
      </c>
      <c r="U201" s="64">
        <f ca="1">INDEX(OFFSET($G$21,0,MATCH(U$20,$H$20:$I$20,0),COUNT($A$21:$A$2199),1),MATCH($T201,OFFSET($I$21,0,MATCH(U$21,$J$19:$M$19,0),COUNT($A$21:$A$2199),1),0),1)</f>
        <v>-1.8799999999999955</v>
      </c>
      <c r="V201" s="64">
        <f ca="1">INDEX(OFFSET($G$21,0,MATCH(V$20,$H$20:$I$20,0),COUNT($A$21:$A$2199),1),MATCH($T201,OFFSET($I$21,0,MATCH(V$21,$J$19:$M$19,0),COUNT($A$21:$A$2199),1),0),1)</f>
        <v>-0.16000000000002501</v>
      </c>
      <c r="Y201" s="64">
        <f t="shared" ca="1" si="24"/>
        <v>-1.8799999999999955</v>
      </c>
      <c r="Z201" s="64">
        <f t="shared" ca="1" si="26"/>
        <v>-0.16000000000002501</v>
      </c>
    </row>
    <row r="202" spans="1:26" hidden="1" outlineLevel="1" x14ac:dyDescent="0.35">
      <c r="A202" s="64">
        <v>2232601</v>
      </c>
      <c r="B202" s="64" t="s">
        <v>416</v>
      </c>
      <c r="C202" s="64">
        <v>2161.79</v>
      </c>
      <c r="D202" s="64">
        <v>186</v>
      </c>
      <c r="E202" s="64">
        <v>172.55</v>
      </c>
      <c r="F202" s="64">
        <v>0</v>
      </c>
      <c r="H202" s="64">
        <f t="shared" si="23"/>
        <v>-172.55</v>
      </c>
      <c r="J202" s="64">
        <f t="shared" si="19"/>
        <v>26</v>
      </c>
      <c r="K202" s="64">
        <f t="shared" si="20"/>
        <v>30</v>
      </c>
      <c r="L202" s="64">
        <f t="shared" si="21"/>
        <v>92</v>
      </c>
      <c r="M202" s="64">
        <f t="shared" si="22"/>
        <v>34</v>
      </c>
      <c r="T202" s="64">
        <f t="shared" si="25"/>
        <v>181</v>
      </c>
      <c r="U202" s="64">
        <f ca="1">INDEX(OFFSET($G$21,0,MATCH(U$20,$H$20:$I$20,0),COUNT($A$21:$A$2199),1),MATCH($T202,OFFSET($I$21,0,MATCH(U$21,$J$19:$M$19,0),COUNT($A$21:$A$2199),1),0),1)</f>
        <v>2.2799999999999727</v>
      </c>
      <c r="V202" s="64">
        <f ca="1">INDEX(OFFSET($G$21,0,MATCH(V$20,$H$20:$I$20,0),COUNT($A$21:$A$2199),1),MATCH($T202,OFFSET($I$21,0,MATCH(V$21,$J$19:$M$19,0),COUNT($A$21:$A$2199),1),0),1)</f>
        <v>-12.809999999999945</v>
      </c>
      <c r="Y202" s="64">
        <f t="shared" ca="1" si="24"/>
        <v>2.2799999999999727</v>
      </c>
      <c r="Z202" s="64">
        <f t="shared" ca="1" si="26"/>
        <v>-12.809999999999945</v>
      </c>
    </row>
    <row r="203" spans="1:26" hidden="1" outlineLevel="1" x14ac:dyDescent="0.35">
      <c r="A203" s="64">
        <v>2236736</v>
      </c>
      <c r="B203" s="64" t="s">
        <v>405</v>
      </c>
      <c r="C203" s="64">
        <v>1821.25</v>
      </c>
      <c r="D203" s="64">
        <v>153</v>
      </c>
      <c r="E203" s="64">
        <v>139.85</v>
      </c>
      <c r="F203" s="64">
        <v>136.33000000000001</v>
      </c>
      <c r="H203" s="64">
        <f t="shared" si="23"/>
        <v>-3.5199999999999818</v>
      </c>
      <c r="J203" s="64">
        <f t="shared" si="19"/>
        <v>26</v>
      </c>
      <c r="K203" s="64">
        <f t="shared" si="20"/>
        <v>31</v>
      </c>
      <c r="L203" s="64">
        <f t="shared" si="21"/>
        <v>92</v>
      </c>
      <c r="M203" s="64">
        <f t="shared" si="22"/>
        <v>34</v>
      </c>
      <c r="T203" s="64">
        <f t="shared" si="25"/>
        <v>182</v>
      </c>
      <c r="U203" s="64">
        <f ca="1">INDEX(OFFSET($G$21,0,MATCH(U$20,$H$20:$I$20,0),COUNT($A$21:$A$2199),1),MATCH($T203,OFFSET($I$21,0,MATCH(U$21,$J$19:$M$19,0),COUNT($A$21:$A$2199),1),0),1)</f>
        <v>-7.1299999999999955</v>
      </c>
      <c r="V203" s="64">
        <f ca="1">INDEX(OFFSET($G$21,0,MATCH(V$20,$H$20:$I$20,0),COUNT($A$21:$A$2199),1),MATCH($T203,OFFSET($I$21,0,MATCH(V$21,$J$19:$M$19,0),COUNT($A$21:$A$2199),1),0),1)</f>
        <v>-0.39999999999997726</v>
      </c>
      <c r="Y203" s="64">
        <f t="shared" ca="1" si="24"/>
        <v>-7.1299999999999955</v>
      </c>
      <c r="Z203" s="64">
        <f t="shared" ca="1" si="26"/>
        <v>-0.39999999999997726</v>
      </c>
    </row>
    <row r="204" spans="1:26" hidden="1" outlineLevel="1" x14ac:dyDescent="0.35">
      <c r="A204" s="64">
        <v>2252162</v>
      </c>
      <c r="B204" s="64" t="s">
        <v>184</v>
      </c>
      <c r="C204" s="64">
        <v>3358.11</v>
      </c>
      <c r="D204" s="64">
        <v>184</v>
      </c>
      <c r="E204" s="64">
        <v>270.56</v>
      </c>
      <c r="F204" s="64">
        <v>0</v>
      </c>
      <c r="H204" s="64">
        <f t="shared" si="23"/>
        <v>-270.56</v>
      </c>
      <c r="J204" s="64">
        <f t="shared" si="19"/>
        <v>26</v>
      </c>
      <c r="K204" s="64">
        <f t="shared" si="20"/>
        <v>31</v>
      </c>
      <c r="L204" s="64">
        <f t="shared" si="21"/>
        <v>93</v>
      </c>
      <c r="M204" s="64">
        <f t="shared" si="22"/>
        <v>34</v>
      </c>
      <c r="T204" s="64">
        <f t="shared" si="25"/>
        <v>183</v>
      </c>
      <c r="U204" s="64">
        <f ca="1">INDEX(OFFSET($G$21,0,MATCH(U$20,$H$20:$I$20,0),COUNT($A$21:$A$2199),1),MATCH($T204,OFFSET($I$21,0,MATCH(U$21,$J$19:$M$19,0),COUNT($A$21:$A$2199),1),0),1)</f>
        <v>-1.0100000000000193</v>
      </c>
      <c r="V204" s="64">
        <f ca="1">INDEX(OFFSET($G$21,0,MATCH(V$20,$H$20:$I$20,0),COUNT($A$21:$A$2199),1),MATCH($T204,OFFSET($I$21,0,MATCH(V$21,$J$19:$M$19,0),COUNT($A$21:$A$2199),1),0),1)</f>
        <v>3.3499999999999943</v>
      </c>
      <c r="Y204" s="64">
        <f t="shared" ca="1" si="24"/>
        <v>-1.0100000000000193</v>
      </c>
      <c r="Z204" s="64">
        <f t="shared" ca="1" si="26"/>
        <v>3.3499999999999943</v>
      </c>
    </row>
    <row r="205" spans="1:26" hidden="1" outlineLevel="1" x14ac:dyDescent="0.35">
      <c r="A205" s="64">
        <v>2254994</v>
      </c>
      <c r="B205" s="64" t="s">
        <v>184</v>
      </c>
      <c r="C205" s="64">
        <v>4333.91</v>
      </c>
      <c r="D205" s="64">
        <v>184</v>
      </c>
      <c r="E205" s="64">
        <v>355.01</v>
      </c>
      <c r="F205" s="64">
        <v>0</v>
      </c>
      <c r="H205" s="64">
        <f t="shared" si="23"/>
        <v>-355.01</v>
      </c>
      <c r="J205" s="64">
        <f t="shared" si="19"/>
        <v>26</v>
      </c>
      <c r="K205" s="64">
        <f t="shared" si="20"/>
        <v>31</v>
      </c>
      <c r="L205" s="64">
        <f t="shared" si="21"/>
        <v>94</v>
      </c>
      <c r="M205" s="64">
        <f t="shared" si="22"/>
        <v>34</v>
      </c>
      <c r="T205" s="64">
        <f t="shared" si="25"/>
        <v>184</v>
      </c>
      <c r="U205" s="64">
        <f ca="1">INDEX(OFFSET($G$21,0,MATCH(U$20,$H$20:$I$20,0),COUNT($A$21:$A$2199),1),MATCH($T205,OFFSET($I$21,0,MATCH(U$21,$J$19:$M$19,0),COUNT($A$21:$A$2199),1),0),1)</f>
        <v>-1.3700000000000045</v>
      </c>
      <c r="V205" s="64">
        <f ca="1">INDEX(OFFSET($G$21,0,MATCH(V$20,$H$20:$I$20,0),COUNT($A$21:$A$2199),1),MATCH($T205,OFFSET($I$21,0,MATCH(V$21,$J$19:$M$19,0),COUNT($A$21:$A$2199),1),0),1)</f>
        <v>-12.490000000000009</v>
      </c>
      <c r="Y205" s="64">
        <f t="shared" ca="1" si="24"/>
        <v>-1.3700000000000045</v>
      </c>
      <c r="Z205" s="64">
        <f t="shared" ca="1" si="26"/>
        <v>-12.490000000000009</v>
      </c>
    </row>
    <row r="206" spans="1:26" hidden="1" outlineLevel="1" x14ac:dyDescent="0.35">
      <c r="A206" s="64">
        <v>2274570</v>
      </c>
      <c r="B206" s="64" t="s">
        <v>405</v>
      </c>
      <c r="C206" s="64">
        <v>3651.8</v>
      </c>
      <c r="D206" s="64">
        <v>153</v>
      </c>
      <c r="E206" s="64">
        <v>294.79000000000002</v>
      </c>
      <c r="F206" s="64">
        <v>293.16000000000003</v>
      </c>
      <c r="H206" s="64">
        <f t="shared" si="23"/>
        <v>-1.6299999999999955</v>
      </c>
      <c r="J206" s="64">
        <f t="shared" si="19"/>
        <v>26</v>
      </c>
      <c r="K206" s="64">
        <f t="shared" si="20"/>
        <v>32</v>
      </c>
      <c r="L206" s="64">
        <f t="shared" si="21"/>
        <v>94</v>
      </c>
      <c r="M206" s="64">
        <f t="shared" si="22"/>
        <v>34</v>
      </c>
      <c r="T206" s="64">
        <f t="shared" si="25"/>
        <v>185</v>
      </c>
      <c r="U206" s="64">
        <f ca="1">INDEX(OFFSET($G$21,0,MATCH(U$20,$H$20:$I$20,0),COUNT($A$21:$A$2199),1),MATCH($T206,OFFSET($I$21,0,MATCH(U$21,$J$19:$M$19,0),COUNT($A$21:$A$2199),1),0),1)</f>
        <v>2.8299999999999841</v>
      </c>
      <c r="V206" s="64">
        <f ca="1">INDEX(OFFSET($G$21,0,MATCH(V$20,$H$20:$I$20,0),COUNT($A$21:$A$2199),1),MATCH($T206,OFFSET($I$21,0,MATCH(V$21,$J$19:$M$19,0),COUNT($A$21:$A$2199),1),0),1)</f>
        <v>-1.660000000000025</v>
      </c>
      <c r="Y206" s="64">
        <f t="shared" ca="1" si="24"/>
        <v>2.8299999999999841</v>
      </c>
      <c r="Z206" s="64">
        <f t="shared" ca="1" si="26"/>
        <v>-1.660000000000025</v>
      </c>
    </row>
    <row r="207" spans="1:26" hidden="1" outlineLevel="1" x14ac:dyDescent="0.35">
      <c r="A207" s="64">
        <v>2290344</v>
      </c>
      <c r="B207" s="64" t="s">
        <v>184</v>
      </c>
      <c r="C207" s="64">
        <v>3822.87</v>
      </c>
      <c r="D207" s="64">
        <v>183</v>
      </c>
      <c r="E207" s="64">
        <v>313.2</v>
      </c>
      <c r="F207" s="64">
        <v>0</v>
      </c>
      <c r="H207" s="64">
        <f t="shared" si="23"/>
        <v>-313.2</v>
      </c>
      <c r="J207" s="64">
        <f t="shared" si="19"/>
        <v>26</v>
      </c>
      <c r="K207" s="64">
        <f t="shared" si="20"/>
        <v>32</v>
      </c>
      <c r="L207" s="64">
        <f t="shared" si="21"/>
        <v>95</v>
      </c>
      <c r="M207" s="64">
        <f t="shared" si="22"/>
        <v>34</v>
      </c>
      <c r="T207" s="64">
        <f t="shared" si="25"/>
        <v>186</v>
      </c>
      <c r="U207" s="64">
        <f ca="1">INDEX(OFFSET($G$21,0,MATCH(U$20,$H$20:$I$20,0),COUNT($A$21:$A$2199),1),MATCH($T207,OFFSET($I$21,0,MATCH(U$21,$J$19:$M$19,0),COUNT($A$21:$A$2199),1),0),1)</f>
        <v>3.839999999999975</v>
      </c>
      <c r="V207" s="64">
        <f ca="1">INDEX(OFFSET($G$21,0,MATCH(V$20,$H$20:$I$20,0),COUNT($A$21:$A$2199),1),MATCH($T207,OFFSET($I$21,0,MATCH(V$21,$J$19:$M$19,0),COUNT($A$21:$A$2199),1),0),1)</f>
        <v>3.089999999999975</v>
      </c>
      <c r="Y207" s="64">
        <f t="shared" ca="1" si="24"/>
        <v>3.839999999999975</v>
      </c>
      <c r="Z207" s="64">
        <f t="shared" ca="1" si="26"/>
        <v>3.089999999999975</v>
      </c>
    </row>
    <row r="208" spans="1:26" hidden="1" outlineLevel="1" x14ac:dyDescent="0.35">
      <c r="A208" s="64">
        <v>2298760</v>
      </c>
      <c r="B208" s="64" t="s">
        <v>184</v>
      </c>
      <c r="C208" s="64">
        <v>4709.2</v>
      </c>
      <c r="D208" s="64">
        <v>186</v>
      </c>
      <c r="E208" s="64">
        <v>388.76</v>
      </c>
      <c r="F208" s="64">
        <v>0</v>
      </c>
      <c r="H208" s="64">
        <f t="shared" si="23"/>
        <v>-388.76</v>
      </c>
      <c r="J208" s="64">
        <f t="shared" si="19"/>
        <v>26</v>
      </c>
      <c r="K208" s="64">
        <f t="shared" si="20"/>
        <v>32</v>
      </c>
      <c r="L208" s="64">
        <f t="shared" si="21"/>
        <v>96</v>
      </c>
      <c r="M208" s="64">
        <f t="shared" si="22"/>
        <v>34</v>
      </c>
      <c r="T208" s="64">
        <f t="shared" si="25"/>
        <v>187</v>
      </c>
      <c r="U208" s="64">
        <f ca="1">INDEX(OFFSET($G$21,0,MATCH(U$20,$H$20:$I$20,0),COUNT($A$21:$A$2199),1),MATCH($T208,OFFSET($I$21,0,MATCH(U$21,$J$19:$M$19,0),COUNT($A$21:$A$2199),1),0),1)</f>
        <v>-6.3499999999999659</v>
      </c>
      <c r="V208" s="64">
        <f ca="1">INDEX(OFFSET($G$21,0,MATCH(V$20,$H$20:$I$20,0),COUNT($A$21:$A$2199),1),MATCH($T208,OFFSET($I$21,0,MATCH(V$21,$J$19:$M$19,0),COUNT($A$21:$A$2199),1),0),1)</f>
        <v>-3.9699999999999989</v>
      </c>
      <c r="Y208" s="64">
        <f t="shared" ca="1" si="24"/>
        <v>-6.3499999999999659</v>
      </c>
      <c r="Z208" s="64">
        <f t="shared" ca="1" si="26"/>
        <v>-3.9699999999999989</v>
      </c>
    </row>
    <row r="209" spans="1:26" hidden="1" outlineLevel="1" x14ac:dyDescent="0.35">
      <c r="A209" s="64">
        <v>2300127</v>
      </c>
      <c r="B209" s="64" t="s">
        <v>184</v>
      </c>
      <c r="C209" s="64">
        <v>3837.3</v>
      </c>
      <c r="D209" s="64">
        <v>186</v>
      </c>
      <c r="E209" s="64">
        <v>324.99</v>
      </c>
      <c r="F209" s="64">
        <v>0</v>
      </c>
      <c r="H209" s="64">
        <f t="shared" si="23"/>
        <v>-324.99</v>
      </c>
      <c r="J209" s="64">
        <f t="shared" si="19"/>
        <v>26</v>
      </c>
      <c r="K209" s="64">
        <f t="shared" si="20"/>
        <v>32</v>
      </c>
      <c r="L209" s="64">
        <f t="shared" si="21"/>
        <v>97</v>
      </c>
      <c r="M209" s="64">
        <f t="shared" si="22"/>
        <v>34</v>
      </c>
      <c r="T209" s="64">
        <f t="shared" si="25"/>
        <v>188</v>
      </c>
      <c r="U209" s="64">
        <f ca="1">INDEX(OFFSET($G$21,0,MATCH(U$20,$H$20:$I$20,0),COUNT($A$21:$A$2199),1),MATCH($T209,OFFSET($I$21,0,MATCH(U$21,$J$19:$M$19,0),COUNT($A$21:$A$2199),1),0),1)</f>
        <v>1.7600000000000051</v>
      </c>
      <c r="V209" s="64">
        <f ca="1">INDEX(OFFSET($G$21,0,MATCH(V$20,$H$20:$I$20,0),COUNT($A$21:$A$2199),1),MATCH($T209,OFFSET($I$21,0,MATCH(V$21,$J$19:$M$19,0),COUNT($A$21:$A$2199),1),0),1)</f>
        <v>-5.3700000000000045</v>
      </c>
      <c r="Y209" s="64">
        <f t="shared" ca="1" si="24"/>
        <v>1.7600000000000051</v>
      </c>
      <c r="Z209" s="64">
        <f t="shared" ca="1" si="26"/>
        <v>-5.3700000000000045</v>
      </c>
    </row>
    <row r="210" spans="1:26" hidden="1" outlineLevel="1" x14ac:dyDescent="0.35">
      <c r="A210" s="64">
        <v>2307967</v>
      </c>
      <c r="B210" s="64" t="s">
        <v>416</v>
      </c>
      <c r="C210" s="64">
        <v>6594.61</v>
      </c>
      <c r="D210" s="64">
        <v>185</v>
      </c>
      <c r="E210" s="64">
        <v>524.13</v>
      </c>
      <c r="F210" s="64">
        <v>0</v>
      </c>
      <c r="H210" s="64">
        <f t="shared" si="23"/>
        <v>-524.13</v>
      </c>
      <c r="J210" s="64">
        <f t="shared" si="19"/>
        <v>26</v>
      </c>
      <c r="K210" s="64">
        <f t="shared" si="20"/>
        <v>32</v>
      </c>
      <c r="L210" s="64">
        <f t="shared" si="21"/>
        <v>97</v>
      </c>
      <c r="M210" s="64">
        <f t="shared" si="22"/>
        <v>35</v>
      </c>
      <c r="T210" s="64">
        <f t="shared" si="25"/>
        <v>189</v>
      </c>
      <c r="U210" s="64">
        <f ca="1">INDEX(OFFSET($G$21,0,MATCH(U$20,$H$20:$I$20,0),COUNT($A$21:$A$2199),1),MATCH($T210,OFFSET($I$21,0,MATCH(U$21,$J$19:$M$19,0),COUNT($A$21:$A$2199),1),0),1)</f>
        <v>-4.6800000000000068</v>
      </c>
      <c r="V210" s="64">
        <f ca="1">INDEX(OFFSET($G$21,0,MATCH(V$20,$H$20:$I$20,0),COUNT($A$21:$A$2199),1),MATCH($T210,OFFSET($I$21,0,MATCH(V$21,$J$19:$M$19,0),COUNT($A$21:$A$2199),1),0),1)</f>
        <v>-2.8300000000000125</v>
      </c>
      <c r="Y210" s="64">
        <f t="shared" ca="1" si="24"/>
        <v>-4.6800000000000068</v>
      </c>
      <c r="Z210" s="64">
        <f t="shared" ca="1" si="26"/>
        <v>-2.8300000000000125</v>
      </c>
    </row>
    <row r="211" spans="1:26" hidden="1" outlineLevel="1" x14ac:dyDescent="0.35">
      <c r="A211" s="64">
        <v>2308030</v>
      </c>
      <c r="B211" s="64" t="s">
        <v>184</v>
      </c>
      <c r="C211" s="64">
        <v>3720.72</v>
      </c>
      <c r="D211" s="64">
        <v>184</v>
      </c>
      <c r="E211" s="64">
        <v>302.83</v>
      </c>
      <c r="F211" s="64">
        <v>0</v>
      </c>
      <c r="H211" s="64">
        <f t="shared" si="23"/>
        <v>-302.83</v>
      </c>
      <c r="J211" s="64">
        <f t="shared" si="19"/>
        <v>26</v>
      </c>
      <c r="K211" s="64">
        <f t="shared" si="20"/>
        <v>32</v>
      </c>
      <c r="L211" s="64">
        <f t="shared" si="21"/>
        <v>98</v>
      </c>
      <c r="M211" s="64">
        <f t="shared" si="22"/>
        <v>35</v>
      </c>
      <c r="T211" s="64">
        <f t="shared" si="25"/>
        <v>190</v>
      </c>
      <c r="U211" s="64">
        <f ca="1">INDEX(OFFSET($G$21,0,MATCH(U$20,$H$20:$I$20,0),COUNT($A$21:$A$2199),1),MATCH($T211,OFFSET($I$21,0,MATCH(U$21,$J$19:$M$19,0),COUNT($A$21:$A$2199),1),0),1)</f>
        <v>-8.9900000000000091</v>
      </c>
      <c r="V211" s="64">
        <f ca="1">INDEX(OFFSET($G$21,0,MATCH(V$20,$H$20:$I$20,0),COUNT($A$21:$A$2199),1),MATCH($T211,OFFSET($I$21,0,MATCH(V$21,$J$19:$M$19,0),COUNT($A$21:$A$2199),1),0),1)</f>
        <v>-4.6299999999999955</v>
      </c>
      <c r="Y211" s="64">
        <f t="shared" ca="1" si="24"/>
        <v>-8.9900000000000091</v>
      </c>
      <c r="Z211" s="64">
        <f t="shared" ca="1" si="26"/>
        <v>-4.6299999999999955</v>
      </c>
    </row>
    <row r="212" spans="1:26" hidden="1" outlineLevel="1" x14ac:dyDescent="0.35">
      <c r="A212" s="64">
        <v>2311306</v>
      </c>
      <c r="B212" s="64" t="s">
        <v>184</v>
      </c>
      <c r="C212" s="64">
        <v>4794.47</v>
      </c>
      <c r="D212" s="64">
        <v>186</v>
      </c>
      <c r="E212" s="64">
        <v>382.19</v>
      </c>
      <c r="F212" s="64">
        <v>0</v>
      </c>
      <c r="H212" s="64">
        <f t="shared" si="23"/>
        <v>-382.19</v>
      </c>
      <c r="J212" s="64">
        <f t="shared" si="19"/>
        <v>26</v>
      </c>
      <c r="K212" s="64">
        <f t="shared" si="20"/>
        <v>32</v>
      </c>
      <c r="L212" s="64">
        <f t="shared" si="21"/>
        <v>99</v>
      </c>
      <c r="M212" s="64">
        <f t="shared" si="22"/>
        <v>35</v>
      </c>
      <c r="T212" s="64">
        <f t="shared" si="25"/>
        <v>191</v>
      </c>
      <c r="U212" s="64">
        <f ca="1">INDEX(OFFSET($G$21,0,MATCH(U$20,$H$20:$I$20,0),COUNT($A$21:$A$2199),1),MATCH($T212,OFFSET($I$21,0,MATCH(U$21,$J$19:$M$19,0),COUNT($A$21:$A$2199),1),0),1)</f>
        <v>-2.2700000000000387</v>
      </c>
      <c r="V212" s="64">
        <f ca="1">INDEX(OFFSET($G$21,0,MATCH(V$20,$H$20:$I$20,0),COUNT($A$21:$A$2199),1),MATCH($T212,OFFSET($I$21,0,MATCH(V$21,$J$19:$M$19,0),COUNT($A$21:$A$2199),1),0),1)</f>
        <v>0.25999999999999091</v>
      </c>
      <c r="Y212" s="64">
        <f t="shared" ca="1" si="24"/>
        <v>-2.2700000000000387</v>
      </c>
      <c r="Z212" s="64">
        <f t="shared" ca="1" si="26"/>
        <v>0.25999999999999091</v>
      </c>
    </row>
    <row r="213" spans="1:26" hidden="1" outlineLevel="1" x14ac:dyDescent="0.35">
      <c r="A213" s="64">
        <v>2325753</v>
      </c>
      <c r="B213" s="64" t="s">
        <v>416</v>
      </c>
      <c r="C213" s="64">
        <v>2295.41</v>
      </c>
      <c r="D213" s="64">
        <v>183</v>
      </c>
      <c r="E213" s="64">
        <v>192.38</v>
      </c>
      <c r="F213" s="64">
        <v>0</v>
      </c>
      <c r="H213" s="64">
        <f t="shared" si="23"/>
        <v>-192.38</v>
      </c>
      <c r="J213" s="64">
        <f t="shared" ref="J213:J276" si="27">IF($B213=J$19,J212+1,J212)</f>
        <v>26</v>
      </c>
      <c r="K213" s="64">
        <f t="shared" ref="K213:K276" si="28">IF($B213=K$19,K212+1,K212)</f>
        <v>32</v>
      </c>
      <c r="L213" s="64">
        <f t="shared" ref="L213:L276" si="29">IF($B213=L$19,L212+1,L212)</f>
        <v>99</v>
      </c>
      <c r="M213" s="64">
        <f t="shared" ref="M213:M276" si="30">IF($B213=M$19,M212+1,M212)</f>
        <v>36</v>
      </c>
      <c r="T213" s="64">
        <f t="shared" si="25"/>
        <v>192</v>
      </c>
      <c r="U213" s="64">
        <f ca="1">INDEX(OFFSET($G$21,0,MATCH(U$20,$H$20:$I$20,0),COUNT($A$21:$A$2199),1),MATCH($T213,OFFSET($I$21,0,MATCH(U$21,$J$19:$M$19,0),COUNT($A$21:$A$2199),1),0),1)</f>
        <v>-2.75</v>
      </c>
      <c r="V213" s="64">
        <f ca="1">INDEX(OFFSET($G$21,0,MATCH(V$20,$H$20:$I$20,0),COUNT($A$21:$A$2199),1),MATCH($T213,OFFSET($I$21,0,MATCH(V$21,$J$19:$M$19,0),COUNT($A$21:$A$2199),1),0),1)</f>
        <v>0.15000000000003411</v>
      </c>
      <c r="Y213" s="64">
        <f t="shared" ca="1" si="24"/>
        <v>-2.75</v>
      </c>
      <c r="Z213" s="64">
        <f t="shared" ca="1" si="26"/>
        <v>0.15000000000003411</v>
      </c>
    </row>
    <row r="214" spans="1:26" hidden="1" outlineLevel="1" x14ac:dyDescent="0.35">
      <c r="A214" s="64">
        <v>2337849</v>
      </c>
      <c r="B214" s="64" t="s">
        <v>416</v>
      </c>
      <c r="C214" s="64">
        <v>5893.93</v>
      </c>
      <c r="D214" s="64">
        <v>183</v>
      </c>
      <c r="E214" s="64">
        <v>501.36</v>
      </c>
      <c r="F214" s="64">
        <v>0</v>
      </c>
      <c r="H214" s="64">
        <f t="shared" ref="H214:H277" si="31">F214-E214</f>
        <v>-501.36</v>
      </c>
      <c r="J214" s="64">
        <f t="shared" si="27"/>
        <v>26</v>
      </c>
      <c r="K214" s="64">
        <f t="shared" si="28"/>
        <v>32</v>
      </c>
      <c r="L214" s="64">
        <f t="shared" si="29"/>
        <v>99</v>
      </c>
      <c r="M214" s="64">
        <f t="shared" si="30"/>
        <v>37</v>
      </c>
      <c r="T214" s="64">
        <f t="shared" si="25"/>
        <v>193</v>
      </c>
      <c r="U214" s="64">
        <f ca="1">INDEX(OFFSET($G$21,0,MATCH(U$20,$H$20:$I$20,0),COUNT($A$21:$A$2199),1),MATCH($T214,OFFSET($I$21,0,MATCH(U$21,$J$19:$M$19,0),COUNT($A$21:$A$2199),1),0),1)</f>
        <v>3.75</v>
      </c>
      <c r="V214" s="64">
        <f ca="1">INDEX(OFFSET($G$21,0,MATCH(V$20,$H$20:$I$20,0),COUNT($A$21:$A$2199),1),MATCH($T214,OFFSET($I$21,0,MATCH(V$21,$J$19:$M$19,0),COUNT($A$21:$A$2199),1),0),1)</f>
        <v>-7.8400000000000034</v>
      </c>
      <c r="Y214" s="64">
        <f t="shared" ca="1" si="24"/>
        <v>3.75</v>
      </c>
      <c r="Z214" s="64">
        <f t="shared" ca="1" si="26"/>
        <v>-7.8400000000000034</v>
      </c>
    </row>
    <row r="215" spans="1:26" hidden="1" outlineLevel="1" x14ac:dyDescent="0.35">
      <c r="A215" s="64">
        <v>2338649</v>
      </c>
      <c r="B215" s="64" t="s">
        <v>184</v>
      </c>
      <c r="C215" s="64">
        <v>3920.07</v>
      </c>
      <c r="D215" s="64">
        <v>184</v>
      </c>
      <c r="E215" s="64">
        <v>312.77</v>
      </c>
      <c r="F215" s="64">
        <v>0</v>
      </c>
      <c r="H215" s="64">
        <f t="shared" si="31"/>
        <v>-312.77</v>
      </c>
      <c r="J215" s="64">
        <f t="shared" si="27"/>
        <v>26</v>
      </c>
      <c r="K215" s="64">
        <f t="shared" si="28"/>
        <v>32</v>
      </c>
      <c r="L215" s="64">
        <f t="shared" si="29"/>
        <v>100</v>
      </c>
      <c r="M215" s="64">
        <f t="shared" si="30"/>
        <v>37</v>
      </c>
      <c r="T215" s="64">
        <f t="shared" si="25"/>
        <v>194</v>
      </c>
      <c r="U215" s="64">
        <f ca="1">INDEX(OFFSET($G$21,0,MATCH(U$20,$H$20:$I$20,0),COUNT($A$21:$A$2199),1),MATCH($T215,OFFSET($I$21,0,MATCH(U$21,$J$19:$M$19,0),COUNT($A$21:$A$2199),1),0),1)</f>
        <v>-1.8000000000000114</v>
      </c>
      <c r="V215" s="64">
        <f ca="1">INDEX(OFFSET($G$21,0,MATCH(V$20,$H$20:$I$20,0),COUNT($A$21:$A$2199),1),MATCH($T215,OFFSET($I$21,0,MATCH(V$21,$J$19:$M$19,0),COUNT($A$21:$A$2199),1),0),1)</f>
        <v>-15.82000000000005</v>
      </c>
      <c r="Y215" s="64">
        <f t="shared" ref="Y215:Y278" ca="1" si="32">IF(ISNA(U215)," ",U215)</f>
        <v>-1.8000000000000114</v>
      </c>
      <c r="Z215" s="64">
        <f t="shared" ca="1" si="26"/>
        <v>-15.82000000000005</v>
      </c>
    </row>
    <row r="216" spans="1:26" hidden="1" outlineLevel="1" x14ac:dyDescent="0.35">
      <c r="A216" s="64">
        <v>2339605</v>
      </c>
      <c r="B216" s="64" t="s">
        <v>184</v>
      </c>
      <c r="C216" s="64">
        <v>4094.04</v>
      </c>
      <c r="D216" s="64">
        <v>184</v>
      </c>
      <c r="E216" s="64">
        <v>338.93</v>
      </c>
      <c r="F216" s="64">
        <v>0</v>
      </c>
      <c r="H216" s="64">
        <f t="shared" si="31"/>
        <v>-338.93</v>
      </c>
      <c r="J216" s="64">
        <f t="shared" si="27"/>
        <v>26</v>
      </c>
      <c r="K216" s="64">
        <f t="shared" si="28"/>
        <v>32</v>
      </c>
      <c r="L216" s="64">
        <f t="shared" si="29"/>
        <v>101</v>
      </c>
      <c r="M216" s="64">
        <f t="shared" si="30"/>
        <v>37</v>
      </c>
      <c r="T216" s="64">
        <f t="shared" ref="T216:T279" si="33">T215+1</f>
        <v>195</v>
      </c>
      <c r="U216" s="64">
        <f ca="1">INDEX(OFFSET($G$21,0,MATCH(U$20,$H$20:$I$20,0),COUNT($A$21:$A$2199),1),MATCH($T216,OFFSET($I$21,0,MATCH(U$21,$J$19:$M$19,0),COUNT($A$21:$A$2199),1),0),1)</f>
        <v>-12.230000000000018</v>
      </c>
      <c r="V216" s="64">
        <f ca="1">INDEX(OFFSET($G$21,0,MATCH(V$20,$H$20:$I$20,0),COUNT($A$21:$A$2199),1),MATCH($T216,OFFSET($I$21,0,MATCH(V$21,$J$19:$M$19,0),COUNT($A$21:$A$2199),1),0),1)</f>
        <v>-4.6499999999999773</v>
      </c>
      <c r="Y216" s="64">
        <f t="shared" ca="1" si="32"/>
        <v>-12.230000000000018</v>
      </c>
      <c r="Z216" s="64">
        <f t="shared" ref="Z216:Z279" ca="1" si="34">IF(ISNA(V216)," ",V216)</f>
        <v>-4.6499999999999773</v>
      </c>
    </row>
    <row r="217" spans="1:26" hidden="1" outlineLevel="1" x14ac:dyDescent="0.35">
      <c r="A217" s="64">
        <v>2340248</v>
      </c>
      <c r="B217" s="64" t="s">
        <v>184</v>
      </c>
      <c r="C217" s="64">
        <v>13363.29</v>
      </c>
      <c r="D217" s="64">
        <v>185</v>
      </c>
      <c r="E217" s="64">
        <v>1068.4000000000001</v>
      </c>
      <c r="F217" s="64">
        <v>0</v>
      </c>
      <c r="H217" s="64">
        <f t="shared" si="31"/>
        <v>-1068.4000000000001</v>
      </c>
      <c r="J217" s="64">
        <f t="shared" si="27"/>
        <v>26</v>
      </c>
      <c r="K217" s="64">
        <f t="shared" si="28"/>
        <v>32</v>
      </c>
      <c r="L217" s="64">
        <f t="shared" si="29"/>
        <v>102</v>
      </c>
      <c r="M217" s="64">
        <f t="shared" si="30"/>
        <v>37</v>
      </c>
      <c r="T217" s="64">
        <f t="shared" si="33"/>
        <v>196</v>
      </c>
      <c r="U217" s="64">
        <f ca="1">INDEX(OFFSET($G$21,0,MATCH(U$20,$H$20:$I$20,0),COUNT($A$21:$A$2199),1),MATCH($T217,OFFSET($I$21,0,MATCH(U$21,$J$19:$M$19,0),COUNT($A$21:$A$2199),1),0),1)</f>
        <v>-10.689999999999998</v>
      </c>
      <c r="V217" s="64">
        <f ca="1">INDEX(OFFSET($G$21,0,MATCH(V$20,$H$20:$I$20,0),COUNT($A$21:$A$2199),1),MATCH($T217,OFFSET($I$21,0,MATCH(V$21,$J$19:$M$19,0),COUNT($A$21:$A$2199),1),0),1)</f>
        <v>-3.2599999999999909</v>
      </c>
      <c r="Y217" s="64">
        <f t="shared" ca="1" si="32"/>
        <v>-10.689999999999998</v>
      </c>
      <c r="Z217" s="64">
        <f t="shared" ca="1" si="34"/>
        <v>-3.2599999999999909</v>
      </c>
    </row>
    <row r="218" spans="1:26" hidden="1" outlineLevel="1" x14ac:dyDescent="0.35">
      <c r="A218" s="64">
        <v>2356097</v>
      </c>
      <c r="B218" s="64" t="s">
        <v>416</v>
      </c>
      <c r="C218" s="64">
        <v>3265.43</v>
      </c>
      <c r="D218" s="64">
        <v>183</v>
      </c>
      <c r="E218" s="64">
        <v>272.69</v>
      </c>
      <c r="F218" s="64">
        <v>0</v>
      </c>
      <c r="H218" s="64">
        <f t="shared" si="31"/>
        <v>-272.69</v>
      </c>
      <c r="J218" s="64">
        <f t="shared" si="27"/>
        <v>26</v>
      </c>
      <c r="K218" s="64">
        <f t="shared" si="28"/>
        <v>32</v>
      </c>
      <c r="L218" s="64">
        <f t="shared" si="29"/>
        <v>102</v>
      </c>
      <c r="M218" s="64">
        <f t="shared" si="30"/>
        <v>38</v>
      </c>
      <c r="T218" s="64">
        <f t="shared" si="33"/>
        <v>197</v>
      </c>
      <c r="U218" s="64">
        <f ca="1">INDEX(OFFSET($G$21,0,MATCH(U$20,$H$20:$I$20,0),COUNT($A$21:$A$2199),1),MATCH($T218,OFFSET($I$21,0,MATCH(U$21,$J$19:$M$19,0),COUNT($A$21:$A$2199),1),0),1)</f>
        <v>-5.4499999999999886</v>
      </c>
      <c r="V218" s="64">
        <f ca="1">INDEX(OFFSET($G$21,0,MATCH(V$20,$H$20:$I$20,0),COUNT($A$21:$A$2199),1),MATCH($T218,OFFSET($I$21,0,MATCH(V$21,$J$19:$M$19,0),COUNT($A$21:$A$2199),1),0),1)</f>
        <v>1.07000000000005</v>
      </c>
      <c r="Y218" s="64">
        <f t="shared" ca="1" si="32"/>
        <v>-5.4499999999999886</v>
      </c>
      <c r="Z218" s="64">
        <f t="shared" ca="1" si="34"/>
        <v>1.07000000000005</v>
      </c>
    </row>
    <row r="219" spans="1:26" hidden="1" outlineLevel="1" x14ac:dyDescent="0.35">
      <c r="A219" s="64">
        <v>2368141</v>
      </c>
      <c r="B219" s="64" t="s">
        <v>102</v>
      </c>
      <c r="C219" s="64">
        <v>6772.58</v>
      </c>
      <c r="D219" s="64">
        <v>184</v>
      </c>
      <c r="E219" s="64">
        <v>572.04999999999995</v>
      </c>
      <c r="F219" s="64">
        <v>578.19000000000005</v>
      </c>
      <c r="H219" s="64">
        <f t="shared" si="31"/>
        <v>6.1400000000001</v>
      </c>
      <c r="J219" s="64">
        <f t="shared" si="27"/>
        <v>27</v>
      </c>
      <c r="K219" s="64">
        <f t="shared" si="28"/>
        <v>32</v>
      </c>
      <c r="L219" s="64">
        <f t="shared" si="29"/>
        <v>102</v>
      </c>
      <c r="M219" s="64">
        <f t="shared" si="30"/>
        <v>38</v>
      </c>
      <c r="T219" s="64">
        <f t="shared" si="33"/>
        <v>198</v>
      </c>
      <c r="U219" s="64">
        <f ca="1">INDEX(OFFSET($G$21,0,MATCH(U$20,$H$20:$I$20,0),COUNT($A$21:$A$2199),1),MATCH($T219,OFFSET($I$21,0,MATCH(U$21,$J$19:$M$19,0),COUNT($A$21:$A$2199),1),0),1)</f>
        <v>9.1200000000000045</v>
      </c>
      <c r="V219" s="64">
        <f ca="1">INDEX(OFFSET($G$21,0,MATCH(V$20,$H$20:$I$20,0),COUNT($A$21:$A$2199),1),MATCH($T219,OFFSET($I$21,0,MATCH(V$21,$J$19:$M$19,0),COUNT($A$21:$A$2199),1),0),1)</f>
        <v>-4.5099999999999909</v>
      </c>
      <c r="Y219" s="64">
        <f t="shared" ca="1" si="32"/>
        <v>9.1200000000000045</v>
      </c>
      <c r="Z219" s="64">
        <f t="shared" ca="1" si="34"/>
        <v>-4.5099999999999909</v>
      </c>
    </row>
    <row r="220" spans="1:26" hidden="1" outlineLevel="1" x14ac:dyDescent="0.35">
      <c r="A220" s="64">
        <v>2389725</v>
      </c>
      <c r="B220" s="64" t="s">
        <v>184</v>
      </c>
      <c r="C220" s="64">
        <v>3984.09</v>
      </c>
      <c r="D220" s="64">
        <v>184</v>
      </c>
      <c r="E220" s="64">
        <v>327.88</v>
      </c>
      <c r="F220" s="64">
        <v>0</v>
      </c>
      <c r="H220" s="64">
        <f t="shared" si="31"/>
        <v>-327.88</v>
      </c>
      <c r="J220" s="64">
        <f t="shared" si="27"/>
        <v>27</v>
      </c>
      <c r="K220" s="64">
        <f t="shared" si="28"/>
        <v>32</v>
      </c>
      <c r="L220" s="64">
        <f t="shared" si="29"/>
        <v>103</v>
      </c>
      <c r="M220" s="64">
        <f t="shared" si="30"/>
        <v>38</v>
      </c>
      <c r="T220" s="64">
        <f t="shared" si="33"/>
        <v>199</v>
      </c>
      <c r="U220" s="64">
        <f ca="1">INDEX(OFFSET($G$21,0,MATCH(U$20,$H$20:$I$20,0),COUNT($A$21:$A$2199),1),MATCH($T220,OFFSET($I$21,0,MATCH(U$21,$J$19:$M$19,0),COUNT($A$21:$A$2199),1),0),1)</f>
        <v>-4.5299999999999727</v>
      </c>
      <c r="V220" s="64">
        <f ca="1">INDEX(OFFSET($G$21,0,MATCH(V$20,$H$20:$I$20,0),COUNT($A$21:$A$2199),1),MATCH($T220,OFFSET($I$21,0,MATCH(V$21,$J$19:$M$19,0),COUNT($A$21:$A$2199),1),0),1)</f>
        <v>4.9999999999954525E-2</v>
      </c>
      <c r="Y220" s="64">
        <f t="shared" ca="1" si="32"/>
        <v>-4.5299999999999727</v>
      </c>
      <c r="Z220" s="64">
        <f t="shared" ca="1" si="34"/>
        <v>4.9999999999954525E-2</v>
      </c>
    </row>
    <row r="221" spans="1:26" hidden="1" outlineLevel="1" x14ac:dyDescent="0.35">
      <c r="A221" s="64">
        <v>2431435</v>
      </c>
      <c r="B221" s="64" t="s">
        <v>184</v>
      </c>
      <c r="C221" s="64">
        <v>4548.54</v>
      </c>
      <c r="D221" s="64">
        <v>184</v>
      </c>
      <c r="E221" s="64">
        <v>362.07</v>
      </c>
      <c r="F221" s="64">
        <v>0</v>
      </c>
      <c r="H221" s="64">
        <f t="shared" si="31"/>
        <v>-362.07</v>
      </c>
      <c r="J221" s="64">
        <f t="shared" si="27"/>
        <v>27</v>
      </c>
      <c r="K221" s="64">
        <f t="shared" si="28"/>
        <v>32</v>
      </c>
      <c r="L221" s="64">
        <f t="shared" si="29"/>
        <v>104</v>
      </c>
      <c r="M221" s="64">
        <f t="shared" si="30"/>
        <v>38</v>
      </c>
      <c r="T221" s="64">
        <f t="shared" si="33"/>
        <v>200</v>
      </c>
      <c r="U221" s="64">
        <f ca="1">INDEX(OFFSET($G$21,0,MATCH(U$20,$H$20:$I$20,0),COUNT($A$21:$A$2199),1),MATCH($T221,OFFSET($I$21,0,MATCH(U$21,$J$19:$M$19,0),COUNT($A$21:$A$2199),1),0),1)</f>
        <v>-19.169999999999959</v>
      </c>
      <c r="V221" s="64">
        <f ca="1">INDEX(OFFSET($G$21,0,MATCH(V$20,$H$20:$I$20,0),COUNT($A$21:$A$2199),1),MATCH($T221,OFFSET($I$21,0,MATCH(V$21,$J$19:$M$19,0),COUNT($A$21:$A$2199),1),0),1)</f>
        <v>-1.2700000000000102</v>
      </c>
      <c r="Y221" s="64">
        <f t="shared" ca="1" si="32"/>
        <v>-19.169999999999959</v>
      </c>
      <c r="Z221" s="64">
        <f t="shared" ca="1" si="34"/>
        <v>-1.2700000000000102</v>
      </c>
    </row>
    <row r="222" spans="1:26" hidden="1" outlineLevel="1" x14ac:dyDescent="0.35">
      <c r="A222" s="64">
        <v>2437235</v>
      </c>
      <c r="B222" s="64" t="s">
        <v>184</v>
      </c>
      <c r="C222" s="64">
        <v>8913.9</v>
      </c>
      <c r="D222" s="64">
        <v>183</v>
      </c>
      <c r="E222" s="64">
        <v>726.63</v>
      </c>
      <c r="F222" s="64">
        <v>0</v>
      </c>
      <c r="H222" s="64">
        <f t="shared" si="31"/>
        <v>-726.63</v>
      </c>
      <c r="J222" s="64">
        <f t="shared" si="27"/>
        <v>27</v>
      </c>
      <c r="K222" s="64">
        <f t="shared" si="28"/>
        <v>32</v>
      </c>
      <c r="L222" s="64">
        <f t="shared" si="29"/>
        <v>105</v>
      </c>
      <c r="M222" s="64">
        <f t="shared" si="30"/>
        <v>38</v>
      </c>
      <c r="T222" s="64">
        <f t="shared" si="33"/>
        <v>201</v>
      </c>
      <c r="U222" s="64">
        <f ca="1">INDEX(OFFSET($G$21,0,MATCH(U$20,$H$20:$I$20,0),COUNT($A$21:$A$2199),1),MATCH($T222,OFFSET($I$21,0,MATCH(U$21,$J$19:$M$19,0),COUNT($A$21:$A$2199),1),0),1)</f>
        <v>6.5500000000000682</v>
      </c>
      <c r="V222" s="64">
        <f ca="1">INDEX(OFFSET($G$21,0,MATCH(V$20,$H$20:$I$20,0),COUNT($A$21:$A$2199),1),MATCH($T222,OFFSET($I$21,0,MATCH(V$21,$J$19:$M$19,0),COUNT($A$21:$A$2199),1),0),1)</f>
        <v>-1.0500000000000114</v>
      </c>
      <c r="Y222" s="64">
        <f t="shared" ca="1" si="32"/>
        <v>6.5500000000000682</v>
      </c>
      <c r="Z222" s="64">
        <f t="shared" ca="1" si="34"/>
        <v>-1.0500000000000114</v>
      </c>
    </row>
    <row r="223" spans="1:26" hidden="1" outlineLevel="1" x14ac:dyDescent="0.35">
      <c r="A223" s="64">
        <v>2437582</v>
      </c>
      <c r="B223" s="64" t="s">
        <v>184</v>
      </c>
      <c r="C223" s="64">
        <v>4108.26</v>
      </c>
      <c r="D223" s="64">
        <v>184</v>
      </c>
      <c r="E223" s="64">
        <v>349.97</v>
      </c>
      <c r="F223" s="64">
        <v>0</v>
      </c>
      <c r="H223" s="64">
        <f t="shared" si="31"/>
        <v>-349.97</v>
      </c>
      <c r="J223" s="64">
        <f t="shared" si="27"/>
        <v>27</v>
      </c>
      <c r="K223" s="64">
        <f t="shared" si="28"/>
        <v>32</v>
      </c>
      <c r="L223" s="64">
        <f t="shared" si="29"/>
        <v>106</v>
      </c>
      <c r="M223" s="64">
        <f t="shared" si="30"/>
        <v>38</v>
      </c>
      <c r="T223" s="64">
        <f t="shared" si="33"/>
        <v>202</v>
      </c>
      <c r="U223" s="64">
        <f ca="1">INDEX(OFFSET($G$21,0,MATCH(U$20,$H$20:$I$20,0),COUNT($A$21:$A$2199),1),MATCH($T223,OFFSET($I$21,0,MATCH(U$21,$J$19:$M$19,0),COUNT($A$21:$A$2199),1),0),1)</f>
        <v>-9.2599999999999909</v>
      </c>
      <c r="V223" s="64">
        <f ca="1">INDEX(OFFSET($G$21,0,MATCH(V$20,$H$20:$I$20,0),COUNT($A$21:$A$2199),1),MATCH($T223,OFFSET($I$21,0,MATCH(V$21,$J$19:$M$19,0),COUNT($A$21:$A$2199),1),0),1)</f>
        <v>-3.8100000000000023</v>
      </c>
      <c r="Y223" s="64">
        <f t="shared" ca="1" si="32"/>
        <v>-9.2599999999999909</v>
      </c>
      <c r="Z223" s="64">
        <f t="shared" ca="1" si="34"/>
        <v>-3.8100000000000023</v>
      </c>
    </row>
    <row r="224" spans="1:26" hidden="1" outlineLevel="1" x14ac:dyDescent="0.35">
      <c r="A224" s="64">
        <v>2446385</v>
      </c>
      <c r="B224" s="64" t="s">
        <v>184</v>
      </c>
      <c r="C224" s="64">
        <v>4050.81</v>
      </c>
      <c r="D224" s="64">
        <v>153</v>
      </c>
      <c r="E224" s="64">
        <v>338.03</v>
      </c>
      <c r="F224" s="64">
        <v>0</v>
      </c>
      <c r="H224" s="64">
        <f t="shared" si="31"/>
        <v>-338.03</v>
      </c>
      <c r="J224" s="64">
        <f t="shared" si="27"/>
        <v>27</v>
      </c>
      <c r="K224" s="64">
        <f t="shared" si="28"/>
        <v>32</v>
      </c>
      <c r="L224" s="64">
        <f t="shared" si="29"/>
        <v>107</v>
      </c>
      <c r="M224" s="64">
        <f t="shared" si="30"/>
        <v>38</v>
      </c>
      <c r="T224" s="64">
        <f t="shared" si="33"/>
        <v>203</v>
      </c>
      <c r="U224" s="64">
        <f ca="1">INDEX(OFFSET($G$21,0,MATCH(U$20,$H$20:$I$20,0),COUNT($A$21:$A$2199),1),MATCH($T224,OFFSET($I$21,0,MATCH(U$21,$J$19:$M$19,0),COUNT($A$21:$A$2199),1),0),1)</f>
        <v>-6.1300000000000239</v>
      </c>
      <c r="V224" s="64">
        <f ca="1">INDEX(OFFSET($G$21,0,MATCH(V$20,$H$20:$I$20,0),COUNT($A$21:$A$2199),1),MATCH($T224,OFFSET($I$21,0,MATCH(V$21,$J$19:$M$19,0),COUNT($A$21:$A$2199),1),0),1)</f>
        <v>-2.1499999999999773</v>
      </c>
      <c r="Y224" s="64">
        <f t="shared" ca="1" si="32"/>
        <v>-6.1300000000000239</v>
      </c>
      <c r="Z224" s="64">
        <f t="shared" ca="1" si="34"/>
        <v>-2.1499999999999773</v>
      </c>
    </row>
    <row r="225" spans="1:26" hidden="1" outlineLevel="1" x14ac:dyDescent="0.35">
      <c r="A225" s="64">
        <v>2448604</v>
      </c>
      <c r="B225" s="64" t="s">
        <v>184</v>
      </c>
      <c r="C225" s="64">
        <v>2867.63</v>
      </c>
      <c r="D225" s="64">
        <v>183</v>
      </c>
      <c r="E225" s="64">
        <v>236.22</v>
      </c>
      <c r="F225" s="64">
        <v>0</v>
      </c>
      <c r="H225" s="64">
        <f t="shared" si="31"/>
        <v>-236.22</v>
      </c>
      <c r="J225" s="64">
        <f t="shared" si="27"/>
        <v>27</v>
      </c>
      <c r="K225" s="64">
        <f t="shared" si="28"/>
        <v>32</v>
      </c>
      <c r="L225" s="64">
        <f t="shared" si="29"/>
        <v>108</v>
      </c>
      <c r="M225" s="64">
        <f t="shared" si="30"/>
        <v>38</v>
      </c>
      <c r="T225" s="64">
        <f t="shared" si="33"/>
        <v>204</v>
      </c>
      <c r="U225" s="64">
        <f ca="1">INDEX(OFFSET($G$21,0,MATCH(U$20,$H$20:$I$20,0),COUNT($A$21:$A$2199),1),MATCH($T225,OFFSET($I$21,0,MATCH(U$21,$J$19:$M$19,0),COUNT($A$21:$A$2199),1),0),1)</f>
        <v>-2.8000000000000114</v>
      </c>
      <c r="V225" s="64">
        <f ca="1">INDEX(OFFSET($G$21,0,MATCH(V$20,$H$20:$I$20,0),COUNT($A$21:$A$2199),1),MATCH($T225,OFFSET($I$21,0,MATCH(V$21,$J$19:$M$19,0),COUNT($A$21:$A$2199),1),0),1)</f>
        <v>2.9300000000000068</v>
      </c>
      <c r="Y225" s="64">
        <f t="shared" ca="1" si="32"/>
        <v>-2.8000000000000114</v>
      </c>
      <c r="Z225" s="64">
        <f t="shared" ca="1" si="34"/>
        <v>2.9300000000000068</v>
      </c>
    </row>
    <row r="226" spans="1:26" hidden="1" outlineLevel="1" x14ac:dyDescent="0.35">
      <c r="A226" s="64">
        <v>2467406</v>
      </c>
      <c r="B226" s="64" t="s">
        <v>416</v>
      </c>
      <c r="C226" s="64">
        <v>2246.96</v>
      </c>
      <c r="D226" s="64">
        <v>153</v>
      </c>
      <c r="E226" s="64">
        <v>181.99</v>
      </c>
      <c r="F226" s="64">
        <v>0</v>
      </c>
      <c r="H226" s="64">
        <f t="shared" si="31"/>
        <v>-181.99</v>
      </c>
      <c r="J226" s="64">
        <f t="shared" si="27"/>
        <v>27</v>
      </c>
      <c r="K226" s="64">
        <f t="shared" si="28"/>
        <v>32</v>
      </c>
      <c r="L226" s="64">
        <f t="shared" si="29"/>
        <v>108</v>
      </c>
      <c r="M226" s="64">
        <f t="shared" si="30"/>
        <v>39</v>
      </c>
      <c r="T226" s="64">
        <f t="shared" si="33"/>
        <v>205</v>
      </c>
      <c r="U226" s="64">
        <f ca="1">INDEX(OFFSET($G$21,0,MATCH(U$20,$H$20:$I$20,0),COUNT($A$21:$A$2199),1),MATCH($T226,OFFSET($I$21,0,MATCH(U$21,$J$19:$M$19,0),COUNT($A$21:$A$2199),1),0),1)</f>
        <v>-0.81999999999999318</v>
      </c>
      <c r="V226" s="64">
        <f ca="1">INDEX(OFFSET($G$21,0,MATCH(V$20,$H$20:$I$20,0),COUNT($A$21:$A$2199),1),MATCH($T226,OFFSET($I$21,0,MATCH(V$21,$J$19:$M$19,0),COUNT($A$21:$A$2199),1),0),1)</f>
        <v>0.28999999999996362</v>
      </c>
      <c r="Y226" s="64">
        <f t="shared" ca="1" si="32"/>
        <v>-0.81999999999999318</v>
      </c>
      <c r="Z226" s="64">
        <f t="shared" ca="1" si="34"/>
        <v>0.28999999999996362</v>
      </c>
    </row>
    <row r="227" spans="1:26" hidden="1" outlineLevel="1" x14ac:dyDescent="0.35">
      <c r="A227" s="64">
        <v>2468842</v>
      </c>
      <c r="B227" s="64" t="s">
        <v>405</v>
      </c>
      <c r="C227" s="64">
        <v>1593.12</v>
      </c>
      <c r="D227" s="64">
        <v>154</v>
      </c>
      <c r="E227" s="64">
        <v>128.04</v>
      </c>
      <c r="F227" s="64">
        <v>126.13</v>
      </c>
      <c r="H227" s="64">
        <f t="shared" si="31"/>
        <v>-1.9099999999999966</v>
      </c>
      <c r="J227" s="64">
        <f t="shared" si="27"/>
        <v>27</v>
      </c>
      <c r="K227" s="64">
        <f t="shared" si="28"/>
        <v>33</v>
      </c>
      <c r="L227" s="64">
        <f t="shared" si="29"/>
        <v>108</v>
      </c>
      <c r="M227" s="64">
        <f t="shared" si="30"/>
        <v>39</v>
      </c>
      <c r="T227" s="64">
        <f t="shared" si="33"/>
        <v>206</v>
      </c>
      <c r="U227" s="64">
        <f ca="1">INDEX(OFFSET($G$21,0,MATCH(U$20,$H$20:$I$20,0),COUNT($A$21:$A$2199),1),MATCH($T227,OFFSET($I$21,0,MATCH(U$21,$J$19:$M$19,0),COUNT($A$21:$A$2199),1),0),1)</f>
        <v>-3.25</v>
      </c>
      <c r="V227" s="64">
        <f ca="1">INDEX(OFFSET($G$21,0,MATCH(V$20,$H$20:$I$20,0),COUNT($A$21:$A$2199),1),MATCH($T227,OFFSET($I$21,0,MATCH(V$21,$J$19:$M$19,0),COUNT($A$21:$A$2199),1),0),1)</f>
        <v>-8.75</v>
      </c>
      <c r="Y227" s="64">
        <f t="shared" ca="1" si="32"/>
        <v>-3.25</v>
      </c>
      <c r="Z227" s="64">
        <f t="shared" ca="1" si="34"/>
        <v>-8.75</v>
      </c>
    </row>
    <row r="228" spans="1:26" hidden="1" outlineLevel="1" x14ac:dyDescent="0.35">
      <c r="A228" s="64">
        <v>2475871</v>
      </c>
      <c r="B228" s="64" t="s">
        <v>405</v>
      </c>
      <c r="C228" s="64">
        <v>11835.27</v>
      </c>
      <c r="D228" s="64">
        <v>153</v>
      </c>
      <c r="E228" s="64">
        <v>907.75</v>
      </c>
      <c r="F228" s="64">
        <v>885.13</v>
      </c>
      <c r="H228" s="64">
        <f t="shared" si="31"/>
        <v>-22.620000000000005</v>
      </c>
      <c r="J228" s="64">
        <f t="shared" si="27"/>
        <v>27</v>
      </c>
      <c r="K228" s="64">
        <f t="shared" si="28"/>
        <v>34</v>
      </c>
      <c r="L228" s="64">
        <f t="shared" si="29"/>
        <v>108</v>
      </c>
      <c r="M228" s="64">
        <f t="shared" si="30"/>
        <v>39</v>
      </c>
      <c r="T228" s="64">
        <f t="shared" si="33"/>
        <v>207</v>
      </c>
      <c r="U228" s="64">
        <f ca="1">INDEX(OFFSET($G$21,0,MATCH(U$20,$H$20:$I$20,0),COUNT($A$21:$A$2199),1),MATCH($T228,OFFSET($I$21,0,MATCH(U$21,$J$19:$M$19,0),COUNT($A$21:$A$2199),1),0),1)</f>
        <v>4.6899999999999977</v>
      </c>
      <c r="V228" s="64">
        <f ca="1">INDEX(OFFSET($G$21,0,MATCH(V$20,$H$20:$I$20,0),COUNT($A$21:$A$2199),1),MATCH($T228,OFFSET($I$21,0,MATCH(V$21,$J$19:$M$19,0),COUNT($A$21:$A$2199),1),0),1)</f>
        <v>-3.3200000000000216</v>
      </c>
      <c r="Y228" s="64">
        <f t="shared" ca="1" si="32"/>
        <v>4.6899999999999977</v>
      </c>
      <c r="Z228" s="64">
        <f t="shared" ca="1" si="34"/>
        <v>-3.3200000000000216</v>
      </c>
    </row>
    <row r="229" spans="1:26" hidden="1" outlineLevel="1" x14ac:dyDescent="0.35">
      <c r="A229" s="64">
        <v>2483569</v>
      </c>
      <c r="B229" s="64" t="s">
        <v>184</v>
      </c>
      <c r="C229" s="64">
        <v>3399.93</v>
      </c>
      <c r="D229" s="64">
        <v>185</v>
      </c>
      <c r="E229" s="64">
        <v>280.91000000000003</v>
      </c>
      <c r="F229" s="64">
        <v>0</v>
      </c>
      <c r="H229" s="64">
        <f t="shared" si="31"/>
        <v>-280.91000000000003</v>
      </c>
      <c r="J229" s="64">
        <f t="shared" si="27"/>
        <v>27</v>
      </c>
      <c r="K229" s="64">
        <f t="shared" si="28"/>
        <v>34</v>
      </c>
      <c r="L229" s="64">
        <f t="shared" si="29"/>
        <v>109</v>
      </c>
      <c r="M229" s="64">
        <f t="shared" si="30"/>
        <v>39</v>
      </c>
      <c r="T229" s="64">
        <f t="shared" si="33"/>
        <v>208</v>
      </c>
      <c r="U229" s="64">
        <f ca="1">INDEX(OFFSET($G$21,0,MATCH(U$20,$H$20:$I$20,0),COUNT($A$21:$A$2199),1),MATCH($T229,OFFSET($I$21,0,MATCH(U$21,$J$19:$M$19,0),COUNT($A$21:$A$2199),1),0),1)</f>
        <v>-1.910000000000025</v>
      </c>
      <c r="V229" s="64">
        <f ca="1">INDEX(OFFSET($G$21,0,MATCH(V$20,$H$20:$I$20,0),COUNT($A$21:$A$2199),1),MATCH($T229,OFFSET($I$21,0,MATCH(V$21,$J$19:$M$19,0),COUNT($A$21:$A$2199),1),0),1)</f>
        <v>3.5400000000000205</v>
      </c>
      <c r="Y229" s="64">
        <f t="shared" ca="1" si="32"/>
        <v>-1.910000000000025</v>
      </c>
      <c r="Z229" s="64">
        <f t="shared" ca="1" si="34"/>
        <v>3.5400000000000205</v>
      </c>
    </row>
    <row r="230" spans="1:26" hidden="1" outlineLevel="1" x14ac:dyDescent="0.35">
      <c r="A230" s="64">
        <v>2485052</v>
      </c>
      <c r="B230" s="64" t="s">
        <v>416</v>
      </c>
      <c r="C230" s="64">
        <v>4480.93</v>
      </c>
      <c r="D230" s="64">
        <v>183</v>
      </c>
      <c r="E230" s="64">
        <v>374.53</v>
      </c>
      <c r="F230" s="64">
        <v>0</v>
      </c>
      <c r="H230" s="64">
        <f t="shared" si="31"/>
        <v>-374.53</v>
      </c>
      <c r="J230" s="64">
        <f t="shared" si="27"/>
        <v>27</v>
      </c>
      <c r="K230" s="64">
        <f t="shared" si="28"/>
        <v>34</v>
      </c>
      <c r="L230" s="64">
        <f t="shared" si="29"/>
        <v>109</v>
      </c>
      <c r="M230" s="64">
        <f t="shared" si="30"/>
        <v>40</v>
      </c>
      <c r="T230" s="64">
        <f t="shared" si="33"/>
        <v>209</v>
      </c>
      <c r="U230" s="64">
        <f ca="1">INDEX(OFFSET($G$21,0,MATCH(U$20,$H$20:$I$20,0),COUNT($A$21:$A$2199),1),MATCH($T230,OFFSET($I$21,0,MATCH(U$21,$J$19:$M$19,0),COUNT($A$21:$A$2199),1),0),1)</f>
        <v>0.44999999999998863</v>
      </c>
      <c r="V230" s="64">
        <f ca="1">INDEX(OFFSET($G$21,0,MATCH(V$20,$H$20:$I$20,0),COUNT($A$21:$A$2199),1),MATCH($T230,OFFSET($I$21,0,MATCH(V$21,$J$19:$M$19,0),COUNT($A$21:$A$2199),1),0),1)</f>
        <v>-2.1200000000000045</v>
      </c>
      <c r="Y230" s="64">
        <f t="shared" ca="1" si="32"/>
        <v>0.44999999999998863</v>
      </c>
      <c r="Z230" s="64">
        <f t="shared" ca="1" si="34"/>
        <v>-2.1200000000000045</v>
      </c>
    </row>
    <row r="231" spans="1:26" hidden="1" outlineLevel="1" x14ac:dyDescent="0.35">
      <c r="A231" s="64">
        <v>2504480</v>
      </c>
      <c r="B231" s="64" t="s">
        <v>184</v>
      </c>
      <c r="C231" s="64">
        <v>1939.35</v>
      </c>
      <c r="D231" s="64">
        <v>153</v>
      </c>
      <c r="E231" s="64">
        <v>161.41</v>
      </c>
      <c r="F231" s="64">
        <v>0</v>
      </c>
      <c r="H231" s="64">
        <f t="shared" si="31"/>
        <v>-161.41</v>
      </c>
      <c r="J231" s="64">
        <f t="shared" si="27"/>
        <v>27</v>
      </c>
      <c r="K231" s="64">
        <f t="shared" si="28"/>
        <v>34</v>
      </c>
      <c r="L231" s="64">
        <f t="shared" si="29"/>
        <v>110</v>
      </c>
      <c r="M231" s="64">
        <f t="shared" si="30"/>
        <v>40</v>
      </c>
      <c r="T231" s="64">
        <f t="shared" si="33"/>
        <v>210</v>
      </c>
      <c r="U231" s="64">
        <f ca="1">INDEX(OFFSET($G$21,0,MATCH(U$20,$H$20:$I$20,0),COUNT($A$21:$A$2199),1),MATCH($T231,OFFSET($I$21,0,MATCH(U$21,$J$19:$M$19,0),COUNT($A$21:$A$2199),1),0),1)</f>
        <v>-6.5900000000000318</v>
      </c>
      <c r="V231" s="64">
        <f ca="1">INDEX(OFFSET($G$21,0,MATCH(V$20,$H$20:$I$20,0),COUNT($A$21:$A$2199),1),MATCH($T231,OFFSET($I$21,0,MATCH(V$21,$J$19:$M$19,0),COUNT($A$21:$A$2199),1),0),1)</f>
        <v>-5.8599999999999852</v>
      </c>
      <c r="Y231" s="64">
        <f t="shared" ca="1" si="32"/>
        <v>-6.5900000000000318</v>
      </c>
      <c r="Z231" s="64">
        <f t="shared" ca="1" si="34"/>
        <v>-5.8599999999999852</v>
      </c>
    </row>
    <row r="232" spans="1:26" hidden="1" outlineLevel="1" x14ac:dyDescent="0.35">
      <c r="A232" s="64">
        <v>2516162</v>
      </c>
      <c r="B232" s="64" t="s">
        <v>184</v>
      </c>
      <c r="C232" s="64">
        <v>6312.9</v>
      </c>
      <c r="D232" s="64">
        <v>184</v>
      </c>
      <c r="E232" s="64">
        <v>515.48</v>
      </c>
      <c r="F232" s="64">
        <v>0</v>
      </c>
      <c r="H232" s="64">
        <f t="shared" si="31"/>
        <v>-515.48</v>
      </c>
      <c r="J232" s="64">
        <f t="shared" si="27"/>
        <v>27</v>
      </c>
      <c r="K232" s="64">
        <f t="shared" si="28"/>
        <v>34</v>
      </c>
      <c r="L232" s="64">
        <f t="shared" si="29"/>
        <v>111</v>
      </c>
      <c r="M232" s="64">
        <f t="shared" si="30"/>
        <v>40</v>
      </c>
      <c r="T232" s="64">
        <f t="shared" si="33"/>
        <v>211</v>
      </c>
      <c r="U232" s="64">
        <f ca="1">INDEX(OFFSET($G$21,0,MATCH(U$20,$H$20:$I$20,0),COUNT($A$21:$A$2199),1),MATCH($T232,OFFSET($I$21,0,MATCH(U$21,$J$19:$M$19,0),COUNT($A$21:$A$2199),1),0),1)</f>
        <v>-8.5500000000000114</v>
      </c>
      <c r="V232" s="64">
        <f ca="1">INDEX(OFFSET($G$21,0,MATCH(V$20,$H$20:$I$20,0),COUNT($A$21:$A$2199),1),MATCH($T232,OFFSET($I$21,0,MATCH(V$21,$J$19:$M$19,0),COUNT($A$21:$A$2199),1),0),1)</f>
        <v>-10.45999999999998</v>
      </c>
      <c r="Y232" s="64">
        <f t="shared" ca="1" si="32"/>
        <v>-8.5500000000000114</v>
      </c>
      <c r="Z232" s="64">
        <f t="shared" ca="1" si="34"/>
        <v>-10.45999999999998</v>
      </c>
    </row>
    <row r="233" spans="1:26" hidden="1" outlineLevel="1" x14ac:dyDescent="0.35">
      <c r="A233" s="64">
        <v>2516617</v>
      </c>
      <c r="B233" s="64" t="s">
        <v>184</v>
      </c>
      <c r="C233" s="64">
        <v>4089.96</v>
      </c>
      <c r="D233" s="64">
        <v>184</v>
      </c>
      <c r="E233" s="64">
        <v>340.79</v>
      </c>
      <c r="F233" s="64">
        <v>0</v>
      </c>
      <c r="H233" s="64">
        <f t="shared" si="31"/>
        <v>-340.79</v>
      </c>
      <c r="J233" s="64">
        <f t="shared" si="27"/>
        <v>27</v>
      </c>
      <c r="K233" s="64">
        <f t="shared" si="28"/>
        <v>34</v>
      </c>
      <c r="L233" s="64">
        <f t="shared" si="29"/>
        <v>112</v>
      </c>
      <c r="M233" s="64">
        <f t="shared" si="30"/>
        <v>40</v>
      </c>
      <c r="T233" s="64">
        <f t="shared" si="33"/>
        <v>212</v>
      </c>
      <c r="U233" s="64">
        <f ca="1">INDEX(OFFSET($G$21,0,MATCH(U$20,$H$20:$I$20,0),COUNT($A$21:$A$2199),1),MATCH($T233,OFFSET($I$21,0,MATCH(U$21,$J$19:$M$19,0),COUNT($A$21:$A$2199),1),0),1)</f>
        <v>-6.9300000000000068</v>
      </c>
      <c r="V233" s="64">
        <f ca="1">INDEX(OFFSET($G$21,0,MATCH(V$20,$H$20:$I$20,0),COUNT($A$21:$A$2199),1),MATCH($T233,OFFSET($I$21,0,MATCH(V$21,$J$19:$M$19,0),COUNT($A$21:$A$2199),1),0),1)</f>
        <v>-6.5399999999999636</v>
      </c>
      <c r="Y233" s="64">
        <f t="shared" ca="1" si="32"/>
        <v>-6.9300000000000068</v>
      </c>
      <c r="Z233" s="64">
        <f t="shared" ca="1" si="34"/>
        <v>-6.5399999999999636</v>
      </c>
    </row>
    <row r="234" spans="1:26" hidden="1" outlineLevel="1" x14ac:dyDescent="0.35">
      <c r="A234" s="64">
        <v>2517798</v>
      </c>
      <c r="B234" s="64" t="s">
        <v>184</v>
      </c>
      <c r="C234" s="64">
        <v>9118.5</v>
      </c>
      <c r="D234" s="64">
        <v>183</v>
      </c>
      <c r="E234" s="64">
        <v>736.21</v>
      </c>
      <c r="F234" s="64">
        <v>0</v>
      </c>
      <c r="H234" s="64">
        <f t="shared" si="31"/>
        <v>-736.21</v>
      </c>
      <c r="J234" s="64">
        <f t="shared" si="27"/>
        <v>27</v>
      </c>
      <c r="K234" s="64">
        <f t="shared" si="28"/>
        <v>34</v>
      </c>
      <c r="L234" s="64">
        <f t="shared" si="29"/>
        <v>113</v>
      </c>
      <c r="M234" s="64">
        <f t="shared" si="30"/>
        <v>40</v>
      </c>
      <c r="T234" s="64">
        <f t="shared" si="33"/>
        <v>213</v>
      </c>
      <c r="U234" s="64">
        <f ca="1">INDEX(OFFSET($G$21,0,MATCH(U$20,$H$20:$I$20,0),COUNT($A$21:$A$2199),1),MATCH($T234,OFFSET($I$21,0,MATCH(U$21,$J$19:$M$19,0),COUNT($A$21:$A$2199),1),0),1)</f>
        <v>1.9699999999999704</v>
      </c>
      <c r="V234" s="64">
        <f ca="1">INDEX(OFFSET($G$21,0,MATCH(V$20,$H$20:$I$20,0),COUNT($A$21:$A$2199),1),MATCH($T234,OFFSET($I$21,0,MATCH(V$21,$J$19:$M$19,0),COUNT($A$21:$A$2199),1),0),1)</f>
        <v>2.1299999999999955</v>
      </c>
      <c r="Y234" s="64">
        <f t="shared" ca="1" si="32"/>
        <v>1.9699999999999704</v>
      </c>
      <c r="Z234" s="64">
        <f t="shared" ca="1" si="34"/>
        <v>2.1299999999999955</v>
      </c>
    </row>
    <row r="235" spans="1:26" hidden="1" outlineLevel="1" x14ac:dyDescent="0.35">
      <c r="A235" s="64">
        <v>2520288</v>
      </c>
      <c r="B235" s="64" t="s">
        <v>184</v>
      </c>
      <c r="C235" s="64">
        <v>4564.21</v>
      </c>
      <c r="D235" s="64">
        <v>184</v>
      </c>
      <c r="E235" s="64">
        <v>374.74</v>
      </c>
      <c r="F235" s="64">
        <v>0</v>
      </c>
      <c r="H235" s="64">
        <f t="shared" si="31"/>
        <v>-374.74</v>
      </c>
      <c r="J235" s="64">
        <f t="shared" si="27"/>
        <v>27</v>
      </c>
      <c r="K235" s="64">
        <f t="shared" si="28"/>
        <v>34</v>
      </c>
      <c r="L235" s="64">
        <f t="shared" si="29"/>
        <v>114</v>
      </c>
      <c r="M235" s="64">
        <f t="shared" si="30"/>
        <v>40</v>
      </c>
      <c r="T235" s="64">
        <f t="shared" si="33"/>
        <v>214</v>
      </c>
      <c r="U235" s="64">
        <f ca="1">INDEX(OFFSET($G$21,0,MATCH(U$20,$H$20:$I$20,0),COUNT($A$21:$A$2199),1),MATCH($T235,OFFSET($I$21,0,MATCH(U$21,$J$19:$M$19,0),COUNT($A$21:$A$2199),1),0),1)</f>
        <v>-3.1099999999999852</v>
      </c>
      <c r="V235" s="64">
        <f ca="1">INDEX(OFFSET($G$21,0,MATCH(V$20,$H$20:$I$20,0),COUNT($A$21:$A$2199),1),MATCH($T235,OFFSET($I$21,0,MATCH(V$21,$J$19:$M$19,0),COUNT($A$21:$A$2199),1),0),1)</f>
        <v>-9.8999999999999773</v>
      </c>
      <c r="Y235" s="64">
        <f t="shared" ca="1" si="32"/>
        <v>-3.1099999999999852</v>
      </c>
      <c r="Z235" s="64">
        <f t="shared" ca="1" si="34"/>
        <v>-9.8999999999999773</v>
      </c>
    </row>
    <row r="236" spans="1:26" hidden="1" outlineLevel="1" x14ac:dyDescent="0.35">
      <c r="A236" s="64">
        <v>2530211</v>
      </c>
      <c r="B236" s="64" t="s">
        <v>184</v>
      </c>
      <c r="C236" s="64">
        <v>7148.32</v>
      </c>
      <c r="D236" s="64">
        <v>183</v>
      </c>
      <c r="E236" s="64">
        <v>599.54</v>
      </c>
      <c r="F236" s="64">
        <v>0</v>
      </c>
      <c r="H236" s="64">
        <f t="shared" si="31"/>
        <v>-599.54</v>
      </c>
      <c r="J236" s="64">
        <f t="shared" si="27"/>
        <v>27</v>
      </c>
      <c r="K236" s="64">
        <f t="shared" si="28"/>
        <v>34</v>
      </c>
      <c r="L236" s="64">
        <f t="shared" si="29"/>
        <v>115</v>
      </c>
      <c r="M236" s="64">
        <f t="shared" si="30"/>
        <v>40</v>
      </c>
      <c r="T236" s="64">
        <f t="shared" si="33"/>
        <v>215</v>
      </c>
      <c r="U236" s="64">
        <f ca="1">INDEX(OFFSET($G$21,0,MATCH(U$20,$H$20:$I$20,0),COUNT($A$21:$A$2199),1),MATCH($T236,OFFSET($I$21,0,MATCH(U$21,$J$19:$M$19,0),COUNT($A$21:$A$2199),1),0),1)</f>
        <v>-4.2199999999999989</v>
      </c>
      <c r="V236" s="64">
        <f ca="1">INDEX(OFFSET($G$21,0,MATCH(V$20,$H$20:$I$20,0),COUNT($A$21:$A$2199),1),MATCH($T236,OFFSET($I$21,0,MATCH(V$21,$J$19:$M$19,0),COUNT($A$21:$A$2199),1),0),1)</f>
        <v>3.2799999999999727</v>
      </c>
      <c r="Y236" s="64">
        <f t="shared" ca="1" si="32"/>
        <v>-4.2199999999999989</v>
      </c>
      <c r="Z236" s="64">
        <f t="shared" ca="1" si="34"/>
        <v>3.2799999999999727</v>
      </c>
    </row>
    <row r="237" spans="1:26" hidden="1" outlineLevel="1" x14ac:dyDescent="0.35">
      <c r="A237" s="64">
        <v>2536566</v>
      </c>
      <c r="B237" s="64" t="s">
        <v>405</v>
      </c>
      <c r="C237" s="64">
        <v>3317.48</v>
      </c>
      <c r="D237" s="64">
        <v>184</v>
      </c>
      <c r="E237" s="64">
        <v>273.55</v>
      </c>
      <c r="F237" s="64">
        <v>277.02999999999997</v>
      </c>
      <c r="H237" s="64">
        <f t="shared" si="31"/>
        <v>3.4799999999999613</v>
      </c>
      <c r="J237" s="64">
        <f t="shared" si="27"/>
        <v>27</v>
      </c>
      <c r="K237" s="64">
        <f t="shared" si="28"/>
        <v>35</v>
      </c>
      <c r="L237" s="64">
        <f t="shared" si="29"/>
        <v>115</v>
      </c>
      <c r="M237" s="64">
        <f t="shared" si="30"/>
        <v>40</v>
      </c>
      <c r="T237" s="64">
        <f t="shared" si="33"/>
        <v>216</v>
      </c>
      <c r="U237" s="64">
        <f ca="1">INDEX(OFFSET($G$21,0,MATCH(U$20,$H$20:$I$20,0),COUNT($A$21:$A$2199),1),MATCH($T237,OFFSET($I$21,0,MATCH(U$21,$J$19:$M$19,0),COUNT($A$21:$A$2199),1),0),1)</f>
        <v>-9.1100000000000136</v>
      </c>
      <c r="V237" s="64">
        <f ca="1">INDEX(OFFSET($G$21,0,MATCH(V$20,$H$20:$I$20,0),COUNT($A$21:$A$2199),1),MATCH($T237,OFFSET($I$21,0,MATCH(V$21,$J$19:$M$19,0),COUNT($A$21:$A$2199),1),0),1)</f>
        <v>-1.1899999999999977</v>
      </c>
      <c r="Y237" s="64">
        <f t="shared" ca="1" si="32"/>
        <v>-9.1100000000000136</v>
      </c>
      <c r="Z237" s="64">
        <f t="shared" ca="1" si="34"/>
        <v>-1.1899999999999977</v>
      </c>
    </row>
    <row r="238" spans="1:26" hidden="1" outlineLevel="1" x14ac:dyDescent="0.35">
      <c r="A238" s="64">
        <v>2547620</v>
      </c>
      <c r="B238" s="64" t="s">
        <v>184</v>
      </c>
      <c r="C238" s="64">
        <v>1950.07</v>
      </c>
      <c r="D238" s="64">
        <v>184</v>
      </c>
      <c r="E238" s="64">
        <v>158.72</v>
      </c>
      <c r="F238" s="64">
        <v>0</v>
      </c>
      <c r="H238" s="64">
        <f t="shared" si="31"/>
        <v>-158.72</v>
      </c>
      <c r="J238" s="64">
        <f t="shared" si="27"/>
        <v>27</v>
      </c>
      <c r="K238" s="64">
        <f t="shared" si="28"/>
        <v>35</v>
      </c>
      <c r="L238" s="64">
        <f t="shared" si="29"/>
        <v>116</v>
      </c>
      <c r="M238" s="64">
        <f t="shared" si="30"/>
        <v>40</v>
      </c>
      <c r="T238" s="64">
        <f t="shared" si="33"/>
        <v>217</v>
      </c>
      <c r="U238" s="64">
        <f ca="1">INDEX(OFFSET($G$21,0,MATCH(U$20,$H$20:$I$20,0),COUNT($A$21:$A$2199),1),MATCH($T238,OFFSET($I$21,0,MATCH(U$21,$J$19:$M$19,0),COUNT($A$21:$A$2199),1),0),1)</f>
        <v>-0.65000000000000568</v>
      </c>
      <c r="V238" s="64">
        <f ca="1">INDEX(OFFSET($G$21,0,MATCH(V$20,$H$20:$I$20,0),COUNT($A$21:$A$2199),1),MATCH($T238,OFFSET($I$21,0,MATCH(V$21,$J$19:$M$19,0),COUNT($A$21:$A$2199),1),0),1)</f>
        <v>-4.7799999999999727</v>
      </c>
      <c r="Y238" s="64">
        <f t="shared" ca="1" si="32"/>
        <v>-0.65000000000000568</v>
      </c>
      <c r="Z238" s="64">
        <f t="shared" ca="1" si="34"/>
        <v>-4.7799999999999727</v>
      </c>
    </row>
    <row r="239" spans="1:26" hidden="1" outlineLevel="1" x14ac:dyDescent="0.35">
      <c r="A239" s="64">
        <v>2547836</v>
      </c>
      <c r="B239" s="64" t="s">
        <v>416</v>
      </c>
      <c r="C239" s="64">
        <v>6222.51</v>
      </c>
      <c r="D239" s="64">
        <v>183</v>
      </c>
      <c r="E239" s="64">
        <v>519.6</v>
      </c>
      <c r="F239" s="64">
        <v>0</v>
      </c>
      <c r="H239" s="64">
        <f t="shared" si="31"/>
        <v>-519.6</v>
      </c>
      <c r="J239" s="64">
        <f t="shared" si="27"/>
        <v>27</v>
      </c>
      <c r="K239" s="64">
        <f t="shared" si="28"/>
        <v>35</v>
      </c>
      <c r="L239" s="64">
        <f t="shared" si="29"/>
        <v>116</v>
      </c>
      <c r="M239" s="64">
        <f t="shared" si="30"/>
        <v>41</v>
      </c>
      <c r="T239" s="64">
        <f t="shared" si="33"/>
        <v>218</v>
      </c>
      <c r="U239" s="64">
        <f ca="1">INDEX(OFFSET($G$21,0,MATCH(U$20,$H$20:$I$20,0),COUNT($A$21:$A$2199),1),MATCH($T239,OFFSET($I$21,0,MATCH(U$21,$J$19:$M$19,0),COUNT($A$21:$A$2199),1),0),1)</f>
        <v>-2.3400000000000318</v>
      </c>
      <c r="V239" s="64">
        <f ca="1">INDEX(OFFSET($G$21,0,MATCH(V$20,$H$20:$I$20,0),COUNT($A$21:$A$2199),1),MATCH($T239,OFFSET($I$21,0,MATCH(V$21,$J$19:$M$19,0),COUNT($A$21:$A$2199),1),0),1)</f>
        <v>-10.300000000000011</v>
      </c>
      <c r="Y239" s="64">
        <f t="shared" ca="1" si="32"/>
        <v>-2.3400000000000318</v>
      </c>
      <c r="Z239" s="64">
        <f t="shared" ca="1" si="34"/>
        <v>-10.300000000000011</v>
      </c>
    </row>
    <row r="240" spans="1:26" hidden="1" outlineLevel="1" x14ac:dyDescent="0.35">
      <c r="A240" s="64">
        <v>2548503</v>
      </c>
      <c r="B240" s="64" t="s">
        <v>184</v>
      </c>
      <c r="C240" s="64">
        <v>11791.11</v>
      </c>
      <c r="D240" s="64">
        <v>182</v>
      </c>
      <c r="E240" s="64">
        <v>968.83</v>
      </c>
      <c r="F240" s="64">
        <v>0</v>
      </c>
      <c r="H240" s="64">
        <f t="shared" si="31"/>
        <v>-968.83</v>
      </c>
      <c r="J240" s="64">
        <f t="shared" si="27"/>
        <v>27</v>
      </c>
      <c r="K240" s="64">
        <f t="shared" si="28"/>
        <v>35</v>
      </c>
      <c r="L240" s="64">
        <f t="shared" si="29"/>
        <v>117</v>
      </c>
      <c r="M240" s="64">
        <f t="shared" si="30"/>
        <v>41</v>
      </c>
      <c r="T240" s="64">
        <f t="shared" si="33"/>
        <v>219</v>
      </c>
      <c r="U240" s="64">
        <f ca="1">INDEX(OFFSET($G$21,0,MATCH(U$20,$H$20:$I$20,0),COUNT($A$21:$A$2199),1),MATCH($T240,OFFSET($I$21,0,MATCH(U$21,$J$19:$M$19,0),COUNT($A$21:$A$2199),1),0),1)</f>
        <v>5.1800000000000068</v>
      </c>
      <c r="V240" s="64">
        <f ca="1">INDEX(OFFSET($G$21,0,MATCH(V$20,$H$20:$I$20,0),COUNT($A$21:$A$2199),1),MATCH($T240,OFFSET($I$21,0,MATCH(V$21,$J$19:$M$19,0),COUNT($A$21:$A$2199),1),0),1)</f>
        <v>1.1599999999999966</v>
      </c>
      <c r="Y240" s="64">
        <f t="shared" ca="1" si="32"/>
        <v>5.1800000000000068</v>
      </c>
      <c r="Z240" s="64">
        <f t="shared" ca="1" si="34"/>
        <v>1.1599999999999966</v>
      </c>
    </row>
    <row r="241" spans="1:26" hidden="1" outlineLevel="1" x14ac:dyDescent="0.35">
      <c r="A241" s="64">
        <v>2548628</v>
      </c>
      <c r="B241" s="64" t="s">
        <v>184</v>
      </c>
      <c r="C241" s="64">
        <v>5695.37</v>
      </c>
      <c r="D241" s="64">
        <v>184</v>
      </c>
      <c r="E241" s="64">
        <v>473.28</v>
      </c>
      <c r="F241" s="64">
        <v>0</v>
      </c>
      <c r="H241" s="64">
        <f t="shared" si="31"/>
        <v>-473.28</v>
      </c>
      <c r="J241" s="64">
        <f t="shared" si="27"/>
        <v>27</v>
      </c>
      <c r="K241" s="64">
        <f t="shared" si="28"/>
        <v>35</v>
      </c>
      <c r="L241" s="64">
        <f t="shared" si="29"/>
        <v>118</v>
      </c>
      <c r="M241" s="64">
        <f t="shared" si="30"/>
        <v>41</v>
      </c>
      <c r="T241" s="64">
        <f t="shared" si="33"/>
        <v>220</v>
      </c>
      <c r="U241" s="64">
        <f ca="1">INDEX(OFFSET($G$21,0,MATCH(U$20,$H$20:$I$20,0),COUNT($A$21:$A$2199),1),MATCH($T241,OFFSET($I$21,0,MATCH(U$21,$J$19:$M$19,0),COUNT($A$21:$A$2199),1),0),1)</f>
        <v>-6.5199999999999818</v>
      </c>
      <c r="V241" s="64">
        <f ca="1">INDEX(OFFSET($G$21,0,MATCH(V$20,$H$20:$I$20,0),COUNT($A$21:$A$2199),1),MATCH($T241,OFFSET($I$21,0,MATCH(V$21,$J$19:$M$19,0),COUNT($A$21:$A$2199),1),0),1)</f>
        <v>-4.5699999999999932</v>
      </c>
      <c r="Y241" s="64">
        <f t="shared" ca="1" si="32"/>
        <v>-6.5199999999999818</v>
      </c>
      <c r="Z241" s="64">
        <f t="shared" ca="1" si="34"/>
        <v>-4.5699999999999932</v>
      </c>
    </row>
    <row r="242" spans="1:26" hidden="1" outlineLevel="1" x14ac:dyDescent="0.35">
      <c r="A242" s="64">
        <v>2557851</v>
      </c>
      <c r="B242" s="64" t="s">
        <v>184</v>
      </c>
      <c r="C242" s="64">
        <v>5740.35</v>
      </c>
      <c r="D242" s="64">
        <v>184</v>
      </c>
      <c r="E242" s="64">
        <v>491.09</v>
      </c>
      <c r="F242" s="64">
        <v>0</v>
      </c>
      <c r="H242" s="64">
        <f t="shared" si="31"/>
        <v>-491.09</v>
      </c>
      <c r="J242" s="64">
        <f t="shared" si="27"/>
        <v>27</v>
      </c>
      <c r="K242" s="64">
        <f t="shared" si="28"/>
        <v>35</v>
      </c>
      <c r="L242" s="64">
        <f t="shared" si="29"/>
        <v>119</v>
      </c>
      <c r="M242" s="64">
        <f t="shared" si="30"/>
        <v>41</v>
      </c>
      <c r="T242" s="64">
        <f t="shared" si="33"/>
        <v>221</v>
      </c>
      <c r="U242" s="64">
        <f ca="1">INDEX(OFFSET($G$21,0,MATCH(U$20,$H$20:$I$20,0),COUNT($A$21:$A$2199),1),MATCH($T242,OFFSET($I$21,0,MATCH(U$21,$J$19:$M$19,0),COUNT($A$21:$A$2199),1),0),1)</f>
        <v>-3.2700000000000102</v>
      </c>
      <c r="V242" s="64">
        <f ca="1">INDEX(OFFSET($G$21,0,MATCH(V$20,$H$20:$I$20,0),COUNT($A$21:$A$2199),1),MATCH($T242,OFFSET($I$21,0,MATCH(V$21,$J$19:$M$19,0),COUNT($A$21:$A$2199),1),0),1)</f>
        <v>1.8799999999999955</v>
      </c>
      <c r="Y242" s="64">
        <f t="shared" ca="1" si="32"/>
        <v>-3.2700000000000102</v>
      </c>
      <c r="Z242" s="64">
        <f t="shared" ca="1" si="34"/>
        <v>1.8799999999999955</v>
      </c>
    </row>
    <row r="243" spans="1:26" hidden="1" outlineLevel="1" x14ac:dyDescent="0.35">
      <c r="A243" s="64">
        <v>2560458</v>
      </c>
      <c r="B243" s="64" t="s">
        <v>405</v>
      </c>
      <c r="C243" s="64">
        <v>4461.75</v>
      </c>
      <c r="D243" s="64">
        <v>153</v>
      </c>
      <c r="E243" s="64">
        <v>375.32</v>
      </c>
      <c r="F243" s="64">
        <v>379.54</v>
      </c>
      <c r="H243" s="64">
        <f t="shared" si="31"/>
        <v>4.2200000000000273</v>
      </c>
      <c r="J243" s="64">
        <f t="shared" si="27"/>
        <v>27</v>
      </c>
      <c r="K243" s="64">
        <f t="shared" si="28"/>
        <v>36</v>
      </c>
      <c r="L243" s="64">
        <f t="shared" si="29"/>
        <v>119</v>
      </c>
      <c r="M243" s="64">
        <f t="shared" si="30"/>
        <v>41</v>
      </c>
      <c r="T243" s="64">
        <f t="shared" si="33"/>
        <v>222</v>
      </c>
      <c r="U243" s="64">
        <f ca="1">INDEX(OFFSET($G$21,0,MATCH(U$20,$H$20:$I$20,0),COUNT($A$21:$A$2199),1),MATCH($T243,OFFSET($I$21,0,MATCH(U$21,$J$19:$M$19,0),COUNT($A$21:$A$2199),1),0),1)</f>
        <v>6.2400000000000091</v>
      </c>
      <c r="V243" s="64">
        <f ca="1">INDEX(OFFSET($G$21,0,MATCH(V$20,$H$20:$I$20,0),COUNT($A$21:$A$2199),1),MATCH($T243,OFFSET($I$21,0,MATCH(V$21,$J$19:$M$19,0),COUNT($A$21:$A$2199),1),0),1)</f>
        <v>-11.279999999999973</v>
      </c>
      <c r="Y243" s="64">
        <f t="shared" ca="1" si="32"/>
        <v>6.2400000000000091</v>
      </c>
      <c r="Z243" s="64">
        <f t="shared" ca="1" si="34"/>
        <v>-11.279999999999973</v>
      </c>
    </row>
    <row r="244" spans="1:26" hidden="1" outlineLevel="1" x14ac:dyDescent="0.35">
      <c r="A244" s="64">
        <v>2565747</v>
      </c>
      <c r="B244" s="64" t="s">
        <v>416</v>
      </c>
      <c r="C244" s="64">
        <v>1927.46</v>
      </c>
      <c r="D244" s="64">
        <v>184</v>
      </c>
      <c r="E244" s="64">
        <v>147.37</v>
      </c>
      <c r="F244" s="64">
        <v>0</v>
      </c>
      <c r="H244" s="64">
        <f t="shared" si="31"/>
        <v>-147.37</v>
      </c>
      <c r="J244" s="64">
        <f t="shared" si="27"/>
        <v>27</v>
      </c>
      <c r="K244" s="64">
        <f t="shared" si="28"/>
        <v>36</v>
      </c>
      <c r="L244" s="64">
        <f t="shared" si="29"/>
        <v>119</v>
      </c>
      <c r="M244" s="64">
        <f t="shared" si="30"/>
        <v>42</v>
      </c>
      <c r="T244" s="64">
        <f t="shared" si="33"/>
        <v>223</v>
      </c>
      <c r="U244" s="64">
        <f ca="1">INDEX(OFFSET($G$21,0,MATCH(U$20,$H$20:$I$20,0),COUNT($A$21:$A$2199),1),MATCH($T244,OFFSET($I$21,0,MATCH(U$21,$J$19:$M$19,0),COUNT($A$21:$A$2199),1),0),1)</f>
        <v>-3.4399999999999977</v>
      </c>
      <c r="V244" s="64">
        <f ca="1">INDEX(OFFSET($G$21,0,MATCH(V$20,$H$20:$I$20,0),COUNT($A$21:$A$2199),1),MATCH($T244,OFFSET($I$21,0,MATCH(V$21,$J$19:$M$19,0),COUNT($A$21:$A$2199),1),0),1)</f>
        <v>-14.54000000000002</v>
      </c>
      <c r="Y244" s="64">
        <f t="shared" ca="1" si="32"/>
        <v>-3.4399999999999977</v>
      </c>
      <c r="Z244" s="64">
        <f t="shared" ca="1" si="34"/>
        <v>-14.54000000000002</v>
      </c>
    </row>
    <row r="245" spans="1:26" hidden="1" outlineLevel="1" x14ac:dyDescent="0.35">
      <c r="A245" s="64">
        <v>2566620</v>
      </c>
      <c r="B245" s="64" t="s">
        <v>416</v>
      </c>
      <c r="C245" s="64">
        <v>7669.02</v>
      </c>
      <c r="D245" s="64">
        <v>185</v>
      </c>
      <c r="E245" s="64">
        <v>592.34</v>
      </c>
      <c r="F245" s="64">
        <v>0</v>
      </c>
      <c r="H245" s="64">
        <f t="shared" si="31"/>
        <v>-592.34</v>
      </c>
      <c r="J245" s="64">
        <f t="shared" si="27"/>
        <v>27</v>
      </c>
      <c r="K245" s="64">
        <f t="shared" si="28"/>
        <v>36</v>
      </c>
      <c r="L245" s="64">
        <f t="shared" si="29"/>
        <v>119</v>
      </c>
      <c r="M245" s="64">
        <f t="shared" si="30"/>
        <v>43</v>
      </c>
      <c r="T245" s="64">
        <f t="shared" si="33"/>
        <v>224</v>
      </c>
      <c r="U245" s="64">
        <f ca="1">INDEX(OFFSET($G$21,0,MATCH(U$20,$H$20:$I$20,0),COUNT($A$21:$A$2199),1),MATCH($T245,OFFSET($I$21,0,MATCH(U$21,$J$19:$M$19,0),COUNT($A$21:$A$2199),1),0),1)</f>
        <v>-10.519999999999982</v>
      </c>
      <c r="V245" s="64">
        <f ca="1">INDEX(OFFSET($G$21,0,MATCH(V$20,$H$20:$I$20,0),COUNT($A$21:$A$2199),1),MATCH($T245,OFFSET($I$21,0,MATCH(V$21,$J$19:$M$19,0),COUNT($A$21:$A$2199),1),0),1)</f>
        <v>-3.7800000000000011</v>
      </c>
      <c r="Y245" s="64">
        <f t="shared" ca="1" si="32"/>
        <v>-10.519999999999982</v>
      </c>
      <c r="Z245" s="64">
        <f t="shared" ca="1" si="34"/>
        <v>-3.7800000000000011</v>
      </c>
    </row>
    <row r="246" spans="1:26" hidden="1" outlineLevel="1" x14ac:dyDescent="0.35">
      <c r="A246" s="64">
        <v>2578013</v>
      </c>
      <c r="B246" s="64" t="s">
        <v>405</v>
      </c>
      <c r="C246" s="64">
        <v>5511.5</v>
      </c>
      <c r="D246" s="64">
        <v>153</v>
      </c>
      <c r="E246" s="64">
        <v>433.74</v>
      </c>
      <c r="F246" s="64">
        <v>430.18</v>
      </c>
      <c r="H246" s="64">
        <f t="shared" si="31"/>
        <v>-3.5600000000000023</v>
      </c>
      <c r="J246" s="64">
        <f t="shared" si="27"/>
        <v>27</v>
      </c>
      <c r="K246" s="64">
        <f t="shared" si="28"/>
        <v>37</v>
      </c>
      <c r="L246" s="64">
        <f t="shared" si="29"/>
        <v>119</v>
      </c>
      <c r="M246" s="64">
        <f t="shared" si="30"/>
        <v>43</v>
      </c>
      <c r="T246" s="64">
        <f t="shared" si="33"/>
        <v>225</v>
      </c>
      <c r="U246" s="64">
        <f ca="1">INDEX(OFFSET($G$21,0,MATCH(U$20,$H$20:$I$20,0),COUNT($A$21:$A$2199),1),MATCH($T246,OFFSET($I$21,0,MATCH(U$21,$J$19:$M$19,0),COUNT($A$21:$A$2199),1),0),1)</f>
        <v>1.0400000000000205</v>
      </c>
      <c r="V246" s="64">
        <f ca="1">INDEX(OFFSET($G$21,0,MATCH(V$20,$H$20:$I$20,0),COUNT($A$21:$A$2199),1),MATCH($T246,OFFSET($I$21,0,MATCH(V$21,$J$19:$M$19,0),COUNT($A$21:$A$2199),1),0),1)</f>
        <v>-12.210000000000036</v>
      </c>
      <c r="Y246" s="64">
        <f t="shared" ca="1" si="32"/>
        <v>1.0400000000000205</v>
      </c>
      <c r="Z246" s="64">
        <f t="shared" ca="1" si="34"/>
        <v>-12.210000000000036</v>
      </c>
    </row>
    <row r="247" spans="1:26" hidden="1" outlineLevel="1" x14ac:dyDescent="0.35">
      <c r="A247" s="64">
        <v>2582543</v>
      </c>
      <c r="B247" s="64" t="s">
        <v>416</v>
      </c>
      <c r="C247" s="64">
        <v>3575.49</v>
      </c>
      <c r="D247" s="64">
        <v>183</v>
      </c>
      <c r="E247" s="64">
        <v>291.55</v>
      </c>
      <c r="F247" s="64">
        <v>0</v>
      </c>
      <c r="H247" s="64">
        <f t="shared" si="31"/>
        <v>-291.55</v>
      </c>
      <c r="J247" s="64">
        <f t="shared" si="27"/>
        <v>27</v>
      </c>
      <c r="K247" s="64">
        <f t="shared" si="28"/>
        <v>37</v>
      </c>
      <c r="L247" s="64">
        <f t="shared" si="29"/>
        <v>119</v>
      </c>
      <c r="M247" s="64">
        <f t="shared" si="30"/>
        <v>44</v>
      </c>
      <c r="T247" s="64">
        <f t="shared" si="33"/>
        <v>226</v>
      </c>
      <c r="U247" s="64">
        <f ca="1">INDEX(OFFSET($G$21,0,MATCH(U$20,$H$20:$I$20,0),COUNT($A$21:$A$2199),1),MATCH($T247,OFFSET($I$21,0,MATCH(U$21,$J$19:$M$19,0),COUNT($A$21:$A$2199),1),0),1)</f>
        <v>-6.4499999999999886</v>
      </c>
      <c r="V247" s="64">
        <f ca="1">INDEX(OFFSET($G$21,0,MATCH(V$20,$H$20:$I$20,0),COUNT($A$21:$A$2199),1),MATCH($T247,OFFSET($I$21,0,MATCH(V$21,$J$19:$M$19,0),COUNT($A$21:$A$2199),1),0),1)</f>
        <v>0.47000000000002728</v>
      </c>
      <c r="Y247" s="64">
        <f t="shared" ca="1" si="32"/>
        <v>-6.4499999999999886</v>
      </c>
      <c r="Z247" s="64">
        <f t="shared" ca="1" si="34"/>
        <v>0.47000000000002728</v>
      </c>
    </row>
    <row r="248" spans="1:26" hidden="1" outlineLevel="1" x14ac:dyDescent="0.35">
      <c r="A248" s="64">
        <v>2583616</v>
      </c>
      <c r="B248" s="64" t="s">
        <v>184</v>
      </c>
      <c r="C248" s="64">
        <v>5210.9399999999996</v>
      </c>
      <c r="D248" s="64">
        <v>183</v>
      </c>
      <c r="E248" s="64">
        <v>434.54</v>
      </c>
      <c r="F248" s="64">
        <v>0</v>
      </c>
      <c r="H248" s="64">
        <f t="shared" si="31"/>
        <v>-434.54</v>
      </c>
      <c r="J248" s="64">
        <f t="shared" si="27"/>
        <v>27</v>
      </c>
      <c r="K248" s="64">
        <f t="shared" si="28"/>
        <v>37</v>
      </c>
      <c r="L248" s="64">
        <f t="shared" si="29"/>
        <v>120</v>
      </c>
      <c r="M248" s="64">
        <f t="shared" si="30"/>
        <v>44</v>
      </c>
      <c r="T248" s="64">
        <f t="shared" si="33"/>
        <v>227</v>
      </c>
      <c r="U248" s="64">
        <f ca="1">INDEX(OFFSET($G$21,0,MATCH(U$20,$H$20:$I$20,0),COUNT($A$21:$A$2199),1),MATCH($T248,OFFSET($I$21,0,MATCH(U$21,$J$19:$M$19,0),COUNT($A$21:$A$2199),1),0),1)</f>
        <v>-1.6800000000000068</v>
      </c>
      <c r="V248" s="64">
        <f ca="1">INDEX(OFFSET($G$21,0,MATCH(V$20,$H$20:$I$20,0),COUNT($A$21:$A$2199),1),MATCH($T248,OFFSET($I$21,0,MATCH(V$21,$J$19:$M$19,0),COUNT($A$21:$A$2199),1),0),1)</f>
        <v>-5.1100000000000136</v>
      </c>
      <c r="Y248" s="64">
        <f t="shared" ca="1" si="32"/>
        <v>-1.6800000000000068</v>
      </c>
      <c r="Z248" s="64">
        <f t="shared" ca="1" si="34"/>
        <v>-5.1100000000000136</v>
      </c>
    </row>
    <row r="249" spans="1:26" hidden="1" outlineLevel="1" x14ac:dyDescent="0.35">
      <c r="A249" s="64">
        <v>2584614</v>
      </c>
      <c r="B249" s="64" t="s">
        <v>416</v>
      </c>
      <c r="C249" s="64">
        <v>3264.47</v>
      </c>
      <c r="D249" s="64">
        <v>183</v>
      </c>
      <c r="E249" s="64">
        <v>266.24</v>
      </c>
      <c r="F249" s="64">
        <v>0</v>
      </c>
      <c r="H249" s="64">
        <f t="shared" si="31"/>
        <v>-266.24</v>
      </c>
      <c r="J249" s="64">
        <f t="shared" si="27"/>
        <v>27</v>
      </c>
      <c r="K249" s="64">
        <f t="shared" si="28"/>
        <v>37</v>
      </c>
      <c r="L249" s="64">
        <f t="shared" si="29"/>
        <v>120</v>
      </c>
      <c r="M249" s="64">
        <f t="shared" si="30"/>
        <v>45</v>
      </c>
      <c r="T249" s="64">
        <f t="shared" si="33"/>
        <v>228</v>
      </c>
      <c r="U249" s="64">
        <f ca="1">INDEX(OFFSET($G$21,0,MATCH(U$20,$H$20:$I$20,0),COUNT($A$21:$A$2199),1),MATCH($T249,OFFSET($I$21,0,MATCH(U$21,$J$19:$M$19,0),COUNT($A$21:$A$2199),1),0),1)</f>
        <v>1.5399999999999636</v>
      </c>
      <c r="V249" s="64">
        <f ca="1">INDEX(OFFSET($G$21,0,MATCH(V$20,$H$20:$I$20,0),COUNT($A$21:$A$2199),1),MATCH($T249,OFFSET($I$21,0,MATCH(V$21,$J$19:$M$19,0),COUNT($A$21:$A$2199),1),0),1)</f>
        <v>-2.9500000000000171</v>
      </c>
      <c r="Y249" s="64">
        <f t="shared" ca="1" si="32"/>
        <v>1.5399999999999636</v>
      </c>
      <c r="Z249" s="64">
        <f t="shared" ca="1" si="34"/>
        <v>-2.9500000000000171</v>
      </c>
    </row>
    <row r="250" spans="1:26" hidden="1" outlineLevel="1" x14ac:dyDescent="0.35">
      <c r="A250" s="64">
        <v>2606244</v>
      </c>
      <c r="B250" s="64" t="s">
        <v>416</v>
      </c>
      <c r="C250" s="64">
        <v>1654.87</v>
      </c>
      <c r="D250" s="64">
        <v>183</v>
      </c>
      <c r="E250" s="64">
        <v>133.84</v>
      </c>
      <c r="F250" s="64">
        <v>0</v>
      </c>
      <c r="H250" s="64">
        <f t="shared" si="31"/>
        <v>-133.84</v>
      </c>
      <c r="J250" s="64">
        <f t="shared" si="27"/>
        <v>27</v>
      </c>
      <c r="K250" s="64">
        <f t="shared" si="28"/>
        <v>37</v>
      </c>
      <c r="L250" s="64">
        <f t="shared" si="29"/>
        <v>120</v>
      </c>
      <c r="M250" s="64">
        <f t="shared" si="30"/>
        <v>46</v>
      </c>
      <c r="T250" s="64">
        <f t="shared" si="33"/>
        <v>229</v>
      </c>
      <c r="U250" s="64">
        <f ca="1">INDEX(OFFSET($G$21,0,MATCH(U$20,$H$20:$I$20,0),COUNT($A$21:$A$2199),1),MATCH($T250,OFFSET($I$21,0,MATCH(U$21,$J$19:$M$19,0),COUNT($A$21:$A$2199),1),0),1)</f>
        <v>-8.9300000000000068</v>
      </c>
      <c r="V250" s="64">
        <f ca="1">INDEX(OFFSET($G$21,0,MATCH(V$20,$H$20:$I$20,0),COUNT($A$21:$A$2199),1),MATCH($T250,OFFSET($I$21,0,MATCH(V$21,$J$19:$M$19,0),COUNT($A$21:$A$2199),1),0),1)</f>
        <v>5.9699999999999989</v>
      </c>
      <c r="Y250" s="64">
        <f t="shared" ca="1" si="32"/>
        <v>-8.9300000000000068</v>
      </c>
      <c r="Z250" s="64">
        <f t="shared" ca="1" si="34"/>
        <v>5.9699999999999989</v>
      </c>
    </row>
    <row r="251" spans="1:26" hidden="1" outlineLevel="1" x14ac:dyDescent="0.35">
      <c r="A251" s="64">
        <v>2613174</v>
      </c>
      <c r="B251" s="64" t="s">
        <v>184</v>
      </c>
      <c r="C251" s="64">
        <v>5209.8100000000004</v>
      </c>
      <c r="D251" s="64">
        <v>184</v>
      </c>
      <c r="E251" s="64">
        <v>430.78</v>
      </c>
      <c r="F251" s="64">
        <v>0</v>
      </c>
      <c r="H251" s="64">
        <f t="shared" si="31"/>
        <v>-430.78</v>
      </c>
      <c r="J251" s="64">
        <f t="shared" si="27"/>
        <v>27</v>
      </c>
      <c r="K251" s="64">
        <f t="shared" si="28"/>
        <v>37</v>
      </c>
      <c r="L251" s="64">
        <f t="shared" si="29"/>
        <v>121</v>
      </c>
      <c r="M251" s="64">
        <f t="shared" si="30"/>
        <v>46</v>
      </c>
      <c r="T251" s="64">
        <f t="shared" si="33"/>
        <v>230</v>
      </c>
      <c r="U251" s="64">
        <f ca="1">INDEX(OFFSET($G$21,0,MATCH(U$20,$H$20:$I$20,0),COUNT($A$21:$A$2199),1),MATCH($T251,OFFSET($I$21,0,MATCH(U$21,$J$19:$M$19,0),COUNT($A$21:$A$2199),1),0),1)</f>
        <v>-7.0199999999999818</v>
      </c>
      <c r="V251" s="64">
        <f ca="1">INDEX(OFFSET($G$21,0,MATCH(V$20,$H$20:$I$20,0),COUNT($A$21:$A$2199),1),MATCH($T251,OFFSET($I$21,0,MATCH(V$21,$J$19:$M$19,0),COUNT($A$21:$A$2199),1),0),1)</f>
        <v>-12.379999999999995</v>
      </c>
      <c r="Y251" s="64">
        <f t="shared" ca="1" si="32"/>
        <v>-7.0199999999999818</v>
      </c>
      <c r="Z251" s="64">
        <f t="shared" ca="1" si="34"/>
        <v>-12.379999999999995</v>
      </c>
    </row>
    <row r="252" spans="1:26" hidden="1" outlineLevel="1" x14ac:dyDescent="0.35">
      <c r="A252" s="64">
        <v>2614106</v>
      </c>
      <c r="B252" s="64" t="s">
        <v>102</v>
      </c>
      <c r="C252" s="64">
        <v>2239.2600000000002</v>
      </c>
      <c r="D252" s="64">
        <v>153</v>
      </c>
      <c r="E252" s="64">
        <v>178.96</v>
      </c>
      <c r="F252" s="64">
        <v>175.48</v>
      </c>
      <c r="H252" s="64">
        <f t="shared" si="31"/>
        <v>-3.4800000000000182</v>
      </c>
      <c r="J252" s="64">
        <f t="shared" si="27"/>
        <v>28</v>
      </c>
      <c r="K252" s="64">
        <f t="shared" si="28"/>
        <v>37</v>
      </c>
      <c r="L252" s="64">
        <f t="shared" si="29"/>
        <v>121</v>
      </c>
      <c r="M252" s="64">
        <f t="shared" si="30"/>
        <v>46</v>
      </c>
      <c r="T252" s="64">
        <f t="shared" si="33"/>
        <v>231</v>
      </c>
      <c r="U252" s="64">
        <f ca="1">INDEX(OFFSET($G$21,0,MATCH(U$20,$H$20:$I$20,0),COUNT($A$21:$A$2199),1),MATCH($T252,OFFSET($I$21,0,MATCH(U$21,$J$19:$M$19,0),COUNT($A$21:$A$2199),1),0),1)</f>
        <v>-7.0099999999999909</v>
      </c>
      <c r="V252" s="64">
        <f ca="1">INDEX(OFFSET($G$21,0,MATCH(V$20,$H$20:$I$20,0),COUNT($A$21:$A$2199),1),MATCH($T252,OFFSET($I$21,0,MATCH(V$21,$J$19:$M$19,0),COUNT($A$21:$A$2199),1),0),1)</f>
        <v>-2.5699999999999932</v>
      </c>
      <c r="Y252" s="64">
        <f t="shared" ca="1" si="32"/>
        <v>-7.0099999999999909</v>
      </c>
      <c r="Z252" s="64">
        <f t="shared" ca="1" si="34"/>
        <v>-2.5699999999999932</v>
      </c>
    </row>
    <row r="253" spans="1:26" hidden="1" outlineLevel="1" x14ac:dyDescent="0.35">
      <c r="A253" s="64">
        <v>2626523</v>
      </c>
      <c r="B253" s="64" t="s">
        <v>184</v>
      </c>
      <c r="C253" s="64">
        <v>5163.07</v>
      </c>
      <c r="D253" s="64">
        <v>183</v>
      </c>
      <c r="E253" s="64">
        <v>405.36</v>
      </c>
      <c r="F253" s="64">
        <v>0</v>
      </c>
      <c r="H253" s="64">
        <f t="shared" si="31"/>
        <v>-405.36</v>
      </c>
      <c r="J253" s="64">
        <f t="shared" si="27"/>
        <v>28</v>
      </c>
      <c r="K253" s="64">
        <f t="shared" si="28"/>
        <v>37</v>
      </c>
      <c r="L253" s="64">
        <f t="shared" si="29"/>
        <v>122</v>
      </c>
      <c r="M253" s="64">
        <f t="shared" si="30"/>
        <v>46</v>
      </c>
      <c r="T253" s="64">
        <f t="shared" si="33"/>
        <v>232</v>
      </c>
      <c r="U253" s="64">
        <f ca="1">INDEX(OFFSET($G$21,0,MATCH(U$20,$H$20:$I$20,0),COUNT($A$21:$A$2199),1),MATCH($T253,OFFSET($I$21,0,MATCH(U$21,$J$19:$M$19,0),COUNT($A$21:$A$2199),1),0),1)</f>
        <v>-9.0800000000000409</v>
      </c>
      <c r="V253" s="64">
        <f ca="1">INDEX(OFFSET($G$21,0,MATCH(V$20,$H$20:$I$20,0),COUNT($A$21:$A$2199),1),MATCH($T253,OFFSET($I$21,0,MATCH(V$21,$J$19:$M$19,0),COUNT($A$21:$A$2199),1),0),1)</f>
        <v>8.4699999999999704</v>
      </c>
      <c r="Y253" s="64">
        <f t="shared" ca="1" si="32"/>
        <v>-9.0800000000000409</v>
      </c>
      <c r="Z253" s="64">
        <f t="shared" ca="1" si="34"/>
        <v>8.4699999999999704</v>
      </c>
    </row>
    <row r="254" spans="1:26" hidden="1" outlineLevel="1" x14ac:dyDescent="0.35">
      <c r="A254" s="64">
        <v>2628446</v>
      </c>
      <c r="B254" s="64" t="s">
        <v>405</v>
      </c>
      <c r="C254" s="64">
        <v>6325.78</v>
      </c>
      <c r="D254" s="64">
        <v>183</v>
      </c>
      <c r="E254" s="64">
        <v>508.53</v>
      </c>
      <c r="F254" s="64">
        <v>503.1</v>
      </c>
      <c r="H254" s="64">
        <f t="shared" si="31"/>
        <v>-5.42999999999995</v>
      </c>
      <c r="J254" s="64">
        <f t="shared" si="27"/>
        <v>28</v>
      </c>
      <c r="K254" s="64">
        <f t="shared" si="28"/>
        <v>38</v>
      </c>
      <c r="L254" s="64">
        <f t="shared" si="29"/>
        <v>122</v>
      </c>
      <c r="M254" s="64">
        <f t="shared" si="30"/>
        <v>46</v>
      </c>
      <c r="T254" s="64">
        <f t="shared" si="33"/>
        <v>233</v>
      </c>
      <c r="U254" s="64">
        <f ca="1">INDEX(OFFSET($G$21,0,MATCH(U$20,$H$20:$I$20,0),COUNT($A$21:$A$2199),1),MATCH($T254,OFFSET($I$21,0,MATCH(U$21,$J$19:$M$19,0),COUNT($A$21:$A$2199),1),0),1)</f>
        <v>-2.1400000000000148</v>
      </c>
      <c r="V254" s="64">
        <f ca="1">INDEX(OFFSET($G$21,0,MATCH(V$20,$H$20:$I$20,0),COUNT($A$21:$A$2199),1),MATCH($T254,OFFSET($I$21,0,MATCH(V$21,$J$19:$M$19,0),COUNT($A$21:$A$2199),1),0),1)</f>
        <v>-3.8299999999999841</v>
      </c>
      <c r="Y254" s="64">
        <f t="shared" ca="1" si="32"/>
        <v>-2.1400000000000148</v>
      </c>
      <c r="Z254" s="64">
        <f t="shared" ca="1" si="34"/>
        <v>-3.8299999999999841</v>
      </c>
    </row>
    <row r="255" spans="1:26" hidden="1" outlineLevel="1" x14ac:dyDescent="0.35">
      <c r="A255" s="64">
        <v>2635649</v>
      </c>
      <c r="B255" s="64" t="s">
        <v>405</v>
      </c>
      <c r="C255" s="64">
        <v>3905.09</v>
      </c>
      <c r="D255" s="64">
        <v>183</v>
      </c>
      <c r="E255" s="64">
        <v>321.48</v>
      </c>
      <c r="F255" s="64">
        <v>324.70999999999998</v>
      </c>
      <c r="H255" s="64">
        <f t="shared" si="31"/>
        <v>3.2299999999999613</v>
      </c>
      <c r="J255" s="64">
        <f t="shared" si="27"/>
        <v>28</v>
      </c>
      <c r="K255" s="64">
        <f t="shared" si="28"/>
        <v>39</v>
      </c>
      <c r="L255" s="64">
        <f t="shared" si="29"/>
        <v>122</v>
      </c>
      <c r="M255" s="64">
        <f t="shared" si="30"/>
        <v>46</v>
      </c>
      <c r="T255" s="64">
        <f t="shared" si="33"/>
        <v>234</v>
      </c>
      <c r="U255" s="64">
        <f ca="1">INDEX(OFFSET($G$21,0,MATCH(U$20,$H$20:$I$20,0),COUNT($A$21:$A$2199),1),MATCH($T255,OFFSET($I$21,0,MATCH(U$21,$J$19:$M$19,0),COUNT($A$21:$A$2199),1),0),1)</f>
        <v>-30.980000000000018</v>
      </c>
      <c r="V255" s="64">
        <f ca="1">INDEX(OFFSET($G$21,0,MATCH(V$20,$H$20:$I$20,0),COUNT($A$21:$A$2199),1),MATCH($T255,OFFSET($I$21,0,MATCH(V$21,$J$19:$M$19,0),COUNT($A$21:$A$2199),1),0),1)</f>
        <v>-2.6899999999999977</v>
      </c>
      <c r="Y255" s="64">
        <f t="shared" ca="1" si="32"/>
        <v>-30.980000000000018</v>
      </c>
      <c r="Z255" s="64">
        <f t="shared" ca="1" si="34"/>
        <v>-2.6899999999999977</v>
      </c>
    </row>
    <row r="256" spans="1:26" hidden="1" outlineLevel="1" x14ac:dyDescent="0.35">
      <c r="A256" s="64">
        <v>2637223</v>
      </c>
      <c r="B256" s="64" t="s">
        <v>184</v>
      </c>
      <c r="C256" s="64">
        <v>4916.63</v>
      </c>
      <c r="D256" s="64">
        <v>183</v>
      </c>
      <c r="E256" s="64">
        <v>388.95</v>
      </c>
      <c r="F256" s="64">
        <v>0</v>
      </c>
      <c r="H256" s="64">
        <f t="shared" si="31"/>
        <v>-388.95</v>
      </c>
      <c r="J256" s="64">
        <f t="shared" si="27"/>
        <v>28</v>
      </c>
      <c r="K256" s="64">
        <f t="shared" si="28"/>
        <v>39</v>
      </c>
      <c r="L256" s="64">
        <f t="shared" si="29"/>
        <v>123</v>
      </c>
      <c r="M256" s="64">
        <f t="shared" si="30"/>
        <v>46</v>
      </c>
      <c r="T256" s="64">
        <f t="shared" si="33"/>
        <v>235</v>
      </c>
      <c r="U256" s="64">
        <f ca="1">INDEX(OFFSET($G$21,0,MATCH(U$20,$H$20:$I$20,0),COUNT($A$21:$A$2199),1),MATCH($T256,OFFSET($I$21,0,MATCH(U$21,$J$19:$M$19,0),COUNT($A$21:$A$2199),1),0),1)</f>
        <v>4.6000000000000227</v>
      </c>
      <c r="V256" s="64">
        <f ca="1">INDEX(OFFSET($G$21,0,MATCH(V$20,$H$20:$I$20,0),COUNT($A$21:$A$2199),1),MATCH($T256,OFFSET($I$21,0,MATCH(V$21,$J$19:$M$19,0),COUNT($A$21:$A$2199),1),0),1)</f>
        <v>-1</v>
      </c>
      <c r="Y256" s="64">
        <f t="shared" ca="1" si="32"/>
        <v>4.6000000000000227</v>
      </c>
      <c r="Z256" s="64">
        <f t="shared" ca="1" si="34"/>
        <v>-1</v>
      </c>
    </row>
    <row r="257" spans="1:26" hidden="1" outlineLevel="1" x14ac:dyDescent="0.35">
      <c r="A257" s="64">
        <v>2638156</v>
      </c>
      <c r="B257" s="64" t="s">
        <v>102</v>
      </c>
      <c r="C257" s="64">
        <v>4188.84</v>
      </c>
      <c r="D257" s="64">
        <v>183</v>
      </c>
      <c r="E257" s="64">
        <v>331.72</v>
      </c>
      <c r="F257" s="64">
        <v>326.88</v>
      </c>
      <c r="H257" s="64">
        <f t="shared" si="31"/>
        <v>-4.8400000000000318</v>
      </c>
      <c r="J257" s="64">
        <f t="shared" si="27"/>
        <v>29</v>
      </c>
      <c r="K257" s="64">
        <f t="shared" si="28"/>
        <v>39</v>
      </c>
      <c r="L257" s="64">
        <f t="shared" si="29"/>
        <v>123</v>
      </c>
      <c r="M257" s="64">
        <f t="shared" si="30"/>
        <v>46</v>
      </c>
      <c r="T257" s="64">
        <f t="shared" si="33"/>
        <v>236</v>
      </c>
      <c r="U257" s="64">
        <f ca="1">INDEX(OFFSET($G$21,0,MATCH(U$20,$H$20:$I$20,0),COUNT($A$21:$A$2199),1),MATCH($T257,OFFSET($I$21,0,MATCH(U$21,$J$19:$M$19,0),COUNT($A$21:$A$2199),1),0),1)</f>
        <v>-14.870000000000005</v>
      </c>
      <c r="V257" s="64">
        <f ca="1">INDEX(OFFSET($G$21,0,MATCH(V$20,$H$20:$I$20,0),COUNT($A$21:$A$2199),1),MATCH($T257,OFFSET($I$21,0,MATCH(V$21,$J$19:$M$19,0),COUNT($A$21:$A$2199),1),0),1)</f>
        <v>3.9900000000000091</v>
      </c>
      <c r="Y257" s="64">
        <f t="shared" ca="1" si="32"/>
        <v>-14.870000000000005</v>
      </c>
      <c r="Z257" s="64">
        <f t="shared" ca="1" si="34"/>
        <v>3.9900000000000091</v>
      </c>
    </row>
    <row r="258" spans="1:26" hidden="1" outlineLevel="1" x14ac:dyDescent="0.35">
      <c r="A258" s="64">
        <v>2638867</v>
      </c>
      <c r="B258" s="64" t="s">
        <v>184</v>
      </c>
      <c r="C258" s="64">
        <v>2497.5500000000002</v>
      </c>
      <c r="D258" s="64">
        <v>183</v>
      </c>
      <c r="E258" s="64">
        <v>201.26</v>
      </c>
      <c r="F258" s="64">
        <v>0</v>
      </c>
      <c r="H258" s="64">
        <f t="shared" si="31"/>
        <v>-201.26</v>
      </c>
      <c r="J258" s="64">
        <f t="shared" si="27"/>
        <v>29</v>
      </c>
      <c r="K258" s="64">
        <f t="shared" si="28"/>
        <v>39</v>
      </c>
      <c r="L258" s="64">
        <f t="shared" si="29"/>
        <v>124</v>
      </c>
      <c r="M258" s="64">
        <f t="shared" si="30"/>
        <v>46</v>
      </c>
      <c r="T258" s="64">
        <f t="shared" si="33"/>
        <v>237</v>
      </c>
      <c r="U258" s="64">
        <f ca="1">INDEX(OFFSET($G$21,0,MATCH(U$20,$H$20:$I$20,0),COUNT($A$21:$A$2199),1),MATCH($T258,OFFSET($I$21,0,MATCH(U$21,$J$19:$M$19,0),COUNT($A$21:$A$2199),1),0),1)</f>
        <v>-5.5800000000000409</v>
      </c>
      <c r="V258" s="64">
        <f ca="1">INDEX(OFFSET($G$21,0,MATCH(V$20,$H$20:$I$20,0),COUNT($A$21:$A$2199),1),MATCH($T258,OFFSET($I$21,0,MATCH(V$21,$J$19:$M$19,0),COUNT($A$21:$A$2199),1),0),1)</f>
        <v>-3.2800000000000011</v>
      </c>
      <c r="Y258" s="64">
        <f t="shared" ca="1" si="32"/>
        <v>-5.5800000000000409</v>
      </c>
      <c r="Z258" s="64">
        <f t="shared" ca="1" si="34"/>
        <v>-3.2800000000000011</v>
      </c>
    </row>
    <row r="259" spans="1:26" hidden="1" outlineLevel="1" x14ac:dyDescent="0.35">
      <c r="A259" s="64">
        <v>2643452</v>
      </c>
      <c r="B259" s="64" t="s">
        <v>416</v>
      </c>
      <c r="C259" s="64">
        <v>5466.61</v>
      </c>
      <c r="D259" s="64">
        <v>184</v>
      </c>
      <c r="E259" s="64">
        <v>445.67</v>
      </c>
      <c r="F259" s="64">
        <v>0</v>
      </c>
      <c r="H259" s="64">
        <f t="shared" si="31"/>
        <v>-445.67</v>
      </c>
      <c r="J259" s="64">
        <f t="shared" si="27"/>
        <v>29</v>
      </c>
      <c r="K259" s="64">
        <f t="shared" si="28"/>
        <v>39</v>
      </c>
      <c r="L259" s="64">
        <f t="shared" si="29"/>
        <v>124</v>
      </c>
      <c r="M259" s="64">
        <f t="shared" si="30"/>
        <v>47</v>
      </c>
      <c r="T259" s="64">
        <f t="shared" si="33"/>
        <v>238</v>
      </c>
      <c r="U259" s="64">
        <f ca="1">INDEX(OFFSET($G$21,0,MATCH(U$20,$H$20:$I$20,0),COUNT($A$21:$A$2199),1),MATCH($T259,OFFSET($I$21,0,MATCH(U$21,$J$19:$M$19,0),COUNT($A$21:$A$2199),1),0),1)</f>
        <v>-0.55999999999994543</v>
      </c>
      <c r="V259" s="64">
        <f ca="1">INDEX(OFFSET($G$21,0,MATCH(V$20,$H$20:$I$20,0),COUNT($A$21:$A$2199),1),MATCH($T259,OFFSET($I$21,0,MATCH(V$21,$J$19:$M$19,0),COUNT($A$21:$A$2199),1),0),1)</f>
        <v>-3.4199999999999875</v>
      </c>
      <c r="Y259" s="64">
        <f t="shared" ca="1" si="32"/>
        <v>-0.55999999999994543</v>
      </c>
      <c r="Z259" s="64">
        <f t="shared" ca="1" si="34"/>
        <v>-3.4199999999999875</v>
      </c>
    </row>
    <row r="260" spans="1:26" hidden="1" outlineLevel="1" x14ac:dyDescent="0.35">
      <c r="A260" s="64">
        <v>2645664</v>
      </c>
      <c r="B260" s="64" t="s">
        <v>102</v>
      </c>
      <c r="C260" s="64">
        <v>5952.91</v>
      </c>
      <c r="D260" s="64">
        <v>183</v>
      </c>
      <c r="E260" s="64">
        <v>504.51</v>
      </c>
      <c r="F260" s="64">
        <v>508.4</v>
      </c>
      <c r="H260" s="64">
        <f t="shared" si="31"/>
        <v>3.8899999999999864</v>
      </c>
      <c r="J260" s="64">
        <f t="shared" si="27"/>
        <v>30</v>
      </c>
      <c r="K260" s="64">
        <f t="shared" si="28"/>
        <v>39</v>
      </c>
      <c r="L260" s="64">
        <f t="shared" si="29"/>
        <v>124</v>
      </c>
      <c r="M260" s="64">
        <f t="shared" si="30"/>
        <v>47</v>
      </c>
      <c r="T260" s="64">
        <f t="shared" si="33"/>
        <v>239</v>
      </c>
      <c r="U260" s="64">
        <f ca="1">INDEX(OFFSET($G$21,0,MATCH(U$20,$H$20:$I$20,0),COUNT($A$21:$A$2199),1),MATCH($T260,OFFSET($I$21,0,MATCH(U$21,$J$19:$M$19,0),COUNT($A$21:$A$2199),1),0),1)</f>
        <v>4.0199999999999818</v>
      </c>
      <c r="V260" s="64">
        <f ca="1">INDEX(OFFSET($G$21,0,MATCH(V$20,$H$20:$I$20,0),COUNT($A$21:$A$2199),1),MATCH($T260,OFFSET($I$21,0,MATCH(V$21,$J$19:$M$19,0),COUNT($A$21:$A$2199),1),0),1)</f>
        <v>-6.3199999999999932</v>
      </c>
      <c r="Y260" s="64">
        <f t="shared" ca="1" si="32"/>
        <v>4.0199999999999818</v>
      </c>
      <c r="Z260" s="64">
        <f t="shared" ca="1" si="34"/>
        <v>-6.3199999999999932</v>
      </c>
    </row>
    <row r="261" spans="1:26" hidden="1" outlineLevel="1" x14ac:dyDescent="0.35">
      <c r="A261" s="64">
        <v>2646034</v>
      </c>
      <c r="B261" s="64" t="s">
        <v>416</v>
      </c>
      <c r="C261" s="64">
        <v>3603.82</v>
      </c>
      <c r="D261" s="64">
        <v>183</v>
      </c>
      <c r="E261" s="64">
        <v>277.02</v>
      </c>
      <c r="F261" s="64">
        <v>0</v>
      </c>
      <c r="H261" s="64">
        <f t="shared" si="31"/>
        <v>-277.02</v>
      </c>
      <c r="J261" s="64">
        <f t="shared" si="27"/>
        <v>30</v>
      </c>
      <c r="K261" s="64">
        <f t="shared" si="28"/>
        <v>39</v>
      </c>
      <c r="L261" s="64">
        <f t="shared" si="29"/>
        <v>124</v>
      </c>
      <c r="M261" s="64">
        <f t="shared" si="30"/>
        <v>48</v>
      </c>
      <c r="T261" s="64">
        <f t="shared" si="33"/>
        <v>240</v>
      </c>
      <c r="U261" s="64">
        <f ca="1">INDEX(OFFSET($G$21,0,MATCH(U$20,$H$20:$I$20,0),COUNT($A$21:$A$2199),1),MATCH($T261,OFFSET($I$21,0,MATCH(U$21,$J$19:$M$19,0),COUNT($A$21:$A$2199),1),0),1)</f>
        <v>-3.4299999999999784</v>
      </c>
      <c r="V261" s="64">
        <f ca="1">INDEX(OFFSET($G$21,0,MATCH(V$20,$H$20:$I$20,0),COUNT($A$21:$A$2199),1),MATCH($T261,OFFSET($I$21,0,MATCH(V$21,$J$19:$M$19,0),COUNT($A$21:$A$2199),1),0),1)</f>
        <v>5.7899999999999636</v>
      </c>
      <c r="Y261" s="64">
        <f t="shared" ca="1" si="32"/>
        <v>-3.4299999999999784</v>
      </c>
      <c r="Z261" s="64">
        <f t="shared" ca="1" si="34"/>
        <v>5.7899999999999636</v>
      </c>
    </row>
    <row r="262" spans="1:26" hidden="1" outlineLevel="1" x14ac:dyDescent="0.35">
      <c r="A262" s="64">
        <v>2646513</v>
      </c>
      <c r="B262" s="64" t="s">
        <v>184</v>
      </c>
      <c r="C262" s="64">
        <v>8261.2900000000009</v>
      </c>
      <c r="D262" s="64">
        <v>183</v>
      </c>
      <c r="E262" s="64">
        <v>684.26</v>
      </c>
      <c r="F262" s="64">
        <v>0</v>
      </c>
      <c r="H262" s="64">
        <f t="shared" si="31"/>
        <v>-684.26</v>
      </c>
      <c r="J262" s="64">
        <f t="shared" si="27"/>
        <v>30</v>
      </c>
      <c r="K262" s="64">
        <f t="shared" si="28"/>
        <v>39</v>
      </c>
      <c r="L262" s="64">
        <f t="shared" si="29"/>
        <v>125</v>
      </c>
      <c r="M262" s="64">
        <f t="shared" si="30"/>
        <v>48</v>
      </c>
      <c r="T262" s="64">
        <f t="shared" si="33"/>
        <v>241</v>
      </c>
      <c r="U262" s="64">
        <f ca="1">INDEX(OFFSET($G$21,0,MATCH(U$20,$H$20:$I$20,0),COUNT($A$21:$A$2199),1),MATCH($T262,OFFSET($I$21,0,MATCH(U$21,$J$19:$M$19,0),COUNT($A$21:$A$2199),1),0),1)</f>
        <v>-1.7200000000000273</v>
      </c>
      <c r="V262" s="64">
        <f ca="1">INDEX(OFFSET($G$21,0,MATCH(V$20,$H$20:$I$20,0),COUNT($A$21:$A$2199),1),MATCH($T262,OFFSET($I$21,0,MATCH(V$21,$J$19:$M$19,0),COUNT($A$21:$A$2199),1),0),1)</f>
        <v>0.21000000000000796</v>
      </c>
      <c r="Y262" s="64">
        <f t="shared" ca="1" si="32"/>
        <v>-1.7200000000000273</v>
      </c>
      <c r="Z262" s="64">
        <f t="shared" ca="1" si="34"/>
        <v>0.21000000000000796</v>
      </c>
    </row>
    <row r="263" spans="1:26" hidden="1" outlineLevel="1" x14ac:dyDescent="0.35">
      <c r="A263" s="64">
        <v>2646844</v>
      </c>
      <c r="B263" s="64" t="s">
        <v>184</v>
      </c>
      <c r="C263" s="64">
        <v>3005.44</v>
      </c>
      <c r="D263" s="64">
        <v>182</v>
      </c>
      <c r="E263" s="64">
        <v>244.79</v>
      </c>
      <c r="F263" s="64">
        <v>0</v>
      </c>
      <c r="H263" s="64">
        <f t="shared" si="31"/>
        <v>-244.79</v>
      </c>
      <c r="J263" s="64">
        <f t="shared" si="27"/>
        <v>30</v>
      </c>
      <c r="K263" s="64">
        <f t="shared" si="28"/>
        <v>39</v>
      </c>
      <c r="L263" s="64">
        <f t="shared" si="29"/>
        <v>126</v>
      </c>
      <c r="M263" s="64">
        <f t="shared" si="30"/>
        <v>48</v>
      </c>
      <c r="T263" s="64">
        <f t="shared" si="33"/>
        <v>242</v>
      </c>
      <c r="U263" s="64">
        <f ca="1">INDEX(OFFSET($G$21,0,MATCH(U$20,$H$20:$I$20,0),COUNT($A$21:$A$2199),1),MATCH($T263,OFFSET($I$21,0,MATCH(U$21,$J$19:$M$19,0),COUNT($A$21:$A$2199),1),0),1)</f>
        <v>-3.7599999999999909</v>
      </c>
      <c r="V263" s="64">
        <f ca="1">INDEX(OFFSET($G$21,0,MATCH(V$20,$H$20:$I$20,0),COUNT($A$21:$A$2199),1),MATCH($T263,OFFSET($I$21,0,MATCH(V$21,$J$19:$M$19,0),COUNT($A$21:$A$2199),1),0),1)</f>
        <v>-6.9399999999999977</v>
      </c>
      <c r="Y263" s="64">
        <f t="shared" ca="1" si="32"/>
        <v>-3.7599999999999909</v>
      </c>
      <c r="Z263" s="64">
        <f t="shared" ca="1" si="34"/>
        <v>-6.9399999999999977</v>
      </c>
    </row>
    <row r="264" spans="1:26" hidden="1" outlineLevel="1" x14ac:dyDescent="0.35">
      <c r="A264" s="64">
        <v>2672865</v>
      </c>
      <c r="B264" s="64" t="s">
        <v>102</v>
      </c>
      <c r="C264" s="64">
        <v>1837.76</v>
      </c>
      <c r="D264" s="64">
        <v>182</v>
      </c>
      <c r="E264" s="64">
        <v>144.12</v>
      </c>
      <c r="F264" s="64">
        <v>142.68</v>
      </c>
      <c r="H264" s="64">
        <f t="shared" si="31"/>
        <v>-1.4399999999999977</v>
      </c>
      <c r="J264" s="64">
        <f t="shared" si="27"/>
        <v>31</v>
      </c>
      <c r="K264" s="64">
        <f t="shared" si="28"/>
        <v>39</v>
      </c>
      <c r="L264" s="64">
        <f t="shared" si="29"/>
        <v>126</v>
      </c>
      <c r="M264" s="64">
        <f t="shared" si="30"/>
        <v>48</v>
      </c>
      <c r="T264" s="64">
        <f t="shared" si="33"/>
        <v>243</v>
      </c>
      <c r="U264" s="64">
        <f ca="1">INDEX(OFFSET($G$21,0,MATCH(U$20,$H$20:$I$20,0),COUNT($A$21:$A$2199),1),MATCH($T264,OFFSET($I$21,0,MATCH(U$21,$J$19:$M$19,0),COUNT($A$21:$A$2199),1),0),1)</f>
        <v>-3.4599999999999795</v>
      </c>
      <c r="V264" s="64">
        <f ca="1">INDEX(OFFSET($G$21,0,MATCH(V$20,$H$20:$I$20,0),COUNT($A$21:$A$2199),1),MATCH($T264,OFFSET($I$21,0,MATCH(V$21,$J$19:$M$19,0),COUNT($A$21:$A$2199),1),0),1)</f>
        <v>6.7999999999999545</v>
      </c>
      <c r="Y264" s="64">
        <f t="shared" ca="1" si="32"/>
        <v>-3.4599999999999795</v>
      </c>
      <c r="Z264" s="64">
        <f t="shared" ca="1" si="34"/>
        <v>6.7999999999999545</v>
      </c>
    </row>
    <row r="265" spans="1:26" hidden="1" outlineLevel="1" x14ac:dyDescent="0.35">
      <c r="A265" s="64">
        <v>2675687</v>
      </c>
      <c r="B265" s="64" t="s">
        <v>416</v>
      </c>
      <c r="C265" s="64">
        <v>3719.29</v>
      </c>
      <c r="D265" s="64">
        <v>182</v>
      </c>
      <c r="E265" s="64">
        <v>304.95999999999998</v>
      </c>
      <c r="F265" s="64">
        <v>0</v>
      </c>
      <c r="H265" s="64">
        <f t="shared" si="31"/>
        <v>-304.95999999999998</v>
      </c>
      <c r="J265" s="64">
        <f t="shared" si="27"/>
        <v>31</v>
      </c>
      <c r="K265" s="64">
        <f t="shared" si="28"/>
        <v>39</v>
      </c>
      <c r="L265" s="64">
        <f t="shared" si="29"/>
        <v>126</v>
      </c>
      <c r="M265" s="64">
        <f t="shared" si="30"/>
        <v>49</v>
      </c>
      <c r="T265" s="64">
        <f t="shared" si="33"/>
        <v>244</v>
      </c>
      <c r="U265" s="64">
        <f ca="1">INDEX(OFFSET($G$21,0,MATCH(U$20,$H$20:$I$20,0),COUNT($A$21:$A$2199),1),MATCH($T265,OFFSET($I$21,0,MATCH(U$21,$J$19:$M$19,0),COUNT($A$21:$A$2199),1),0),1)</f>
        <v>-12.220000000000027</v>
      </c>
      <c r="V265" s="64">
        <f ca="1">INDEX(OFFSET($G$21,0,MATCH(V$20,$H$20:$I$20,0),COUNT($A$21:$A$2199),1),MATCH($T265,OFFSET($I$21,0,MATCH(V$21,$J$19:$M$19,0),COUNT($A$21:$A$2199),1),0),1)</f>
        <v>-0.81999999999999318</v>
      </c>
      <c r="Y265" s="64">
        <f t="shared" ca="1" si="32"/>
        <v>-12.220000000000027</v>
      </c>
      <c r="Z265" s="64">
        <f t="shared" ca="1" si="34"/>
        <v>-0.81999999999999318</v>
      </c>
    </row>
    <row r="266" spans="1:26" hidden="1" outlineLevel="1" x14ac:dyDescent="0.35">
      <c r="A266" s="64">
        <v>2676312</v>
      </c>
      <c r="B266" s="64" t="s">
        <v>184</v>
      </c>
      <c r="C266" s="64">
        <v>4189.3500000000004</v>
      </c>
      <c r="D266" s="64">
        <v>182</v>
      </c>
      <c r="E266" s="64">
        <v>331.29</v>
      </c>
      <c r="F266" s="64">
        <v>0</v>
      </c>
      <c r="H266" s="64">
        <f t="shared" si="31"/>
        <v>-331.29</v>
      </c>
      <c r="J266" s="64">
        <f t="shared" si="27"/>
        <v>31</v>
      </c>
      <c r="K266" s="64">
        <f t="shared" si="28"/>
        <v>39</v>
      </c>
      <c r="L266" s="64">
        <f t="shared" si="29"/>
        <v>127</v>
      </c>
      <c r="M266" s="64">
        <f t="shared" si="30"/>
        <v>49</v>
      </c>
      <c r="T266" s="64">
        <f t="shared" si="33"/>
        <v>245</v>
      </c>
      <c r="U266" s="64">
        <f ca="1">INDEX(OFFSET($G$21,0,MATCH(U$20,$H$20:$I$20,0),COUNT($A$21:$A$2199),1),MATCH($T266,OFFSET($I$21,0,MATCH(U$21,$J$19:$M$19,0),COUNT($A$21:$A$2199),1),0),1)</f>
        <v>-3.5299999999999727</v>
      </c>
      <c r="V266" s="64">
        <f ca="1">INDEX(OFFSET($G$21,0,MATCH(V$20,$H$20:$I$20,0),COUNT($A$21:$A$2199),1),MATCH($T266,OFFSET($I$21,0,MATCH(V$21,$J$19:$M$19,0),COUNT($A$21:$A$2199),1),0),1)</f>
        <v>6.0600000000000023</v>
      </c>
      <c r="Y266" s="64">
        <f t="shared" ca="1" si="32"/>
        <v>-3.5299999999999727</v>
      </c>
      <c r="Z266" s="64">
        <f t="shared" ca="1" si="34"/>
        <v>6.0600000000000023</v>
      </c>
    </row>
    <row r="267" spans="1:26" hidden="1" outlineLevel="1" x14ac:dyDescent="0.35">
      <c r="A267" s="64">
        <v>2711449</v>
      </c>
      <c r="B267" s="64" t="s">
        <v>184</v>
      </c>
      <c r="C267" s="64">
        <v>16188.91</v>
      </c>
      <c r="D267" s="64">
        <v>183</v>
      </c>
      <c r="E267" s="64">
        <v>1291.8800000000001</v>
      </c>
      <c r="F267" s="64">
        <v>0</v>
      </c>
      <c r="H267" s="64">
        <f t="shared" si="31"/>
        <v>-1291.8800000000001</v>
      </c>
      <c r="J267" s="64">
        <f t="shared" si="27"/>
        <v>31</v>
      </c>
      <c r="K267" s="64">
        <f t="shared" si="28"/>
        <v>39</v>
      </c>
      <c r="L267" s="64">
        <f t="shared" si="29"/>
        <v>128</v>
      </c>
      <c r="M267" s="64">
        <f t="shared" si="30"/>
        <v>49</v>
      </c>
      <c r="T267" s="64">
        <f t="shared" si="33"/>
        <v>246</v>
      </c>
      <c r="U267" s="64">
        <f ca="1">INDEX(OFFSET($G$21,0,MATCH(U$20,$H$20:$I$20,0),COUNT($A$21:$A$2199),1),MATCH($T267,OFFSET($I$21,0,MATCH(U$21,$J$19:$M$19,0),COUNT($A$21:$A$2199),1),0),1)</f>
        <v>-1.6299999999999955</v>
      </c>
      <c r="V267" s="64">
        <f ca="1">INDEX(OFFSET($G$21,0,MATCH(V$20,$H$20:$I$20,0),COUNT($A$21:$A$2199),1),MATCH($T267,OFFSET($I$21,0,MATCH(V$21,$J$19:$M$19,0),COUNT($A$21:$A$2199),1),0),1)</f>
        <v>-2.7099999999999937</v>
      </c>
      <c r="Y267" s="64">
        <f t="shared" ca="1" si="32"/>
        <v>-1.6299999999999955</v>
      </c>
      <c r="Z267" s="64">
        <f t="shared" ca="1" si="34"/>
        <v>-2.7099999999999937</v>
      </c>
    </row>
    <row r="268" spans="1:26" hidden="1" outlineLevel="1" x14ac:dyDescent="0.35">
      <c r="A268" s="64">
        <v>2721430</v>
      </c>
      <c r="B268" s="64" t="s">
        <v>102</v>
      </c>
      <c r="C268" s="64">
        <v>4227.5600000000004</v>
      </c>
      <c r="D268" s="64">
        <v>153</v>
      </c>
      <c r="E268" s="64">
        <v>331.49</v>
      </c>
      <c r="F268" s="64">
        <v>332.34</v>
      </c>
      <c r="H268" s="64">
        <f t="shared" si="31"/>
        <v>0.84999999999996589</v>
      </c>
      <c r="J268" s="64">
        <f t="shared" si="27"/>
        <v>32</v>
      </c>
      <c r="K268" s="64">
        <f t="shared" si="28"/>
        <v>39</v>
      </c>
      <c r="L268" s="64">
        <f t="shared" si="29"/>
        <v>128</v>
      </c>
      <c r="M268" s="64">
        <f t="shared" si="30"/>
        <v>49</v>
      </c>
      <c r="T268" s="64">
        <f t="shared" si="33"/>
        <v>247</v>
      </c>
      <c r="U268" s="64">
        <f ca="1">INDEX(OFFSET($G$21,0,MATCH(U$20,$H$20:$I$20,0),COUNT($A$21:$A$2199),1),MATCH($T268,OFFSET($I$21,0,MATCH(U$21,$J$19:$M$19,0),COUNT($A$21:$A$2199),1),0),1)</f>
        <v>-7.7700000000000102</v>
      </c>
      <c r="V268" s="64">
        <f ca="1">INDEX(OFFSET($G$21,0,MATCH(V$20,$H$20:$I$20,0),COUNT($A$21:$A$2199),1),MATCH($T268,OFFSET($I$21,0,MATCH(V$21,$J$19:$M$19,0),COUNT($A$21:$A$2199),1),0),1)</f>
        <v>-1.9399999999999977</v>
      </c>
      <c r="Y268" s="64">
        <f t="shared" ca="1" si="32"/>
        <v>-7.7700000000000102</v>
      </c>
      <c r="Z268" s="64">
        <f t="shared" ca="1" si="34"/>
        <v>-1.9399999999999977</v>
      </c>
    </row>
    <row r="269" spans="1:26" hidden="1" outlineLevel="1" x14ac:dyDescent="0.35">
      <c r="A269" s="64">
        <v>2748278</v>
      </c>
      <c r="B269" s="64" t="s">
        <v>184</v>
      </c>
      <c r="C269" s="64">
        <v>2919.39</v>
      </c>
      <c r="D269" s="64">
        <v>186</v>
      </c>
      <c r="E269" s="64">
        <v>252.72</v>
      </c>
      <c r="F269" s="64">
        <v>0</v>
      </c>
      <c r="H269" s="64">
        <f t="shared" si="31"/>
        <v>-252.72</v>
      </c>
      <c r="J269" s="64">
        <f t="shared" si="27"/>
        <v>32</v>
      </c>
      <c r="K269" s="64">
        <f t="shared" si="28"/>
        <v>39</v>
      </c>
      <c r="L269" s="64">
        <f t="shared" si="29"/>
        <v>129</v>
      </c>
      <c r="M269" s="64">
        <f t="shared" si="30"/>
        <v>49</v>
      </c>
      <c r="T269" s="64">
        <f t="shared" si="33"/>
        <v>248</v>
      </c>
      <c r="U269" s="64">
        <f ca="1">INDEX(OFFSET($G$21,0,MATCH(U$20,$H$20:$I$20,0),COUNT($A$21:$A$2199),1),MATCH($T269,OFFSET($I$21,0,MATCH(U$21,$J$19:$M$19,0),COUNT($A$21:$A$2199),1),0),1)</f>
        <v>-2.6299999999999955</v>
      </c>
      <c r="V269" s="64">
        <f ca="1">INDEX(OFFSET($G$21,0,MATCH(V$20,$H$20:$I$20,0),COUNT($A$21:$A$2199),1),MATCH($T269,OFFSET($I$21,0,MATCH(V$21,$J$19:$M$19,0),COUNT($A$21:$A$2199),1),0),1)</f>
        <v>-0.15000000000000568</v>
      </c>
      <c r="Y269" s="64">
        <f t="shared" ca="1" si="32"/>
        <v>-2.6299999999999955</v>
      </c>
      <c r="Z269" s="64">
        <f t="shared" ca="1" si="34"/>
        <v>-0.15000000000000568</v>
      </c>
    </row>
    <row r="270" spans="1:26" hidden="1" outlineLevel="1" x14ac:dyDescent="0.35">
      <c r="A270" s="64">
        <v>2759895</v>
      </c>
      <c r="B270" s="64" t="s">
        <v>405</v>
      </c>
      <c r="C270" s="64">
        <v>6960.53</v>
      </c>
      <c r="D270" s="64">
        <v>186</v>
      </c>
      <c r="E270" s="64">
        <v>568.54999999999995</v>
      </c>
      <c r="F270" s="64">
        <v>562.29</v>
      </c>
      <c r="H270" s="64">
        <f t="shared" si="31"/>
        <v>-6.2599999999999909</v>
      </c>
      <c r="J270" s="64">
        <f t="shared" si="27"/>
        <v>32</v>
      </c>
      <c r="K270" s="64">
        <f t="shared" si="28"/>
        <v>40</v>
      </c>
      <c r="L270" s="64">
        <f t="shared" si="29"/>
        <v>129</v>
      </c>
      <c r="M270" s="64">
        <f t="shared" si="30"/>
        <v>49</v>
      </c>
      <c r="T270" s="64">
        <f t="shared" si="33"/>
        <v>249</v>
      </c>
      <c r="U270" s="64">
        <f ca="1">INDEX(OFFSET($G$21,0,MATCH(U$20,$H$20:$I$20,0),COUNT($A$21:$A$2199),1),MATCH($T270,OFFSET($I$21,0,MATCH(U$21,$J$19:$M$19,0),COUNT($A$21:$A$2199),1),0),1)</f>
        <v>-0.56999999999999318</v>
      </c>
      <c r="V270" s="64">
        <f ca="1">INDEX(OFFSET($G$21,0,MATCH(V$20,$H$20:$I$20,0),COUNT($A$21:$A$2199),1),MATCH($T270,OFFSET($I$21,0,MATCH(V$21,$J$19:$M$19,0),COUNT($A$21:$A$2199),1),0),1)</f>
        <v>-1.4199999999999875</v>
      </c>
      <c r="Y270" s="64">
        <f t="shared" ca="1" si="32"/>
        <v>-0.56999999999999318</v>
      </c>
      <c r="Z270" s="64">
        <f t="shared" ca="1" si="34"/>
        <v>-1.4199999999999875</v>
      </c>
    </row>
    <row r="271" spans="1:26" hidden="1" outlineLevel="1" x14ac:dyDescent="0.35">
      <c r="A271" s="64">
        <v>2761741</v>
      </c>
      <c r="B271" s="64" t="s">
        <v>184</v>
      </c>
      <c r="C271" s="64">
        <v>7533.66</v>
      </c>
      <c r="D271" s="64">
        <v>186</v>
      </c>
      <c r="E271" s="64">
        <v>617.85</v>
      </c>
      <c r="F271" s="64">
        <v>0</v>
      </c>
      <c r="H271" s="64">
        <f t="shared" si="31"/>
        <v>-617.85</v>
      </c>
      <c r="J271" s="64">
        <f t="shared" si="27"/>
        <v>32</v>
      </c>
      <c r="K271" s="64">
        <f t="shared" si="28"/>
        <v>40</v>
      </c>
      <c r="L271" s="64">
        <f t="shared" si="29"/>
        <v>130</v>
      </c>
      <c r="M271" s="64">
        <f t="shared" si="30"/>
        <v>49</v>
      </c>
      <c r="T271" s="64">
        <f t="shared" si="33"/>
        <v>250</v>
      </c>
      <c r="U271" s="64">
        <f ca="1">INDEX(OFFSET($G$21,0,MATCH(U$20,$H$20:$I$20,0),COUNT($A$21:$A$2199),1),MATCH($T271,OFFSET($I$21,0,MATCH(U$21,$J$19:$M$19,0),COUNT($A$21:$A$2199),1),0),1)</f>
        <v>-2.1500000000000057</v>
      </c>
      <c r="V271" s="64">
        <f ca="1">INDEX(OFFSET($G$21,0,MATCH(V$20,$H$20:$I$20,0),COUNT($A$21:$A$2199),1),MATCH($T271,OFFSET($I$21,0,MATCH(V$21,$J$19:$M$19,0),COUNT($A$21:$A$2199),1),0),1)</f>
        <v>1.8299999999999841</v>
      </c>
      <c r="Y271" s="64">
        <f t="shared" ca="1" si="32"/>
        <v>-2.1500000000000057</v>
      </c>
      <c r="Z271" s="64">
        <f t="shared" ca="1" si="34"/>
        <v>1.8299999999999841</v>
      </c>
    </row>
    <row r="272" spans="1:26" hidden="1" outlineLevel="1" x14ac:dyDescent="0.35">
      <c r="A272" s="64">
        <v>2763581</v>
      </c>
      <c r="B272" s="64" t="s">
        <v>184</v>
      </c>
      <c r="C272" s="64">
        <v>5951.55</v>
      </c>
      <c r="D272" s="64">
        <v>183</v>
      </c>
      <c r="E272" s="64">
        <v>493.04</v>
      </c>
      <c r="F272" s="64">
        <v>0</v>
      </c>
      <c r="H272" s="64">
        <f t="shared" si="31"/>
        <v>-493.04</v>
      </c>
      <c r="J272" s="64">
        <f t="shared" si="27"/>
        <v>32</v>
      </c>
      <c r="K272" s="64">
        <f t="shared" si="28"/>
        <v>40</v>
      </c>
      <c r="L272" s="64">
        <f t="shared" si="29"/>
        <v>131</v>
      </c>
      <c r="M272" s="64">
        <f t="shared" si="30"/>
        <v>49</v>
      </c>
      <c r="T272" s="64">
        <f t="shared" si="33"/>
        <v>251</v>
      </c>
      <c r="U272" s="64">
        <f ca="1">INDEX(OFFSET($G$21,0,MATCH(U$20,$H$20:$I$20,0),COUNT($A$21:$A$2199),1),MATCH($T272,OFFSET($I$21,0,MATCH(U$21,$J$19:$M$19,0),COUNT($A$21:$A$2199),1),0),1)</f>
        <v>0.74000000000000909</v>
      </c>
      <c r="V272" s="64">
        <f ca="1">INDEX(OFFSET($G$21,0,MATCH(V$20,$H$20:$I$20,0),COUNT($A$21:$A$2199),1),MATCH($T272,OFFSET($I$21,0,MATCH(V$21,$J$19:$M$19,0),COUNT($A$21:$A$2199),1),0),1)</f>
        <v>2.3599999999999568</v>
      </c>
      <c r="Y272" s="64">
        <f t="shared" ca="1" si="32"/>
        <v>0.74000000000000909</v>
      </c>
      <c r="Z272" s="64">
        <f t="shared" ca="1" si="34"/>
        <v>2.3599999999999568</v>
      </c>
    </row>
    <row r="273" spans="1:26" hidden="1" outlineLevel="1" x14ac:dyDescent="0.35">
      <c r="A273" s="64">
        <v>2764232</v>
      </c>
      <c r="B273" s="64" t="s">
        <v>184</v>
      </c>
      <c r="C273" s="64">
        <v>3764.38</v>
      </c>
      <c r="D273" s="64">
        <v>186</v>
      </c>
      <c r="E273" s="64">
        <v>310.45</v>
      </c>
      <c r="F273" s="64">
        <v>0</v>
      </c>
      <c r="H273" s="64">
        <f t="shared" si="31"/>
        <v>-310.45</v>
      </c>
      <c r="J273" s="64">
        <f t="shared" si="27"/>
        <v>32</v>
      </c>
      <c r="K273" s="64">
        <f t="shared" si="28"/>
        <v>40</v>
      </c>
      <c r="L273" s="64">
        <f t="shared" si="29"/>
        <v>132</v>
      </c>
      <c r="M273" s="64">
        <f t="shared" si="30"/>
        <v>49</v>
      </c>
      <c r="T273" s="64">
        <f t="shared" si="33"/>
        <v>252</v>
      </c>
      <c r="U273" s="64">
        <f ca="1">INDEX(OFFSET($G$21,0,MATCH(U$20,$H$20:$I$20,0),COUNT($A$21:$A$2199),1),MATCH($T273,OFFSET($I$21,0,MATCH(U$21,$J$19:$M$19,0),COUNT($A$21:$A$2199),1),0),1)</f>
        <v>-7.1699999999999591</v>
      </c>
      <c r="V273" s="64">
        <f ca="1">INDEX(OFFSET($G$21,0,MATCH(V$20,$H$20:$I$20,0),COUNT($A$21:$A$2199),1),MATCH($T273,OFFSET($I$21,0,MATCH(V$21,$J$19:$M$19,0),COUNT($A$21:$A$2199),1),0),1)</f>
        <v>1.2600000000000193</v>
      </c>
      <c r="Y273" s="64">
        <f t="shared" ca="1" si="32"/>
        <v>-7.1699999999999591</v>
      </c>
      <c r="Z273" s="64">
        <f t="shared" ca="1" si="34"/>
        <v>1.2600000000000193</v>
      </c>
    </row>
    <row r="274" spans="1:26" hidden="1" outlineLevel="1" x14ac:dyDescent="0.35">
      <c r="A274" s="64">
        <v>2786707</v>
      </c>
      <c r="B274" s="64" t="s">
        <v>184</v>
      </c>
      <c r="C274" s="64">
        <v>4607.32</v>
      </c>
      <c r="D274" s="64">
        <v>183</v>
      </c>
      <c r="E274" s="64">
        <v>342.16</v>
      </c>
      <c r="F274" s="64">
        <v>0</v>
      </c>
      <c r="H274" s="64">
        <f t="shared" si="31"/>
        <v>-342.16</v>
      </c>
      <c r="J274" s="64">
        <f t="shared" si="27"/>
        <v>32</v>
      </c>
      <c r="K274" s="64">
        <f t="shared" si="28"/>
        <v>40</v>
      </c>
      <c r="L274" s="64">
        <f t="shared" si="29"/>
        <v>133</v>
      </c>
      <c r="M274" s="64">
        <f t="shared" si="30"/>
        <v>49</v>
      </c>
      <c r="T274" s="64">
        <f t="shared" si="33"/>
        <v>253</v>
      </c>
      <c r="U274" s="64">
        <f ca="1">INDEX(OFFSET($G$21,0,MATCH(U$20,$H$20:$I$20,0),COUNT($A$21:$A$2199),1),MATCH($T274,OFFSET($I$21,0,MATCH(U$21,$J$19:$M$19,0),COUNT($A$21:$A$2199),1),0),1)</f>
        <v>-1.769999999999996</v>
      </c>
      <c r="V274" s="64">
        <f ca="1">INDEX(OFFSET($G$21,0,MATCH(V$20,$H$20:$I$20,0),COUNT($A$21:$A$2199),1),MATCH($T274,OFFSET($I$21,0,MATCH(V$21,$J$19:$M$19,0),COUNT($A$21:$A$2199),1),0),1)</f>
        <v>-3.4300000000000068</v>
      </c>
      <c r="Y274" s="64">
        <f t="shared" ca="1" si="32"/>
        <v>-1.769999999999996</v>
      </c>
      <c r="Z274" s="64">
        <f t="shared" ca="1" si="34"/>
        <v>-3.4300000000000068</v>
      </c>
    </row>
    <row r="275" spans="1:26" hidden="1" outlineLevel="1" x14ac:dyDescent="0.35">
      <c r="A275" s="64">
        <v>2789181</v>
      </c>
      <c r="B275" s="64" t="s">
        <v>184</v>
      </c>
      <c r="C275" s="64">
        <v>6564.51</v>
      </c>
      <c r="D275" s="64">
        <v>183</v>
      </c>
      <c r="E275" s="64">
        <v>531.24</v>
      </c>
      <c r="F275" s="64">
        <v>0</v>
      </c>
      <c r="H275" s="64">
        <f t="shared" si="31"/>
        <v>-531.24</v>
      </c>
      <c r="J275" s="64">
        <f t="shared" si="27"/>
        <v>32</v>
      </c>
      <c r="K275" s="64">
        <f t="shared" si="28"/>
        <v>40</v>
      </c>
      <c r="L275" s="64">
        <f t="shared" si="29"/>
        <v>134</v>
      </c>
      <c r="M275" s="64">
        <f t="shared" si="30"/>
        <v>49</v>
      </c>
      <c r="T275" s="64">
        <f t="shared" si="33"/>
        <v>254</v>
      </c>
      <c r="U275" s="64">
        <f ca="1">INDEX(OFFSET($G$21,0,MATCH(U$20,$H$20:$I$20,0),COUNT($A$21:$A$2199),1),MATCH($T275,OFFSET($I$21,0,MATCH(U$21,$J$19:$M$19,0),COUNT($A$21:$A$2199),1),0),1)</f>
        <v>0.55000000000001137</v>
      </c>
      <c r="V275" s="64">
        <f ca="1">INDEX(OFFSET($G$21,0,MATCH(V$20,$H$20:$I$20,0),COUNT($A$21:$A$2199),1),MATCH($T275,OFFSET($I$21,0,MATCH(V$21,$J$19:$M$19,0),COUNT($A$21:$A$2199),1),0),1)</f>
        <v>-2.160000000000025</v>
      </c>
      <c r="Y275" s="64">
        <f t="shared" ca="1" si="32"/>
        <v>0.55000000000001137</v>
      </c>
      <c r="Z275" s="64">
        <f t="shared" ca="1" si="34"/>
        <v>-2.160000000000025</v>
      </c>
    </row>
    <row r="276" spans="1:26" hidden="1" outlineLevel="1" x14ac:dyDescent="0.35">
      <c r="A276" s="64">
        <v>2792423</v>
      </c>
      <c r="B276" s="64" t="s">
        <v>184</v>
      </c>
      <c r="C276" s="64">
        <v>3177.22</v>
      </c>
      <c r="D276" s="64">
        <v>183</v>
      </c>
      <c r="E276" s="64">
        <v>271.58</v>
      </c>
      <c r="F276" s="64">
        <v>0</v>
      </c>
      <c r="H276" s="64">
        <f t="shared" si="31"/>
        <v>-271.58</v>
      </c>
      <c r="J276" s="64">
        <f t="shared" si="27"/>
        <v>32</v>
      </c>
      <c r="K276" s="64">
        <f t="shared" si="28"/>
        <v>40</v>
      </c>
      <c r="L276" s="64">
        <f t="shared" si="29"/>
        <v>135</v>
      </c>
      <c r="M276" s="64">
        <f t="shared" si="30"/>
        <v>49</v>
      </c>
      <c r="T276" s="64">
        <f t="shared" si="33"/>
        <v>255</v>
      </c>
      <c r="U276" s="64">
        <f ca="1">INDEX(OFFSET($G$21,0,MATCH(U$20,$H$20:$I$20,0),COUNT($A$21:$A$2199),1),MATCH($T276,OFFSET($I$21,0,MATCH(U$21,$J$19:$M$19,0),COUNT($A$21:$A$2199),1),0),1)</f>
        <v>-4.5799999999999272</v>
      </c>
      <c r="V276" s="64">
        <f ca="1">INDEX(OFFSET($G$21,0,MATCH(V$20,$H$20:$I$20,0),COUNT($A$21:$A$2199),1),MATCH($T276,OFFSET($I$21,0,MATCH(V$21,$J$19:$M$19,0),COUNT($A$21:$A$2199),1),0),1)</f>
        <v>-1.1600000000000037</v>
      </c>
      <c r="Y276" s="64">
        <f t="shared" ca="1" si="32"/>
        <v>-4.5799999999999272</v>
      </c>
      <c r="Z276" s="64">
        <f t="shared" ca="1" si="34"/>
        <v>-1.1600000000000037</v>
      </c>
    </row>
    <row r="277" spans="1:26" hidden="1" outlineLevel="1" x14ac:dyDescent="0.35">
      <c r="A277" s="64">
        <v>2796623</v>
      </c>
      <c r="B277" s="64" t="s">
        <v>405</v>
      </c>
      <c r="C277" s="64">
        <v>5409.8</v>
      </c>
      <c r="D277" s="64">
        <v>154</v>
      </c>
      <c r="E277" s="64">
        <v>442.88</v>
      </c>
      <c r="F277" s="64">
        <v>442.45</v>
      </c>
      <c r="H277" s="64">
        <f t="shared" si="31"/>
        <v>-0.43000000000000682</v>
      </c>
      <c r="J277" s="64">
        <f t="shared" ref="J277:J340" si="35">IF($B277=J$19,J276+1,J276)</f>
        <v>32</v>
      </c>
      <c r="K277" s="64">
        <f t="shared" ref="K277:K340" si="36">IF($B277=K$19,K276+1,K276)</f>
        <v>41</v>
      </c>
      <c r="L277" s="64">
        <f t="shared" ref="L277:L340" si="37">IF($B277=L$19,L276+1,L276)</f>
        <v>135</v>
      </c>
      <c r="M277" s="64">
        <f t="shared" ref="M277:M340" si="38">IF($B277=M$19,M276+1,M276)</f>
        <v>49</v>
      </c>
      <c r="T277" s="64">
        <f t="shared" si="33"/>
        <v>256</v>
      </c>
      <c r="U277" s="64">
        <f ca="1">INDEX(OFFSET($G$21,0,MATCH(U$20,$H$20:$I$20,0),COUNT($A$21:$A$2199),1),MATCH($T277,OFFSET($I$21,0,MATCH(U$21,$J$19:$M$19,0),COUNT($A$21:$A$2199),1),0),1)</f>
        <v>-0.41999999999998749</v>
      </c>
      <c r="V277" s="64">
        <f ca="1">INDEX(OFFSET($G$21,0,MATCH(V$20,$H$20:$I$20,0),COUNT($A$21:$A$2199),1),MATCH($T277,OFFSET($I$21,0,MATCH(V$21,$J$19:$M$19,0),COUNT($A$21:$A$2199),1),0),1)</f>
        <v>1.3300000000000409</v>
      </c>
      <c r="Y277" s="64">
        <f t="shared" ca="1" si="32"/>
        <v>-0.41999999999998749</v>
      </c>
      <c r="Z277" s="64">
        <f t="shared" ca="1" si="34"/>
        <v>1.3300000000000409</v>
      </c>
    </row>
    <row r="278" spans="1:26" hidden="1" outlineLevel="1" x14ac:dyDescent="0.35">
      <c r="A278" s="64">
        <v>2802686</v>
      </c>
      <c r="B278" s="64" t="s">
        <v>184</v>
      </c>
      <c r="C278" s="64">
        <v>1787.2</v>
      </c>
      <c r="D278" s="64">
        <v>183</v>
      </c>
      <c r="E278" s="64">
        <v>151.66</v>
      </c>
      <c r="F278" s="64">
        <v>0</v>
      </c>
      <c r="H278" s="64">
        <f t="shared" ref="H278:H341" si="39">F278-E278</f>
        <v>-151.66</v>
      </c>
      <c r="J278" s="64">
        <f t="shared" si="35"/>
        <v>32</v>
      </c>
      <c r="K278" s="64">
        <f t="shared" si="36"/>
        <v>41</v>
      </c>
      <c r="L278" s="64">
        <f t="shared" si="37"/>
        <v>136</v>
      </c>
      <c r="M278" s="64">
        <f t="shared" si="38"/>
        <v>49</v>
      </c>
      <c r="T278" s="64">
        <f t="shared" si="33"/>
        <v>257</v>
      </c>
      <c r="U278" s="64">
        <f ca="1">INDEX(OFFSET($G$21,0,MATCH(U$20,$H$20:$I$20,0),COUNT($A$21:$A$2199),1),MATCH($T278,OFFSET($I$21,0,MATCH(U$21,$J$19:$M$19,0),COUNT($A$21:$A$2199),1),0),1)</f>
        <v>0.47999999999998977</v>
      </c>
      <c r="V278" s="64">
        <f ca="1">INDEX(OFFSET($G$21,0,MATCH(V$20,$H$20:$I$20,0),COUNT($A$21:$A$2199),1),MATCH($T278,OFFSET($I$21,0,MATCH(V$21,$J$19:$M$19,0),COUNT($A$21:$A$2199),1),0),1)</f>
        <v>-5.8100000000000023</v>
      </c>
      <c r="Y278" s="64">
        <f t="shared" ca="1" si="32"/>
        <v>0.47999999999998977</v>
      </c>
      <c r="Z278" s="64">
        <f t="shared" ca="1" si="34"/>
        <v>-5.8100000000000023</v>
      </c>
    </row>
    <row r="279" spans="1:26" hidden="1" outlineLevel="1" x14ac:dyDescent="0.35">
      <c r="A279" s="64">
        <v>2802694</v>
      </c>
      <c r="B279" s="64" t="s">
        <v>102</v>
      </c>
      <c r="C279" s="64">
        <v>4140.28</v>
      </c>
      <c r="D279" s="64">
        <v>154</v>
      </c>
      <c r="E279" s="64">
        <v>338.46</v>
      </c>
      <c r="F279" s="64">
        <v>337.66</v>
      </c>
      <c r="H279" s="64">
        <f t="shared" si="39"/>
        <v>-0.79999999999995453</v>
      </c>
      <c r="J279" s="64">
        <f t="shared" si="35"/>
        <v>33</v>
      </c>
      <c r="K279" s="64">
        <f t="shared" si="36"/>
        <v>41</v>
      </c>
      <c r="L279" s="64">
        <f t="shared" si="37"/>
        <v>136</v>
      </c>
      <c r="M279" s="64">
        <f t="shared" si="38"/>
        <v>49</v>
      </c>
      <c r="T279" s="64">
        <f t="shared" si="33"/>
        <v>258</v>
      </c>
      <c r="U279" s="64">
        <f ca="1">INDEX(OFFSET($G$21,0,MATCH(U$20,$H$20:$I$20,0),COUNT($A$21:$A$2199),1),MATCH($T279,OFFSET($I$21,0,MATCH(U$21,$J$19:$M$19,0),COUNT($A$21:$A$2199),1),0),1)</f>
        <v>0.62999999999999545</v>
      </c>
      <c r="V279" s="64">
        <f ca="1">INDEX(OFFSET($G$21,0,MATCH(V$20,$H$20:$I$20,0),COUNT($A$21:$A$2199),1),MATCH($T279,OFFSET($I$21,0,MATCH(V$21,$J$19:$M$19,0),COUNT($A$21:$A$2199),1),0),1)</f>
        <v>-3.4300000000000068</v>
      </c>
      <c r="Y279" s="64">
        <f t="shared" ref="Y279:Y342" ca="1" si="40">IF(ISNA(U279)," ",U279)</f>
        <v>0.62999999999999545</v>
      </c>
      <c r="Z279" s="64">
        <f t="shared" ca="1" si="34"/>
        <v>-3.4300000000000068</v>
      </c>
    </row>
    <row r="280" spans="1:26" hidden="1" outlineLevel="1" x14ac:dyDescent="0.35">
      <c r="A280" s="64">
        <v>2828559</v>
      </c>
      <c r="B280" s="64" t="s">
        <v>102</v>
      </c>
      <c r="C280" s="64">
        <v>3049.68</v>
      </c>
      <c r="D280" s="64">
        <v>154</v>
      </c>
      <c r="E280" s="64">
        <v>253.95</v>
      </c>
      <c r="F280" s="64">
        <v>252.27</v>
      </c>
      <c r="H280" s="64">
        <f t="shared" si="39"/>
        <v>-1.6799999999999784</v>
      </c>
      <c r="J280" s="64">
        <f t="shared" si="35"/>
        <v>34</v>
      </c>
      <c r="K280" s="64">
        <f t="shared" si="36"/>
        <v>41</v>
      </c>
      <c r="L280" s="64">
        <f t="shared" si="37"/>
        <v>136</v>
      </c>
      <c r="M280" s="64">
        <f t="shared" si="38"/>
        <v>49</v>
      </c>
      <c r="T280" s="64">
        <f t="shared" ref="T280:T343" si="41">T279+1</f>
        <v>259</v>
      </c>
      <c r="U280" s="64">
        <f ca="1">INDEX(OFFSET($G$21,0,MATCH(U$20,$H$20:$I$20,0),COUNT($A$21:$A$2199),1),MATCH($T280,OFFSET($I$21,0,MATCH(U$21,$J$19:$M$19,0),COUNT($A$21:$A$2199),1),0),1)</f>
        <v>1.289999999999992</v>
      </c>
      <c r="V280" s="64">
        <f ca="1">INDEX(OFFSET($G$21,0,MATCH(V$20,$H$20:$I$20,0),COUNT($A$21:$A$2199),1),MATCH($T280,OFFSET($I$21,0,MATCH(V$21,$J$19:$M$19,0),COUNT($A$21:$A$2199),1),0),1)</f>
        <v>-30.430000000000064</v>
      </c>
      <c r="Y280" s="64">
        <f t="shared" ca="1" si="40"/>
        <v>1.289999999999992</v>
      </c>
      <c r="Z280" s="64">
        <f t="shared" ref="Z280:Z343" ca="1" si="42">IF(ISNA(V280)," ",V280)</f>
        <v>-30.430000000000064</v>
      </c>
    </row>
    <row r="281" spans="1:26" hidden="1" outlineLevel="1" x14ac:dyDescent="0.35">
      <c r="A281" s="64">
        <v>2840511</v>
      </c>
      <c r="B281" s="64" t="s">
        <v>184</v>
      </c>
      <c r="C281" s="64">
        <v>2470.38</v>
      </c>
      <c r="D281" s="64">
        <v>153</v>
      </c>
      <c r="E281" s="64">
        <v>199.63</v>
      </c>
      <c r="F281" s="64">
        <v>0</v>
      </c>
      <c r="H281" s="64">
        <f t="shared" si="39"/>
        <v>-199.63</v>
      </c>
      <c r="J281" s="64">
        <f t="shared" si="35"/>
        <v>34</v>
      </c>
      <c r="K281" s="64">
        <f t="shared" si="36"/>
        <v>41</v>
      </c>
      <c r="L281" s="64">
        <f t="shared" si="37"/>
        <v>137</v>
      </c>
      <c r="M281" s="64">
        <f t="shared" si="38"/>
        <v>49</v>
      </c>
      <c r="T281" s="64">
        <f t="shared" si="41"/>
        <v>260</v>
      </c>
      <c r="U281" s="64">
        <f ca="1">INDEX(OFFSET($G$21,0,MATCH(U$20,$H$20:$I$20,0),COUNT($A$21:$A$2199),1),MATCH($T281,OFFSET($I$21,0,MATCH(U$21,$J$19:$M$19,0),COUNT($A$21:$A$2199),1),0),1)</f>
        <v>-1.0600000000000023</v>
      </c>
      <c r="V281" s="64">
        <f ca="1">INDEX(OFFSET($G$21,0,MATCH(V$20,$H$20:$I$20,0),COUNT($A$21:$A$2199),1),MATCH($T281,OFFSET($I$21,0,MATCH(V$21,$J$19:$M$19,0),COUNT($A$21:$A$2199),1),0),1)</f>
        <v>-8.3899999999999864</v>
      </c>
      <c r="Y281" s="64">
        <f t="shared" ca="1" si="40"/>
        <v>-1.0600000000000023</v>
      </c>
      <c r="Z281" s="64">
        <f t="shared" ca="1" si="42"/>
        <v>-8.3899999999999864</v>
      </c>
    </row>
    <row r="282" spans="1:26" hidden="1" outlineLevel="1" x14ac:dyDescent="0.35">
      <c r="A282" s="64">
        <v>2842012</v>
      </c>
      <c r="B282" s="64" t="s">
        <v>184</v>
      </c>
      <c r="C282" s="64">
        <v>2435.62</v>
      </c>
      <c r="D282" s="64">
        <v>185</v>
      </c>
      <c r="E282" s="64">
        <v>194.19</v>
      </c>
      <c r="F282" s="64">
        <v>0</v>
      </c>
      <c r="H282" s="64">
        <f t="shared" si="39"/>
        <v>-194.19</v>
      </c>
      <c r="J282" s="64">
        <f t="shared" si="35"/>
        <v>34</v>
      </c>
      <c r="K282" s="64">
        <f t="shared" si="36"/>
        <v>41</v>
      </c>
      <c r="L282" s="64">
        <f t="shared" si="37"/>
        <v>138</v>
      </c>
      <c r="M282" s="64">
        <f t="shared" si="38"/>
        <v>49</v>
      </c>
      <c r="T282" s="64">
        <f t="shared" si="41"/>
        <v>261</v>
      </c>
      <c r="U282" s="64">
        <f ca="1">INDEX(OFFSET($G$21,0,MATCH(U$20,$H$20:$I$20,0),COUNT($A$21:$A$2199),1),MATCH($T282,OFFSET($I$21,0,MATCH(U$21,$J$19:$M$19,0),COUNT($A$21:$A$2199),1),0),1)</f>
        <v>0.20999999999997954</v>
      </c>
      <c r="V282" s="64">
        <f ca="1">INDEX(OFFSET($G$21,0,MATCH(V$20,$H$20:$I$20,0),COUNT($A$21:$A$2199),1),MATCH($T282,OFFSET($I$21,0,MATCH(V$21,$J$19:$M$19,0),COUNT($A$21:$A$2199),1),0),1)</f>
        <v>-5.6400000000000148</v>
      </c>
      <c r="Y282" s="64">
        <f t="shared" ca="1" si="40"/>
        <v>0.20999999999997954</v>
      </c>
      <c r="Z282" s="64">
        <f t="shared" ca="1" si="42"/>
        <v>-5.6400000000000148</v>
      </c>
    </row>
    <row r="283" spans="1:26" hidden="1" outlineLevel="1" x14ac:dyDescent="0.35">
      <c r="A283" s="64">
        <v>2850742</v>
      </c>
      <c r="B283" s="64" t="s">
        <v>405</v>
      </c>
      <c r="C283" s="64">
        <v>3279.97</v>
      </c>
      <c r="D283" s="64">
        <v>153</v>
      </c>
      <c r="E283" s="64">
        <v>253.86</v>
      </c>
      <c r="F283" s="64">
        <v>246.34</v>
      </c>
      <c r="H283" s="64">
        <f t="shared" si="39"/>
        <v>-7.5200000000000102</v>
      </c>
      <c r="J283" s="64">
        <f t="shared" si="35"/>
        <v>34</v>
      </c>
      <c r="K283" s="64">
        <f t="shared" si="36"/>
        <v>42</v>
      </c>
      <c r="L283" s="64">
        <f t="shared" si="37"/>
        <v>138</v>
      </c>
      <c r="M283" s="64">
        <f t="shared" si="38"/>
        <v>49</v>
      </c>
      <c r="T283" s="64">
        <f t="shared" si="41"/>
        <v>262</v>
      </c>
      <c r="U283" s="64">
        <f ca="1">INDEX(OFFSET($G$21,0,MATCH(U$20,$H$20:$I$20,0),COUNT($A$21:$A$2199),1),MATCH($T283,OFFSET($I$21,0,MATCH(U$21,$J$19:$M$19,0),COUNT($A$21:$A$2199),1),0),1)</f>
        <v>-2.3000000000000114</v>
      </c>
      <c r="V283" s="64">
        <f ca="1">INDEX(OFFSET($G$21,0,MATCH(V$20,$H$20:$I$20,0),COUNT($A$21:$A$2199),1),MATCH($T283,OFFSET($I$21,0,MATCH(V$21,$J$19:$M$19,0),COUNT($A$21:$A$2199),1),0),1)</f>
        <v>-2.1700000000000159</v>
      </c>
      <c r="Y283" s="64">
        <f t="shared" ca="1" si="40"/>
        <v>-2.3000000000000114</v>
      </c>
      <c r="Z283" s="64">
        <f t="shared" ca="1" si="42"/>
        <v>-2.1700000000000159</v>
      </c>
    </row>
    <row r="284" spans="1:26" hidden="1" outlineLevel="1" x14ac:dyDescent="0.35">
      <c r="A284" s="64">
        <v>2852251</v>
      </c>
      <c r="B284" s="64" t="s">
        <v>416</v>
      </c>
      <c r="C284" s="64">
        <v>3165.71</v>
      </c>
      <c r="D284" s="64">
        <v>182</v>
      </c>
      <c r="E284" s="64">
        <v>260.94</v>
      </c>
      <c r="F284" s="64">
        <v>0</v>
      </c>
      <c r="H284" s="64">
        <f t="shared" si="39"/>
        <v>-260.94</v>
      </c>
      <c r="J284" s="64">
        <f t="shared" si="35"/>
        <v>34</v>
      </c>
      <c r="K284" s="64">
        <f t="shared" si="36"/>
        <v>42</v>
      </c>
      <c r="L284" s="64">
        <f t="shared" si="37"/>
        <v>138</v>
      </c>
      <c r="M284" s="64">
        <f t="shared" si="38"/>
        <v>50</v>
      </c>
      <c r="T284" s="64">
        <f t="shared" si="41"/>
        <v>263</v>
      </c>
      <c r="U284" s="64">
        <f ca="1">INDEX(OFFSET($G$21,0,MATCH(U$20,$H$20:$I$20,0),COUNT($A$21:$A$2199),1),MATCH($T284,OFFSET($I$21,0,MATCH(U$21,$J$19:$M$19,0),COUNT($A$21:$A$2199),1),0),1)</f>
        <v>-0.73999999999995225</v>
      </c>
      <c r="V284" s="64">
        <f ca="1">INDEX(OFFSET($G$21,0,MATCH(V$20,$H$20:$I$20,0),COUNT($A$21:$A$2199),1),MATCH($T284,OFFSET($I$21,0,MATCH(V$21,$J$19:$M$19,0),COUNT($A$21:$A$2199),1),0),1)</f>
        <v>-8.6599999999999966</v>
      </c>
      <c r="Y284" s="64">
        <f t="shared" ca="1" si="40"/>
        <v>-0.73999999999995225</v>
      </c>
      <c r="Z284" s="64">
        <f t="shared" ca="1" si="42"/>
        <v>-8.6599999999999966</v>
      </c>
    </row>
    <row r="285" spans="1:26" hidden="1" outlineLevel="1" x14ac:dyDescent="0.35">
      <c r="A285" s="64">
        <v>2855841</v>
      </c>
      <c r="B285" s="64" t="s">
        <v>184</v>
      </c>
      <c r="C285" s="64">
        <v>4550.3599999999997</v>
      </c>
      <c r="D285" s="64">
        <v>182</v>
      </c>
      <c r="E285" s="64">
        <v>357.5</v>
      </c>
      <c r="F285" s="64">
        <v>0</v>
      </c>
      <c r="H285" s="64">
        <f t="shared" si="39"/>
        <v>-357.5</v>
      </c>
      <c r="J285" s="64">
        <f t="shared" si="35"/>
        <v>34</v>
      </c>
      <c r="K285" s="64">
        <f t="shared" si="36"/>
        <v>42</v>
      </c>
      <c r="L285" s="64">
        <f t="shared" si="37"/>
        <v>139</v>
      </c>
      <c r="M285" s="64">
        <f t="shared" si="38"/>
        <v>50</v>
      </c>
      <c r="T285" s="64">
        <f t="shared" si="41"/>
        <v>264</v>
      </c>
      <c r="U285" s="64">
        <f ca="1">INDEX(OFFSET($G$21,0,MATCH(U$20,$H$20:$I$20,0),COUNT($A$21:$A$2199),1),MATCH($T285,OFFSET($I$21,0,MATCH(U$21,$J$19:$M$19,0),COUNT($A$21:$A$2199),1),0),1)</f>
        <v>-0.47000000000002728</v>
      </c>
      <c r="V285" s="64">
        <f ca="1">INDEX(OFFSET($G$21,0,MATCH(V$20,$H$20:$I$20,0),COUNT($A$21:$A$2199),1),MATCH($T285,OFFSET($I$21,0,MATCH(V$21,$J$19:$M$19,0),COUNT($A$21:$A$2199),1),0),1)</f>
        <v>-1.1299999999999955</v>
      </c>
      <c r="Y285" s="64">
        <f t="shared" ca="1" si="40"/>
        <v>-0.47000000000002728</v>
      </c>
      <c r="Z285" s="64">
        <f t="shared" ca="1" si="42"/>
        <v>-1.1299999999999955</v>
      </c>
    </row>
    <row r="286" spans="1:26" hidden="1" outlineLevel="1" x14ac:dyDescent="0.35">
      <c r="A286" s="64">
        <v>2860486</v>
      </c>
      <c r="B286" s="64" t="s">
        <v>184</v>
      </c>
      <c r="C286" s="64">
        <v>3854.97</v>
      </c>
      <c r="D286" s="64">
        <v>182</v>
      </c>
      <c r="E286" s="64">
        <v>326.43</v>
      </c>
      <c r="F286" s="64">
        <v>0</v>
      </c>
      <c r="H286" s="64">
        <f t="shared" si="39"/>
        <v>-326.43</v>
      </c>
      <c r="J286" s="64">
        <f t="shared" si="35"/>
        <v>34</v>
      </c>
      <c r="K286" s="64">
        <f t="shared" si="36"/>
        <v>42</v>
      </c>
      <c r="L286" s="64">
        <f t="shared" si="37"/>
        <v>140</v>
      </c>
      <c r="M286" s="64">
        <f t="shared" si="38"/>
        <v>50</v>
      </c>
      <c r="T286" s="64">
        <f t="shared" si="41"/>
        <v>265</v>
      </c>
      <c r="U286" s="64">
        <f ca="1">INDEX(OFFSET($G$21,0,MATCH(U$20,$H$20:$I$20,0),COUNT($A$21:$A$2199),1),MATCH($T286,OFFSET($I$21,0,MATCH(U$21,$J$19:$M$19,0),COUNT($A$21:$A$2199),1),0),1)</f>
        <v>-1.3899999999999864</v>
      </c>
      <c r="V286" s="64">
        <f ca="1">INDEX(OFFSET($G$21,0,MATCH(V$20,$H$20:$I$20,0),COUNT($A$21:$A$2199),1),MATCH($T286,OFFSET($I$21,0,MATCH(V$21,$J$19:$M$19,0),COUNT($A$21:$A$2199),1),0),1)</f>
        <v>-6.1700000000000159</v>
      </c>
      <c r="Y286" s="64">
        <f t="shared" ca="1" si="40"/>
        <v>-1.3899999999999864</v>
      </c>
      <c r="Z286" s="64">
        <f t="shared" ca="1" si="42"/>
        <v>-6.1700000000000159</v>
      </c>
    </row>
    <row r="287" spans="1:26" hidden="1" outlineLevel="1" x14ac:dyDescent="0.35">
      <c r="A287" s="64">
        <v>2860858</v>
      </c>
      <c r="B287" s="64" t="s">
        <v>416</v>
      </c>
      <c r="C287" s="64">
        <v>6177.67</v>
      </c>
      <c r="D287" s="64">
        <v>183</v>
      </c>
      <c r="E287" s="64">
        <v>489.58</v>
      </c>
      <c r="F287" s="64">
        <v>0</v>
      </c>
      <c r="H287" s="64">
        <f t="shared" si="39"/>
        <v>-489.58</v>
      </c>
      <c r="J287" s="64">
        <f t="shared" si="35"/>
        <v>34</v>
      </c>
      <c r="K287" s="64">
        <f t="shared" si="36"/>
        <v>42</v>
      </c>
      <c r="L287" s="64">
        <f t="shared" si="37"/>
        <v>140</v>
      </c>
      <c r="M287" s="64">
        <f t="shared" si="38"/>
        <v>51</v>
      </c>
      <c r="T287" s="64">
        <f t="shared" si="41"/>
        <v>266</v>
      </c>
      <c r="U287" s="64">
        <f ca="1">INDEX(OFFSET($G$21,0,MATCH(U$20,$H$20:$I$20,0),COUNT($A$21:$A$2199),1),MATCH($T287,OFFSET($I$21,0,MATCH(U$21,$J$19:$M$19,0),COUNT($A$21:$A$2199),1),0),1)</f>
        <v>1.4200000000000159</v>
      </c>
      <c r="V287" s="64">
        <f ca="1">INDEX(OFFSET($G$21,0,MATCH(V$20,$H$20:$I$20,0),COUNT($A$21:$A$2199),1),MATCH($T287,OFFSET($I$21,0,MATCH(V$21,$J$19:$M$19,0),COUNT($A$21:$A$2199),1),0),1)</f>
        <v>1.1299999999999955</v>
      </c>
      <c r="Y287" s="64">
        <f t="shared" ca="1" si="40"/>
        <v>1.4200000000000159</v>
      </c>
      <c r="Z287" s="64">
        <f t="shared" ca="1" si="42"/>
        <v>1.1299999999999955</v>
      </c>
    </row>
    <row r="288" spans="1:26" hidden="1" outlineLevel="1" x14ac:dyDescent="0.35">
      <c r="A288" s="64">
        <v>2871219</v>
      </c>
      <c r="B288" s="64" t="s">
        <v>184</v>
      </c>
      <c r="C288" s="64">
        <v>2995.77</v>
      </c>
      <c r="D288" s="64">
        <v>183</v>
      </c>
      <c r="E288" s="64">
        <v>261.16000000000003</v>
      </c>
      <c r="F288" s="64">
        <v>0</v>
      </c>
      <c r="H288" s="64">
        <f t="shared" si="39"/>
        <v>-261.16000000000003</v>
      </c>
      <c r="J288" s="64">
        <f t="shared" si="35"/>
        <v>34</v>
      </c>
      <c r="K288" s="64">
        <f t="shared" si="36"/>
        <v>42</v>
      </c>
      <c r="L288" s="64">
        <f t="shared" si="37"/>
        <v>141</v>
      </c>
      <c r="M288" s="64">
        <f t="shared" si="38"/>
        <v>51</v>
      </c>
      <c r="T288" s="64">
        <f t="shared" si="41"/>
        <v>267</v>
      </c>
      <c r="U288" s="64">
        <f ca="1">INDEX(OFFSET($G$21,0,MATCH(U$20,$H$20:$I$20,0),COUNT($A$21:$A$2199),1),MATCH($T288,OFFSET($I$21,0,MATCH(U$21,$J$19:$M$19,0),COUNT($A$21:$A$2199),1),0),1)</f>
        <v>3.1500000000000341</v>
      </c>
      <c r="V288" s="64">
        <f ca="1">INDEX(OFFSET($G$21,0,MATCH(V$20,$H$20:$I$20,0),COUNT($A$21:$A$2199),1),MATCH($T288,OFFSET($I$21,0,MATCH(V$21,$J$19:$M$19,0),COUNT($A$21:$A$2199),1),0),1)</f>
        <v>-3.4399999999999977</v>
      </c>
      <c r="Y288" s="64">
        <f t="shared" ca="1" si="40"/>
        <v>3.1500000000000341</v>
      </c>
      <c r="Z288" s="64">
        <f t="shared" ca="1" si="42"/>
        <v>-3.4399999999999977</v>
      </c>
    </row>
    <row r="289" spans="1:26" hidden="1" outlineLevel="1" x14ac:dyDescent="0.35">
      <c r="A289" s="64">
        <v>2879122</v>
      </c>
      <c r="B289" s="64" t="s">
        <v>416</v>
      </c>
      <c r="C289" s="64">
        <v>3922.07</v>
      </c>
      <c r="D289" s="64">
        <v>183</v>
      </c>
      <c r="E289" s="64">
        <v>304.93</v>
      </c>
      <c r="F289" s="64">
        <v>0</v>
      </c>
      <c r="H289" s="64">
        <f t="shared" si="39"/>
        <v>-304.93</v>
      </c>
      <c r="J289" s="64">
        <f t="shared" si="35"/>
        <v>34</v>
      </c>
      <c r="K289" s="64">
        <f t="shared" si="36"/>
        <v>42</v>
      </c>
      <c r="L289" s="64">
        <f t="shared" si="37"/>
        <v>141</v>
      </c>
      <c r="M289" s="64">
        <f t="shared" si="38"/>
        <v>52</v>
      </c>
      <c r="T289" s="64">
        <f t="shared" si="41"/>
        <v>268</v>
      </c>
      <c r="U289" s="64">
        <f ca="1">INDEX(OFFSET($G$21,0,MATCH(U$20,$H$20:$I$20,0),COUNT($A$21:$A$2199),1),MATCH($T289,OFFSET($I$21,0,MATCH(U$21,$J$19:$M$19,0),COUNT($A$21:$A$2199),1),0),1)</f>
        <v>1.9499999999999886</v>
      </c>
      <c r="V289" s="64">
        <f ca="1">INDEX(OFFSET($G$21,0,MATCH(V$20,$H$20:$I$20,0),COUNT($A$21:$A$2199),1),MATCH($T289,OFFSET($I$21,0,MATCH(V$21,$J$19:$M$19,0),COUNT($A$21:$A$2199),1),0),1)</f>
        <v>-4.8500000000000227</v>
      </c>
      <c r="Y289" s="64">
        <f t="shared" ca="1" si="40"/>
        <v>1.9499999999999886</v>
      </c>
      <c r="Z289" s="64">
        <f t="shared" ca="1" si="42"/>
        <v>-4.8500000000000227</v>
      </c>
    </row>
    <row r="290" spans="1:26" hidden="1" outlineLevel="1" x14ac:dyDescent="0.35">
      <c r="A290" s="64">
        <v>2881482</v>
      </c>
      <c r="B290" s="64" t="s">
        <v>416</v>
      </c>
      <c r="C290" s="64">
        <v>3954.11</v>
      </c>
      <c r="D290" s="64">
        <v>183</v>
      </c>
      <c r="E290" s="64">
        <v>316.86</v>
      </c>
      <c r="F290" s="64">
        <v>0</v>
      </c>
      <c r="H290" s="64">
        <f t="shared" si="39"/>
        <v>-316.86</v>
      </c>
      <c r="J290" s="64">
        <f t="shared" si="35"/>
        <v>34</v>
      </c>
      <c r="K290" s="64">
        <f t="shared" si="36"/>
        <v>42</v>
      </c>
      <c r="L290" s="64">
        <f t="shared" si="37"/>
        <v>141</v>
      </c>
      <c r="M290" s="64">
        <f t="shared" si="38"/>
        <v>53</v>
      </c>
      <c r="T290" s="64">
        <f t="shared" si="41"/>
        <v>269</v>
      </c>
      <c r="U290" s="64">
        <f ca="1">INDEX(OFFSET($G$21,0,MATCH(U$20,$H$20:$I$20,0),COUNT($A$21:$A$2199),1),MATCH($T290,OFFSET($I$21,0,MATCH(U$21,$J$19:$M$19,0),COUNT($A$21:$A$2199),1),0),1)</f>
        <v>13.169999999999959</v>
      </c>
      <c r="V290" s="64">
        <f ca="1">INDEX(OFFSET($G$21,0,MATCH(V$20,$H$20:$I$20,0),COUNT($A$21:$A$2199),1),MATCH($T290,OFFSET($I$21,0,MATCH(V$21,$J$19:$M$19,0),COUNT($A$21:$A$2199),1),0),1)</f>
        <v>-5.8000000000000114</v>
      </c>
      <c r="Y290" s="64">
        <f t="shared" ca="1" si="40"/>
        <v>13.169999999999959</v>
      </c>
      <c r="Z290" s="64">
        <f t="shared" ca="1" si="42"/>
        <v>-5.8000000000000114</v>
      </c>
    </row>
    <row r="291" spans="1:26" hidden="1" outlineLevel="1" x14ac:dyDescent="0.35">
      <c r="A291" s="64">
        <v>2909771</v>
      </c>
      <c r="B291" s="64" t="s">
        <v>184</v>
      </c>
      <c r="C291" s="64">
        <v>5936.97</v>
      </c>
      <c r="D291" s="64">
        <v>184</v>
      </c>
      <c r="E291" s="64">
        <v>485.53</v>
      </c>
      <c r="F291" s="64">
        <v>0</v>
      </c>
      <c r="H291" s="64">
        <f t="shared" si="39"/>
        <v>-485.53</v>
      </c>
      <c r="J291" s="64">
        <f t="shared" si="35"/>
        <v>34</v>
      </c>
      <c r="K291" s="64">
        <f t="shared" si="36"/>
        <v>42</v>
      </c>
      <c r="L291" s="64">
        <f t="shared" si="37"/>
        <v>142</v>
      </c>
      <c r="M291" s="64">
        <f t="shared" si="38"/>
        <v>53</v>
      </c>
      <c r="T291" s="64">
        <f t="shared" si="41"/>
        <v>270</v>
      </c>
      <c r="U291" s="64">
        <f ca="1">INDEX(OFFSET($G$21,0,MATCH(U$20,$H$20:$I$20,0),COUNT($A$21:$A$2199),1),MATCH($T291,OFFSET($I$21,0,MATCH(U$21,$J$19:$M$19,0),COUNT($A$21:$A$2199),1),0),1)</f>
        <v>-0.56999999999999318</v>
      </c>
      <c r="V291" s="64">
        <f ca="1">INDEX(OFFSET($G$21,0,MATCH(V$20,$H$20:$I$20,0),COUNT($A$21:$A$2199),1),MATCH($T291,OFFSET($I$21,0,MATCH(V$21,$J$19:$M$19,0),COUNT($A$21:$A$2199),1),0),1)</f>
        <v>-6.3600000000000136</v>
      </c>
      <c r="Y291" s="64">
        <f t="shared" ca="1" si="40"/>
        <v>-0.56999999999999318</v>
      </c>
      <c r="Z291" s="64">
        <f t="shared" ca="1" si="42"/>
        <v>-6.3600000000000136</v>
      </c>
    </row>
    <row r="292" spans="1:26" hidden="1" outlineLevel="1" x14ac:dyDescent="0.35">
      <c r="A292" s="64">
        <v>2911685</v>
      </c>
      <c r="B292" s="64" t="s">
        <v>184</v>
      </c>
      <c r="C292" s="64">
        <v>5052.5</v>
      </c>
      <c r="D292" s="64">
        <v>183</v>
      </c>
      <c r="E292" s="64">
        <v>408.46</v>
      </c>
      <c r="F292" s="64">
        <v>0</v>
      </c>
      <c r="H292" s="64">
        <f t="shared" si="39"/>
        <v>-408.46</v>
      </c>
      <c r="J292" s="64">
        <f t="shared" si="35"/>
        <v>34</v>
      </c>
      <c r="K292" s="64">
        <f t="shared" si="36"/>
        <v>42</v>
      </c>
      <c r="L292" s="64">
        <f t="shared" si="37"/>
        <v>143</v>
      </c>
      <c r="M292" s="64">
        <f t="shared" si="38"/>
        <v>53</v>
      </c>
      <c r="T292" s="64">
        <f t="shared" si="41"/>
        <v>271</v>
      </c>
      <c r="U292" s="64">
        <f ca="1">INDEX(OFFSET($G$21,0,MATCH(U$20,$H$20:$I$20,0),COUNT($A$21:$A$2199),1),MATCH($T292,OFFSET($I$21,0,MATCH(U$21,$J$19:$M$19,0),COUNT($A$21:$A$2199),1),0),1)</f>
        <v>3.4299999999999784</v>
      </c>
      <c r="V292" s="64">
        <f ca="1">INDEX(OFFSET($G$21,0,MATCH(V$20,$H$20:$I$20,0),COUNT($A$21:$A$2199),1),MATCH($T292,OFFSET($I$21,0,MATCH(V$21,$J$19:$M$19,0),COUNT($A$21:$A$2199),1),0),1)</f>
        <v>-1.4700000000000273</v>
      </c>
      <c r="Y292" s="64">
        <f t="shared" ca="1" si="40"/>
        <v>3.4299999999999784</v>
      </c>
      <c r="Z292" s="64">
        <f t="shared" ca="1" si="42"/>
        <v>-1.4700000000000273</v>
      </c>
    </row>
    <row r="293" spans="1:26" hidden="1" outlineLevel="1" x14ac:dyDescent="0.35">
      <c r="A293" s="64">
        <v>2912443</v>
      </c>
      <c r="B293" s="64" t="s">
        <v>405</v>
      </c>
      <c r="C293" s="64">
        <v>2388.1</v>
      </c>
      <c r="D293" s="64">
        <v>154</v>
      </c>
      <c r="E293" s="64">
        <v>191.78</v>
      </c>
      <c r="F293" s="64">
        <v>190.04</v>
      </c>
      <c r="H293" s="64">
        <f t="shared" si="39"/>
        <v>-1.7400000000000091</v>
      </c>
      <c r="J293" s="64">
        <f t="shared" si="35"/>
        <v>34</v>
      </c>
      <c r="K293" s="64">
        <f t="shared" si="36"/>
        <v>43</v>
      </c>
      <c r="L293" s="64">
        <f t="shared" si="37"/>
        <v>143</v>
      </c>
      <c r="M293" s="64">
        <f t="shared" si="38"/>
        <v>53</v>
      </c>
      <c r="T293" s="64">
        <f t="shared" si="41"/>
        <v>272</v>
      </c>
      <c r="U293" s="64">
        <f ca="1">INDEX(OFFSET($G$21,0,MATCH(U$20,$H$20:$I$20,0),COUNT($A$21:$A$2199),1),MATCH($T293,OFFSET($I$21,0,MATCH(U$21,$J$19:$M$19,0),COUNT($A$21:$A$2199),1),0),1)</f>
        <v>-1.3500000000000227</v>
      </c>
      <c r="V293" s="64">
        <f ca="1">INDEX(OFFSET($G$21,0,MATCH(V$20,$H$20:$I$20,0),COUNT($A$21:$A$2199),1),MATCH($T293,OFFSET($I$21,0,MATCH(V$21,$J$19:$M$19,0),COUNT($A$21:$A$2199),1),0),1)</f>
        <v>-0.62000000000000455</v>
      </c>
      <c r="Y293" s="64">
        <f t="shared" ca="1" si="40"/>
        <v>-1.3500000000000227</v>
      </c>
      <c r="Z293" s="64">
        <f t="shared" ca="1" si="42"/>
        <v>-0.62000000000000455</v>
      </c>
    </row>
    <row r="294" spans="1:26" hidden="1" outlineLevel="1" x14ac:dyDescent="0.35">
      <c r="A294" s="64">
        <v>2942151</v>
      </c>
      <c r="B294" s="64" t="s">
        <v>184</v>
      </c>
      <c r="C294" s="64">
        <v>8189.97</v>
      </c>
      <c r="D294" s="64">
        <v>182</v>
      </c>
      <c r="E294" s="64">
        <v>633.25</v>
      </c>
      <c r="F294" s="64">
        <v>0</v>
      </c>
      <c r="H294" s="64">
        <f t="shared" si="39"/>
        <v>-633.25</v>
      </c>
      <c r="J294" s="64">
        <f t="shared" si="35"/>
        <v>34</v>
      </c>
      <c r="K294" s="64">
        <f t="shared" si="36"/>
        <v>43</v>
      </c>
      <c r="L294" s="64">
        <f t="shared" si="37"/>
        <v>144</v>
      </c>
      <c r="M294" s="64">
        <f t="shared" si="38"/>
        <v>53</v>
      </c>
      <c r="T294" s="64">
        <f t="shared" si="41"/>
        <v>273</v>
      </c>
      <c r="U294" s="64">
        <f ca="1">INDEX(OFFSET($G$21,0,MATCH(U$20,$H$20:$I$20,0),COUNT($A$21:$A$2199),1),MATCH($T294,OFFSET($I$21,0,MATCH(U$21,$J$19:$M$19,0),COUNT($A$21:$A$2199),1),0),1)</f>
        <v>-4.5100000000000193</v>
      </c>
      <c r="V294" s="64">
        <f ca="1">INDEX(OFFSET($G$21,0,MATCH(V$20,$H$20:$I$20,0),COUNT($A$21:$A$2199),1),MATCH($T294,OFFSET($I$21,0,MATCH(V$21,$J$19:$M$19,0),COUNT($A$21:$A$2199),1),0),1)</f>
        <v>-5.2300000000000182</v>
      </c>
      <c r="Y294" s="64">
        <f t="shared" ca="1" si="40"/>
        <v>-4.5100000000000193</v>
      </c>
      <c r="Z294" s="64">
        <f t="shared" ca="1" si="42"/>
        <v>-5.2300000000000182</v>
      </c>
    </row>
    <row r="295" spans="1:26" hidden="1" outlineLevel="1" x14ac:dyDescent="0.35">
      <c r="A295" s="64">
        <v>2971241</v>
      </c>
      <c r="B295" s="64" t="s">
        <v>184</v>
      </c>
      <c r="C295" s="64">
        <v>9270.19</v>
      </c>
      <c r="D295" s="64">
        <v>183</v>
      </c>
      <c r="E295" s="64">
        <v>769.63</v>
      </c>
      <c r="F295" s="64">
        <v>0</v>
      </c>
      <c r="H295" s="64">
        <f t="shared" si="39"/>
        <v>-769.63</v>
      </c>
      <c r="J295" s="64">
        <f t="shared" si="35"/>
        <v>34</v>
      </c>
      <c r="K295" s="64">
        <f t="shared" si="36"/>
        <v>43</v>
      </c>
      <c r="L295" s="64">
        <f t="shared" si="37"/>
        <v>145</v>
      </c>
      <c r="M295" s="64">
        <f t="shared" si="38"/>
        <v>53</v>
      </c>
      <c r="T295" s="64">
        <f t="shared" si="41"/>
        <v>274</v>
      </c>
      <c r="U295" s="64">
        <f ca="1">INDEX(OFFSET($G$21,0,MATCH(U$20,$H$20:$I$20,0),COUNT($A$21:$A$2199),1),MATCH($T295,OFFSET($I$21,0,MATCH(U$21,$J$19:$M$19,0),COUNT($A$21:$A$2199),1),0),1)</f>
        <v>-7.4199999999999875</v>
      </c>
      <c r="V295" s="64">
        <f ca="1">INDEX(OFFSET($G$21,0,MATCH(V$20,$H$20:$I$20,0),COUNT($A$21:$A$2199),1),MATCH($T295,OFFSET($I$21,0,MATCH(V$21,$J$19:$M$19,0),COUNT($A$21:$A$2199),1),0),1)</f>
        <v>-11.710000000000036</v>
      </c>
      <c r="Y295" s="64">
        <f t="shared" ca="1" si="40"/>
        <v>-7.4199999999999875</v>
      </c>
      <c r="Z295" s="64">
        <f t="shared" ca="1" si="42"/>
        <v>-11.710000000000036</v>
      </c>
    </row>
    <row r="296" spans="1:26" hidden="1" outlineLevel="1" x14ac:dyDescent="0.35">
      <c r="A296" s="64">
        <v>2975441</v>
      </c>
      <c r="B296" s="64" t="s">
        <v>184</v>
      </c>
      <c r="C296" s="64">
        <v>4214.45</v>
      </c>
      <c r="D296" s="64">
        <v>183</v>
      </c>
      <c r="E296" s="64">
        <v>327.99</v>
      </c>
      <c r="F296" s="64">
        <v>0</v>
      </c>
      <c r="H296" s="64">
        <f t="shared" si="39"/>
        <v>-327.99</v>
      </c>
      <c r="J296" s="64">
        <f t="shared" si="35"/>
        <v>34</v>
      </c>
      <c r="K296" s="64">
        <f t="shared" si="36"/>
        <v>43</v>
      </c>
      <c r="L296" s="64">
        <f t="shared" si="37"/>
        <v>146</v>
      </c>
      <c r="M296" s="64">
        <f t="shared" si="38"/>
        <v>53</v>
      </c>
      <c r="T296" s="64">
        <f t="shared" si="41"/>
        <v>275</v>
      </c>
      <c r="U296" s="64">
        <f ca="1">INDEX(OFFSET($G$21,0,MATCH(U$20,$H$20:$I$20,0),COUNT($A$21:$A$2199),1),MATCH($T296,OFFSET($I$21,0,MATCH(U$21,$J$19:$M$19,0),COUNT($A$21:$A$2199),1),0),1)</f>
        <v>-1.6999999999999886</v>
      </c>
      <c r="V296" s="64">
        <f ca="1">INDEX(OFFSET($G$21,0,MATCH(V$20,$H$20:$I$20,0),COUNT($A$21:$A$2199),1),MATCH($T296,OFFSET($I$21,0,MATCH(V$21,$J$19:$M$19,0),COUNT($A$21:$A$2199),1),0),1)</f>
        <v>-1.75</v>
      </c>
      <c r="Y296" s="64">
        <f t="shared" ca="1" si="40"/>
        <v>-1.6999999999999886</v>
      </c>
      <c r="Z296" s="64">
        <f t="shared" ca="1" si="42"/>
        <v>-1.75</v>
      </c>
    </row>
    <row r="297" spans="1:26" hidden="1" outlineLevel="1" x14ac:dyDescent="0.35">
      <c r="A297" s="64">
        <v>2977223</v>
      </c>
      <c r="B297" s="64" t="s">
        <v>184</v>
      </c>
      <c r="C297" s="64">
        <v>6620.45</v>
      </c>
      <c r="D297" s="64">
        <v>183</v>
      </c>
      <c r="E297" s="64">
        <v>539.49</v>
      </c>
      <c r="F297" s="64">
        <v>0</v>
      </c>
      <c r="H297" s="64">
        <f t="shared" si="39"/>
        <v>-539.49</v>
      </c>
      <c r="J297" s="64">
        <f t="shared" si="35"/>
        <v>34</v>
      </c>
      <c r="K297" s="64">
        <f t="shared" si="36"/>
        <v>43</v>
      </c>
      <c r="L297" s="64">
        <f t="shared" si="37"/>
        <v>147</v>
      </c>
      <c r="M297" s="64">
        <f t="shared" si="38"/>
        <v>53</v>
      </c>
      <c r="T297" s="64">
        <f t="shared" si="41"/>
        <v>276</v>
      </c>
      <c r="U297" s="64">
        <f ca="1">INDEX(OFFSET($G$21,0,MATCH(U$20,$H$20:$I$20,0),COUNT($A$21:$A$2199),1),MATCH($T297,OFFSET($I$21,0,MATCH(U$21,$J$19:$M$19,0),COUNT($A$21:$A$2199),1),0),1)</f>
        <v>-11.069999999999993</v>
      </c>
      <c r="V297" s="64">
        <f ca="1">INDEX(OFFSET($G$21,0,MATCH(V$20,$H$20:$I$20,0),COUNT($A$21:$A$2199),1),MATCH($T297,OFFSET($I$21,0,MATCH(V$21,$J$19:$M$19,0),COUNT($A$21:$A$2199),1),0),1)</f>
        <v>-3.7399999999999949</v>
      </c>
      <c r="Y297" s="64">
        <f t="shared" ca="1" si="40"/>
        <v>-11.069999999999993</v>
      </c>
      <c r="Z297" s="64">
        <f t="shared" ca="1" si="42"/>
        <v>-3.7399999999999949</v>
      </c>
    </row>
    <row r="298" spans="1:26" hidden="1" outlineLevel="1" x14ac:dyDescent="0.35">
      <c r="A298" s="64">
        <v>2981406</v>
      </c>
      <c r="B298" s="64" t="s">
        <v>184</v>
      </c>
      <c r="C298" s="64">
        <v>5783.93</v>
      </c>
      <c r="D298" s="64">
        <v>183</v>
      </c>
      <c r="E298" s="64">
        <v>451.37</v>
      </c>
      <c r="F298" s="64">
        <v>0</v>
      </c>
      <c r="H298" s="64">
        <f t="shared" si="39"/>
        <v>-451.37</v>
      </c>
      <c r="J298" s="64">
        <f t="shared" si="35"/>
        <v>34</v>
      </c>
      <c r="K298" s="64">
        <f t="shared" si="36"/>
        <v>43</v>
      </c>
      <c r="L298" s="64">
        <f t="shared" si="37"/>
        <v>148</v>
      </c>
      <c r="M298" s="64">
        <f t="shared" si="38"/>
        <v>53</v>
      </c>
      <c r="T298" s="64">
        <f t="shared" si="41"/>
        <v>277</v>
      </c>
      <c r="U298" s="64">
        <f ca="1">INDEX(OFFSET($G$21,0,MATCH(U$20,$H$20:$I$20,0),COUNT($A$21:$A$2199),1),MATCH($T298,OFFSET($I$21,0,MATCH(U$21,$J$19:$M$19,0),COUNT($A$21:$A$2199),1),0),1)</f>
        <v>-9.5099999999999909</v>
      </c>
      <c r="V298" s="64">
        <f ca="1">INDEX(OFFSET($G$21,0,MATCH(V$20,$H$20:$I$20,0),COUNT($A$21:$A$2199),1),MATCH($T298,OFFSET($I$21,0,MATCH(V$21,$J$19:$M$19,0),COUNT($A$21:$A$2199),1),0),1)</f>
        <v>-7.5799999999999841</v>
      </c>
      <c r="Y298" s="64">
        <f t="shared" ca="1" si="40"/>
        <v>-9.5099999999999909</v>
      </c>
      <c r="Z298" s="64">
        <f t="shared" ca="1" si="42"/>
        <v>-7.5799999999999841</v>
      </c>
    </row>
    <row r="299" spans="1:26" hidden="1" outlineLevel="1" x14ac:dyDescent="0.35">
      <c r="A299" s="64">
        <v>2982032</v>
      </c>
      <c r="B299" s="64" t="s">
        <v>184</v>
      </c>
      <c r="C299" s="64">
        <v>4982.6499999999996</v>
      </c>
      <c r="D299" s="64">
        <v>183</v>
      </c>
      <c r="E299" s="64">
        <v>406.3</v>
      </c>
      <c r="F299" s="64">
        <v>0</v>
      </c>
      <c r="H299" s="64">
        <f t="shared" si="39"/>
        <v>-406.3</v>
      </c>
      <c r="J299" s="64">
        <f t="shared" si="35"/>
        <v>34</v>
      </c>
      <c r="K299" s="64">
        <f t="shared" si="36"/>
        <v>43</v>
      </c>
      <c r="L299" s="64">
        <f t="shared" si="37"/>
        <v>149</v>
      </c>
      <c r="M299" s="64">
        <f t="shared" si="38"/>
        <v>53</v>
      </c>
      <c r="T299" s="64">
        <f t="shared" si="41"/>
        <v>278</v>
      </c>
      <c r="U299" s="64">
        <f ca="1">INDEX(OFFSET($G$21,0,MATCH(U$20,$H$20:$I$20,0),COUNT($A$21:$A$2199),1),MATCH($T299,OFFSET($I$21,0,MATCH(U$21,$J$19:$M$19,0),COUNT($A$21:$A$2199),1),0),1)</f>
        <v>-5.6800000000000068</v>
      </c>
      <c r="V299" s="64">
        <f ca="1">INDEX(OFFSET($G$21,0,MATCH(V$20,$H$20:$I$20,0),COUNT($A$21:$A$2199),1),MATCH($T299,OFFSET($I$21,0,MATCH(V$21,$J$19:$M$19,0),COUNT($A$21:$A$2199),1),0),1)</f>
        <v>-5.1599999999999966</v>
      </c>
      <c r="Y299" s="64">
        <f t="shared" ca="1" si="40"/>
        <v>-5.6800000000000068</v>
      </c>
      <c r="Z299" s="64">
        <f t="shared" ca="1" si="42"/>
        <v>-5.1599999999999966</v>
      </c>
    </row>
    <row r="300" spans="1:26" hidden="1" outlineLevel="1" x14ac:dyDescent="0.35">
      <c r="A300" s="64">
        <v>2982983</v>
      </c>
      <c r="B300" s="64" t="s">
        <v>184</v>
      </c>
      <c r="C300" s="64">
        <v>4133.79</v>
      </c>
      <c r="D300" s="64">
        <v>183</v>
      </c>
      <c r="E300" s="64">
        <v>328.39</v>
      </c>
      <c r="F300" s="64">
        <v>0</v>
      </c>
      <c r="H300" s="64">
        <f t="shared" si="39"/>
        <v>-328.39</v>
      </c>
      <c r="J300" s="64">
        <f t="shared" si="35"/>
        <v>34</v>
      </c>
      <c r="K300" s="64">
        <f t="shared" si="36"/>
        <v>43</v>
      </c>
      <c r="L300" s="64">
        <f t="shared" si="37"/>
        <v>150</v>
      </c>
      <c r="M300" s="64">
        <f t="shared" si="38"/>
        <v>53</v>
      </c>
      <c r="T300" s="64">
        <f t="shared" si="41"/>
        <v>279</v>
      </c>
      <c r="U300" s="64">
        <f ca="1">INDEX(OFFSET($G$21,0,MATCH(U$20,$H$20:$I$20,0),COUNT($A$21:$A$2199),1),MATCH($T300,OFFSET($I$21,0,MATCH(U$21,$J$19:$M$19,0),COUNT($A$21:$A$2199),1),0),1)</f>
        <v>-1.1800000000000068</v>
      </c>
      <c r="V300" s="64">
        <f ca="1">INDEX(OFFSET($G$21,0,MATCH(V$20,$H$20:$I$20,0),COUNT($A$21:$A$2199),1),MATCH($T300,OFFSET($I$21,0,MATCH(V$21,$J$19:$M$19,0),COUNT($A$21:$A$2199),1),0),1)</f>
        <v>1.3599999999999568</v>
      </c>
      <c r="Y300" s="64">
        <f t="shared" ca="1" si="40"/>
        <v>-1.1800000000000068</v>
      </c>
      <c r="Z300" s="64">
        <f t="shared" ca="1" si="42"/>
        <v>1.3599999999999568</v>
      </c>
    </row>
    <row r="301" spans="1:26" hidden="1" outlineLevel="1" x14ac:dyDescent="0.35">
      <c r="A301" s="64">
        <v>2984012</v>
      </c>
      <c r="B301" s="64" t="s">
        <v>184</v>
      </c>
      <c r="C301" s="64">
        <v>4382.07</v>
      </c>
      <c r="D301" s="64">
        <v>183</v>
      </c>
      <c r="E301" s="64">
        <v>371.78</v>
      </c>
      <c r="F301" s="64">
        <v>0</v>
      </c>
      <c r="H301" s="64">
        <f t="shared" si="39"/>
        <v>-371.78</v>
      </c>
      <c r="J301" s="64">
        <f t="shared" si="35"/>
        <v>34</v>
      </c>
      <c r="K301" s="64">
        <f t="shared" si="36"/>
        <v>43</v>
      </c>
      <c r="L301" s="64">
        <f t="shared" si="37"/>
        <v>151</v>
      </c>
      <c r="M301" s="64">
        <f t="shared" si="38"/>
        <v>53</v>
      </c>
      <c r="T301" s="64">
        <f t="shared" si="41"/>
        <v>280</v>
      </c>
      <c r="U301" s="64">
        <f ca="1">INDEX(OFFSET($G$21,0,MATCH(U$20,$H$20:$I$20,0),COUNT($A$21:$A$2199),1),MATCH($T301,OFFSET($I$21,0,MATCH(U$21,$J$19:$M$19,0),COUNT($A$21:$A$2199),1),0),1)</f>
        <v>1.5799999999999841</v>
      </c>
      <c r="V301" s="64">
        <f ca="1">INDEX(OFFSET($G$21,0,MATCH(V$20,$H$20:$I$20,0),COUNT($A$21:$A$2199),1),MATCH($T301,OFFSET($I$21,0,MATCH(V$21,$J$19:$M$19,0),COUNT($A$21:$A$2199),1),0),1)</f>
        <v>3.2599999999999909</v>
      </c>
      <c r="Y301" s="64">
        <f t="shared" ca="1" si="40"/>
        <v>1.5799999999999841</v>
      </c>
      <c r="Z301" s="64">
        <f t="shared" ca="1" si="42"/>
        <v>3.2599999999999909</v>
      </c>
    </row>
    <row r="302" spans="1:26" hidden="1" outlineLevel="1" x14ac:dyDescent="0.35">
      <c r="A302" s="64">
        <v>2984913</v>
      </c>
      <c r="B302" s="64" t="s">
        <v>184</v>
      </c>
      <c r="C302" s="64">
        <v>4268.91</v>
      </c>
      <c r="D302" s="64">
        <v>183</v>
      </c>
      <c r="E302" s="64">
        <v>342.62</v>
      </c>
      <c r="F302" s="64">
        <v>0</v>
      </c>
      <c r="H302" s="64">
        <f t="shared" si="39"/>
        <v>-342.62</v>
      </c>
      <c r="J302" s="64">
        <f t="shared" si="35"/>
        <v>34</v>
      </c>
      <c r="K302" s="64">
        <f t="shared" si="36"/>
        <v>43</v>
      </c>
      <c r="L302" s="64">
        <f t="shared" si="37"/>
        <v>152</v>
      </c>
      <c r="M302" s="64">
        <f t="shared" si="38"/>
        <v>53</v>
      </c>
      <c r="T302" s="64">
        <f t="shared" si="41"/>
        <v>281</v>
      </c>
      <c r="U302" s="64">
        <f ca="1">INDEX(OFFSET($G$21,0,MATCH(U$20,$H$20:$I$20,0),COUNT($A$21:$A$2199),1),MATCH($T302,OFFSET($I$21,0,MATCH(U$21,$J$19:$M$19,0),COUNT($A$21:$A$2199),1),0),1)</f>
        <v>-5.9000000000000057</v>
      </c>
      <c r="V302" s="64">
        <f ca="1">INDEX(OFFSET($G$21,0,MATCH(V$20,$H$20:$I$20,0),COUNT($A$21:$A$2199),1),MATCH($T302,OFFSET($I$21,0,MATCH(V$21,$J$19:$M$19,0),COUNT($A$21:$A$2199),1),0),1)</f>
        <v>-1.4800000000000182</v>
      </c>
      <c r="Y302" s="64">
        <f t="shared" ca="1" si="40"/>
        <v>-5.9000000000000057</v>
      </c>
      <c r="Z302" s="64">
        <f t="shared" ca="1" si="42"/>
        <v>-1.4800000000000182</v>
      </c>
    </row>
    <row r="303" spans="1:26" hidden="1" outlineLevel="1" x14ac:dyDescent="0.35">
      <c r="A303" s="64">
        <v>2986183</v>
      </c>
      <c r="B303" s="64" t="s">
        <v>184</v>
      </c>
      <c r="C303" s="64">
        <v>5377.78</v>
      </c>
      <c r="D303" s="64">
        <v>183</v>
      </c>
      <c r="E303" s="64">
        <v>430.98</v>
      </c>
      <c r="F303" s="64">
        <v>0</v>
      </c>
      <c r="H303" s="64">
        <f t="shared" si="39"/>
        <v>-430.98</v>
      </c>
      <c r="J303" s="64">
        <f t="shared" si="35"/>
        <v>34</v>
      </c>
      <c r="K303" s="64">
        <f t="shared" si="36"/>
        <v>43</v>
      </c>
      <c r="L303" s="64">
        <f t="shared" si="37"/>
        <v>153</v>
      </c>
      <c r="M303" s="64">
        <f t="shared" si="38"/>
        <v>53</v>
      </c>
      <c r="T303" s="64">
        <f t="shared" si="41"/>
        <v>282</v>
      </c>
      <c r="U303" s="64">
        <f ca="1">INDEX(OFFSET($G$21,0,MATCH(U$20,$H$20:$I$20,0),COUNT($A$21:$A$2199),1),MATCH($T303,OFFSET($I$21,0,MATCH(U$21,$J$19:$M$19,0),COUNT($A$21:$A$2199),1),0),1)</f>
        <v>-2.3500000000000227</v>
      </c>
      <c r="V303" s="64">
        <f ca="1">INDEX(OFFSET($G$21,0,MATCH(V$20,$H$20:$I$20,0),COUNT($A$21:$A$2199),1),MATCH($T303,OFFSET($I$21,0,MATCH(V$21,$J$19:$M$19,0),COUNT($A$21:$A$2199),1),0),1)</f>
        <v>-16.70999999999998</v>
      </c>
      <c r="Y303" s="64">
        <f t="shared" ca="1" si="40"/>
        <v>-2.3500000000000227</v>
      </c>
      <c r="Z303" s="64">
        <f t="shared" ca="1" si="42"/>
        <v>-16.70999999999998</v>
      </c>
    </row>
    <row r="304" spans="1:26" hidden="1" outlineLevel="1" x14ac:dyDescent="0.35">
      <c r="A304" s="64">
        <v>2986191</v>
      </c>
      <c r="B304" s="64" t="s">
        <v>184</v>
      </c>
      <c r="C304" s="64">
        <v>2831.74</v>
      </c>
      <c r="D304" s="64">
        <v>183</v>
      </c>
      <c r="E304" s="64">
        <v>239.72</v>
      </c>
      <c r="F304" s="64">
        <v>0</v>
      </c>
      <c r="H304" s="64">
        <f t="shared" si="39"/>
        <v>-239.72</v>
      </c>
      <c r="J304" s="64">
        <f t="shared" si="35"/>
        <v>34</v>
      </c>
      <c r="K304" s="64">
        <f t="shared" si="36"/>
        <v>43</v>
      </c>
      <c r="L304" s="64">
        <f t="shared" si="37"/>
        <v>154</v>
      </c>
      <c r="M304" s="64">
        <f t="shared" si="38"/>
        <v>53</v>
      </c>
      <c r="T304" s="64">
        <f t="shared" si="41"/>
        <v>283</v>
      </c>
      <c r="U304" s="64">
        <f ca="1">INDEX(OFFSET($G$21,0,MATCH(U$20,$H$20:$I$20,0),COUNT($A$21:$A$2199),1),MATCH($T304,OFFSET($I$21,0,MATCH(U$21,$J$19:$M$19,0),COUNT($A$21:$A$2199),1),0),1)</f>
        <v>0.62000000000000455</v>
      </c>
      <c r="V304" s="64">
        <f ca="1">INDEX(OFFSET($G$21,0,MATCH(V$20,$H$20:$I$20,0),COUNT($A$21:$A$2199),1),MATCH($T304,OFFSET($I$21,0,MATCH(V$21,$J$19:$M$19,0),COUNT($A$21:$A$2199),1),0),1)</f>
        <v>-4.8999999999999773</v>
      </c>
      <c r="Y304" s="64">
        <f t="shared" ca="1" si="40"/>
        <v>0.62000000000000455</v>
      </c>
      <c r="Z304" s="64">
        <f t="shared" ca="1" si="42"/>
        <v>-4.8999999999999773</v>
      </c>
    </row>
    <row r="305" spans="1:26" hidden="1" outlineLevel="1" x14ac:dyDescent="0.35">
      <c r="A305" s="64">
        <v>2989062</v>
      </c>
      <c r="B305" s="64" t="s">
        <v>184</v>
      </c>
      <c r="C305" s="64">
        <v>11131.09</v>
      </c>
      <c r="D305" s="64">
        <v>183</v>
      </c>
      <c r="E305" s="64">
        <v>924.98</v>
      </c>
      <c r="F305" s="64">
        <v>0</v>
      </c>
      <c r="H305" s="64">
        <f t="shared" si="39"/>
        <v>-924.98</v>
      </c>
      <c r="J305" s="64">
        <f t="shared" si="35"/>
        <v>34</v>
      </c>
      <c r="K305" s="64">
        <f t="shared" si="36"/>
        <v>43</v>
      </c>
      <c r="L305" s="64">
        <f t="shared" si="37"/>
        <v>155</v>
      </c>
      <c r="M305" s="64">
        <f t="shared" si="38"/>
        <v>53</v>
      </c>
      <c r="T305" s="64">
        <f t="shared" si="41"/>
        <v>284</v>
      </c>
      <c r="U305" s="64">
        <f ca="1">INDEX(OFFSET($G$21,0,MATCH(U$20,$H$20:$I$20,0),COUNT($A$21:$A$2199),1),MATCH($T305,OFFSET($I$21,0,MATCH(U$21,$J$19:$M$19,0),COUNT($A$21:$A$2199),1),0),1)</f>
        <v>-1.6800000000000068</v>
      </c>
      <c r="V305" s="64">
        <f ca="1">INDEX(OFFSET($G$21,0,MATCH(V$20,$H$20:$I$20,0),COUNT($A$21:$A$2199),1),MATCH($T305,OFFSET($I$21,0,MATCH(V$21,$J$19:$M$19,0),COUNT($A$21:$A$2199),1),0),1)</f>
        <v>-11.439999999999998</v>
      </c>
      <c r="Y305" s="64">
        <f t="shared" ca="1" si="40"/>
        <v>-1.6800000000000068</v>
      </c>
      <c r="Z305" s="64">
        <f t="shared" ca="1" si="42"/>
        <v>-11.439999999999998</v>
      </c>
    </row>
    <row r="306" spans="1:26" hidden="1" outlineLevel="1" x14ac:dyDescent="0.35">
      <c r="A306" s="64">
        <v>2990176</v>
      </c>
      <c r="B306" s="64" t="s">
        <v>416</v>
      </c>
      <c r="C306" s="64">
        <v>3629.2</v>
      </c>
      <c r="D306" s="64">
        <v>183</v>
      </c>
      <c r="E306" s="64">
        <v>300.54000000000002</v>
      </c>
      <c r="F306" s="64">
        <v>0</v>
      </c>
      <c r="H306" s="64">
        <f t="shared" si="39"/>
        <v>-300.54000000000002</v>
      </c>
      <c r="J306" s="64">
        <f t="shared" si="35"/>
        <v>34</v>
      </c>
      <c r="K306" s="64">
        <f t="shared" si="36"/>
        <v>43</v>
      </c>
      <c r="L306" s="64">
        <f t="shared" si="37"/>
        <v>155</v>
      </c>
      <c r="M306" s="64">
        <f t="shared" si="38"/>
        <v>54</v>
      </c>
      <c r="T306" s="64">
        <f t="shared" si="41"/>
        <v>285</v>
      </c>
      <c r="U306" s="64">
        <f ca="1">INDEX(OFFSET($G$21,0,MATCH(U$20,$H$20:$I$20,0),COUNT($A$21:$A$2199),1),MATCH($T306,OFFSET($I$21,0,MATCH(U$21,$J$19:$M$19,0),COUNT($A$21:$A$2199),1),0),1)</f>
        <v>-2.8900000000000006</v>
      </c>
      <c r="V306" s="64">
        <f ca="1">INDEX(OFFSET($G$21,0,MATCH(V$20,$H$20:$I$20,0),COUNT($A$21:$A$2199),1),MATCH($T306,OFFSET($I$21,0,MATCH(V$21,$J$19:$M$19,0),COUNT($A$21:$A$2199),1),0),1)</f>
        <v>-3.4199999999999591</v>
      </c>
      <c r="Y306" s="64">
        <f t="shared" ca="1" si="40"/>
        <v>-2.8900000000000006</v>
      </c>
      <c r="Z306" s="64">
        <f t="shared" ca="1" si="42"/>
        <v>-3.4199999999999591</v>
      </c>
    </row>
    <row r="307" spans="1:26" hidden="1" outlineLevel="1" x14ac:dyDescent="0.35">
      <c r="A307" s="64">
        <v>2992867</v>
      </c>
      <c r="B307" s="64" t="s">
        <v>184</v>
      </c>
      <c r="C307" s="64">
        <v>8718.92</v>
      </c>
      <c r="D307" s="64">
        <v>183</v>
      </c>
      <c r="E307" s="64">
        <v>722.53</v>
      </c>
      <c r="F307" s="64">
        <v>0</v>
      </c>
      <c r="H307" s="64">
        <f t="shared" si="39"/>
        <v>-722.53</v>
      </c>
      <c r="J307" s="64">
        <f t="shared" si="35"/>
        <v>34</v>
      </c>
      <c r="K307" s="64">
        <f t="shared" si="36"/>
        <v>43</v>
      </c>
      <c r="L307" s="64">
        <f t="shared" si="37"/>
        <v>156</v>
      </c>
      <c r="M307" s="64">
        <f t="shared" si="38"/>
        <v>54</v>
      </c>
      <c r="T307" s="64">
        <f t="shared" si="41"/>
        <v>286</v>
      </c>
      <c r="U307" s="64">
        <f ca="1">INDEX(OFFSET($G$21,0,MATCH(U$20,$H$20:$I$20,0),COUNT($A$21:$A$2199),1),MATCH($T307,OFFSET($I$21,0,MATCH(U$21,$J$19:$M$19,0),COUNT($A$21:$A$2199),1),0),1)</f>
        <v>2.210000000000008</v>
      </c>
      <c r="V307" s="64">
        <f ca="1">INDEX(OFFSET($G$21,0,MATCH(V$20,$H$20:$I$20,0),COUNT($A$21:$A$2199),1),MATCH($T307,OFFSET($I$21,0,MATCH(V$21,$J$19:$M$19,0),COUNT($A$21:$A$2199),1),0),1)</f>
        <v>-5.9199999999999875</v>
      </c>
      <c r="Y307" s="64">
        <f t="shared" ca="1" si="40"/>
        <v>2.210000000000008</v>
      </c>
      <c r="Z307" s="64">
        <f t="shared" ca="1" si="42"/>
        <v>-5.9199999999999875</v>
      </c>
    </row>
    <row r="308" spans="1:26" hidden="1" outlineLevel="1" x14ac:dyDescent="0.35">
      <c r="A308" s="64">
        <v>2993881</v>
      </c>
      <c r="B308" s="64" t="s">
        <v>184</v>
      </c>
      <c r="C308" s="64">
        <v>3983.1</v>
      </c>
      <c r="D308" s="64">
        <v>183</v>
      </c>
      <c r="E308" s="64">
        <v>333.51</v>
      </c>
      <c r="F308" s="64">
        <v>0</v>
      </c>
      <c r="H308" s="64">
        <f t="shared" si="39"/>
        <v>-333.51</v>
      </c>
      <c r="J308" s="64">
        <f t="shared" si="35"/>
        <v>34</v>
      </c>
      <c r="K308" s="64">
        <f t="shared" si="36"/>
        <v>43</v>
      </c>
      <c r="L308" s="64">
        <f t="shared" si="37"/>
        <v>157</v>
      </c>
      <c r="M308" s="64">
        <f t="shared" si="38"/>
        <v>54</v>
      </c>
      <c r="T308" s="64">
        <f t="shared" si="41"/>
        <v>287</v>
      </c>
      <c r="U308" s="64">
        <f ca="1">INDEX(OFFSET($G$21,0,MATCH(U$20,$H$20:$I$20,0),COUNT($A$21:$A$2199),1),MATCH($T308,OFFSET($I$21,0,MATCH(U$21,$J$19:$M$19,0),COUNT($A$21:$A$2199),1),0),1)</f>
        <v>-3.960000000000008</v>
      </c>
      <c r="V308" s="64">
        <f ca="1">INDEX(OFFSET($G$21,0,MATCH(V$20,$H$20:$I$20,0),COUNT($A$21:$A$2199),1),MATCH($T308,OFFSET($I$21,0,MATCH(V$21,$J$19:$M$19,0),COUNT($A$21:$A$2199),1),0),1)</f>
        <v>1.8599999999999852</v>
      </c>
      <c r="Y308" s="64">
        <f t="shared" ca="1" si="40"/>
        <v>-3.960000000000008</v>
      </c>
      <c r="Z308" s="64">
        <f t="shared" ca="1" si="42"/>
        <v>1.8599999999999852</v>
      </c>
    </row>
    <row r="309" spans="1:26" hidden="1" outlineLevel="1" x14ac:dyDescent="0.35">
      <c r="A309" s="64">
        <v>2994037</v>
      </c>
      <c r="B309" s="64" t="s">
        <v>184</v>
      </c>
      <c r="C309" s="64">
        <v>8857.4699999999993</v>
      </c>
      <c r="D309" s="64">
        <v>183</v>
      </c>
      <c r="E309" s="64">
        <v>730.93</v>
      </c>
      <c r="F309" s="64">
        <v>0</v>
      </c>
      <c r="H309" s="64">
        <f t="shared" si="39"/>
        <v>-730.93</v>
      </c>
      <c r="J309" s="64">
        <f t="shared" si="35"/>
        <v>34</v>
      </c>
      <c r="K309" s="64">
        <f t="shared" si="36"/>
        <v>43</v>
      </c>
      <c r="L309" s="64">
        <f t="shared" si="37"/>
        <v>158</v>
      </c>
      <c r="M309" s="64">
        <f t="shared" si="38"/>
        <v>54</v>
      </c>
      <c r="T309" s="64">
        <f t="shared" si="41"/>
        <v>288</v>
      </c>
      <c r="U309" s="64">
        <f ca="1">INDEX(OFFSET($G$21,0,MATCH(U$20,$H$20:$I$20,0),COUNT($A$21:$A$2199),1),MATCH($T309,OFFSET($I$21,0,MATCH(U$21,$J$19:$M$19,0),COUNT($A$21:$A$2199),1),0),1)</f>
        <v>-0.76999999999999602</v>
      </c>
      <c r="V309" s="64">
        <f ca="1">INDEX(OFFSET($G$21,0,MATCH(V$20,$H$20:$I$20,0),COUNT($A$21:$A$2199),1),MATCH($T309,OFFSET($I$21,0,MATCH(V$21,$J$19:$M$19,0),COUNT($A$21:$A$2199),1),0),1)</f>
        <v>-1.2099999999999795</v>
      </c>
      <c r="Y309" s="64">
        <f t="shared" ca="1" si="40"/>
        <v>-0.76999999999999602</v>
      </c>
      <c r="Z309" s="64">
        <f t="shared" ca="1" si="42"/>
        <v>-1.2099999999999795</v>
      </c>
    </row>
    <row r="310" spans="1:26" hidden="1" outlineLevel="1" x14ac:dyDescent="0.35">
      <c r="A310" s="64">
        <v>2998732</v>
      </c>
      <c r="B310" s="64" t="s">
        <v>416</v>
      </c>
      <c r="C310" s="64">
        <v>4742.47</v>
      </c>
      <c r="D310" s="64">
        <v>183</v>
      </c>
      <c r="E310" s="64">
        <v>388.29</v>
      </c>
      <c r="F310" s="64">
        <v>0</v>
      </c>
      <c r="H310" s="64">
        <f t="shared" si="39"/>
        <v>-388.29</v>
      </c>
      <c r="J310" s="64">
        <f t="shared" si="35"/>
        <v>34</v>
      </c>
      <c r="K310" s="64">
        <f t="shared" si="36"/>
        <v>43</v>
      </c>
      <c r="L310" s="64">
        <f t="shared" si="37"/>
        <v>158</v>
      </c>
      <c r="M310" s="64">
        <f t="shared" si="38"/>
        <v>55</v>
      </c>
      <c r="T310" s="64">
        <f t="shared" si="41"/>
        <v>289</v>
      </c>
      <c r="U310" s="64">
        <f ca="1">INDEX(OFFSET($G$21,0,MATCH(U$20,$H$20:$I$20,0),COUNT($A$21:$A$2199),1),MATCH($T310,OFFSET($I$21,0,MATCH(U$21,$J$19:$M$19,0),COUNT($A$21:$A$2199),1),0),1)</f>
        <v>-6.0099999999999909</v>
      </c>
      <c r="V310" s="64">
        <f ca="1">INDEX(OFFSET($G$21,0,MATCH(V$20,$H$20:$I$20,0),COUNT($A$21:$A$2199),1),MATCH($T310,OFFSET($I$21,0,MATCH(V$21,$J$19:$M$19,0),COUNT($A$21:$A$2199),1),0),1)</f>
        <v>-0.27999999999997272</v>
      </c>
      <c r="Y310" s="64">
        <f t="shared" ca="1" si="40"/>
        <v>-6.0099999999999909</v>
      </c>
      <c r="Z310" s="64">
        <f t="shared" ca="1" si="42"/>
        <v>-0.27999999999997272</v>
      </c>
    </row>
    <row r="311" spans="1:26" hidden="1" outlineLevel="1" x14ac:dyDescent="0.35">
      <c r="A311" s="64">
        <v>3003803</v>
      </c>
      <c r="B311" s="64" t="s">
        <v>416</v>
      </c>
      <c r="C311" s="64">
        <v>7986.17</v>
      </c>
      <c r="D311" s="64">
        <v>183</v>
      </c>
      <c r="E311" s="64">
        <v>666.23</v>
      </c>
      <c r="F311" s="64">
        <v>0</v>
      </c>
      <c r="H311" s="64">
        <f t="shared" si="39"/>
        <v>-666.23</v>
      </c>
      <c r="J311" s="64">
        <f t="shared" si="35"/>
        <v>34</v>
      </c>
      <c r="K311" s="64">
        <f t="shared" si="36"/>
        <v>43</v>
      </c>
      <c r="L311" s="64">
        <f t="shared" si="37"/>
        <v>158</v>
      </c>
      <c r="M311" s="64">
        <f t="shared" si="38"/>
        <v>56</v>
      </c>
      <c r="T311" s="64">
        <f t="shared" si="41"/>
        <v>290</v>
      </c>
      <c r="U311" s="64">
        <f ca="1">INDEX(OFFSET($G$21,0,MATCH(U$20,$H$20:$I$20,0),COUNT($A$21:$A$2199),1),MATCH($T311,OFFSET($I$21,0,MATCH(U$21,$J$19:$M$19,0),COUNT($A$21:$A$2199),1),0),1)</f>
        <v>-5.8999999999999773</v>
      </c>
      <c r="V311" s="64">
        <f ca="1">INDEX(OFFSET($G$21,0,MATCH(V$20,$H$20:$I$20,0),COUNT($A$21:$A$2199),1),MATCH($T311,OFFSET($I$21,0,MATCH(V$21,$J$19:$M$19,0),COUNT($A$21:$A$2199),1),0),1)</f>
        <v>5.710000000000008</v>
      </c>
      <c r="Y311" s="64">
        <f t="shared" ca="1" si="40"/>
        <v>-5.8999999999999773</v>
      </c>
      <c r="Z311" s="64">
        <f t="shared" ca="1" si="42"/>
        <v>5.710000000000008</v>
      </c>
    </row>
    <row r="312" spans="1:26" hidden="1" outlineLevel="1" x14ac:dyDescent="0.35">
      <c r="A312" s="64">
        <v>3003811</v>
      </c>
      <c r="B312" s="64" t="s">
        <v>102</v>
      </c>
      <c r="C312" s="64">
        <v>1896.45</v>
      </c>
      <c r="D312" s="64">
        <v>153</v>
      </c>
      <c r="E312" s="64">
        <v>149.82</v>
      </c>
      <c r="F312" s="64">
        <v>149.93</v>
      </c>
      <c r="H312" s="64">
        <f t="shared" si="39"/>
        <v>0.11000000000001364</v>
      </c>
      <c r="J312" s="64">
        <f t="shared" si="35"/>
        <v>35</v>
      </c>
      <c r="K312" s="64">
        <f t="shared" si="36"/>
        <v>43</v>
      </c>
      <c r="L312" s="64">
        <f t="shared" si="37"/>
        <v>158</v>
      </c>
      <c r="M312" s="64">
        <f t="shared" si="38"/>
        <v>56</v>
      </c>
      <c r="T312" s="64">
        <f t="shared" si="41"/>
        <v>291</v>
      </c>
      <c r="U312" s="64">
        <f ca="1">INDEX(OFFSET($G$21,0,MATCH(U$20,$H$20:$I$20,0),COUNT($A$21:$A$2199),1),MATCH($T312,OFFSET($I$21,0,MATCH(U$21,$J$19:$M$19,0),COUNT($A$21:$A$2199),1),0),1)</f>
        <v>-6.8600000000000136</v>
      </c>
      <c r="V312" s="64">
        <f ca="1">INDEX(OFFSET($G$21,0,MATCH(V$20,$H$20:$I$20,0),COUNT($A$21:$A$2199),1),MATCH($T312,OFFSET($I$21,0,MATCH(V$21,$J$19:$M$19,0),COUNT($A$21:$A$2199),1),0),1)</f>
        <v>3.0600000000000023</v>
      </c>
      <c r="Y312" s="64">
        <f t="shared" ca="1" si="40"/>
        <v>-6.8600000000000136</v>
      </c>
      <c r="Z312" s="64">
        <f t="shared" ca="1" si="42"/>
        <v>3.0600000000000023</v>
      </c>
    </row>
    <row r="313" spans="1:26" hidden="1" outlineLevel="1" x14ac:dyDescent="0.35">
      <c r="A313" s="64">
        <v>3004033</v>
      </c>
      <c r="B313" s="64" t="s">
        <v>184</v>
      </c>
      <c r="C313" s="64">
        <v>8018.79</v>
      </c>
      <c r="D313" s="64">
        <v>183</v>
      </c>
      <c r="E313" s="64">
        <v>659.92</v>
      </c>
      <c r="F313" s="64">
        <v>0</v>
      </c>
      <c r="H313" s="64">
        <f t="shared" si="39"/>
        <v>-659.92</v>
      </c>
      <c r="J313" s="64">
        <f t="shared" si="35"/>
        <v>35</v>
      </c>
      <c r="K313" s="64">
        <f t="shared" si="36"/>
        <v>43</v>
      </c>
      <c r="L313" s="64">
        <f t="shared" si="37"/>
        <v>159</v>
      </c>
      <c r="M313" s="64">
        <f t="shared" si="38"/>
        <v>56</v>
      </c>
      <c r="T313" s="64">
        <f t="shared" si="41"/>
        <v>292</v>
      </c>
      <c r="U313" s="64">
        <f ca="1">INDEX(OFFSET($G$21,0,MATCH(U$20,$H$20:$I$20,0),COUNT($A$21:$A$2199),1),MATCH($T313,OFFSET($I$21,0,MATCH(U$21,$J$19:$M$19,0),COUNT($A$21:$A$2199),1),0),1)</f>
        <v>-1.3700000000000045</v>
      </c>
      <c r="V313" s="64">
        <f ca="1">INDEX(OFFSET($G$21,0,MATCH(V$20,$H$20:$I$20,0),COUNT($A$21:$A$2199),1),MATCH($T313,OFFSET($I$21,0,MATCH(V$21,$J$19:$M$19,0),COUNT($A$21:$A$2199),1),0),1)</f>
        <v>-0.90999999999999659</v>
      </c>
      <c r="Y313" s="64">
        <f t="shared" ca="1" si="40"/>
        <v>-1.3700000000000045</v>
      </c>
      <c r="Z313" s="64">
        <f t="shared" ca="1" si="42"/>
        <v>-0.90999999999999659</v>
      </c>
    </row>
    <row r="314" spans="1:26" hidden="1" outlineLevel="1" x14ac:dyDescent="0.35">
      <c r="A314" s="64">
        <v>3012911</v>
      </c>
      <c r="B314" s="64" t="s">
        <v>405</v>
      </c>
      <c r="C314" s="64">
        <v>6285.75</v>
      </c>
      <c r="D314" s="64">
        <v>153</v>
      </c>
      <c r="E314" s="64">
        <v>499.88</v>
      </c>
      <c r="F314" s="64">
        <v>493.6</v>
      </c>
      <c r="H314" s="64">
        <f t="shared" si="39"/>
        <v>-6.2799999999999727</v>
      </c>
      <c r="J314" s="64">
        <f t="shared" si="35"/>
        <v>35</v>
      </c>
      <c r="K314" s="64">
        <f t="shared" si="36"/>
        <v>44</v>
      </c>
      <c r="L314" s="64">
        <f t="shared" si="37"/>
        <v>159</v>
      </c>
      <c r="M314" s="64">
        <f t="shared" si="38"/>
        <v>56</v>
      </c>
      <c r="T314" s="64">
        <f t="shared" si="41"/>
        <v>293</v>
      </c>
      <c r="U314" s="64">
        <f ca="1">INDEX(OFFSET($G$21,0,MATCH(U$20,$H$20:$I$20,0),COUNT($A$21:$A$2199),1),MATCH($T314,OFFSET($I$21,0,MATCH(U$21,$J$19:$M$19,0),COUNT($A$21:$A$2199),1),0),1)</f>
        <v>-2.210000000000008</v>
      </c>
      <c r="V314" s="64">
        <f ca="1">INDEX(OFFSET($G$21,0,MATCH(V$20,$H$20:$I$20,0),COUNT($A$21:$A$2199),1),MATCH($T314,OFFSET($I$21,0,MATCH(V$21,$J$19:$M$19,0),COUNT($A$21:$A$2199),1),0),1)</f>
        <v>-9.7599999999999909</v>
      </c>
      <c r="Y314" s="64">
        <f t="shared" ca="1" si="40"/>
        <v>-2.210000000000008</v>
      </c>
      <c r="Z314" s="64">
        <f t="shared" ca="1" si="42"/>
        <v>-9.7599999999999909</v>
      </c>
    </row>
    <row r="315" spans="1:26" hidden="1" outlineLevel="1" x14ac:dyDescent="0.35">
      <c r="A315" s="64">
        <v>3013943</v>
      </c>
      <c r="B315" s="64" t="s">
        <v>405</v>
      </c>
      <c r="C315" s="64">
        <v>3053.04</v>
      </c>
      <c r="D315" s="64">
        <v>153</v>
      </c>
      <c r="E315" s="64">
        <v>241.44</v>
      </c>
      <c r="F315" s="64">
        <v>238.6</v>
      </c>
      <c r="H315" s="64">
        <f t="shared" si="39"/>
        <v>-2.8400000000000034</v>
      </c>
      <c r="J315" s="64">
        <f t="shared" si="35"/>
        <v>35</v>
      </c>
      <c r="K315" s="64">
        <f t="shared" si="36"/>
        <v>45</v>
      </c>
      <c r="L315" s="64">
        <f t="shared" si="37"/>
        <v>159</v>
      </c>
      <c r="M315" s="64">
        <f t="shared" si="38"/>
        <v>56</v>
      </c>
      <c r="T315" s="64">
        <f t="shared" si="41"/>
        <v>294</v>
      </c>
      <c r="U315" s="64">
        <f ca="1">INDEX(OFFSET($G$21,0,MATCH(U$20,$H$20:$I$20,0),COUNT($A$21:$A$2199),1),MATCH($T315,OFFSET($I$21,0,MATCH(U$21,$J$19:$M$19,0),COUNT($A$21:$A$2199),1),0),1)</f>
        <v>-1.6900000000000261</v>
      </c>
      <c r="V315" s="64">
        <f ca="1">INDEX(OFFSET($G$21,0,MATCH(V$20,$H$20:$I$20,0),COUNT($A$21:$A$2199),1),MATCH($T315,OFFSET($I$21,0,MATCH(V$21,$J$19:$M$19,0),COUNT($A$21:$A$2199),1),0),1)</f>
        <v>-11.080000000000013</v>
      </c>
      <c r="Y315" s="64">
        <f t="shared" ca="1" si="40"/>
        <v>-1.6900000000000261</v>
      </c>
      <c r="Z315" s="64">
        <f t="shared" ca="1" si="42"/>
        <v>-11.080000000000013</v>
      </c>
    </row>
    <row r="316" spans="1:26" hidden="1" outlineLevel="1" x14ac:dyDescent="0.35">
      <c r="A316" s="64">
        <v>3017557</v>
      </c>
      <c r="B316" s="64" t="s">
        <v>184</v>
      </c>
      <c r="C316" s="64">
        <v>7569.32</v>
      </c>
      <c r="D316" s="64">
        <v>183</v>
      </c>
      <c r="E316" s="64">
        <v>614.94000000000005</v>
      </c>
      <c r="F316" s="64">
        <v>0</v>
      </c>
      <c r="H316" s="64">
        <f t="shared" si="39"/>
        <v>-614.94000000000005</v>
      </c>
      <c r="J316" s="64">
        <f t="shared" si="35"/>
        <v>35</v>
      </c>
      <c r="K316" s="64">
        <f t="shared" si="36"/>
        <v>45</v>
      </c>
      <c r="L316" s="64">
        <f t="shared" si="37"/>
        <v>160</v>
      </c>
      <c r="M316" s="64">
        <f t="shared" si="38"/>
        <v>56</v>
      </c>
      <c r="T316" s="64">
        <f t="shared" si="41"/>
        <v>295</v>
      </c>
      <c r="U316" s="64">
        <f ca="1">INDEX(OFFSET($G$21,0,MATCH(U$20,$H$20:$I$20,0),COUNT($A$21:$A$2199),1),MATCH($T316,OFFSET($I$21,0,MATCH(U$21,$J$19:$M$19,0),COUNT($A$21:$A$2199),1),0),1)</f>
        <v>2.1800000000000068</v>
      </c>
      <c r="V316" s="64">
        <f ca="1">INDEX(OFFSET($G$21,0,MATCH(V$20,$H$20:$I$20,0),COUNT($A$21:$A$2199),1),MATCH($T316,OFFSET($I$21,0,MATCH(V$21,$J$19:$M$19,0),COUNT($A$21:$A$2199),1),0),1)</f>
        <v>-0.45999999999997954</v>
      </c>
      <c r="Y316" s="64">
        <f t="shared" ca="1" si="40"/>
        <v>2.1800000000000068</v>
      </c>
      <c r="Z316" s="64">
        <f t="shared" ca="1" si="42"/>
        <v>-0.45999999999997954</v>
      </c>
    </row>
    <row r="317" spans="1:26" hidden="1" outlineLevel="1" x14ac:dyDescent="0.35">
      <c r="A317" s="64">
        <v>3017648</v>
      </c>
      <c r="B317" s="64" t="s">
        <v>184</v>
      </c>
      <c r="C317" s="64">
        <v>4127.97</v>
      </c>
      <c r="D317" s="64">
        <v>182</v>
      </c>
      <c r="E317" s="64">
        <v>344.91</v>
      </c>
      <c r="F317" s="64">
        <v>0</v>
      </c>
      <c r="H317" s="64">
        <f t="shared" si="39"/>
        <v>-344.91</v>
      </c>
      <c r="J317" s="64">
        <f t="shared" si="35"/>
        <v>35</v>
      </c>
      <c r="K317" s="64">
        <f t="shared" si="36"/>
        <v>45</v>
      </c>
      <c r="L317" s="64">
        <f t="shared" si="37"/>
        <v>161</v>
      </c>
      <c r="M317" s="64">
        <f t="shared" si="38"/>
        <v>56</v>
      </c>
      <c r="T317" s="64">
        <f t="shared" si="41"/>
        <v>296</v>
      </c>
      <c r="U317" s="64" t="e">
        <f ca="1">INDEX(OFFSET($G$21,0,MATCH(U$20,$H$20:$I$20,0),COUNT($A$21:$A$2199),1),MATCH($T317,OFFSET($I$21,0,MATCH(U$21,$J$19:$M$19,0),COUNT($A$21:$A$2199),1),0),1)</f>
        <v>#N/A</v>
      </c>
      <c r="V317" s="64">
        <f ca="1">INDEX(OFFSET($G$21,0,MATCH(V$20,$H$20:$I$20,0),COUNT($A$21:$A$2199),1),MATCH($T317,OFFSET($I$21,0,MATCH(V$21,$J$19:$M$19,0),COUNT($A$21:$A$2199),1),0),1)</f>
        <v>-3.5999999999999659</v>
      </c>
      <c r="Y317" s="64" t="str">
        <f t="shared" ca="1" si="40"/>
        <v xml:space="preserve"> </v>
      </c>
      <c r="Z317" s="64">
        <f t="shared" ca="1" si="42"/>
        <v>-3.5999999999999659</v>
      </c>
    </row>
    <row r="318" spans="1:26" hidden="1" outlineLevel="1" x14ac:dyDescent="0.35">
      <c r="A318" s="64">
        <v>3018307</v>
      </c>
      <c r="B318" s="64" t="s">
        <v>416</v>
      </c>
      <c r="C318" s="64">
        <v>4213.6899999999996</v>
      </c>
      <c r="D318" s="64">
        <v>117</v>
      </c>
      <c r="E318" s="64">
        <v>349.7</v>
      </c>
      <c r="F318" s="64">
        <v>0</v>
      </c>
      <c r="H318" s="64">
        <f t="shared" si="39"/>
        <v>-349.7</v>
      </c>
      <c r="J318" s="64">
        <f t="shared" si="35"/>
        <v>35</v>
      </c>
      <c r="K318" s="64">
        <f t="shared" si="36"/>
        <v>45</v>
      </c>
      <c r="L318" s="64">
        <f t="shared" si="37"/>
        <v>161</v>
      </c>
      <c r="M318" s="64">
        <f t="shared" si="38"/>
        <v>57</v>
      </c>
      <c r="T318" s="64">
        <f t="shared" si="41"/>
        <v>297</v>
      </c>
      <c r="U318" s="64" t="e">
        <f ca="1">INDEX(OFFSET($G$21,0,MATCH(U$20,$H$20:$I$20,0),COUNT($A$21:$A$2199),1),MATCH($T318,OFFSET($I$21,0,MATCH(U$21,$J$19:$M$19,0),COUNT($A$21:$A$2199),1),0),1)</f>
        <v>#N/A</v>
      </c>
      <c r="V318" s="64">
        <f ca="1">INDEX(OFFSET($G$21,0,MATCH(V$20,$H$20:$I$20,0),COUNT($A$21:$A$2199),1),MATCH($T318,OFFSET($I$21,0,MATCH(V$21,$J$19:$M$19,0),COUNT($A$21:$A$2199),1),0),1)</f>
        <v>-4.6499999999999773</v>
      </c>
      <c r="Y318" s="64" t="str">
        <f t="shared" ca="1" si="40"/>
        <v xml:space="preserve"> </v>
      </c>
      <c r="Z318" s="64">
        <f t="shared" ca="1" si="42"/>
        <v>-4.6499999999999773</v>
      </c>
    </row>
    <row r="319" spans="1:26" hidden="1" outlineLevel="1" x14ac:dyDescent="0.35">
      <c r="A319" s="64">
        <v>3019131</v>
      </c>
      <c r="B319" s="64" t="s">
        <v>184</v>
      </c>
      <c r="C319" s="64">
        <v>2395.39</v>
      </c>
      <c r="D319" s="64">
        <v>183</v>
      </c>
      <c r="E319" s="64">
        <v>197.59</v>
      </c>
      <c r="F319" s="64">
        <v>0</v>
      </c>
      <c r="H319" s="64">
        <f t="shared" si="39"/>
        <v>-197.59</v>
      </c>
      <c r="J319" s="64">
        <f t="shared" si="35"/>
        <v>35</v>
      </c>
      <c r="K319" s="64">
        <f t="shared" si="36"/>
        <v>45</v>
      </c>
      <c r="L319" s="64">
        <f t="shared" si="37"/>
        <v>162</v>
      </c>
      <c r="M319" s="64">
        <f t="shared" si="38"/>
        <v>57</v>
      </c>
      <c r="T319" s="64">
        <f t="shared" si="41"/>
        <v>298</v>
      </c>
      <c r="U319" s="64" t="e">
        <f ca="1">INDEX(OFFSET($G$21,0,MATCH(U$20,$H$20:$I$20,0),COUNT($A$21:$A$2199),1),MATCH($T319,OFFSET($I$21,0,MATCH(U$21,$J$19:$M$19,0),COUNT($A$21:$A$2199),1),0),1)</f>
        <v>#N/A</v>
      </c>
      <c r="V319" s="64">
        <f ca="1">INDEX(OFFSET($G$21,0,MATCH(V$20,$H$20:$I$20,0),COUNT($A$21:$A$2199),1),MATCH($T319,OFFSET($I$21,0,MATCH(V$21,$J$19:$M$19,0),COUNT($A$21:$A$2199),1),0),1)</f>
        <v>-2.5</v>
      </c>
      <c r="Y319" s="64" t="str">
        <f t="shared" ca="1" si="40"/>
        <v xml:space="preserve"> </v>
      </c>
      <c r="Z319" s="64">
        <f t="shared" ca="1" si="42"/>
        <v>-2.5</v>
      </c>
    </row>
    <row r="320" spans="1:26" hidden="1" outlineLevel="1" x14ac:dyDescent="0.35">
      <c r="A320" s="64">
        <v>3019446</v>
      </c>
      <c r="B320" s="64" t="s">
        <v>416</v>
      </c>
      <c r="C320" s="64">
        <v>10620.06</v>
      </c>
      <c r="D320" s="64">
        <v>183</v>
      </c>
      <c r="E320" s="64">
        <v>889.9</v>
      </c>
      <c r="F320" s="64">
        <v>0</v>
      </c>
      <c r="H320" s="64">
        <f t="shared" si="39"/>
        <v>-889.9</v>
      </c>
      <c r="J320" s="64">
        <f t="shared" si="35"/>
        <v>35</v>
      </c>
      <c r="K320" s="64">
        <f t="shared" si="36"/>
        <v>45</v>
      </c>
      <c r="L320" s="64">
        <f t="shared" si="37"/>
        <v>162</v>
      </c>
      <c r="M320" s="64">
        <f t="shared" si="38"/>
        <v>58</v>
      </c>
      <c r="T320" s="64">
        <f t="shared" si="41"/>
        <v>299</v>
      </c>
      <c r="U320" s="64" t="e">
        <f ca="1">INDEX(OFFSET($G$21,0,MATCH(U$20,$H$20:$I$20,0),COUNT($A$21:$A$2199),1),MATCH($T320,OFFSET($I$21,0,MATCH(U$21,$J$19:$M$19,0),COUNT($A$21:$A$2199),1),0),1)</f>
        <v>#N/A</v>
      </c>
      <c r="V320" s="64">
        <f ca="1">INDEX(OFFSET($G$21,0,MATCH(V$20,$H$20:$I$20,0),COUNT($A$21:$A$2199),1),MATCH($T320,OFFSET($I$21,0,MATCH(V$21,$J$19:$M$19,0),COUNT($A$21:$A$2199),1),0),1)</f>
        <v>-14.689999999999998</v>
      </c>
      <c r="Y320" s="64" t="str">
        <f t="shared" ca="1" si="40"/>
        <v xml:space="preserve"> </v>
      </c>
      <c r="Z320" s="64">
        <f t="shared" ca="1" si="42"/>
        <v>-14.689999999999998</v>
      </c>
    </row>
    <row r="321" spans="1:26" hidden="1" outlineLevel="1" x14ac:dyDescent="0.35">
      <c r="A321" s="64">
        <v>3020279</v>
      </c>
      <c r="B321" s="64" t="s">
        <v>405</v>
      </c>
      <c r="C321" s="64">
        <v>9284.84</v>
      </c>
      <c r="D321" s="64">
        <v>153</v>
      </c>
      <c r="E321" s="64">
        <v>774.07</v>
      </c>
      <c r="F321" s="64">
        <v>777.93</v>
      </c>
      <c r="H321" s="64">
        <f t="shared" si="39"/>
        <v>3.8599999999999</v>
      </c>
      <c r="J321" s="64">
        <f t="shared" si="35"/>
        <v>35</v>
      </c>
      <c r="K321" s="64">
        <f t="shared" si="36"/>
        <v>46</v>
      </c>
      <c r="L321" s="64">
        <f t="shared" si="37"/>
        <v>162</v>
      </c>
      <c r="M321" s="64">
        <f t="shared" si="38"/>
        <v>58</v>
      </c>
      <c r="T321" s="64">
        <f t="shared" si="41"/>
        <v>300</v>
      </c>
      <c r="U321" s="64" t="e">
        <f ca="1">INDEX(OFFSET($G$21,0,MATCH(U$20,$H$20:$I$20,0),COUNT($A$21:$A$2199),1),MATCH($T321,OFFSET($I$21,0,MATCH(U$21,$J$19:$M$19,0),COUNT($A$21:$A$2199),1),0),1)</f>
        <v>#N/A</v>
      </c>
      <c r="V321" s="64">
        <f ca="1">INDEX(OFFSET($G$21,0,MATCH(V$20,$H$20:$I$20,0),COUNT($A$21:$A$2199),1),MATCH($T321,OFFSET($I$21,0,MATCH(V$21,$J$19:$M$19,0),COUNT($A$21:$A$2199),1),0),1)</f>
        <v>-3</v>
      </c>
      <c r="Y321" s="64" t="str">
        <f t="shared" ca="1" si="40"/>
        <v xml:space="preserve"> </v>
      </c>
      <c r="Z321" s="64">
        <f t="shared" ca="1" si="42"/>
        <v>-3</v>
      </c>
    </row>
    <row r="322" spans="1:26" hidden="1" outlineLevel="1" x14ac:dyDescent="0.35">
      <c r="A322" s="64">
        <v>3020401</v>
      </c>
      <c r="B322" s="64" t="s">
        <v>102</v>
      </c>
      <c r="C322" s="64">
        <v>4467.63</v>
      </c>
      <c r="D322" s="64">
        <v>153</v>
      </c>
      <c r="E322" s="64">
        <v>353.4</v>
      </c>
      <c r="F322" s="64">
        <v>346.43</v>
      </c>
      <c r="H322" s="64">
        <f t="shared" si="39"/>
        <v>-6.9699999999999704</v>
      </c>
      <c r="J322" s="64">
        <f t="shared" si="35"/>
        <v>36</v>
      </c>
      <c r="K322" s="64">
        <f t="shared" si="36"/>
        <v>46</v>
      </c>
      <c r="L322" s="64">
        <f t="shared" si="37"/>
        <v>162</v>
      </c>
      <c r="M322" s="64">
        <f t="shared" si="38"/>
        <v>58</v>
      </c>
      <c r="T322" s="64">
        <f t="shared" si="41"/>
        <v>301</v>
      </c>
      <c r="U322" s="64" t="e">
        <f ca="1">INDEX(OFFSET($G$21,0,MATCH(U$20,$H$20:$I$20,0),COUNT($A$21:$A$2199),1),MATCH($T322,OFFSET($I$21,0,MATCH(U$21,$J$19:$M$19,0),COUNT($A$21:$A$2199),1),0),1)</f>
        <v>#N/A</v>
      </c>
      <c r="V322" s="64">
        <f ca="1">INDEX(OFFSET($G$21,0,MATCH(V$20,$H$20:$I$20,0),COUNT($A$21:$A$2199),1),MATCH($T322,OFFSET($I$21,0,MATCH(V$21,$J$19:$M$19,0),COUNT($A$21:$A$2199),1),0),1)</f>
        <v>-2.2700000000000102</v>
      </c>
      <c r="Y322" s="64" t="str">
        <f t="shared" ca="1" si="40"/>
        <v xml:space="preserve"> </v>
      </c>
      <c r="Z322" s="64">
        <f t="shared" ca="1" si="42"/>
        <v>-2.2700000000000102</v>
      </c>
    </row>
    <row r="323" spans="1:26" hidden="1" outlineLevel="1" x14ac:dyDescent="0.35">
      <c r="A323" s="64">
        <v>3020708</v>
      </c>
      <c r="B323" s="64" t="s">
        <v>184</v>
      </c>
      <c r="C323" s="64">
        <v>8199.41</v>
      </c>
      <c r="D323" s="64">
        <v>183</v>
      </c>
      <c r="E323" s="64">
        <v>670.01</v>
      </c>
      <c r="F323" s="64">
        <v>0</v>
      </c>
      <c r="H323" s="64">
        <f t="shared" si="39"/>
        <v>-670.01</v>
      </c>
      <c r="J323" s="64">
        <f t="shared" si="35"/>
        <v>36</v>
      </c>
      <c r="K323" s="64">
        <f t="shared" si="36"/>
        <v>46</v>
      </c>
      <c r="L323" s="64">
        <f t="shared" si="37"/>
        <v>163</v>
      </c>
      <c r="M323" s="64">
        <f t="shared" si="38"/>
        <v>58</v>
      </c>
      <c r="T323" s="64">
        <f t="shared" si="41"/>
        <v>302</v>
      </c>
      <c r="U323" s="64" t="e">
        <f ca="1">INDEX(OFFSET($G$21,0,MATCH(U$20,$H$20:$I$20,0),COUNT($A$21:$A$2199),1),MATCH($T323,OFFSET($I$21,0,MATCH(U$21,$J$19:$M$19,0),COUNT($A$21:$A$2199),1),0),1)</f>
        <v>#N/A</v>
      </c>
      <c r="V323" s="64">
        <f ca="1">INDEX(OFFSET($G$21,0,MATCH(V$20,$H$20:$I$20,0),COUNT($A$21:$A$2199),1),MATCH($T323,OFFSET($I$21,0,MATCH(V$21,$J$19:$M$19,0),COUNT($A$21:$A$2199),1),0),1)</f>
        <v>-8.8300000000000409</v>
      </c>
      <c r="Y323" s="64" t="str">
        <f t="shared" ca="1" si="40"/>
        <v xml:space="preserve"> </v>
      </c>
      <c r="Z323" s="64">
        <f t="shared" ca="1" si="42"/>
        <v>-8.8300000000000409</v>
      </c>
    </row>
    <row r="324" spans="1:26" hidden="1" outlineLevel="1" x14ac:dyDescent="0.35">
      <c r="A324" s="64">
        <v>3024825</v>
      </c>
      <c r="B324" s="64" t="s">
        <v>184</v>
      </c>
      <c r="C324" s="64">
        <v>4265.21</v>
      </c>
      <c r="D324" s="64">
        <v>183</v>
      </c>
      <c r="E324" s="64">
        <v>346.85</v>
      </c>
      <c r="F324" s="64">
        <v>0</v>
      </c>
      <c r="H324" s="64">
        <f t="shared" si="39"/>
        <v>-346.85</v>
      </c>
      <c r="J324" s="64">
        <f t="shared" si="35"/>
        <v>36</v>
      </c>
      <c r="K324" s="64">
        <f t="shared" si="36"/>
        <v>46</v>
      </c>
      <c r="L324" s="64">
        <f t="shared" si="37"/>
        <v>164</v>
      </c>
      <c r="M324" s="64">
        <f t="shared" si="38"/>
        <v>58</v>
      </c>
      <c r="T324" s="64">
        <f t="shared" si="41"/>
        <v>303</v>
      </c>
      <c r="U324" s="64" t="e">
        <f ca="1">INDEX(OFFSET($G$21,0,MATCH(U$20,$H$20:$I$20,0),COUNT($A$21:$A$2199),1),MATCH($T324,OFFSET($I$21,0,MATCH(U$21,$J$19:$M$19,0),COUNT($A$21:$A$2199),1),0),1)</f>
        <v>#N/A</v>
      </c>
      <c r="V324" s="64">
        <f ca="1">INDEX(OFFSET($G$21,0,MATCH(V$20,$H$20:$I$20,0),COUNT($A$21:$A$2199),1),MATCH($T324,OFFSET($I$21,0,MATCH(V$21,$J$19:$M$19,0),COUNT($A$21:$A$2199),1),0),1)</f>
        <v>4.9500000000000171</v>
      </c>
      <c r="Y324" s="64" t="str">
        <f t="shared" ca="1" si="40"/>
        <v xml:space="preserve"> </v>
      </c>
      <c r="Z324" s="64">
        <f t="shared" ca="1" si="42"/>
        <v>4.9500000000000171</v>
      </c>
    </row>
    <row r="325" spans="1:26" hidden="1" outlineLevel="1" x14ac:dyDescent="0.35">
      <c r="A325" s="64">
        <v>3025378</v>
      </c>
      <c r="B325" s="64" t="s">
        <v>405</v>
      </c>
      <c r="C325" s="64">
        <v>6037.66</v>
      </c>
      <c r="D325" s="64">
        <v>153</v>
      </c>
      <c r="E325" s="64">
        <v>504.22</v>
      </c>
      <c r="F325" s="64">
        <v>495.78</v>
      </c>
      <c r="H325" s="64">
        <f t="shared" si="39"/>
        <v>-8.4400000000000546</v>
      </c>
      <c r="J325" s="64">
        <f t="shared" si="35"/>
        <v>36</v>
      </c>
      <c r="K325" s="64">
        <f t="shared" si="36"/>
        <v>47</v>
      </c>
      <c r="L325" s="64">
        <f t="shared" si="37"/>
        <v>164</v>
      </c>
      <c r="M325" s="64">
        <f t="shared" si="38"/>
        <v>58</v>
      </c>
      <c r="T325" s="64">
        <f t="shared" si="41"/>
        <v>304</v>
      </c>
      <c r="U325" s="64" t="e">
        <f ca="1">INDEX(OFFSET($G$21,0,MATCH(U$20,$H$20:$I$20,0),COUNT($A$21:$A$2199),1),MATCH($T325,OFFSET($I$21,0,MATCH(U$21,$J$19:$M$19,0),COUNT($A$21:$A$2199),1),0),1)</f>
        <v>#N/A</v>
      </c>
      <c r="V325" s="64">
        <f ca="1">INDEX(OFFSET($G$21,0,MATCH(V$20,$H$20:$I$20,0),COUNT($A$21:$A$2199),1),MATCH($T325,OFFSET($I$21,0,MATCH(V$21,$J$19:$M$19,0),COUNT($A$21:$A$2199),1),0),1)</f>
        <v>-1.6599999999999966</v>
      </c>
      <c r="Y325" s="64" t="str">
        <f t="shared" ca="1" si="40"/>
        <v xml:space="preserve"> </v>
      </c>
      <c r="Z325" s="64">
        <f t="shared" ca="1" si="42"/>
        <v>-1.6599999999999966</v>
      </c>
    </row>
    <row r="326" spans="1:26" hidden="1" outlineLevel="1" x14ac:dyDescent="0.35">
      <c r="A326" s="64">
        <v>3027902</v>
      </c>
      <c r="B326" s="64" t="s">
        <v>184</v>
      </c>
      <c r="C326" s="64">
        <v>3774.14</v>
      </c>
      <c r="D326" s="64">
        <v>183</v>
      </c>
      <c r="E326" s="64">
        <v>297.48</v>
      </c>
      <c r="F326" s="64">
        <v>0</v>
      </c>
      <c r="H326" s="64">
        <f t="shared" si="39"/>
        <v>-297.48</v>
      </c>
      <c r="J326" s="64">
        <f t="shared" si="35"/>
        <v>36</v>
      </c>
      <c r="K326" s="64">
        <f t="shared" si="36"/>
        <v>47</v>
      </c>
      <c r="L326" s="64">
        <f t="shared" si="37"/>
        <v>165</v>
      </c>
      <c r="M326" s="64">
        <f t="shared" si="38"/>
        <v>58</v>
      </c>
      <c r="T326" s="64">
        <f t="shared" si="41"/>
        <v>305</v>
      </c>
      <c r="U326" s="64" t="e">
        <f ca="1">INDEX(OFFSET($G$21,0,MATCH(U$20,$H$20:$I$20,0),COUNT($A$21:$A$2199),1),MATCH($T326,OFFSET($I$21,0,MATCH(U$21,$J$19:$M$19,0),COUNT($A$21:$A$2199),1),0),1)</f>
        <v>#N/A</v>
      </c>
      <c r="V326" s="64">
        <f ca="1">INDEX(OFFSET($G$21,0,MATCH(V$20,$H$20:$I$20,0),COUNT($A$21:$A$2199),1),MATCH($T326,OFFSET($I$21,0,MATCH(V$21,$J$19:$M$19,0),COUNT($A$21:$A$2199),1),0),1)</f>
        <v>2.6299999999999955</v>
      </c>
      <c r="Y326" s="64" t="str">
        <f t="shared" ca="1" si="40"/>
        <v xml:space="preserve"> </v>
      </c>
      <c r="Z326" s="64">
        <f t="shared" ca="1" si="42"/>
        <v>2.6299999999999955</v>
      </c>
    </row>
    <row r="327" spans="1:26" hidden="1" outlineLevel="1" x14ac:dyDescent="0.35">
      <c r="A327" s="64">
        <v>3028091</v>
      </c>
      <c r="B327" s="64" t="s">
        <v>405</v>
      </c>
      <c r="C327" s="64">
        <v>5765.49</v>
      </c>
      <c r="D327" s="64">
        <v>153</v>
      </c>
      <c r="E327" s="64">
        <v>475.16</v>
      </c>
      <c r="F327" s="64">
        <v>470.54</v>
      </c>
      <c r="H327" s="64">
        <f t="shared" si="39"/>
        <v>-4.6200000000000045</v>
      </c>
      <c r="J327" s="64">
        <f t="shared" si="35"/>
        <v>36</v>
      </c>
      <c r="K327" s="64">
        <f t="shared" si="36"/>
        <v>48</v>
      </c>
      <c r="L327" s="64">
        <f t="shared" si="37"/>
        <v>165</v>
      </c>
      <c r="M327" s="64">
        <f t="shared" si="38"/>
        <v>58</v>
      </c>
      <c r="T327" s="64">
        <f t="shared" si="41"/>
        <v>306</v>
      </c>
      <c r="U327" s="64" t="e">
        <f ca="1">INDEX(OFFSET($G$21,0,MATCH(U$20,$H$20:$I$20,0),COUNT($A$21:$A$2199),1),MATCH($T327,OFFSET($I$21,0,MATCH(U$21,$J$19:$M$19,0),COUNT($A$21:$A$2199),1),0),1)</f>
        <v>#N/A</v>
      </c>
      <c r="V327" s="64">
        <f ca="1">INDEX(OFFSET($G$21,0,MATCH(V$20,$H$20:$I$20,0),COUNT($A$21:$A$2199),1),MATCH($T327,OFFSET($I$21,0,MATCH(V$21,$J$19:$M$19,0),COUNT($A$21:$A$2199),1),0),1)</f>
        <v>-4.3299999999999841</v>
      </c>
      <c r="Y327" s="64" t="str">
        <f t="shared" ca="1" si="40"/>
        <v xml:space="preserve"> </v>
      </c>
      <c r="Z327" s="64">
        <f t="shared" ca="1" si="42"/>
        <v>-4.3299999999999841</v>
      </c>
    </row>
    <row r="328" spans="1:26" hidden="1" outlineLevel="1" x14ac:dyDescent="0.35">
      <c r="A328" s="64">
        <v>3028166</v>
      </c>
      <c r="B328" s="64" t="s">
        <v>405</v>
      </c>
      <c r="C328" s="64">
        <v>7115.83</v>
      </c>
      <c r="D328" s="64">
        <v>153</v>
      </c>
      <c r="E328" s="64">
        <v>575.70000000000005</v>
      </c>
      <c r="F328" s="64">
        <v>569.61</v>
      </c>
      <c r="H328" s="64">
        <f t="shared" si="39"/>
        <v>-6.0900000000000318</v>
      </c>
      <c r="J328" s="64">
        <f t="shared" si="35"/>
        <v>36</v>
      </c>
      <c r="K328" s="64">
        <f t="shared" si="36"/>
        <v>49</v>
      </c>
      <c r="L328" s="64">
        <f t="shared" si="37"/>
        <v>165</v>
      </c>
      <c r="M328" s="64">
        <f t="shared" si="38"/>
        <v>58</v>
      </c>
      <c r="T328" s="64">
        <f t="shared" si="41"/>
        <v>307</v>
      </c>
      <c r="U328" s="64" t="e">
        <f ca="1">INDEX(OFFSET($G$21,0,MATCH(U$20,$H$20:$I$20,0),COUNT($A$21:$A$2199),1),MATCH($T328,OFFSET($I$21,0,MATCH(U$21,$J$19:$M$19,0),COUNT($A$21:$A$2199),1),0),1)</f>
        <v>#N/A</v>
      </c>
      <c r="V328" s="64">
        <f ca="1">INDEX(OFFSET($G$21,0,MATCH(V$20,$H$20:$I$20,0),COUNT($A$21:$A$2199),1),MATCH($T328,OFFSET($I$21,0,MATCH(V$21,$J$19:$M$19,0),COUNT($A$21:$A$2199),1),0),1)</f>
        <v>-1.4099999999999682</v>
      </c>
      <c r="Y328" s="64" t="str">
        <f t="shared" ca="1" si="40"/>
        <v xml:space="preserve"> </v>
      </c>
      <c r="Z328" s="64">
        <f t="shared" ca="1" si="42"/>
        <v>-1.4099999999999682</v>
      </c>
    </row>
    <row r="329" spans="1:26" hidden="1" outlineLevel="1" x14ac:dyDescent="0.35">
      <c r="A329" s="64">
        <v>3029338</v>
      </c>
      <c r="B329" s="64" t="s">
        <v>416</v>
      </c>
      <c r="C329" s="64">
        <v>3329</v>
      </c>
      <c r="D329" s="64">
        <v>183</v>
      </c>
      <c r="E329" s="64">
        <v>290.81</v>
      </c>
      <c r="F329" s="64">
        <v>0</v>
      </c>
      <c r="H329" s="64">
        <f t="shared" si="39"/>
        <v>-290.81</v>
      </c>
      <c r="J329" s="64">
        <f t="shared" si="35"/>
        <v>36</v>
      </c>
      <c r="K329" s="64">
        <f t="shared" si="36"/>
        <v>49</v>
      </c>
      <c r="L329" s="64">
        <f t="shared" si="37"/>
        <v>165</v>
      </c>
      <c r="M329" s="64">
        <f t="shared" si="38"/>
        <v>59</v>
      </c>
      <c r="T329" s="64">
        <f t="shared" si="41"/>
        <v>308</v>
      </c>
      <c r="U329" s="64" t="e">
        <f ca="1">INDEX(OFFSET($G$21,0,MATCH(U$20,$H$20:$I$20,0),COUNT($A$21:$A$2199),1),MATCH($T329,OFFSET($I$21,0,MATCH(U$21,$J$19:$M$19,0),COUNT($A$21:$A$2199),1),0),1)</f>
        <v>#N/A</v>
      </c>
      <c r="V329" s="64">
        <f ca="1">INDEX(OFFSET($G$21,0,MATCH(V$20,$H$20:$I$20,0),COUNT($A$21:$A$2199),1),MATCH($T329,OFFSET($I$21,0,MATCH(V$21,$J$19:$M$19,0),COUNT($A$21:$A$2199),1),0),1)</f>
        <v>-4.0699999999999932</v>
      </c>
      <c r="Y329" s="64" t="str">
        <f t="shared" ca="1" si="40"/>
        <v xml:space="preserve"> </v>
      </c>
      <c r="Z329" s="64">
        <f t="shared" ca="1" si="42"/>
        <v>-4.0699999999999932</v>
      </c>
    </row>
    <row r="330" spans="1:26" hidden="1" outlineLevel="1" x14ac:dyDescent="0.35">
      <c r="A330" s="64">
        <v>3031458</v>
      </c>
      <c r="B330" s="64" t="s">
        <v>184</v>
      </c>
      <c r="C330" s="64">
        <v>7816.28</v>
      </c>
      <c r="D330" s="64">
        <v>183</v>
      </c>
      <c r="E330" s="64">
        <v>611.39</v>
      </c>
      <c r="F330" s="64">
        <v>0</v>
      </c>
      <c r="H330" s="64">
        <f t="shared" si="39"/>
        <v>-611.39</v>
      </c>
      <c r="J330" s="64">
        <f t="shared" si="35"/>
        <v>36</v>
      </c>
      <c r="K330" s="64">
        <f t="shared" si="36"/>
        <v>49</v>
      </c>
      <c r="L330" s="64">
        <f t="shared" si="37"/>
        <v>166</v>
      </c>
      <c r="M330" s="64">
        <f t="shared" si="38"/>
        <v>59</v>
      </c>
      <c r="T330" s="64">
        <f t="shared" si="41"/>
        <v>309</v>
      </c>
      <c r="U330" s="64" t="e">
        <f ca="1">INDEX(OFFSET($G$21,0,MATCH(U$20,$H$20:$I$20,0),COUNT($A$21:$A$2199),1),MATCH($T330,OFFSET($I$21,0,MATCH(U$21,$J$19:$M$19,0),COUNT($A$21:$A$2199),1),0),1)</f>
        <v>#N/A</v>
      </c>
      <c r="V330" s="64">
        <f ca="1">INDEX(OFFSET($G$21,0,MATCH(V$20,$H$20:$I$20,0),COUNT($A$21:$A$2199),1),MATCH($T330,OFFSET($I$21,0,MATCH(V$21,$J$19:$M$19,0),COUNT($A$21:$A$2199),1),0),1)</f>
        <v>-1.2400000000000091</v>
      </c>
      <c r="Y330" s="64" t="str">
        <f t="shared" ca="1" si="40"/>
        <v xml:space="preserve"> </v>
      </c>
      <c r="Z330" s="64">
        <f t="shared" ca="1" si="42"/>
        <v>-1.2400000000000091</v>
      </c>
    </row>
    <row r="331" spans="1:26" hidden="1" outlineLevel="1" x14ac:dyDescent="0.35">
      <c r="A331" s="64">
        <v>3031945</v>
      </c>
      <c r="B331" s="64" t="s">
        <v>405</v>
      </c>
      <c r="C331" s="64">
        <v>3457.23</v>
      </c>
      <c r="D331" s="64">
        <v>184</v>
      </c>
      <c r="E331" s="64">
        <v>284.24</v>
      </c>
      <c r="F331" s="64">
        <v>280.20999999999998</v>
      </c>
      <c r="H331" s="64">
        <f t="shared" si="39"/>
        <v>-4.0300000000000296</v>
      </c>
      <c r="J331" s="64">
        <f t="shared" si="35"/>
        <v>36</v>
      </c>
      <c r="K331" s="64">
        <f t="shared" si="36"/>
        <v>50</v>
      </c>
      <c r="L331" s="64">
        <f t="shared" si="37"/>
        <v>166</v>
      </c>
      <c r="M331" s="64">
        <f t="shared" si="38"/>
        <v>59</v>
      </c>
      <c r="T331" s="64">
        <f t="shared" si="41"/>
        <v>310</v>
      </c>
      <c r="U331" s="64" t="e">
        <f ca="1">INDEX(OFFSET($G$21,0,MATCH(U$20,$H$20:$I$20,0),COUNT($A$21:$A$2199),1),MATCH($T331,OFFSET($I$21,0,MATCH(U$21,$J$19:$M$19,0),COUNT($A$21:$A$2199),1),0),1)</f>
        <v>#N/A</v>
      </c>
      <c r="V331" s="64">
        <f ca="1">INDEX(OFFSET($G$21,0,MATCH(V$20,$H$20:$I$20,0),COUNT($A$21:$A$2199),1),MATCH($T331,OFFSET($I$21,0,MATCH(V$21,$J$19:$M$19,0),COUNT($A$21:$A$2199),1),0),1)</f>
        <v>0.79999999999998295</v>
      </c>
      <c r="Y331" s="64" t="str">
        <f t="shared" ca="1" si="40"/>
        <v xml:space="preserve"> </v>
      </c>
      <c r="Z331" s="64">
        <f t="shared" ca="1" si="42"/>
        <v>0.79999999999998295</v>
      </c>
    </row>
    <row r="332" spans="1:26" hidden="1" outlineLevel="1" x14ac:dyDescent="0.35">
      <c r="A332" s="64">
        <v>3033511</v>
      </c>
      <c r="B332" s="64" t="s">
        <v>102</v>
      </c>
      <c r="C332" s="64">
        <v>2840.94</v>
      </c>
      <c r="D332" s="64">
        <v>154</v>
      </c>
      <c r="E332" s="64">
        <v>223.02</v>
      </c>
      <c r="F332" s="64">
        <v>219.93</v>
      </c>
      <c r="H332" s="64">
        <f t="shared" si="39"/>
        <v>-3.0900000000000034</v>
      </c>
      <c r="J332" s="64">
        <f t="shared" si="35"/>
        <v>37</v>
      </c>
      <c r="K332" s="64">
        <f t="shared" si="36"/>
        <v>50</v>
      </c>
      <c r="L332" s="64">
        <f t="shared" si="37"/>
        <v>166</v>
      </c>
      <c r="M332" s="64">
        <f t="shared" si="38"/>
        <v>59</v>
      </c>
      <c r="T332" s="64">
        <f t="shared" si="41"/>
        <v>311</v>
      </c>
      <c r="U332" s="64" t="e">
        <f ca="1">INDEX(OFFSET($G$21,0,MATCH(U$20,$H$20:$I$20,0),COUNT($A$21:$A$2199),1),MATCH($T332,OFFSET($I$21,0,MATCH(U$21,$J$19:$M$19,0),COUNT($A$21:$A$2199),1),0),1)</f>
        <v>#N/A</v>
      </c>
      <c r="V332" s="64">
        <f ca="1">INDEX(OFFSET($G$21,0,MATCH(V$20,$H$20:$I$20,0),COUNT($A$21:$A$2199),1),MATCH($T332,OFFSET($I$21,0,MATCH(V$21,$J$19:$M$19,0),COUNT($A$21:$A$2199),1),0),1)</f>
        <v>-7.3600000000000136</v>
      </c>
      <c r="Y332" s="64" t="str">
        <f t="shared" ca="1" si="40"/>
        <v xml:space="preserve"> </v>
      </c>
      <c r="Z332" s="64">
        <f t="shared" ca="1" si="42"/>
        <v>-7.3600000000000136</v>
      </c>
    </row>
    <row r="333" spans="1:26" hidden="1" outlineLevel="1" x14ac:dyDescent="0.35">
      <c r="A333" s="64">
        <v>3036739</v>
      </c>
      <c r="B333" s="64" t="s">
        <v>184</v>
      </c>
      <c r="C333" s="64">
        <v>6543.59</v>
      </c>
      <c r="D333" s="64">
        <v>153</v>
      </c>
      <c r="E333" s="64">
        <v>534.1</v>
      </c>
      <c r="F333" s="64">
        <v>0</v>
      </c>
      <c r="H333" s="64">
        <f t="shared" si="39"/>
        <v>-534.1</v>
      </c>
      <c r="J333" s="64">
        <f t="shared" si="35"/>
        <v>37</v>
      </c>
      <c r="K333" s="64">
        <f t="shared" si="36"/>
        <v>50</v>
      </c>
      <c r="L333" s="64">
        <f t="shared" si="37"/>
        <v>167</v>
      </c>
      <c r="M333" s="64">
        <f t="shared" si="38"/>
        <v>59</v>
      </c>
      <c r="T333" s="64">
        <f t="shared" si="41"/>
        <v>312</v>
      </c>
      <c r="U333" s="64" t="e">
        <f ca="1">INDEX(OFFSET($G$21,0,MATCH(U$20,$H$20:$I$20,0),COUNT($A$21:$A$2199),1),MATCH($T333,OFFSET($I$21,0,MATCH(U$21,$J$19:$M$19,0),COUNT($A$21:$A$2199),1),0),1)</f>
        <v>#N/A</v>
      </c>
      <c r="V333" s="64">
        <f ca="1">INDEX(OFFSET($G$21,0,MATCH(V$20,$H$20:$I$20,0),COUNT($A$21:$A$2199),1),MATCH($T333,OFFSET($I$21,0,MATCH(V$21,$J$19:$M$19,0),COUNT($A$21:$A$2199),1),0),1)</f>
        <v>2.5799999999999841</v>
      </c>
      <c r="Y333" s="64" t="str">
        <f t="shared" ca="1" si="40"/>
        <v xml:space="preserve"> </v>
      </c>
      <c r="Z333" s="64">
        <f t="shared" ca="1" si="42"/>
        <v>2.5799999999999841</v>
      </c>
    </row>
    <row r="334" spans="1:26" hidden="1" outlineLevel="1" x14ac:dyDescent="0.35">
      <c r="A334" s="64">
        <v>3057818</v>
      </c>
      <c r="B334" s="64" t="s">
        <v>184</v>
      </c>
      <c r="C334" s="64">
        <v>2419.4899999999998</v>
      </c>
      <c r="D334" s="64">
        <v>184</v>
      </c>
      <c r="E334" s="64">
        <v>191.59</v>
      </c>
      <c r="F334" s="64">
        <v>0</v>
      </c>
      <c r="H334" s="64">
        <f t="shared" si="39"/>
        <v>-191.59</v>
      </c>
      <c r="J334" s="64">
        <f t="shared" si="35"/>
        <v>37</v>
      </c>
      <c r="K334" s="64">
        <f t="shared" si="36"/>
        <v>50</v>
      </c>
      <c r="L334" s="64">
        <f t="shared" si="37"/>
        <v>168</v>
      </c>
      <c r="M334" s="64">
        <f t="shared" si="38"/>
        <v>59</v>
      </c>
      <c r="T334" s="64">
        <f t="shared" si="41"/>
        <v>313</v>
      </c>
      <c r="U334" s="64" t="e">
        <f ca="1">INDEX(OFFSET($G$21,0,MATCH(U$20,$H$20:$I$20,0),COUNT($A$21:$A$2199),1),MATCH($T334,OFFSET($I$21,0,MATCH(U$21,$J$19:$M$19,0),COUNT($A$21:$A$2199),1),0),1)</f>
        <v>#N/A</v>
      </c>
      <c r="V334" s="64">
        <f ca="1">INDEX(OFFSET($G$21,0,MATCH(V$20,$H$20:$I$20,0),COUNT($A$21:$A$2199),1),MATCH($T334,OFFSET($I$21,0,MATCH(V$21,$J$19:$M$19,0),COUNT($A$21:$A$2199),1),0),1)</f>
        <v>3.9699999999999989</v>
      </c>
      <c r="Y334" s="64" t="str">
        <f t="shared" ca="1" si="40"/>
        <v xml:space="preserve"> </v>
      </c>
      <c r="Z334" s="64">
        <f t="shared" ca="1" si="42"/>
        <v>3.9699999999999989</v>
      </c>
    </row>
    <row r="335" spans="1:26" hidden="1" outlineLevel="1" x14ac:dyDescent="0.35">
      <c r="A335" s="64">
        <v>3070042</v>
      </c>
      <c r="B335" s="64" t="s">
        <v>416</v>
      </c>
      <c r="C335" s="64">
        <v>3673.1</v>
      </c>
      <c r="D335" s="64">
        <v>182</v>
      </c>
      <c r="E335" s="64">
        <v>309.88</v>
      </c>
      <c r="F335" s="64">
        <v>0</v>
      </c>
      <c r="H335" s="64">
        <f t="shared" si="39"/>
        <v>-309.88</v>
      </c>
      <c r="J335" s="64">
        <f t="shared" si="35"/>
        <v>37</v>
      </c>
      <c r="K335" s="64">
        <f t="shared" si="36"/>
        <v>50</v>
      </c>
      <c r="L335" s="64">
        <f t="shared" si="37"/>
        <v>168</v>
      </c>
      <c r="M335" s="64">
        <f t="shared" si="38"/>
        <v>60</v>
      </c>
      <c r="T335" s="64">
        <f t="shared" si="41"/>
        <v>314</v>
      </c>
      <c r="U335" s="64" t="e">
        <f ca="1">INDEX(OFFSET($G$21,0,MATCH(U$20,$H$20:$I$20,0),COUNT($A$21:$A$2199),1),MATCH($T335,OFFSET($I$21,0,MATCH(U$21,$J$19:$M$19,0),COUNT($A$21:$A$2199),1),0),1)</f>
        <v>#N/A</v>
      </c>
      <c r="V335" s="64">
        <f ca="1">INDEX(OFFSET($G$21,0,MATCH(V$20,$H$20:$I$20,0),COUNT($A$21:$A$2199),1),MATCH($T335,OFFSET($I$21,0,MATCH(V$21,$J$19:$M$19,0),COUNT($A$21:$A$2199),1),0),1)</f>
        <v>-4.8199999999999932</v>
      </c>
      <c r="Y335" s="64" t="str">
        <f t="shared" ca="1" si="40"/>
        <v xml:space="preserve"> </v>
      </c>
      <c r="Z335" s="64">
        <f t="shared" ca="1" si="42"/>
        <v>-4.8199999999999932</v>
      </c>
    </row>
    <row r="336" spans="1:26" hidden="1" outlineLevel="1" x14ac:dyDescent="0.35">
      <c r="A336" s="64">
        <v>3104362</v>
      </c>
      <c r="B336" s="64" t="s">
        <v>184</v>
      </c>
      <c r="C336" s="64">
        <v>5862.42</v>
      </c>
      <c r="D336" s="64">
        <v>184</v>
      </c>
      <c r="E336" s="64">
        <v>481.86</v>
      </c>
      <c r="F336" s="64">
        <v>0</v>
      </c>
      <c r="H336" s="64">
        <f t="shared" si="39"/>
        <v>-481.86</v>
      </c>
      <c r="J336" s="64">
        <f t="shared" si="35"/>
        <v>37</v>
      </c>
      <c r="K336" s="64">
        <f t="shared" si="36"/>
        <v>50</v>
      </c>
      <c r="L336" s="64">
        <f t="shared" si="37"/>
        <v>169</v>
      </c>
      <c r="M336" s="64">
        <f t="shared" si="38"/>
        <v>60</v>
      </c>
      <c r="T336" s="64">
        <f t="shared" si="41"/>
        <v>315</v>
      </c>
      <c r="U336" s="64" t="e">
        <f ca="1">INDEX(OFFSET($G$21,0,MATCH(U$20,$H$20:$I$20,0),COUNT($A$21:$A$2199),1),MATCH($T336,OFFSET($I$21,0,MATCH(U$21,$J$19:$M$19,0),COUNT($A$21:$A$2199),1),0),1)</f>
        <v>#N/A</v>
      </c>
      <c r="V336" s="64">
        <f ca="1">INDEX(OFFSET($G$21,0,MATCH(V$20,$H$20:$I$20,0),COUNT($A$21:$A$2199),1),MATCH($T336,OFFSET($I$21,0,MATCH(V$21,$J$19:$M$19,0),COUNT($A$21:$A$2199),1),0),1)</f>
        <v>-3.1899999999999977</v>
      </c>
      <c r="Y336" s="64" t="str">
        <f t="shared" ca="1" si="40"/>
        <v xml:space="preserve"> </v>
      </c>
      <c r="Z336" s="64">
        <f t="shared" ca="1" si="42"/>
        <v>-3.1899999999999977</v>
      </c>
    </row>
    <row r="337" spans="1:26" hidden="1" outlineLevel="1" x14ac:dyDescent="0.35">
      <c r="A337" s="64">
        <v>3106798</v>
      </c>
      <c r="B337" s="64" t="s">
        <v>184</v>
      </c>
      <c r="C337" s="64">
        <v>5816.58</v>
      </c>
      <c r="D337" s="64">
        <v>182</v>
      </c>
      <c r="E337" s="64">
        <v>471.53</v>
      </c>
      <c r="F337" s="64">
        <v>0</v>
      </c>
      <c r="H337" s="64">
        <f t="shared" si="39"/>
        <v>-471.53</v>
      </c>
      <c r="J337" s="64">
        <f t="shared" si="35"/>
        <v>37</v>
      </c>
      <c r="K337" s="64">
        <f t="shared" si="36"/>
        <v>50</v>
      </c>
      <c r="L337" s="64">
        <f t="shared" si="37"/>
        <v>170</v>
      </c>
      <c r="M337" s="64">
        <f t="shared" si="38"/>
        <v>60</v>
      </c>
      <c r="T337" s="64">
        <f t="shared" si="41"/>
        <v>316</v>
      </c>
      <c r="U337" s="64" t="e">
        <f ca="1">INDEX(OFFSET($G$21,0,MATCH(U$20,$H$20:$I$20,0),COUNT($A$21:$A$2199),1),MATCH($T337,OFFSET($I$21,0,MATCH(U$21,$J$19:$M$19,0),COUNT($A$21:$A$2199),1),0),1)</f>
        <v>#N/A</v>
      </c>
      <c r="V337" s="64">
        <f ca="1">INDEX(OFFSET($G$21,0,MATCH(V$20,$H$20:$I$20,0),COUNT($A$21:$A$2199),1),MATCH($T337,OFFSET($I$21,0,MATCH(V$21,$J$19:$M$19,0),COUNT($A$21:$A$2199),1),0),1)</f>
        <v>-2.5499999999999829</v>
      </c>
      <c r="Y337" s="64" t="str">
        <f t="shared" ca="1" si="40"/>
        <v xml:space="preserve"> </v>
      </c>
      <c r="Z337" s="64">
        <f t="shared" ca="1" si="42"/>
        <v>-2.5499999999999829</v>
      </c>
    </row>
    <row r="338" spans="1:26" hidden="1" outlineLevel="1" x14ac:dyDescent="0.35">
      <c r="A338" s="64">
        <v>3106920</v>
      </c>
      <c r="B338" s="64" t="s">
        <v>184</v>
      </c>
      <c r="C338" s="64">
        <v>9966.0499999999993</v>
      </c>
      <c r="D338" s="64">
        <v>183</v>
      </c>
      <c r="E338" s="64">
        <v>828.12</v>
      </c>
      <c r="F338" s="64">
        <v>0</v>
      </c>
      <c r="H338" s="64">
        <f t="shared" si="39"/>
        <v>-828.12</v>
      </c>
      <c r="J338" s="64">
        <f t="shared" si="35"/>
        <v>37</v>
      </c>
      <c r="K338" s="64">
        <f t="shared" si="36"/>
        <v>50</v>
      </c>
      <c r="L338" s="64">
        <f t="shared" si="37"/>
        <v>171</v>
      </c>
      <c r="M338" s="64">
        <f t="shared" si="38"/>
        <v>60</v>
      </c>
      <c r="T338" s="64">
        <f t="shared" si="41"/>
        <v>317</v>
      </c>
      <c r="U338" s="64" t="e">
        <f ca="1">INDEX(OFFSET($G$21,0,MATCH(U$20,$H$20:$I$20,0),COUNT($A$21:$A$2199),1),MATCH($T338,OFFSET($I$21,0,MATCH(U$21,$J$19:$M$19,0),COUNT($A$21:$A$2199),1),0),1)</f>
        <v>#N/A</v>
      </c>
      <c r="V338" s="64" t="e">
        <f ca="1">INDEX(OFFSET($G$21,0,MATCH(V$20,$H$20:$I$20,0),COUNT($A$21:$A$2199),1),MATCH($T338,OFFSET($I$21,0,MATCH(V$21,$J$19:$M$19,0),COUNT($A$21:$A$2199),1),0),1)</f>
        <v>#N/A</v>
      </c>
      <c r="Y338" s="64" t="str">
        <f t="shared" ca="1" si="40"/>
        <v xml:space="preserve"> </v>
      </c>
      <c r="Z338" s="64" t="str">
        <f t="shared" ca="1" si="42"/>
        <v xml:space="preserve"> </v>
      </c>
    </row>
    <row r="339" spans="1:26" hidden="1" outlineLevel="1" x14ac:dyDescent="0.35">
      <c r="A339" s="64">
        <v>3114816</v>
      </c>
      <c r="B339" s="64" t="s">
        <v>405</v>
      </c>
      <c r="C339" s="64">
        <v>1773.27</v>
      </c>
      <c r="D339" s="64">
        <v>153</v>
      </c>
      <c r="E339" s="64">
        <v>145.06</v>
      </c>
      <c r="F339" s="64">
        <v>140.91</v>
      </c>
      <c r="H339" s="64">
        <f t="shared" si="39"/>
        <v>-4.1500000000000057</v>
      </c>
      <c r="J339" s="64">
        <f t="shared" si="35"/>
        <v>37</v>
      </c>
      <c r="K339" s="64">
        <f t="shared" si="36"/>
        <v>51</v>
      </c>
      <c r="L339" s="64">
        <f t="shared" si="37"/>
        <v>171</v>
      </c>
      <c r="M339" s="64">
        <f t="shared" si="38"/>
        <v>60</v>
      </c>
      <c r="T339" s="64">
        <f t="shared" si="41"/>
        <v>318</v>
      </c>
      <c r="U339" s="64" t="e">
        <f ca="1">INDEX(OFFSET($G$21,0,MATCH(U$20,$H$20:$I$20,0),COUNT($A$21:$A$2199),1),MATCH($T339,OFFSET($I$21,0,MATCH(U$21,$J$19:$M$19,0),COUNT($A$21:$A$2199),1),0),1)</f>
        <v>#N/A</v>
      </c>
      <c r="V339" s="64" t="e">
        <f ca="1">INDEX(OFFSET($G$21,0,MATCH(V$20,$H$20:$I$20,0),COUNT($A$21:$A$2199),1),MATCH($T339,OFFSET($I$21,0,MATCH(V$21,$J$19:$M$19,0),COUNT($A$21:$A$2199),1),0),1)</f>
        <v>#N/A</v>
      </c>
      <c r="Y339" s="64" t="str">
        <f t="shared" ca="1" si="40"/>
        <v xml:space="preserve"> </v>
      </c>
      <c r="Z339" s="64" t="str">
        <f t="shared" ca="1" si="42"/>
        <v xml:space="preserve"> </v>
      </c>
    </row>
    <row r="340" spans="1:26" hidden="1" outlineLevel="1" x14ac:dyDescent="0.35">
      <c r="A340" s="64">
        <v>3115236</v>
      </c>
      <c r="B340" s="64" t="s">
        <v>184</v>
      </c>
      <c r="C340" s="64">
        <v>4988.93</v>
      </c>
      <c r="D340" s="64">
        <v>183</v>
      </c>
      <c r="E340" s="64">
        <v>390.95</v>
      </c>
      <c r="F340" s="64">
        <v>0</v>
      </c>
      <c r="H340" s="64">
        <f t="shared" si="39"/>
        <v>-390.95</v>
      </c>
      <c r="J340" s="64">
        <f t="shared" si="35"/>
        <v>37</v>
      </c>
      <c r="K340" s="64">
        <f t="shared" si="36"/>
        <v>51</v>
      </c>
      <c r="L340" s="64">
        <f t="shared" si="37"/>
        <v>172</v>
      </c>
      <c r="M340" s="64">
        <f t="shared" si="38"/>
        <v>60</v>
      </c>
      <c r="T340" s="64">
        <f t="shared" si="41"/>
        <v>319</v>
      </c>
      <c r="U340" s="64" t="e">
        <f ca="1">INDEX(OFFSET($G$21,0,MATCH(U$20,$H$20:$I$20,0),COUNT($A$21:$A$2199),1),MATCH($T340,OFFSET($I$21,0,MATCH(U$21,$J$19:$M$19,0),COUNT($A$21:$A$2199),1),0),1)</f>
        <v>#N/A</v>
      </c>
      <c r="V340" s="64" t="e">
        <f ca="1">INDEX(OFFSET($G$21,0,MATCH(V$20,$H$20:$I$20,0),COUNT($A$21:$A$2199),1),MATCH($T340,OFFSET($I$21,0,MATCH(V$21,$J$19:$M$19,0),COUNT($A$21:$A$2199),1),0),1)</f>
        <v>#N/A</v>
      </c>
      <c r="Y340" s="64" t="str">
        <f t="shared" ca="1" si="40"/>
        <v xml:space="preserve"> </v>
      </c>
      <c r="Z340" s="64" t="str">
        <f t="shared" ca="1" si="42"/>
        <v xml:space="preserve"> </v>
      </c>
    </row>
    <row r="341" spans="1:26" hidden="1" outlineLevel="1" x14ac:dyDescent="0.35">
      <c r="A341" s="64">
        <v>3117232</v>
      </c>
      <c r="B341" s="64" t="s">
        <v>184</v>
      </c>
      <c r="C341" s="64">
        <v>3957.24</v>
      </c>
      <c r="D341" s="64">
        <v>185</v>
      </c>
      <c r="E341" s="64">
        <v>297.47000000000003</v>
      </c>
      <c r="F341" s="64">
        <v>0</v>
      </c>
      <c r="H341" s="64">
        <f t="shared" si="39"/>
        <v>-297.47000000000003</v>
      </c>
      <c r="J341" s="64">
        <f t="shared" ref="J341:J404" si="43">IF($B341=J$19,J340+1,J340)</f>
        <v>37</v>
      </c>
      <c r="K341" s="64">
        <f t="shared" ref="K341:K404" si="44">IF($B341=K$19,K340+1,K340)</f>
        <v>51</v>
      </c>
      <c r="L341" s="64">
        <f t="shared" ref="L341:L404" si="45">IF($B341=L$19,L340+1,L340)</f>
        <v>173</v>
      </c>
      <c r="M341" s="64">
        <f t="shared" ref="M341:M404" si="46">IF($B341=M$19,M340+1,M340)</f>
        <v>60</v>
      </c>
      <c r="T341" s="64">
        <f t="shared" si="41"/>
        <v>320</v>
      </c>
      <c r="U341" s="64" t="e">
        <f ca="1">INDEX(OFFSET($G$21,0,MATCH(U$20,$H$20:$I$20,0),COUNT($A$21:$A$2199),1),MATCH($T341,OFFSET($I$21,0,MATCH(U$21,$J$19:$M$19,0),COUNT($A$21:$A$2199),1),0),1)</f>
        <v>#N/A</v>
      </c>
      <c r="V341" s="64" t="e">
        <f ca="1">INDEX(OFFSET($G$21,0,MATCH(V$20,$H$20:$I$20,0),COUNT($A$21:$A$2199),1),MATCH($T341,OFFSET($I$21,0,MATCH(V$21,$J$19:$M$19,0),COUNT($A$21:$A$2199),1),0),1)</f>
        <v>#N/A</v>
      </c>
      <c r="Y341" s="64" t="str">
        <f t="shared" ca="1" si="40"/>
        <v xml:space="preserve"> </v>
      </c>
      <c r="Z341" s="64" t="str">
        <f t="shared" ca="1" si="42"/>
        <v xml:space="preserve"> </v>
      </c>
    </row>
    <row r="342" spans="1:26" hidden="1" outlineLevel="1" x14ac:dyDescent="0.35">
      <c r="A342" s="64">
        <v>3125897</v>
      </c>
      <c r="B342" s="64" t="s">
        <v>405</v>
      </c>
      <c r="C342" s="64">
        <v>1471.72</v>
      </c>
      <c r="D342" s="64">
        <v>154</v>
      </c>
      <c r="E342" s="64">
        <v>119.19</v>
      </c>
      <c r="F342" s="64">
        <v>118.44</v>
      </c>
      <c r="H342" s="64">
        <f t="shared" ref="H342:H405" si="47">F342-E342</f>
        <v>-0.75</v>
      </c>
      <c r="J342" s="64">
        <f t="shared" si="43"/>
        <v>37</v>
      </c>
      <c r="K342" s="64">
        <f t="shared" si="44"/>
        <v>52</v>
      </c>
      <c r="L342" s="64">
        <f t="shared" si="45"/>
        <v>173</v>
      </c>
      <c r="M342" s="64">
        <f t="shared" si="46"/>
        <v>60</v>
      </c>
      <c r="T342" s="64">
        <f t="shared" si="41"/>
        <v>321</v>
      </c>
      <c r="U342" s="64" t="e">
        <f ca="1">INDEX(OFFSET($G$21,0,MATCH(U$20,$H$20:$I$20,0),COUNT($A$21:$A$2199),1),MATCH($T342,OFFSET($I$21,0,MATCH(U$21,$J$19:$M$19,0),COUNT($A$21:$A$2199),1),0),1)</f>
        <v>#N/A</v>
      </c>
      <c r="V342" s="64" t="e">
        <f ca="1">INDEX(OFFSET($G$21,0,MATCH(V$20,$H$20:$I$20,0),COUNT($A$21:$A$2199),1),MATCH($T342,OFFSET($I$21,0,MATCH(V$21,$J$19:$M$19,0),COUNT($A$21:$A$2199),1),0),1)</f>
        <v>#N/A</v>
      </c>
      <c r="Y342" s="64" t="str">
        <f t="shared" ca="1" si="40"/>
        <v xml:space="preserve"> </v>
      </c>
      <c r="Z342" s="64" t="str">
        <f t="shared" ca="1" si="42"/>
        <v xml:space="preserve"> </v>
      </c>
    </row>
    <row r="343" spans="1:26" hidden="1" outlineLevel="1" x14ac:dyDescent="0.35">
      <c r="A343" s="64">
        <v>3126506</v>
      </c>
      <c r="B343" s="64" t="s">
        <v>184</v>
      </c>
      <c r="C343" s="64">
        <v>3406.86</v>
      </c>
      <c r="D343" s="64">
        <v>182</v>
      </c>
      <c r="E343" s="64">
        <v>274.55</v>
      </c>
      <c r="F343" s="64">
        <v>0</v>
      </c>
      <c r="H343" s="64">
        <f t="shared" si="47"/>
        <v>-274.55</v>
      </c>
      <c r="J343" s="64">
        <f t="shared" si="43"/>
        <v>37</v>
      </c>
      <c r="K343" s="64">
        <f t="shared" si="44"/>
        <v>52</v>
      </c>
      <c r="L343" s="64">
        <f t="shared" si="45"/>
        <v>174</v>
      </c>
      <c r="M343" s="64">
        <f t="shared" si="46"/>
        <v>60</v>
      </c>
      <c r="T343" s="64">
        <f t="shared" si="41"/>
        <v>322</v>
      </c>
      <c r="U343" s="64" t="e">
        <f ca="1">INDEX(OFFSET($G$21,0,MATCH(U$20,$H$20:$I$20,0),COUNT($A$21:$A$2199),1),MATCH($T343,OFFSET($I$21,0,MATCH(U$21,$J$19:$M$19,0),COUNT($A$21:$A$2199),1),0),1)</f>
        <v>#N/A</v>
      </c>
      <c r="V343" s="64" t="e">
        <f ca="1">INDEX(OFFSET($G$21,0,MATCH(V$20,$H$20:$I$20,0),COUNT($A$21:$A$2199),1),MATCH($T343,OFFSET($I$21,0,MATCH(V$21,$J$19:$M$19,0),COUNT($A$21:$A$2199),1),0),1)</f>
        <v>#N/A</v>
      </c>
      <c r="Y343" s="64" t="str">
        <f t="shared" ref="Y343:Y406" ca="1" si="48">IF(ISNA(U343)," ",U343)</f>
        <v xml:space="preserve"> </v>
      </c>
      <c r="Z343" s="64" t="str">
        <f t="shared" ca="1" si="42"/>
        <v xml:space="preserve"> </v>
      </c>
    </row>
    <row r="344" spans="1:26" hidden="1" outlineLevel="1" x14ac:dyDescent="0.35">
      <c r="A344" s="64">
        <v>3190949</v>
      </c>
      <c r="B344" s="64" t="s">
        <v>416</v>
      </c>
      <c r="C344" s="64">
        <v>4143.99</v>
      </c>
      <c r="D344" s="64">
        <v>185</v>
      </c>
      <c r="E344" s="64">
        <v>332.62</v>
      </c>
      <c r="F344" s="64">
        <v>0</v>
      </c>
      <c r="H344" s="64">
        <f t="shared" si="47"/>
        <v>-332.62</v>
      </c>
      <c r="J344" s="64">
        <f t="shared" si="43"/>
        <v>37</v>
      </c>
      <c r="K344" s="64">
        <f t="shared" si="44"/>
        <v>52</v>
      </c>
      <c r="L344" s="64">
        <f t="shared" si="45"/>
        <v>174</v>
      </c>
      <c r="M344" s="64">
        <f t="shared" si="46"/>
        <v>61</v>
      </c>
      <c r="T344" s="64">
        <f t="shared" ref="T344:T407" si="49">T343+1</f>
        <v>323</v>
      </c>
      <c r="U344" s="64" t="e">
        <f ca="1">INDEX(OFFSET($G$21,0,MATCH(U$20,$H$20:$I$20,0),COUNT($A$21:$A$2199),1),MATCH($T344,OFFSET($I$21,0,MATCH(U$21,$J$19:$M$19,0),COUNT($A$21:$A$2199),1),0),1)</f>
        <v>#N/A</v>
      </c>
      <c r="V344" s="64" t="e">
        <f ca="1">INDEX(OFFSET($G$21,0,MATCH(V$20,$H$20:$I$20,0),COUNT($A$21:$A$2199),1),MATCH($T344,OFFSET($I$21,0,MATCH(V$21,$J$19:$M$19,0),COUNT($A$21:$A$2199),1),0),1)</f>
        <v>#N/A</v>
      </c>
      <c r="Y344" s="64" t="str">
        <f t="shared" ca="1" si="48"/>
        <v xml:space="preserve"> </v>
      </c>
      <c r="Z344" s="64" t="str">
        <f t="shared" ref="Z344:Z407" ca="1" si="50">IF(ISNA(V344)," ",V344)</f>
        <v xml:space="preserve"> </v>
      </c>
    </row>
    <row r="345" spans="1:26" hidden="1" outlineLevel="1" x14ac:dyDescent="0.35">
      <c r="A345" s="64">
        <v>3192804</v>
      </c>
      <c r="B345" s="64" t="s">
        <v>184</v>
      </c>
      <c r="C345" s="64">
        <v>5808.27</v>
      </c>
      <c r="D345" s="64">
        <v>185</v>
      </c>
      <c r="E345" s="64">
        <v>473.02</v>
      </c>
      <c r="F345" s="64">
        <v>0</v>
      </c>
      <c r="H345" s="64">
        <f t="shared" si="47"/>
        <v>-473.02</v>
      </c>
      <c r="J345" s="64">
        <f t="shared" si="43"/>
        <v>37</v>
      </c>
      <c r="K345" s="64">
        <f t="shared" si="44"/>
        <v>52</v>
      </c>
      <c r="L345" s="64">
        <f t="shared" si="45"/>
        <v>175</v>
      </c>
      <c r="M345" s="64">
        <f t="shared" si="46"/>
        <v>61</v>
      </c>
      <c r="T345" s="64">
        <f t="shared" si="49"/>
        <v>324</v>
      </c>
      <c r="U345" s="64" t="e">
        <f ca="1">INDEX(OFFSET($G$21,0,MATCH(U$20,$H$20:$I$20,0),COUNT($A$21:$A$2199),1),MATCH($T345,OFFSET($I$21,0,MATCH(U$21,$J$19:$M$19,0),COUNT($A$21:$A$2199),1),0),1)</f>
        <v>#N/A</v>
      </c>
      <c r="V345" s="64" t="e">
        <f ca="1">INDEX(OFFSET($G$21,0,MATCH(V$20,$H$20:$I$20,0),COUNT($A$21:$A$2199),1),MATCH($T345,OFFSET($I$21,0,MATCH(V$21,$J$19:$M$19,0),COUNT($A$21:$A$2199),1),0),1)</f>
        <v>#N/A</v>
      </c>
      <c r="Y345" s="64" t="str">
        <f t="shared" ca="1" si="48"/>
        <v xml:space="preserve"> </v>
      </c>
      <c r="Z345" s="64" t="str">
        <f t="shared" ca="1" si="50"/>
        <v xml:space="preserve"> </v>
      </c>
    </row>
    <row r="346" spans="1:26" hidden="1" outlineLevel="1" x14ac:dyDescent="0.35">
      <c r="A346" s="64">
        <v>3194454</v>
      </c>
      <c r="B346" s="64" t="s">
        <v>416</v>
      </c>
      <c r="C346" s="64">
        <v>4238.16</v>
      </c>
      <c r="D346" s="64">
        <v>185</v>
      </c>
      <c r="E346" s="64">
        <v>360.71</v>
      </c>
      <c r="F346" s="64">
        <v>0</v>
      </c>
      <c r="H346" s="64">
        <f t="shared" si="47"/>
        <v>-360.71</v>
      </c>
      <c r="J346" s="64">
        <f t="shared" si="43"/>
        <v>37</v>
      </c>
      <c r="K346" s="64">
        <f t="shared" si="44"/>
        <v>52</v>
      </c>
      <c r="L346" s="64">
        <f t="shared" si="45"/>
        <v>175</v>
      </c>
      <c r="M346" s="64">
        <f t="shared" si="46"/>
        <v>62</v>
      </c>
      <c r="T346" s="64">
        <f t="shared" si="49"/>
        <v>325</v>
      </c>
      <c r="U346" s="64" t="e">
        <f ca="1">INDEX(OFFSET($G$21,0,MATCH(U$20,$H$20:$I$20,0),COUNT($A$21:$A$2199),1),MATCH($T346,OFFSET($I$21,0,MATCH(U$21,$J$19:$M$19,0),COUNT($A$21:$A$2199),1),0),1)</f>
        <v>#N/A</v>
      </c>
      <c r="V346" s="64" t="e">
        <f ca="1">INDEX(OFFSET($G$21,0,MATCH(V$20,$H$20:$I$20,0),COUNT($A$21:$A$2199),1),MATCH($T346,OFFSET($I$21,0,MATCH(V$21,$J$19:$M$19,0),COUNT($A$21:$A$2199),1),0),1)</f>
        <v>#N/A</v>
      </c>
      <c r="Y346" s="64" t="str">
        <f t="shared" ca="1" si="48"/>
        <v xml:space="preserve"> </v>
      </c>
      <c r="Z346" s="64" t="str">
        <f t="shared" ca="1" si="50"/>
        <v xml:space="preserve"> </v>
      </c>
    </row>
    <row r="347" spans="1:26" hidden="1" outlineLevel="1" x14ac:dyDescent="0.35">
      <c r="A347" s="64">
        <v>3204815</v>
      </c>
      <c r="B347" s="64" t="s">
        <v>184</v>
      </c>
      <c r="C347" s="64">
        <v>7532.87</v>
      </c>
      <c r="D347" s="64">
        <v>183</v>
      </c>
      <c r="E347" s="64">
        <v>595.30999999999995</v>
      </c>
      <c r="F347" s="64">
        <v>0</v>
      </c>
      <c r="H347" s="64">
        <f t="shared" si="47"/>
        <v>-595.30999999999995</v>
      </c>
      <c r="J347" s="64">
        <f t="shared" si="43"/>
        <v>37</v>
      </c>
      <c r="K347" s="64">
        <f t="shared" si="44"/>
        <v>52</v>
      </c>
      <c r="L347" s="64">
        <f t="shared" si="45"/>
        <v>176</v>
      </c>
      <c r="M347" s="64">
        <f t="shared" si="46"/>
        <v>62</v>
      </c>
      <c r="T347" s="64">
        <f t="shared" si="49"/>
        <v>326</v>
      </c>
      <c r="U347" s="64" t="e">
        <f ca="1">INDEX(OFFSET($G$21,0,MATCH(U$20,$H$20:$I$20,0),COUNT($A$21:$A$2199),1),MATCH($T347,OFFSET($I$21,0,MATCH(U$21,$J$19:$M$19,0),COUNT($A$21:$A$2199),1),0),1)</f>
        <v>#N/A</v>
      </c>
      <c r="V347" s="64" t="e">
        <f ca="1">INDEX(OFFSET($G$21,0,MATCH(V$20,$H$20:$I$20,0),COUNT($A$21:$A$2199),1),MATCH($T347,OFFSET($I$21,0,MATCH(V$21,$J$19:$M$19,0),COUNT($A$21:$A$2199),1),0),1)</f>
        <v>#N/A</v>
      </c>
      <c r="Y347" s="64" t="str">
        <f t="shared" ca="1" si="48"/>
        <v xml:space="preserve"> </v>
      </c>
      <c r="Z347" s="64" t="str">
        <f t="shared" ca="1" si="50"/>
        <v xml:space="preserve"> </v>
      </c>
    </row>
    <row r="348" spans="1:26" hidden="1" outlineLevel="1" x14ac:dyDescent="0.35">
      <c r="A348" s="64">
        <v>3227700</v>
      </c>
      <c r="B348" s="64" t="s">
        <v>102</v>
      </c>
      <c r="C348" s="64">
        <v>4733.79</v>
      </c>
      <c r="D348" s="64">
        <v>184</v>
      </c>
      <c r="E348" s="64">
        <v>398.74</v>
      </c>
      <c r="F348" s="64">
        <v>397.76</v>
      </c>
      <c r="H348" s="64">
        <f t="shared" si="47"/>
        <v>-0.98000000000001819</v>
      </c>
      <c r="J348" s="64">
        <f t="shared" si="43"/>
        <v>38</v>
      </c>
      <c r="K348" s="64">
        <f t="shared" si="44"/>
        <v>52</v>
      </c>
      <c r="L348" s="64">
        <f t="shared" si="45"/>
        <v>176</v>
      </c>
      <c r="M348" s="64">
        <f t="shared" si="46"/>
        <v>62</v>
      </c>
      <c r="T348" s="64">
        <f t="shared" si="49"/>
        <v>327</v>
      </c>
      <c r="U348" s="64" t="e">
        <f ca="1">INDEX(OFFSET($G$21,0,MATCH(U$20,$H$20:$I$20,0),COUNT($A$21:$A$2199),1),MATCH($T348,OFFSET($I$21,0,MATCH(U$21,$J$19:$M$19,0),COUNT($A$21:$A$2199),1),0),1)</f>
        <v>#N/A</v>
      </c>
      <c r="V348" s="64" t="e">
        <f ca="1">INDEX(OFFSET($G$21,0,MATCH(V$20,$H$20:$I$20,0),COUNT($A$21:$A$2199),1),MATCH($T348,OFFSET($I$21,0,MATCH(V$21,$J$19:$M$19,0),COUNT($A$21:$A$2199),1),0),1)</f>
        <v>#N/A</v>
      </c>
      <c r="Y348" s="64" t="str">
        <f t="shared" ca="1" si="48"/>
        <v xml:space="preserve"> </v>
      </c>
      <c r="Z348" s="64" t="str">
        <f t="shared" ca="1" si="50"/>
        <v xml:space="preserve"> </v>
      </c>
    </row>
    <row r="349" spans="1:26" hidden="1" outlineLevel="1" x14ac:dyDescent="0.35">
      <c r="A349" s="64">
        <v>3229540</v>
      </c>
      <c r="B349" s="64" t="s">
        <v>184</v>
      </c>
      <c r="C349" s="64">
        <v>1588.82</v>
      </c>
      <c r="D349" s="64">
        <v>184</v>
      </c>
      <c r="E349" s="64">
        <v>128.78</v>
      </c>
      <c r="F349" s="64">
        <v>0</v>
      </c>
      <c r="H349" s="64">
        <f t="shared" si="47"/>
        <v>-128.78</v>
      </c>
      <c r="J349" s="64">
        <f t="shared" si="43"/>
        <v>38</v>
      </c>
      <c r="K349" s="64">
        <f t="shared" si="44"/>
        <v>52</v>
      </c>
      <c r="L349" s="64">
        <f t="shared" si="45"/>
        <v>177</v>
      </c>
      <c r="M349" s="64">
        <f t="shared" si="46"/>
        <v>62</v>
      </c>
      <c r="T349" s="64">
        <f t="shared" si="49"/>
        <v>328</v>
      </c>
      <c r="U349" s="64" t="e">
        <f ca="1">INDEX(OFFSET($G$21,0,MATCH(U$20,$H$20:$I$20,0),COUNT($A$21:$A$2199),1),MATCH($T349,OFFSET($I$21,0,MATCH(U$21,$J$19:$M$19,0),COUNT($A$21:$A$2199),1),0),1)</f>
        <v>#N/A</v>
      </c>
      <c r="V349" s="64" t="e">
        <f ca="1">INDEX(OFFSET($G$21,0,MATCH(V$20,$H$20:$I$20,0),COUNT($A$21:$A$2199),1),MATCH($T349,OFFSET($I$21,0,MATCH(V$21,$J$19:$M$19,0),COUNT($A$21:$A$2199),1),0),1)</f>
        <v>#N/A</v>
      </c>
      <c r="Y349" s="64" t="str">
        <f t="shared" ca="1" si="48"/>
        <v xml:space="preserve"> </v>
      </c>
      <c r="Z349" s="64" t="str">
        <f t="shared" ca="1" si="50"/>
        <v xml:space="preserve"> </v>
      </c>
    </row>
    <row r="350" spans="1:26" hidden="1" outlineLevel="1" x14ac:dyDescent="0.35">
      <c r="A350" s="64">
        <v>3235133</v>
      </c>
      <c r="B350" s="64" t="s">
        <v>102</v>
      </c>
      <c r="C350" s="64">
        <v>9455.17</v>
      </c>
      <c r="D350" s="64">
        <v>153</v>
      </c>
      <c r="E350" s="64">
        <v>777.49</v>
      </c>
      <c r="F350" s="64">
        <v>778.8</v>
      </c>
      <c r="H350" s="64">
        <f t="shared" si="47"/>
        <v>1.3099999999999454</v>
      </c>
      <c r="J350" s="64">
        <f t="shared" si="43"/>
        <v>39</v>
      </c>
      <c r="K350" s="64">
        <f t="shared" si="44"/>
        <v>52</v>
      </c>
      <c r="L350" s="64">
        <f t="shared" si="45"/>
        <v>177</v>
      </c>
      <c r="M350" s="64">
        <f t="shared" si="46"/>
        <v>62</v>
      </c>
      <c r="T350" s="64">
        <f t="shared" si="49"/>
        <v>329</v>
      </c>
      <c r="U350" s="64" t="e">
        <f ca="1">INDEX(OFFSET($G$21,0,MATCH(U$20,$H$20:$I$20,0),COUNT($A$21:$A$2199),1),MATCH($T350,OFFSET($I$21,0,MATCH(U$21,$J$19:$M$19,0),COUNT($A$21:$A$2199),1),0),1)</f>
        <v>#N/A</v>
      </c>
      <c r="V350" s="64" t="e">
        <f ca="1">INDEX(OFFSET($G$21,0,MATCH(V$20,$H$20:$I$20,0),COUNT($A$21:$A$2199),1),MATCH($T350,OFFSET($I$21,0,MATCH(V$21,$J$19:$M$19,0),COUNT($A$21:$A$2199),1),0),1)</f>
        <v>#N/A</v>
      </c>
      <c r="Y350" s="64" t="str">
        <f t="shared" ca="1" si="48"/>
        <v xml:space="preserve"> </v>
      </c>
      <c r="Z350" s="64" t="str">
        <f t="shared" ca="1" si="50"/>
        <v xml:space="preserve"> </v>
      </c>
    </row>
    <row r="351" spans="1:26" hidden="1" outlineLevel="1" x14ac:dyDescent="0.35">
      <c r="A351" s="64">
        <v>3240207</v>
      </c>
      <c r="B351" s="64" t="s">
        <v>184</v>
      </c>
      <c r="C351" s="64">
        <v>15991.86</v>
      </c>
      <c r="D351" s="64">
        <v>185</v>
      </c>
      <c r="E351" s="64">
        <v>1315.82</v>
      </c>
      <c r="F351" s="64">
        <v>0</v>
      </c>
      <c r="H351" s="64">
        <f t="shared" si="47"/>
        <v>-1315.82</v>
      </c>
      <c r="J351" s="64">
        <f t="shared" si="43"/>
        <v>39</v>
      </c>
      <c r="K351" s="64">
        <f t="shared" si="44"/>
        <v>52</v>
      </c>
      <c r="L351" s="64">
        <f t="shared" si="45"/>
        <v>178</v>
      </c>
      <c r="M351" s="64">
        <f t="shared" si="46"/>
        <v>62</v>
      </c>
      <c r="T351" s="64">
        <f t="shared" si="49"/>
        <v>330</v>
      </c>
      <c r="U351" s="64" t="e">
        <f ca="1">INDEX(OFFSET($G$21,0,MATCH(U$20,$H$20:$I$20,0),COUNT($A$21:$A$2199),1),MATCH($T351,OFFSET($I$21,0,MATCH(U$21,$J$19:$M$19,0),COUNT($A$21:$A$2199),1),0),1)</f>
        <v>#N/A</v>
      </c>
      <c r="V351" s="64" t="e">
        <f ca="1">INDEX(OFFSET($G$21,0,MATCH(V$20,$H$20:$I$20,0),COUNT($A$21:$A$2199),1),MATCH($T351,OFFSET($I$21,0,MATCH(V$21,$J$19:$M$19,0),COUNT($A$21:$A$2199),1),0),1)</f>
        <v>#N/A</v>
      </c>
      <c r="Y351" s="64" t="str">
        <f t="shared" ca="1" si="48"/>
        <v xml:space="preserve"> </v>
      </c>
      <c r="Z351" s="64" t="str">
        <f t="shared" ca="1" si="50"/>
        <v xml:space="preserve"> </v>
      </c>
    </row>
    <row r="352" spans="1:26" hidden="1" outlineLevel="1" x14ac:dyDescent="0.35">
      <c r="A352" s="64">
        <v>3242625</v>
      </c>
      <c r="B352" s="64" t="s">
        <v>416</v>
      </c>
      <c r="C352" s="64">
        <v>5467.49</v>
      </c>
      <c r="D352" s="64">
        <v>184</v>
      </c>
      <c r="E352" s="64">
        <v>435.34</v>
      </c>
      <c r="F352" s="64">
        <v>0</v>
      </c>
      <c r="H352" s="64">
        <f t="shared" si="47"/>
        <v>-435.34</v>
      </c>
      <c r="J352" s="64">
        <f t="shared" si="43"/>
        <v>39</v>
      </c>
      <c r="K352" s="64">
        <f t="shared" si="44"/>
        <v>52</v>
      </c>
      <c r="L352" s="64">
        <f t="shared" si="45"/>
        <v>178</v>
      </c>
      <c r="M352" s="64">
        <f t="shared" si="46"/>
        <v>63</v>
      </c>
      <c r="T352" s="64">
        <f t="shared" si="49"/>
        <v>331</v>
      </c>
      <c r="U352" s="64" t="e">
        <f ca="1">INDEX(OFFSET($G$21,0,MATCH(U$20,$H$20:$I$20,0),COUNT($A$21:$A$2199),1),MATCH($T352,OFFSET($I$21,0,MATCH(U$21,$J$19:$M$19,0),COUNT($A$21:$A$2199),1),0),1)</f>
        <v>#N/A</v>
      </c>
      <c r="V352" s="64" t="e">
        <f ca="1">INDEX(OFFSET($G$21,0,MATCH(V$20,$H$20:$I$20,0),COUNT($A$21:$A$2199),1),MATCH($T352,OFFSET($I$21,0,MATCH(V$21,$J$19:$M$19,0),COUNT($A$21:$A$2199),1),0),1)</f>
        <v>#N/A</v>
      </c>
      <c r="Y352" s="64" t="str">
        <f t="shared" ca="1" si="48"/>
        <v xml:space="preserve"> </v>
      </c>
      <c r="Z352" s="64" t="str">
        <f t="shared" ca="1" si="50"/>
        <v xml:space="preserve"> </v>
      </c>
    </row>
    <row r="353" spans="1:26" hidden="1" outlineLevel="1" x14ac:dyDescent="0.35">
      <c r="A353" s="64">
        <v>3249788</v>
      </c>
      <c r="B353" s="64" t="s">
        <v>405</v>
      </c>
      <c r="C353" s="64">
        <v>3258.04</v>
      </c>
      <c r="D353" s="64">
        <v>183</v>
      </c>
      <c r="E353" s="64">
        <v>273.72000000000003</v>
      </c>
      <c r="F353" s="64">
        <v>274.07</v>
      </c>
      <c r="H353" s="64">
        <f t="shared" si="47"/>
        <v>0.34999999999996589</v>
      </c>
      <c r="J353" s="64">
        <f t="shared" si="43"/>
        <v>39</v>
      </c>
      <c r="K353" s="64">
        <f t="shared" si="44"/>
        <v>53</v>
      </c>
      <c r="L353" s="64">
        <f t="shared" si="45"/>
        <v>178</v>
      </c>
      <c r="M353" s="64">
        <f t="shared" si="46"/>
        <v>63</v>
      </c>
      <c r="T353" s="64">
        <f t="shared" si="49"/>
        <v>332</v>
      </c>
      <c r="U353" s="64" t="e">
        <f ca="1">INDEX(OFFSET($G$21,0,MATCH(U$20,$H$20:$I$20,0),COUNT($A$21:$A$2199),1),MATCH($T353,OFFSET($I$21,0,MATCH(U$21,$J$19:$M$19,0),COUNT($A$21:$A$2199),1),0),1)</f>
        <v>#N/A</v>
      </c>
      <c r="V353" s="64" t="e">
        <f ca="1">INDEX(OFFSET($G$21,0,MATCH(V$20,$H$20:$I$20,0),COUNT($A$21:$A$2199),1),MATCH($T353,OFFSET($I$21,0,MATCH(V$21,$J$19:$M$19,0),COUNT($A$21:$A$2199),1),0),1)</f>
        <v>#N/A</v>
      </c>
      <c r="Y353" s="64" t="str">
        <f t="shared" ca="1" si="48"/>
        <v xml:space="preserve"> </v>
      </c>
      <c r="Z353" s="64" t="str">
        <f t="shared" ca="1" si="50"/>
        <v xml:space="preserve"> </v>
      </c>
    </row>
    <row r="354" spans="1:26" hidden="1" outlineLevel="1" x14ac:dyDescent="0.35">
      <c r="A354" s="64">
        <v>3251593</v>
      </c>
      <c r="B354" s="64" t="s">
        <v>184</v>
      </c>
      <c r="C354" s="64">
        <v>7000.8</v>
      </c>
      <c r="D354" s="64">
        <v>183</v>
      </c>
      <c r="E354" s="64">
        <v>564.54</v>
      </c>
      <c r="F354" s="64">
        <v>0</v>
      </c>
      <c r="H354" s="64">
        <f t="shared" si="47"/>
        <v>-564.54</v>
      </c>
      <c r="J354" s="64">
        <f t="shared" si="43"/>
        <v>39</v>
      </c>
      <c r="K354" s="64">
        <f t="shared" si="44"/>
        <v>53</v>
      </c>
      <c r="L354" s="64">
        <f t="shared" si="45"/>
        <v>179</v>
      </c>
      <c r="M354" s="64">
        <f t="shared" si="46"/>
        <v>63</v>
      </c>
      <c r="T354" s="64">
        <f t="shared" si="49"/>
        <v>333</v>
      </c>
      <c r="U354" s="64" t="e">
        <f ca="1">INDEX(OFFSET($G$21,0,MATCH(U$20,$H$20:$I$20,0),COUNT($A$21:$A$2199),1),MATCH($T354,OFFSET($I$21,0,MATCH(U$21,$J$19:$M$19,0),COUNT($A$21:$A$2199),1),0),1)</f>
        <v>#N/A</v>
      </c>
      <c r="V354" s="64" t="e">
        <f ca="1">INDEX(OFFSET($G$21,0,MATCH(V$20,$H$20:$I$20,0),COUNT($A$21:$A$2199),1),MATCH($T354,OFFSET($I$21,0,MATCH(V$21,$J$19:$M$19,0),COUNT($A$21:$A$2199),1),0),1)</f>
        <v>#N/A</v>
      </c>
      <c r="Y354" s="64" t="str">
        <f t="shared" ca="1" si="48"/>
        <v xml:space="preserve"> </v>
      </c>
      <c r="Z354" s="64" t="str">
        <f t="shared" ca="1" si="50"/>
        <v xml:space="preserve"> </v>
      </c>
    </row>
    <row r="355" spans="1:26" hidden="1" outlineLevel="1" x14ac:dyDescent="0.35">
      <c r="A355" s="64">
        <v>3251676</v>
      </c>
      <c r="B355" s="64" t="s">
        <v>184</v>
      </c>
      <c r="C355" s="64">
        <v>3338.19</v>
      </c>
      <c r="D355" s="64">
        <v>183</v>
      </c>
      <c r="E355" s="64">
        <v>253.49</v>
      </c>
      <c r="F355" s="64">
        <v>0</v>
      </c>
      <c r="H355" s="64">
        <f t="shared" si="47"/>
        <v>-253.49</v>
      </c>
      <c r="J355" s="64">
        <f t="shared" si="43"/>
        <v>39</v>
      </c>
      <c r="K355" s="64">
        <f t="shared" si="44"/>
        <v>53</v>
      </c>
      <c r="L355" s="64">
        <f t="shared" si="45"/>
        <v>180</v>
      </c>
      <c r="M355" s="64">
        <f t="shared" si="46"/>
        <v>63</v>
      </c>
      <c r="T355" s="64">
        <f t="shared" si="49"/>
        <v>334</v>
      </c>
      <c r="U355" s="64" t="e">
        <f ca="1">INDEX(OFFSET($G$21,0,MATCH(U$20,$H$20:$I$20,0),COUNT($A$21:$A$2199),1),MATCH($T355,OFFSET($I$21,0,MATCH(U$21,$J$19:$M$19,0),COUNT($A$21:$A$2199),1),0),1)</f>
        <v>#N/A</v>
      </c>
      <c r="V355" s="64" t="e">
        <f ca="1">INDEX(OFFSET($G$21,0,MATCH(V$20,$H$20:$I$20,0),COUNT($A$21:$A$2199),1),MATCH($T355,OFFSET($I$21,0,MATCH(V$21,$J$19:$M$19,0),COUNT($A$21:$A$2199),1),0),1)</f>
        <v>#N/A</v>
      </c>
      <c r="Y355" s="64" t="str">
        <f t="shared" ca="1" si="48"/>
        <v xml:space="preserve"> </v>
      </c>
      <c r="Z355" s="64" t="str">
        <f t="shared" ca="1" si="50"/>
        <v xml:space="preserve"> </v>
      </c>
    </row>
    <row r="356" spans="1:26" hidden="1" outlineLevel="1" x14ac:dyDescent="0.35">
      <c r="A356" s="64">
        <v>3263332</v>
      </c>
      <c r="B356" s="64" t="s">
        <v>102</v>
      </c>
      <c r="C356" s="64">
        <v>2453.19</v>
      </c>
      <c r="D356" s="64">
        <v>153</v>
      </c>
      <c r="E356" s="64">
        <v>193.02</v>
      </c>
      <c r="F356" s="64">
        <v>190.49</v>
      </c>
      <c r="H356" s="64">
        <f t="shared" si="47"/>
        <v>-2.5300000000000011</v>
      </c>
      <c r="J356" s="64">
        <f t="shared" si="43"/>
        <v>40</v>
      </c>
      <c r="K356" s="64">
        <f t="shared" si="44"/>
        <v>53</v>
      </c>
      <c r="L356" s="64">
        <f t="shared" si="45"/>
        <v>180</v>
      </c>
      <c r="M356" s="64">
        <f t="shared" si="46"/>
        <v>63</v>
      </c>
      <c r="T356" s="64">
        <f t="shared" si="49"/>
        <v>335</v>
      </c>
      <c r="U356" s="64" t="e">
        <f ca="1">INDEX(OFFSET($G$21,0,MATCH(U$20,$H$20:$I$20,0),COUNT($A$21:$A$2199),1),MATCH($T356,OFFSET($I$21,0,MATCH(U$21,$J$19:$M$19,0),COUNT($A$21:$A$2199),1),0),1)</f>
        <v>#N/A</v>
      </c>
      <c r="V356" s="64" t="e">
        <f ca="1">INDEX(OFFSET($G$21,0,MATCH(V$20,$H$20:$I$20,0),COUNT($A$21:$A$2199),1),MATCH($T356,OFFSET($I$21,0,MATCH(V$21,$J$19:$M$19,0),COUNT($A$21:$A$2199),1),0),1)</f>
        <v>#N/A</v>
      </c>
      <c r="Y356" s="64" t="str">
        <f t="shared" ca="1" si="48"/>
        <v xml:space="preserve"> </v>
      </c>
      <c r="Z356" s="64" t="str">
        <f t="shared" ca="1" si="50"/>
        <v xml:space="preserve"> </v>
      </c>
    </row>
    <row r="357" spans="1:26" hidden="1" outlineLevel="1" x14ac:dyDescent="0.35">
      <c r="A357" s="64">
        <v>3269124</v>
      </c>
      <c r="B357" s="64" t="s">
        <v>184</v>
      </c>
      <c r="C357" s="64">
        <v>4734.7299999999996</v>
      </c>
      <c r="D357" s="64">
        <v>183</v>
      </c>
      <c r="E357" s="64">
        <v>397.96</v>
      </c>
      <c r="F357" s="64">
        <v>0</v>
      </c>
      <c r="H357" s="64">
        <f t="shared" si="47"/>
        <v>-397.96</v>
      </c>
      <c r="J357" s="64">
        <f t="shared" si="43"/>
        <v>40</v>
      </c>
      <c r="K357" s="64">
        <f t="shared" si="44"/>
        <v>53</v>
      </c>
      <c r="L357" s="64">
        <f t="shared" si="45"/>
        <v>181</v>
      </c>
      <c r="M357" s="64">
        <f t="shared" si="46"/>
        <v>63</v>
      </c>
      <c r="T357" s="64">
        <f t="shared" si="49"/>
        <v>336</v>
      </c>
      <c r="U357" s="64" t="e">
        <f ca="1">INDEX(OFFSET($G$21,0,MATCH(U$20,$H$20:$I$20,0),COUNT($A$21:$A$2199),1),MATCH($T357,OFFSET($I$21,0,MATCH(U$21,$J$19:$M$19,0),COUNT($A$21:$A$2199),1),0),1)</f>
        <v>#N/A</v>
      </c>
      <c r="V357" s="64" t="e">
        <f ca="1">INDEX(OFFSET($G$21,0,MATCH(V$20,$H$20:$I$20,0),COUNT($A$21:$A$2199),1),MATCH($T357,OFFSET($I$21,0,MATCH(V$21,$J$19:$M$19,0),COUNT($A$21:$A$2199),1),0),1)</f>
        <v>#N/A</v>
      </c>
      <c r="Y357" s="64" t="str">
        <f t="shared" ca="1" si="48"/>
        <v xml:space="preserve"> </v>
      </c>
      <c r="Z357" s="64" t="str">
        <f t="shared" ca="1" si="50"/>
        <v xml:space="preserve"> </v>
      </c>
    </row>
    <row r="358" spans="1:26" hidden="1" outlineLevel="1" x14ac:dyDescent="0.35">
      <c r="A358" s="64">
        <v>3273274</v>
      </c>
      <c r="B358" s="64" t="s">
        <v>184</v>
      </c>
      <c r="C358" s="64">
        <v>6081.67</v>
      </c>
      <c r="D358" s="64">
        <v>183</v>
      </c>
      <c r="E358" s="64">
        <v>494.12</v>
      </c>
      <c r="F358" s="64">
        <v>0</v>
      </c>
      <c r="H358" s="64">
        <f t="shared" si="47"/>
        <v>-494.12</v>
      </c>
      <c r="J358" s="64">
        <f t="shared" si="43"/>
        <v>40</v>
      </c>
      <c r="K358" s="64">
        <f t="shared" si="44"/>
        <v>53</v>
      </c>
      <c r="L358" s="64">
        <f t="shared" si="45"/>
        <v>182</v>
      </c>
      <c r="M358" s="64">
        <f t="shared" si="46"/>
        <v>63</v>
      </c>
      <c r="T358" s="64">
        <f t="shared" si="49"/>
        <v>337</v>
      </c>
      <c r="U358" s="64" t="e">
        <f ca="1">INDEX(OFFSET($G$21,0,MATCH(U$20,$H$20:$I$20,0),COUNT($A$21:$A$2199),1),MATCH($T358,OFFSET($I$21,0,MATCH(U$21,$J$19:$M$19,0),COUNT($A$21:$A$2199),1),0),1)</f>
        <v>#N/A</v>
      </c>
      <c r="V358" s="64" t="e">
        <f ca="1">INDEX(OFFSET($G$21,0,MATCH(V$20,$H$20:$I$20,0),COUNT($A$21:$A$2199),1),MATCH($T358,OFFSET($I$21,0,MATCH(V$21,$J$19:$M$19,0),COUNT($A$21:$A$2199),1),0),1)</f>
        <v>#N/A</v>
      </c>
      <c r="Y358" s="64" t="str">
        <f t="shared" ca="1" si="48"/>
        <v xml:space="preserve"> </v>
      </c>
      <c r="Z358" s="64" t="str">
        <f t="shared" ca="1" si="50"/>
        <v xml:space="preserve"> </v>
      </c>
    </row>
    <row r="359" spans="1:26" hidden="1" outlineLevel="1" x14ac:dyDescent="0.35">
      <c r="A359" s="64">
        <v>3273779</v>
      </c>
      <c r="B359" s="64" t="s">
        <v>184</v>
      </c>
      <c r="C359" s="64">
        <v>4301.1099999999997</v>
      </c>
      <c r="D359" s="64">
        <v>183</v>
      </c>
      <c r="E359" s="64">
        <v>364.2</v>
      </c>
      <c r="F359" s="64">
        <v>0</v>
      </c>
      <c r="H359" s="64">
        <f t="shared" si="47"/>
        <v>-364.2</v>
      </c>
      <c r="J359" s="64">
        <f t="shared" si="43"/>
        <v>40</v>
      </c>
      <c r="K359" s="64">
        <f t="shared" si="44"/>
        <v>53</v>
      </c>
      <c r="L359" s="64">
        <f t="shared" si="45"/>
        <v>183</v>
      </c>
      <c r="M359" s="64">
        <f t="shared" si="46"/>
        <v>63</v>
      </c>
      <c r="T359" s="64">
        <f t="shared" si="49"/>
        <v>338</v>
      </c>
      <c r="U359" s="64" t="e">
        <f ca="1">INDEX(OFFSET($G$21,0,MATCH(U$20,$H$20:$I$20,0),COUNT($A$21:$A$2199),1),MATCH($T359,OFFSET($I$21,0,MATCH(U$21,$J$19:$M$19,0),COUNT($A$21:$A$2199),1),0),1)</f>
        <v>#N/A</v>
      </c>
      <c r="V359" s="64" t="e">
        <f ca="1">INDEX(OFFSET($G$21,0,MATCH(V$20,$H$20:$I$20,0),COUNT($A$21:$A$2199),1),MATCH($T359,OFFSET($I$21,0,MATCH(V$21,$J$19:$M$19,0),COUNT($A$21:$A$2199),1),0),1)</f>
        <v>#N/A</v>
      </c>
      <c r="Y359" s="64" t="str">
        <f t="shared" ca="1" si="48"/>
        <v xml:space="preserve"> </v>
      </c>
      <c r="Z359" s="64" t="str">
        <f t="shared" ca="1" si="50"/>
        <v xml:space="preserve"> </v>
      </c>
    </row>
    <row r="360" spans="1:26" hidden="1" outlineLevel="1" x14ac:dyDescent="0.35">
      <c r="A360" s="64">
        <v>3273985</v>
      </c>
      <c r="B360" s="64" t="s">
        <v>405</v>
      </c>
      <c r="C360" s="64">
        <v>5148.0600000000004</v>
      </c>
      <c r="D360" s="64">
        <v>153</v>
      </c>
      <c r="E360" s="64">
        <v>413.56</v>
      </c>
      <c r="F360" s="64">
        <v>404.8</v>
      </c>
      <c r="H360" s="64">
        <f t="shared" si="47"/>
        <v>-8.7599999999999909</v>
      </c>
      <c r="J360" s="64">
        <f t="shared" si="43"/>
        <v>40</v>
      </c>
      <c r="K360" s="64">
        <f t="shared" si="44"/>
        <v>54</v>
      </c>
      <c r="L360" s="64">
        <f t="shared" si="45"/>
        <v>183</v>
      </c>
      <c r="M360" s="64">
        <f t="shared" si="46"/>
        <v>63</v>
      </c>
      <c r="T360" s="64">
        <f t="shared" si="49"/>
        <v>339</v>
      </c>
      <c r="U360" s="64" t="e">
        <f ca="1">INDEX(OFFSET($G$21,0,MATCH(U$20,$H$20:$I$20,0),COUNT($A$21:$A$2199),1),MATCH($T360,OFFSET($I$21,0,MATCH(U$21,$J$19:$M$19,0),COUNT($A$21:$A$2199),1),0),1)</f>
        <v>#N/A</v>
      </c>
      <c r="V360" s="64" t="e">
        <f ca="1">INDEX(OFFSET($G$21,0,MATCH(V$20,$H$20:$I$20,0),COUNT($A$21:$A$2199),1),MATCH($T360,OFFSET($I$21,0,MATCH(V$21,$J$19:$M$19,0),COUNT($A$21:$A$2199),1),0),1)</f>
        <v>#N/A</v>
      </c>
      <c r="Y360" s="64" t="str">
        <f t="shared" ca="1" si="48"/>
        <v xml:space="preserve"> </v>
      </c>
      <c r="Z360" s="64" t="str">
        <f t="shared" ca="1" si="50"/>
        <v xml:space="preserve"> </v>
      </c>
    </row>
    <row r="361" spans="1:26" hidden="1" outlineLevel="1" x14ac:dyDescent="0.35">
      <c r="A361" s="64">
        <v>3274834</v>
      </c>
      <c r="B361" s="64" t="s">
        <v>184</v>
      </c>
      <c r="C361" s="64">
        <v>3624.6</v>
      </c>
      <c r="D361" s="64">
        <v>183</v>
      </c>
      <c r="E361" s="64">
        <v>309.35000000000002</v>
      </c>
      <c r="F361" s="64">
        <v>0</v>
      </c>
      <c r="H361" s="64">
        <f t="shared" si="47"/>
        <v>-309.35000000000002</v>
      </c>
      <c r="J361" s="64">
        <f t="shared" si="43"/>
        <v>40</v>
      </c>
      <c r="K361" s="64">
        <f t="shared" si="44"/>
        <v>54</v>
      </c>
      <c r="L361" s="64">
        <f t="shared" si="45"/>
        <v>184</v>
      </c>
      <c r="M361" s="64">
        <f t="shared" si="46"/>
        <v>63</v>
      </c>
      <c r="T361" s="64">
        <f t="shared" si="49"/>
        <v>340</v>
      </c>
      <c r="U361" s="64" t="e">
        <f ca="1">INDEX(OFFSET($G$21,0,MATCH(U$20,$H$20:$I$20,0),COUNT($A$21:$A$2199),1),MATCH($T361,OFFSET($I$21,0,MATCH(U$21,$J$19:$M$19,0),COUNT($A$21:$A$2199),1),0),1)</f>
        <v>#N/A</v>
      </c>
      <c r="V361" s="64" t="e">
        <f ca="1">INDEX(OFFSET($G$21,0,MATCH(V$20,$H$20:$I$20,0),COUNT($A$21:$A$2199),1),MATCH($T361,OFFSET($I$21,0,MATCH(V$21,$J$19:$M$19,0),COUNT($A$21:$A$2199),1),0),1)</f>
        <v>#N/A</v>
      </c>
      <c r="Y361" s="64" t="str">
        <f t="shared" ca="1" si="48"/>
        <v xml:space="preserve"> </v>
      </c>
      <c r="Z361" s="64" t="str">
        <f t="shared" ca="1" si="50"/>
        <v xml:space="preserve"> </v>
      </c>
    </row>
    <row r="362" spans="1:26" hidden="1" outlineLevel="1" x14ac:dyDescent="0.35">
      <c r="A362" s="64">
        <v>3275189</v>
      </c>
      <c r="B362" s="64" t="s">
        <v>184</v>
      </c>
      <c r="C362" s="64">
        <v>5584.64</v>
      </c>
      <c r="D362" s="64">
        <v>183</v>
      </c>
      <c r="E362" s="64">
        <v>450.16</v>
      </c>
      <c r="F362" s="64">
        <v>0</v>
      </c>
      <c r="H362" s="64">
        <f t="shared" si="47"/>
        <v>-450.16</v>
      </c>
      <c r="J362" s="64">
        <f t="shared" si="43"/>
        <v>40</v>
      </c>
      <c r="K362" s="64">
        <f t="shared" si="44"/>
        <v>54</v>
      </c>
      <c r="L362" s="64">
        <f t="shared" si="45"/>
        <v>185</v>
      </c>
      <c r="M362" s="64">
        <f t="shared" si="46"/>
        <v>63</v>
      </c>
      <c r="T362" s="64">
        <f t="shared" si="49"/>
        <v>341</v>
      </c>
      <c r="U362" s="64" t="e">
        <f ca="1">INDEX(OFFSET($G$21,0,MATCH(U$20,$H$20:$I$20,0),COUNT($A$21:$A$2199),1),MATCH($T362,OFFSET($I$21,0,MATCH(U$21,$J$19:$M$19,0),COUNT($A$21:$A$2199),1),0),1)</f>
        <v>#N/A</v>
      </c>
      <c r="V362" s="64" t="e">
        <f ca="1">INDEX(OFFSET($G$21,0,MATCH(V$20,$H$20:$I$20,0),COUNT($A$21:$A$2199),1),MATCH($T362,OFFSET($I$21,0,MATCH(V$21,$J$19:$M$19,0),COUNT($A$21:$A$2199),1),0),1)</f>
        <v>#N/A</v>
      </c>
      <c r="Y362" s="64" t="str">
        <f t="shared" ca="1" si="48"/>
        <v xml:space="preserve"> </v>
      </c>
      <c r="Z362" s="64" t="str">
        <f t="shared" ca="1" si="50"/>
        <v xml:space="preserve"> </v>
      </c>
    </row>
    <row r="363" spans="1:26" hidden="1" outlineLevel="1" x14ac:dyDescent="0.35">
      <c r="A363" s="64">
        <v>3276525</v>
      </c>
      <c r="B363" s="64" t="s">
        <v>184</v>
      </c>
      <c r="C363" s="64">
        <v>4730.3900000000003</v>
      </c>
      <c r="D363" s="64">
        <v>183</v>
      </c>
      <c r="E363" s="64">
        <v>381.6</v>
      </c>
      <c r="F363" s="64">
        <v>0</v>
      </c>
      <c r="H363" s="64">
        <f t="shared" si="47"/>
        <v>-381.6</v>
      </c>
      <c r="J363" s="64">
        <f t="shared" si="43"/>
        <v>40</v>
      </c>
      <c r="K363" s="64">
        <f t="shared" si="44"/>
        <v>54</v>
      </c>
      <c r="L363" s="64">
        <f t="shared" si="45"/>
        <v>186</v>
      </c>
      <c r="M363" s="64">
        <f t="shared" si="46"/>
        <v>63</v>
      </c>
      <c r="T363" s="64">
        <f t="shared" si="49"/>
        <v>342</v>
      </c>
      <c r="U363" s="64" t="e">
        <f ca="1">INDEX(OFFSET($G$21,0,MATCH(U$20,$H$20:$I$20,0),COUNT($A$21:$A$2199),1),MATCH($T363,OFFSET($I$21,0,MATCH(U$21,$J$19:$M$19,0),COUNT($A$21:$A$2199),1),0),1)</f>
        <v>#N/A</v>
      </c>
      <c r="V363" s="64" t="e">
        <f ca="1">INDEX(OFFSET($G$21,0,MATCH(V$20,$H$20:$I$20,0),COUNT($A$21:$A$2199),1),MATCH($T363,OFFSET($I$21,0,MATCH(V$21,$J$19:$M$19,0),COUNT($A$21:$A$2199),1),0),1)</f>
        <v>#N/A</v>
      </c>
      <c r="Y363" s="64" t="str">
        <f t="shared" ca="1" si="48"/>
        <v xml:space="preserve"> </v>
      </c>
      <c r="Z363" s="64" t="str">
        <f t="shared" ca="1" si="50"/>
        <v xml:space="preserve"> </v>
      </c>
    </row>
    <row r="364" spans="1:26" hidden="1" outlineLevel="1" x14ac:dyDescent="0.35">
      <c r="A364" s="64">
        <v>3278191</v>
      </c>
      <c r="B364" s="64" t="s">
        <v>102</v>
      </c>
      <c r="C364" s="64">
        <v>4356.9799999999996</v>
      </c>
      <c r="D364" s="64">
        <v>184</v>
      </c>
      <c r="E364" s="64">
        <v>348.8</v>
      </c>
      <c r="F364" s="64">
        <v>345.41</v>
      </c>
      <c r="H364" s="64">
        <f t="shared" si="47"/>
        <v>-3.3899999999999864</v>
      </c>
      <c r="J364" s="64">
        <f t="shared" si="43"/>
        <v>41</v>
      </c>
      <c r="K364" s="64">
        <f t="shared" si="44"/>
        <v>54</v>
      </c>
      <c r="L364" s="64">
        <f t="shared" si="45"/>
        <v>186</v>
      </c>
      <c r="M364" s="64">
        <f t="shared" si="46"/>
        <v>63</v>
      </c>
      <c r="T364" s="64">
        <f t="shared" si="49"/>
        <v>343</v>
      </c>
      <c r="U364" s="64" t="e">
        <f ca="1">INDEX(OFFSET($G$21,0,MATCH(U$20,$H$20:$I$20,0),COUNT($A$21:$A$2199),1),MATCH($T364,OFFSET($I$21,0,MATCH(U$21,$J$19:$M$19,0),COUNT($A$21:$A$2199),1),0),1)</f>
        <v>#N/A</v>
      </c>
      <c r="V364" s="64" t="e">
        <f ca="1">INDEX(OFFSET($G$21,0,MATCH(V$20,$H$20:$I$20,0),COUNT($A$21:$A$2199),1),MATCH($T364,OFFSET($I$21,0,MATCH(V$21,$J$19:$M$19,0),COUNT($A$21:$A$2199),1),0),1)</f>
        <v>#N/A</v>
      </c>
      <c r="Y364" s="64" t="str">
        <f t="shared" ca="1" si="48"/>
        <v xml:space="preserve"> </v>
      </c>
      <c r="Z364" s="64" t="str">
        <f t="shared" ca="1" si="50"/>
        <v xml:space="preserve"> </v>
      </c>
    </row>
    <row r="365" spans="1:26" hidden="1" outlineLevel="1" x14ac:dyDescent="0.35">
      <c r="A365" s="64">
        <v>3291622</v>
      </c>
      <c r="B365" s="64" t="s">
        <v>184</v>
      </c>
      <c r="C365" s="64">
        <v>7334.27</v>
      </c>
      <c r="D365" s="64">
        <v>184</v>
      </c>
      <c r="E365" s="64">
        <v>617.36</v>
      </c>
      <c r="F365" s="64">
        <v>0</v>
      </c>
      <c r="H365" s="64">
        <f t="shared" si="47"/>
        <v>-617.36</v>
      </c>
      <c r="J365" s="64">
        <f t="shared" si="43"/>
        <v>41</v>
      </c>
      <c r="K365" s="64">
        <f t="shared" si="44"/>
        <v>54</v>
      </c>
      <c r="L365" s="64">
        <f t="shared" si="45"/>
        <v>187</v>
      </c>
      <c r="M365" s="64">
        <f t="shared" si="46"/>
        <v>63</v>
      </c>
      <c r="T365" s="64">
        <f t="shared" si="49"/>
        <v>344</v>
      </c>
      <c r="U365" s="64" t="e">
        <f ca="1">INDEX(OFFSET($G$21,0,MATCH(U$20,$H$20:$I$20,0),COUNT($A$21:$A$2199),1),MATCH($T365,OFFSET($I$21,0,MATCH(U$21,$J$19:$M$19,0),COUNT($A$21:$A$2199),1),0),1)</f>
        <v>#N/A</v>
      </c>
      <c r="V365" s="64" t="e">
        <f ca="1">INDEX(OFFSET($G$21,0,MATCH(V$20,$H$20:$I$20,0),COUNT($A$21:$A$2199),1),MATCH($T365,OFFSET($I$21,0,MATCH(V$21,$J$19:$M$19,0),COUNT($A$21:$A$2199),1),0),1)</f>
        <v>#N/A</v>
      </c>
      <c r="Y365" s="64" t="str">
        <f t="shared" ca="1" si="48"/>
        <v xml:space="preserve"> </v>
      </c>
      <c r="Z365" s="64" t="str">
        <f t="shared" ca="1" si="50"/>
        <v xml:space="preserve"> </v>
      </c>
    </row>
    <row r="366" spans="1:26" hidden="1" outlineLevel="1" x14ac:dyDescent="0.35">
      <c r="A366" s="64">
        <v>3291648</v>
      </c>
      <c r="B366" s="64" t="s">
        <v>184</v>
      </c>
      <c r="C366" s="64">
        <v>6535.15</v>
      </c>
      <c r="D366" s="64">
        <v>184</v>
      </c>
      <c r="E366" s="64">
        <v>539.94000000000005</v>
      </c>
      <c r="F366" s="64">
        <v>0</v>
      </c>
      <c r="H366" s="64">
        <f t="shared" si="47"/>
        <v>-539.94000000000005</v>
      </c>
      <c r="J366" s="64">
        <f t="shared" si="43"/>
        <v>41</v>
      </c>
      <c r="K366" s="64">
        <f t="shared" si="44"/>
        <v>54</v>
      </c>
      <c r="L366" s="64">
        <f t="shared" si="45"/>
        <v>188</v>
      </c>
      <c r="M366" s="64">
        <f t="shared" si="46"/>
        <v>63</v>
      </c>
      <c r="T366" s="64">
        <f t="shared" si="49"/>
        <v>345</v>
      </c>
      <c r="U366" s="64" t="e">
        <f ca="1">INDEX(OFFSET($G$21,0,MATCH(U$20,$H$20:$I$20,0),COUNT($A$21:$A$2199),1),MATCH($T366,OFFSET($I$21,0,MATCH(U$21,$J$19:$M$19,0),COUNT($A$21:$A$2199),1),0),1)</f>
        <v>#N/A</v>
      </c>
      <c r="V366" s="64" t="e">
        <f ca="1">INDEX(OFFSET($G$21,0,MATCH(V$20,$H$20:$I$20,0),COUNT($A$21:$A$2199),1),MATCH($T366,OFFSET($I$21,0,MATCH(V$21,$J$19:$M$19,0),COUNT($A$21:$A$2199),1),0),1)</f>
        <v>#N/A</v>
      </c>
      <c r="Y366" s="64" t="str">
        <f t="shared" ca="1" si="48"/>
        <v xml:space="preserve"> </v>
      </c>
      <c r="Z366" s="64" t="str">
        <f t="shared" ca="1" si="50"/>
        <v xml:space="preserve"> </v>
      </c>
    </row>
    <row r="367" spans="1:26" hidden="1" outlineLevel="1" x14ac:dyDescent="0.35">
      <c r="A367" s="64">
        <v>3292191</v>
      </c>
      <c r="B367" s="64" t="s">
        <v>184</v>
      </c>
      <c r="C367" s="64">
        <v>5029.1099999999997</v>
      </c>
      <c r="D367" s="64">
        <v>184</v>
      </c>
      <c r="E367" s="64">
        <v>406.15</v>
      </c>
      <c r="F367" s="64">
        <v>0</v>
      </c>
      <c r="H367" s="64">
        <f t="shared" si="47"/>
        <v>-406.15</v>
      </c>
      <c r="J367" s="64">
        <f t="shared" si="43"/>
        <v>41</v>
      </c>
      <c r="K367" s="64">
        <f t="shared" si="44"/>
        <v>54</v>
      </c>
      <c r="L367" s="64">
        <f t="shared" si="45"/>
        <v>189</v>
      </c>
      <c r="M367" s="64">
        <f t="shared" si="46"/>
        <v>63</v>
      </c>
      <c r="T367" s="64">
        <f t="shared" si="49"/>
        <v>346</v>
      </c>
      <c r="U367" s="64" t="e">
        <f ca="1">INDEX(OFFSET($G$21,0,MATCH(U$20,$H$20:$I$20,0),COUNT($A$21:$A$2199),1),MATCH($T367,OFFSET($I$21,0,MATCH(U$21,$J$19:$M$19,0),COUNT($A$21:$A$2199),1),0),1)</f>
        <v>#N/A</v>
      </c>
      <c r="V367" s="64" t="e">
        <f ca="1">INDEX(OFFSET($G$21,0,MATCH(V$20,$H$20:$I$20,0),COUNT($A$21:$A$2199),1),MATCH($T367,OFFSET($I$21,0,MATCH(V$21,$J$19:$M$19,0),COUNT($A$21:$A$2199),1),0),1)</f>
        <v>#N/A</v>
      </c>
      <c r="Y367" s="64" t="str">
        <f t="shared" ca="1" si="48"/>
        <v xml:space="preserve"> </v>
      </c>
      <c r="Z367" s="64" t="str">
        <f t="shared" ca="1" si="50"/>
        <v xml:space="preserve"> </v>
      </c>
    </row>
    <row r="368" spans="1:26" hidden="1" outlineLevel="1" x14ac:dyDescent="0.35">
      <c r="A368" s="64">
        <v>3294006</v>
      </c>
      <c r="B368" s="64" t="s">
        <v>416</v>
      </c>
      <c r="C368" s="64">
        <v>10673.55</v>
      </c>
      <c r="D368" s="64">
        <v>184</v>
      </c>
      <c r="E368" s="64">
        <v>878.48</v>
      </c>
      <c r="F368" s="64">
        <v>0</v>
      </c>
      <c r="H368" s="64">
        <f t="shared" si="47"/>
        <v>-878.48</v>
      </c>
      <c r="J368" s="64">
        <f t="shared" si="43"/>
        <v>41</v>
      </c>
      <c r="K368" s="64">
        <f t="shared" si="44"/>
        <v>54</v>
      </c>
      <c r="L368" s="64">
        <f t="shared" si="45"/>
        <v>189</v>
      </c>
      <c r="M368" s="64">
        <f t="shared" si="46"/>
        <v>64</v>
      </c>
      <c r="T368" s="64">
        <f t="shared" si="49"/>
        <v>347</v>
      </c>
      <c r="U368" s="64" t="e">
        <f ca="1">INDEX(OFFSET($G$21,0,MATCH(U$20,$H$20:$I$20,0),COUNT($A$21:$A$2199),1),MATCH($T368,OFFSET($I$21,0,MATCH(U$21,$J$19:$M$19,0),COUNT($A$21:$A$2199),1),0),1)</f>
        <v>#N/A</v>
      </c>
      <c r="V368" s="64" t="e">
        <f ca="1">INDEX(OFFSET($G$21,0,MATCH(V$20,$H$20:$I$20,0),COUNT($A$21:$A$2199),1),MATCH($T368,OFFSET($I$21,0,MATCH(V$21,$J$19:$M$19,0),COUNT($A$21:$A$2199),1),0),1)</f>
        <v>#N/A</v>
      </c>
      <c r="Y368" s="64" t="str">
        <f t="shared" ca="1" si="48"/>
        <v xml:space="preserve"> </v>
      </c>
      <c r="Z368" s="64" t="str">
        <f t="shared" ca="1" si="50"/>
        <v xml:space="preserve"> </v>
      </c>
    </row>
    <row r="369" spans="1:26" hidden="1" outlineLevel="1" x14ac:dyDescent="0.35">
      <c r="A369" s="64">
        <v>3294460</v>
      </c>
      <c r="B369" s="64" t="s">
        <v>416</v>
      </c>
      <c r="C369" s="64">
        <v>5333.98</v>
      </c>
      <c r="D369" s="64">
        <v>184</v>
      </c>
      <c r="E369" s="64">
        <v>424.82</v>
      </c>
      <c r="F369" s="64">
        <v>0</v>
      </c>
      <c r="H369" s="64">
        <f t="shared" si="47"/>
        <v>-424.82</v>
      </c>
      <c r="J369" s="64">
        <f t="shared" si="43"/>
        <v>41</v>
      </c>
      <c r="K369" s="64">
        <f t="shared" si="44"/>
        <v>54</v>
      </c>
      <c r="L369" s="64">
        <f t="shared" si="45"/>
        <v>189</v>
      </c>
      <c r="M369" s="64">
        <f t="shared" si="46"/>
        <v>65</v>
      </c>
      <c r="T369" s="64">
        <f t="shared" si="49"/>
        <v>348</v>
      </c>
      <c r="U369" s="64" t="e">
        <f ca="1">INDEX(OFFSET($G$21,0,MATCH(U$20,$H$20:$I$20,0),COUNT($A$21:$A$2199),1),MATCH($T369,OFFSET($I$21,0,MATCH(U$21,$J$19:$M$19,0),COUNT($A$21:$A$2199),1),0),1)</f>
        <v>#N/A</v>
      </c>
      <c r="V369" s="64" t="e">
        <f ca="1">INDEX(OFFSET($G$21,0,MATCH(V$20,$H$20:$I$20,0),COUNT($A$21:$A$2199),1),MATCH($T369,OFFSET($I$21,0,MATCH(V$21,$J$19:$M$19,0),COUNT($A$21:$A$2199),1),0),1)</f>
        <v>#N/A</v>
      </c>
      <c r="Y369" s="64" t="str">
        <f t="shared" ca="1" si="48"/>
        <v xml:space="preserve"> </v>
      </c>
      <c r="Z369" s="64" t="str">
        <f t="shared" ca="1" si="50"/>
        <v xml:space="preserve"> </v>
      </c>
    </row>
    <row r="370" spans="1:26" hidden="1" outlineLevel="1" x14ac:dyDescent="0.35">
      <c r="A370" s="64">
        <v>3295088</v>
      </c>
      <c r="B370" s="64" t="s">
        <v>184</v>
      </c>
      <c r="C370" s="64">
        <v>5673.9</v>
      </c>
      <c r="D370" s="64">
        <v>184</v>
      </c>
      <c r="E370" s="64">
        <v>457.46</v>
      </c>
      <c r="F370" s="64">
        <v>0</v>
      </c>
      <c r="H370" s="64">
        <f t="shared" si="47"/>
        <v>-457.46</v>
      </c>
      <c r="J370" s="64">
        <f t="shared" si="43"/>
        <v>41</v>
      </c>
      <c r="K370" s="64">
        <f t="shared" si="44"/>
        <v>54</v>
      </c>
      <c r="L370" s="64">
        <f t="shared" si="45"/>
        <v>190</v>
      </c>
      <c r="M370" s="64">
        <f t="shared" si="46"/>
        <v>65</v>
      </c>
      <c r="T370" s="64">
        <f t="shared" si="49"/>
        <v>349</v>
      </c>
      <c r="U370" s="64" t="e">
        <f ca="1">INDEX(OFFSET($G$21,0,MATCH(U$20,$H$20:$I$20,0),COUNT($A$21:$A$2199),1),MATCH($T370,OFFSET($I$21,0,MATCH(U$21,$J$19:$M$19,0),COUNT($A$21:$A$2199),1),0),1)</f>
        <v>#N/A</v>
      </c>
      <c r="V370" s="64" t="e">
        <f ca="1">INDEX(OFFSET($G$21,0,MATCH(V$20,$H$20:$I$20,0),COUNT($A$21:$A$2199),1),MATCH($T370,OFFSET($I$21,0,MATCH(V$21,$J$19:$M$19,0),COUNT($A$21:$A$2199),1),0),1)</f>
        <v>#N/A</v>
      </c>
      <c r="Y370" s="64" t="str">
        <f t="shared" ca="1" si="48"/>
        <v xml:space="preserve"> </v>
      </c>
      <c r="Z370" s="64" t="str">
        <f t="shared" ca="1" si="50"/>
        <v xml:space="preserve"> </v>
      </c>
    </row>
    <row r="371" spans="1:26" hidden="1" outlineLevel="1" x14ac:dyDescent="0.35">
      <c r="A371" s="64">
        <v>3297307</v>
      </c>
      <c r="B371" s="64" t="s">
        <v>184</v>
      </c>
      <c r="C371" s="64">
        <v>6686.19</v>
      </c>
      <c r="D371" s="64">
        <v>183</v>
      </c>
      <c r="E371" s="64">
        <v>548.63</v>
      </c>
      <c r="F371" s="64">
        <v>0</v>
      </c>
      <c r="H371" s="64">
        <f t="shared" si="47"/>
        <v>-548.63</v>
      </c>
      <c r="J371" s="64">
        <f t="shared" si="43"/>
        <v>41</v>
      </c>
      <c r="K371" s="64">
        <f t="shared" si="44"/>
        <v>54</v>
      </c>
      <c r="L371" s="64">
        <f t="shared" si="45"/>
        <v>191</v>
      </c>
      <c r="M371" s="64">
        <f t="shared" si="46"/>
        <v>65</v>
      </c>
      <c r="T371" s="64">
        <f t="shared" si="49"/>
        <v>350</v>
      </c>
      <c r="U371" s="64" t="e">
        <f ca="1">INDEX(OFFSET($G$21,0,MATCH(U$20,$H$20:$I$20,0),COUNT($A$21:$A$2199),1),MATCH($T371,OFFSET($I$21,0,MATCH(U$21,$J$19:$M$19,0),COUNT($A$21:$A$2199),1),0),1)</f>
        <v>#N/A</v>
      </c>
      <c r="V371" s="64" t="e">
        <f ca="1">INDEX(OFFSET($G$21,0,MATCH(V$20,$H$20:$I$20,0),COUNT($A$21:$A$2199),1),MATCH($T371,OFFSET($I$21,0,MATCH(V$21,$J$19:$M$19,0),COUNT($A$21:$A$2199),1),0),1)</f>
        <v>#N/A</v>
      </c>
      <c r="Y371" s="64" t="str">
        <f t="shared" ca="1" si="48"/>
        <v xml:space="preserve"> </v>
      </c>
      <c r="Z371" s="64" t="str">
        <f t="shared" ca="1" si="50"/>
        <v xml:space="preserve"> </v>
      </c>
    </row>
    <row r="372" spans="1:26" hidden="1" outlineLevel="1" x14ac:dyDescent="0.35">
      <c r="A372" s="64">
        <v>3307461</v>
      </c>
      <c r="B372" s="64" t="s">
        <v>184</v>
      </c>
      <c r="C372" s="64">
        <v>5690.47</v>
      </c>
      <c r="D372" s="64">
        <v>185</v>
      </c>
      <c r="E372" s="64">
        <v>487.59</v>
      </c>
      <c r="F372" s="64">
        <v>0</v>
      </c>
      <c r="H372" s="64">
        <f t="shared" si="47"/>
        <v>-487.59</v>
      </c>
      <c r="J372" s="64">
        <f t="shared" si="43"/>
        <v>41</v>
      </c>
      <c r="K372" s="64">
        <f t="shared" si="44"/>
        <v>54</v>
      </c>
      <c r="L372" s="64">
        <f t="shared" si="45"/>
        <v>192</v>
      </c>
      <c r="M372" s="64">
        <f t="shared" si="46"/>
        <v>65</v>
      </c>
      <c r="T372" s="64">
        <f t="shared" si="49"/>
        <v>351</v>
      </c>
      <c r="U372" s="64" t="e">
        <f ca="1">INDEX(OFFSET($G$21,0,MATCH(U$20,$H$20:$I$20,0),COUNT($A$21:$A$2199),1),MATCH($T372,OFFSET($I$21,0,MATCH(U$21,$J$19:$M$19,0),COUNT($A$21:$A$2199),1),0),1)</f>
        <v>#N/A</v>
      </c>
      <c r="V372" s="64" t="e">
        <f ca="1">INDEX(OFFSET($G$21,0,MATCH(V$20,$H$20:$I$20,0),COUNT($A$21:$A$2199),1),MATCH($T372,OFFSET($I$21,0,MATCH(V$21,$J$19:$M$19,0),COUNT($A$21:$A$2199),1),0),1)</f>
        <v>#N/A</v>
      </c>
      <c r="Y372" s="64" t="str">
        <f t="shared" ca="1" si="48"/>
        <v xml:space="preserve"> </v>
      </c>
      <c r="Z372" s="64" t="str">
        <f t="shared" ca="1" si="50"/>
        <v xml:space="preserve"> </v>
      </c>
    </row>
    <row r="373" spans="1:26" hidden="1" outlineLevel="1" x14ac:dyDescent="0.35">
      <c r="A373" s="64">
        <v>3312618</v>
      </c>
      <c r="B373" s="64" t="s">
        <v>184</v>
      </c>
      <c r="C373" s="64">
        <v>2329.17</v>
      </c>
      <c r="D373" s="64">
        <v>183</v>
      </c>
      <c r="E373" s="64">
        <v>192.88</v>
      </c>
      <c r="F373" s="64">
        <v>0</v>
      </c>
      <c r="H373" s="64">
        <f t="shared" si="47"/>
        <v>-192.88</v>
      </c>
      <c r="J373" s="64">
        <f t="shared" si="43"/>
        <v>41</v>
      </c>
      <c r="K373" s="64">
        <f t="shared" si="44"/>
        <v>54</v>
      </c>
      <c r="L373" s="64">
        <f t="shared" si="45"/>
        <v>193</v>
      </c>
      <c r="M373" s="64">
        <f t="shared" si="46"/>
        <v>65</v>
      </c>
      <c r="T373" s="64">
        <f t="shared" si="49"/>
        <v>352</v>
      </c>
      <c r="U373" s="64" t="e">
        <f ca="1">INDEX(OFFSET($G$21,0,MATCH(U$20,$H$20:$I$20,0),COUNT($A$21:$A$2199),1),MATCH($T373,OFFSET($I$21,0,MATCH(U$21,$J$19:$M$19,0),COUNT($A$21:$A$2199),1),0),1)</f>
        <v>#N/A</v>
      </c>
      <c r="V373" s="64" t="e">
        <f ca="1">INDEX(OFFSET($G$21,0,MATCH(V$20,$H$20:$I$20,0),COUNT($A$21:$A$2199),1),MATCH($T373,OFFSET($I$21,0,MATCH(V$21,$J$19:$M$19,0),COUNT($A$21:$A$2199),1),0),1)</f>
        <v>#N/A</v>
      </c>
      <c r="Y373" s="64" t="str">
        <f t="shared" ca="1" si="48"/>
        <v xml:space="preserve"> </v>
      </c>
      <c r="Z373" s="64" t="str">
        <f t="shared" ca="1" si="50"/>
        <v xml:space="preserve"> </v>
      </c>
    </row>
    <row r="374" spans="1:26" hidden="1" outlineLevel="1" x14ac:dyDescent="0.35">
      <c r="A374" s="64">
        <v>3320033</v>
      </c>
      <c r="B374" s="64" t="s">
        <v>102</v>
      </c>
      <c r="C374" s="64">
        <v>4573.95</v>
      </c>
      <c r="D374" s="64">
        <v>153</v>
      </c>
      <c r="E374" s="64">
        <v>384.39</v>
      </c>
      <c r="F374" s="64">
        <v>382.56</v>
      </c>
      <c r="H374" s="64">
        <f t="shared" si="47"/>
        <v>-1.8299999999999841</v>
      </c>
      <c r="J374" s="64">
        <f t="shared" si="43"/>
        <v>42</v>
      </c>
      <c r="K374" s="64">
        <f t="shared" si="44"/>
        <v>54</v>
      </c>
      <c r="L374" s="64">
        <f t="shared" si="45"/>
        <v>193</v>
      </c>
      <c r="M374" s="64">
        <f t="shared" si="46"/>
        <v>65</v>
      </c>
      <c r="T374" s="64">
        <f t="shared" si="49"/>
        <v>353</v>
      </c>
      <c r="U374" s="64" t="e">
        <f ca="1">INDEX(OFFSET($G$21,0,MATCH(U$20,$H$20:$I$20,0),COUNT($A$21:$A$2199),1),MATCH($T374,OFFSET($I$21,0,MATCH(U$21,$J$19:$M$19,0),COUNT($A$21:$A$2199),1),0),1)</f>
        <v>#N/A</v>
      </c>
      <c r="V374" s="64" t="e">
        <f ca="1">INDEX(OFFSET($G$21,0,MATCH(V$20,$H$20:$I$20,0),COUNT($A$21:$A$2199),1),MATCH($T374,OFFSET($I$21,0,MATCH(V$21,$J$19:$M$19,0),COUNT($A$21:$A$2199),1),0),1)</f>
        <v>#N/A</v>
      </c>
      <c r="Y374" s="64" t="str">
        <f t="shared" ca="1" si="48"/>
        <v xml:space="preserve"> </v>
      </c>
      <c r="Z374" s="64" t="str">
        <f t="shared" ca="1" si="50"/>
        <v xml:space="preserve"> </v>
      </c>
    </row>
    <row r="375" spans="1:26" hidden="1" outlineLevel="1" x14ac:dyDescent="0.35">
      <c r="A375" s="64">
        <v>3336428</v>
      </c>
      <c r="B375" s="64" t="s">
        <v>184</v>
      </c>
      <c r="C375" s="64">
        <v>4691.92</v>
      </c>
      <c r="D375" s="64">
        <v>183</v>
      </c>
      <c r="E375" s="64">
        <v>380.74</v>
      </c>
      <c r="F375" s="64">
        <v>0</v>
      </c>
      <c r="H375" s="64">
        <f t="shared" si="47"/>
        <v>-380.74</v>
      </c>
      <c r="J375" s="64">
        <f t="shared" si="43"/>
        <v>42</v>
      </c>
      <c r="K375" s="64">
        <f t="shared" si="44"/>
        <v>54</v>
      </c>
      <c r="L375" s="64">
        <f t="shared" si="45"/>
        <v>194</v>
      </c>
      <c r="M375" s="64">
        <f t="shared" si="46"/>
        <v>65</v>
      </c>
      <c r="T375" s="64">
        <f t="shared" si="49"/>
        <v>354</v>
      </c>
      <c r="U375" s="64" t="e">
        <f ca="1">INDEX(OFFSET($G$21,0,MATCH(U$20,$H$20:$I$20,0),COUNT($A$21:$A$2199),1),MATCH($T375,OFFSET($I$21,0,MATCH(U$21,$J$19:$M$19,0),COUNT($A$21:$A$2199),1),0),1)</f>
        <v>#N/A</v>
      </c>
      <c r="V375" s="64" t="e">
        <f ca="1">INDEX(OFFSET($G$21,0,MATCH(V$20,$H$20:$I$20,0),COUNT($A$21:$A$2199),1),MATCH($T375,OFFSET($I$21,0,MATCH(V$21,$J$19:$M$19,0),COUNT($A$21:$A$2199),1),0),1)</f>
        <v>#N/A</v>
      </c>
      <c r="Y375" s="64" t="str">
        <f t="shared" ca="1" si="48"/>
        <v xml:space="preserve"> </v>
      </c>
      <c r="Z375" s="64" t="str">
        <f t="shared" ca="1" si="50"/>
        <v xml:space="preserve"> </v>
      </c>
    </row>
    <row r="376" spans="1:26" hidden="1" outlineLevel="1" x14ac:dyDescent="0.35">
      <c r="A376" s="64">
        <v>3343944</v>
      </c>
      <c r="B376" s="64" t="s">
        <v>416</v>
      </c>
      <c r="C376" s="64">
        <v>4089.09</v>
      </c>
      <c r="D376" s="64">
        <v>182</v>
      </c>
      <c r="E376" s="64">
        <v>329.81</v>
      </c>
      <c r="F376" s="64">
        <v>0</v>
      </c>
      <c r="H376" s="64">
        <f t="shared" si="47"/>
        <v>-329.81</v>
      </c>
      <c r="J376" s="64">
        <f t="shared" si="43"/>
        <v>42</v>
      </c>
      <c r="K376" s="64">
        <f t="shared" si="44"/>
        <v>54</v>
      </c>
      <c r="L376" s="64">
        <f t="shared" si="45"/>
        <v>194</v>
      </c>
      <c r="M376" s="64">
        <f t="shared" si="46"/>
        <v>66</v>
      </c>
      <c r="T376" s="64">
        <f t="shared" si="49"/>
        <v>355</v>
      </c>
      <c r="U376" s="64" t="e">
        <f ca="1">INDEX(OFFSET($G$21,0,MATCH(U$20,$H$20:$I$20,0),COUNT($A$21:$A$2199),1),MATCH($T376,OFFSET($I$21,0,MATCH(U$21,$J$19:$M$19,0),COUNT($A$21:$A$2199),1),0),1)</f>
        <v>#N/A</v>
      </c>
      <c r="V376" s="64" t="e">
        <f ca="1">INDEX(OFFSET($G$21,0,MATCH(V$20,$H$20:$I$20,0),COUNT($A$21:$A$2199),1),MATCH($T376,OFFSET($I$21,0,MATCH(V$21,$J$19:$M$19,0),COUNT($A$21:$A$2199),1),0),1)</f>
        <v>#N/A</v>
      </c>
      <c r="Y376" s="64" t="str">
        <f t="shared" ca="1" si="48"/>
        <v xml:space="preserve"> </v>
      </c>
      <c r="Z376" s="64" t="str">
        <f t="shared" ca="1" si="50"/>
        <v xml:space="preserve"> </v>
      </c>
    </row>
    <row r="377" spans="1:26" hidden="1" outlineLevel="1" x14ac:dyDescent="0.35">
      <c r="A377" s="64">
        <v>3347508</v>
      </c>
      <c r="B377" s="64" t="s">
        <v>416</v>
      </c>
      <c r="C377" s="64">
        <v>12333.23</v>
      </c>
      <c r="D377" s="64">
        <v>182</v>
      </c>
      <c r="E377" s="64">
        <v>1019.44</v>
      </c>
      <c r="F377" s="64">
        <v>0</v>
      </c>
      <c r="H377" s="64">
        <f t="shared" si="47"/>
        <v>-1019.44</v>
      </c>
      <c r="J377" s="64">
        <f t="shared" si="43"/>
        <v>42</v>
      </c>
      <c r="K377" s="64">
        <f t="shared" si="44"/>
        <v>54</v>
      </c>
      <c r="L377" s="64">
        <f t="shared" si="45"/>
        <v>194</v>
      </c>
      <c r="M377" s="64">
        <f t="shared" si="46"/>
        <v>67</v>
      </c>
      <c r="T377" s="64">
        <f t="shared" si="49"/>
        <v>356</v>
      </c>
      <c r="U377" s="64" t="e">
        <f ca="1">INDEX(OFFSET($G$21,0,MATCH(U$20,$H$20:$I$20,0),COUNT($A$21:$A$2199),1),MATCH($T377,OFFSET($I$21,0,MATCH(U$21,$J$19:$M$19,0),COUNT($A$21:$A$2199),1),0),1)</f>
        <v>#N/A</v>
      </c>
      <c r="V377" s="64" t="e">
        <f ca="1">INDEX(OFFSET($G$21,0,MATCH(V$20,$H$20:$I$20,0),COUNT($A$21:$A$2199),1),MATCH($T377,OFFSET($I$21,0,MATCH(V$21,$J$19:$M$19,0),COUNT($A$21:$A$2199),1),0),1)</f>
        <v>#N/A</v>
      </c>
      <c r="Y377" s="64" t="str">
        <f t="shared" ca="1" si="48"/>
        <v xml:space="preserve"> </v>
      </c>
      <c r="Z377" s="64" t="str">
        <f t="shared" ca="1" si="50"/>
        <v xml:space="preserve"> </v>
      </c>
    </row>
    <row r="378" spans="1:26" hidden="1" outlineLevel="1" x14ac:dyDescent="0.35">
      <c r="A378" s="64">
        <v>3347582</v>
      </c>
      <c r="B378" s="64" t="s">
        <v>416</v>
      </c>
      <c r="C378" s="64">
        <v>2054.89</v>
      </c>
      <c r="D378" s="64">
        <v>182</v>
      </c>
      <c r="E378" s="64">
        <v>162.78</v>
      </c>
      <c r="F378" s="64">
        <v>0</v>
      </c>
      <c r="H378" s="64">
        <f t="shared" si="47"/>
        <v>-162.78</v>
      </c>
      <c r="J378" s="64">
        <f t="shared" si="43"/>
        <v>42</v>
      </c>
      <c r="K378" s="64">
        <f t="shared" si="44"/>
        <v>54</v>
      </c>
      <c r="L378" s="64">
        <f t="shared" si="45"/>
        <v>194</v>
      </c>
      <c r="M378" s="64">
        <f t="shared" si="46"/>
        <v>68</v>
      </c>
      <c r="T378" s="64">
        <f t="shared" si="49"/>
        <v>357</v>
      </c>
      <c r="U378" s="64" t="e">
        <f ca="1">INDEX(OFFSET($G$21,0,MATCH(U$20,$H$20:$I$20,0),COUNT($A$21:$A$2199),1),MATCH($T378,OFFSET($I$21,0,MATCH(U$21,$J$19:$M$19,0),COUNT($A$21:$A$2199),1),0),1)</f>
        <v>#N/A</v>
      </c>
      <c r="V378" s="64" t="e">
        <f ca="1">INDEX(OFFSET($G$21,0,MATCH(V$20,$H$20:$I$20,0),COUNT($A$21:$A$2199),1),MATCH($T378,OFFSET($I$21,0,MATCH(V$21,$J$19:$M$19,0),COUNT($A$21:$A$2199),1),0),1)</f>
        <v>#N/A</v>
      </c>
      <c r="Y378" s="64" t="str">
        <f t="shared" ca="1" si="48"/>
        <v xml:space="preserve"> </v>
      </c>
      <c r="Z378" s="64" t="str">
        <f t="shared" ca="1" si="50"/>
        <v xml:space="preserve"> </v>
      </c>
    </row>
    <row r="379" spans="1:26" hidden="1" outlineLevel="1" x14ac:dyDescent="0.35">
      <c r="A379" s="64">
        <v>3349299</v>
      </c>
      <c r="B379" s="64" t="s">
        <v>416</v>
      </c>
      <c r="C379" s="64">
        <v>10866.25</v>
      </c>
      <c r="D379" s="64">
        <v>182</v>
      </c>
      <c r="E379" s="64">
        <v>860.02</v>
      </c>
      <c r="F379" s="64">
        <v>0</v>
      </c>
      <c r="H379" s="64">
        <f t="shared" si="47"/>
        <v>-860.02</v>
      </c>
      <c r="J379" s="64">
        <f t="shared" si="43"/>
        <v>42</v>
      </c>
      <c r="K379" s="64">
        <f t="shared" si="44"/>
        <v>54</v>
      </c>
      <c r="L379" s="64">
        <f t="shared" si="45"/>
        <v>194</v>
      </c>
      <c r="M379" s="64">
        <f t="shared" si="46"/>
        <v>69</v>
      </c>
      <c r="T379" s="64">
        <f t="shared" si="49"/>
        <v>358</v>
      </c>
      <c r="U379" s="64" t="e">
        <f ca="1">INDEX(OFFSET($G$21,0,MATCH(U$20,$H$20:$I$20,0),COUNT($A$21:$A$2199),1),MATCH($T379,OFFSET($I$21,0,MATCH(U$21,$J$19:$M$19,0),COUNT($A$21:$A$2199),1),0),1)</f>
        <v>#N/A</v>
      </c>
      <c r="V379" s="64" t="e">
        <f ca="1">INDEX(OFFSET($G$21,0,MATCH(V$20,$H$20:$I$20,0),COUNT($A$21:$A$2199),1),MATCH($T379,OFFSET($I$21,0,MATCH(V$21,$J$19:$M$19,0),COUNT($A$21:$A$2199),1),0),1)</f>
        <v>#N/A</v>
      </c>
      <c r="Y379" s="64" t="str">
        <f t="shared" ca="1" si="48"/>
        <v xml:space="preserve"> </v>
      </c>
      <c r="Z379" s="64" t="str">
        <f t="shared" ca="1" si="50"/>
        <v xml:space="preserve"> </v>
      </c>
    </row>
    <row r="380" spans="1:26" hidden="1" outlineLevel="1" x14ac:dyDescent="0.35">
      <c r="A380" s="64">
        <v>3357143</v>
      </c>
      <c r="B380" s="64" t="s">
        <v>184</v>
      </c>
      <c r="C380" s="64">
        <v>10472.61</v>
      </c>
      <c r="D380" s="64">
        <v>182</v>
      </c>
      <c r="E380" s="64">
        <v>882.98</v>
      </c>
      <c r="F380" s="64">
        <v>0</v>
      </c>
      <c r="H380" s="64">
        <f t="shared" si="47"/>
        <v>-882.98</v>
      </c>
      <c r="J380" s="64">
        <f t="shared" si="43"/>
        <v>42</v>
      </c>
      <c r="K380" s="64">
        <f t="shared" si="44"/>
        <v>54</v>
      </c>
      <c r="L380" s="64">
        <f t="shared" si="45"/>
        <v>195</v>
      </c>
      <c r="M380" s="64">
        <f t="shared" si="46"/>
        <v>69</v>
      </c>
      <c r="T380" s="64">
        <f t="shared" si="49"/>
        <v>359</v>
      </c>
      <c r="U380" s="64" t="e">
        <f ca="1">INDEX(OFFSET($G$21,0,MATCH(U$20,$H$20:$I$20,0),COUNT($A$21:$A$2199),1),MATCH($T380,OFFSET($I$21,0,MATCH(U$21,$J$19:$M$19,0),COUNT($A$21:$A$2199),1),0),1)</f>
        <v>#N/A</v>
      </c>
      <c r="V380" s="64" t="e">
        <f ca="1">INDEX(OFFSET($G$21,0,MATCH(V$20,$H$20:$I$20,0),COUNT($A$21:$A$2199),1),MATCH($T380,OFFSET($I$21,0,MATCH(V$21,$J$19:$M$19,0),COUNT($A$21:$A$2199),1),0),1)</f>
        <v>#N/A</v>
      </c>
      <c r="Y380" s="64" t="str">
        <f t="shared" ca="1" si="48"/>
        <v xml:space="preserve"> </v>
      </c>
      <c r="Z380" s="64" t="str">
        <f t="shared" ca="1" si="50"/>
        <v xml:space="preserve"> </v>
      </c>
    </row>
    <row r="381" spans="1:26" hidden="1" outlineLevel="1" x14ac:dyDescent="0.35">
      <c r="A381" s="64">
        <v>3359967</v>
      </c>
      <c r="B381" s="64" t="s">
        <v>416</v>
      </c>
      <c r="C381" s="64">
        <v>10140.48</v>
      </c>
      <c r="D381" s="64">
        <v>183</v>
      </c>
      <c r="E381" s="64">
        <v>864.26</v>
      </c>
      <c r="F381" s="64">
        <v>0</v>
      </c>
      <c r="H381" s="64">
        <f t="shared" si="47"/>
        <v>-864.26</v>
      </c>
      <c r="J381" s="64">
        <f t="shared" si="43"/>
        <v>42</v>
      </c>
      <c r="K381" s="64">
        <f t="shared" si="44"/>
        <v>54</v>
      </c>
      <c r="L381" s="64">
        <f t="shared" si="45"/>
        <v>195</v>
      </c>
      <c r="M381" s="64">
        <f t="shared" si="46"/>
        <v>70</v>
      </c>
      <c r="T381" s="64">
        <f t="shared" si="49"/>
        <v>360</v>
      </c>
      <c r="U381" s="64" t="e">
        <f ca="1">INDEX(OFFSET($G$21,0,MATCH(U$20,$H$20:$I$20,0),COUNT($A$21:$A$2199),1),MATCH($T381,OFFSET($I$21,0,MATCH(U$21,$J$19:$M$19,0),COUNT($A$21:$A$2199),1),0),1)</f>
        <v>#N/A</v>
      </c>
      <c r="V381" s="64" t="e">
        <f ca="1">INDEX(OFFSET($G$21,0,MATCH(V$20,$H$20:$I$20,0),COUNT($A$21:$A$2199),1),MATCH($T381,OFFSET($I$21,0,MATCH(V$21,$J$19:$M$19,0),COUNT($A$21:$A$2199),1),0),1)</f>
        <v>#N/A</v>
      </c>
      <c r="Y381" s="64" t="str">
        <f t="shared" ca="1" si="48"/>
        <v xml:space="preserve"> </v>
      </c>
      <c r="Z381" s="64" t="str">
        <f t="shared" ca="1" si="50"/>
        <v xml:space="preserve"> </v>
      </c>
    </row>
    <row r="382" spans="1:26" hidden="1" outlineLevel="1" x14ac:dyDescent="0.35">
      <c r="A382" s="64">
        <v>3365485</v>
      </c>
      <c r="B382" s="64" t="s">
        <v>184</v>
      </c>
      <c r="C382" s="64">
        <v>1644.87</v>
      </c>
      <c r="D382" s="64">
        <v>63</v>
      </c>
      <c r="E382" s="64">
        <v>132.78</v>
      </c>
      <c r="F382" s="64">
        <v>0</v>
      </c>
      <c r="H382" s="64">
        <f t="shared" si="47"/>
        <v>-132.78</v>
      </c>
      <c r="J382" s="64">
        <f t="shared" si="43"/>
        <v>42</v>
      </c>
      <c r="K382" s="64">
        <f t="shared" si="44"/>
        <v>54</v>
      </c>
      <c r="L382" s="64">
        <f t="shared" si="45"/>
        <v>196</v>
      </c>
      <c r="M382" s="64">
        <f t="shared" si="46"/>
        <v>70</v>
      </c>
      <c r="T382" s="64">
        <f t="shared" si="49"/>
        <v>361</v>
      </c>
      <c r="U382" s="64" t="e">
        <f ca="1">INDEX(OFFSET($G$21,0,MATCH(U$20,$H$20:$I$20,0),COUNT($A$21:$A$2199),1),MATCH($T382,OFFSET($I$21,0,MATCH(U$21,$J$19:$M$19,0),COUNT($A$21:$A$2199),1),0),1)</f>
        <v>#N/A</v>
      </c>
      <c r="V382" s="64" t="e">
        <f ca="1">INDEX(OFFSET($G$21,0,MATCH(V$20,$H$20:$I$20,0),COUNT($A$21:$A$2199),1),MATCH($T382,OFFSET($I$21,0,MATCH(V$21,$J$19:$M$19,0),COUNT($A$21:$A$2199),1),0),1)</f>
        <v>#N/A</v>
      </c>
      <c r="Y382" s="64" t="str">
        <f t="shared" ca="1" si="48"/>
        <v xml:space="preserve"> </v>
      </c>
      <c r="Z382" s="64" t="str">
        <f t="shared" ca="1" si="50"/>
        <v xml:space="preserve"> </v>
      </c>
    </row>
    <row r="383" spans="1:26" hidden="1" outlineLevel="1" x14ac:dyDescent="0.35">
      <c r="A383" s="64">
        <v>3372191</v>
      </c>
      <c r="B383" s="64" t="s">
        <v>416</v>
      </c>
      <c r="C383" s="64">
        <v>4326.71</v>
      </c>
      <c r="D383" s="64">
        <v>183</v>
      </c>
      <c r="E383" s="64">
        <v>357.82</v>
      </c>
      <c r="F383" s="64">
        <v>0</v>
      </c>
      <c r="H383" s="64">
        <f t="shared" si="47"/>
        <v>-357.82</v>
      </c>
      <c r="J383" s="64">
        <f t="shared" si="43"/>
        <v>42</v>
      </c>
      <c r="K383" s="64">
        <f t="shared" si="44"/>
        <v>54</v>
      </c>
      <c r="L383" s="64">
        <f t="shared" si="45"/>
        <v>196</v>
      </c>
      <c r="M383" s="64">
        <f t="shared" si="46"/>
        <v>71</v>
      </c>
      <c r="T383" s="64">
        <f t="shared" si="49"/>
        <v>362</v>
      </c>
      <c r="U383" s="64" t="e">
        <f ca="1">INDEX(OFFSET($G$21,0,MATCH(U$20,$H$20:$I$20,0),COUNT($A$21:$A$2199),1),MATCH($T383,OFFSET($I$21,0,MATCH(U$21,$J$19:$M$19,0),COUNT($A$21:$A$2199),1),0),1)</f>
        <v>#N/A</v>
      </c>
      <c r="V383" s="64" t="e">
        <f ca="1">INDEX(OFFSET($G$21,0,MATCH(V$20,$H$20:$I$20,0),COUNT($A$21:$A$2199),1),MATCH($T383,OFFSET($I$21,0,MATCH(V$21,$J$19:$M$19,0),COUNT($A$21:$A$2199),1),0),1)</f>
        <v>#N/A</v>
      </c>
      <c r="Y383" s="64" t="str">
        <f t="shared" ca="1" si="48"/>
        <v xml:space="preserve"> </v>
      </c>
      <c r="Z383" s="64" t="str">
        <f t="shared" ca="1" si="50"/>
        <v xml:space="preserve"> </v>
      </c>
    </row>
    <row r="384" spans="1:26" hidden="1" outlineLevel="1" x14ac:dyDescent="0.35">
      <c r="A384" s="64">
        <v>3377068</v>
      </c>
      <c r="B384" s="64" t="s">
        <v>405</v>
      </c>
      <c r="C384" s="64">
        <v>7226.76</v>
      </c>
      <c r="D384" s="64">
        <v>185</v>
      </c>
      <c r="E384" s="64">
        <v>604.54999999999995</v>
      </c>
      <c r="F384" s="64">
        <v>600.86</v>
      </c>
      <c r="H384" s="64">
        <f t="shared" si="47"/>
        <v>-3.6899999999999409</v>
      </c>
      <c r="J384" s="64">
        <f t="shared" si="43"/>
        <v>42</v>
      </c>
      <c r="K384" s="64">
        <f t="shared" si="44"/>
        <v>55</v>
      </c>
      <c r="L384" s="64">
        <f t="shared" si="45"/>
        <v>196</v>
      </c>
      <c r="M384" s="64">
        <f t="shared" si="46"/>
        <v>71</v>
      </c>
      <c r="T384" s="64">
        <f t="shared" si="49"/>
        <v>363</v>
      </c>
      <c r="U384" s="64" t="e">
        <f ca="1">INDEX(OFFSET($G$21,0,MATCH(U$20,$H$20:$I$20,0),COUNT($A$21:$A$2199),1),MATCH($T384,OFFSET($I$21,0,MATCH(U$21,$J$19:$M$19,0),COUNT($A$21:$A$2199),1),0),1)</f>
        <v>#N/A</v>
      </c>
      <c r="V384" s="64" t="e">
        <f ca="1">INDEX(OFFSET($G$21,0,MATCH(V$20,$H$20:$I$20,0),COUNT($A$21:$A$2199),1),MATCH($T384,OFFSET($I$21,0,MATCH(V$21,$J$19:$M$19,0),COUNT($A$21:$A$2199),1),0),1)</f>
        <v>#N/A</v>
      </c>
      <c r="Y384" s="64" t="str">
        <f t="shared" ca="1" si="48"/>
        <v xml:space="preserve"> </v>
      </c>
      <c r="Z384" s="64" t="str">
        <f t="shared" ca="1" si="50"/>
        <v xml:space="preserve"> </v>
      </c>
    </row>
    <row r="385" spans="1:26" hidden="1" outlineLevel="1" x14ac:dyDescent="0.35">
      <c r="A385" s="64">
        <v>3388552</v>
      </c>
      <c r="B385" s="64" t="s">
        <v>184</v>
      </c>
      <c r="C385" s="64">
        <v>2178.69</v>
      </c>
      <c r="D385" s="64">
        <v>183</v>
      </c>
      <c r="E385" s="64">
        <v>178.02</v>
      </c>
      <c r="F385" s="64">
        <v>0</v>
      </c>
      <c r="H385" s="64">
        <f t="shared" si="47"/>
        <v>-178.02</v>
      </c>
      <c r="J385" s="64">
        <f t="shared" si="43"/>
        <v>42</v>
      </c>
      <c r="K385" s="64">
        <f t="shared" si="44"/>
        <v>55</v>
      </c>
      <c r="L385" s="64">
        <f t="shared" si="45"/>
        <v>197</v>
      </c>
      <c r="M385" s="64">
        <f t="shared" si="46"/>
        <v>71</v>
      </c>
      <c r="T385" s="64">
        <f t="shared" si="49"/>
        <v>364</v>
      </c>
      <c r="U385" s="64" t="e">
        <f ca="1">INDEX(OFFSET($G$21,0,MATCH(U$20,$H$20:$I$20,0),COUNT($A$21:$A$2199),1),MATCH($T385,OFFSET($I$21,0,MATCH(U$21,$J$19:$M$19,0),COUNT($A$21:$A$2199),1),0),1)</f>
        <v>#N/A</v>
      </c>
      <c r="V385" s="64" t="e">
        <f ca="1">INDEX(OFFSET($G$21,0,MATCH(V$20,$H$20:$I$20,0),COUNT($A$21:$A$2199),1),MATCH($T385,OFFSET($I$21,0,MATCH(V$21,$J$19:$M$19,0),COUNT($A$21:$A$2199),1),0),1)</f>
        <v>#N/A</v>
      </c>
      <c r="Y385" s="64" t="str">
        <f t="shared" ca="1" si="48"/>
        <v xml:space="preserve"> </v>
      </c>
      <c r="Z385" s="64" t="str">
        <f t="shared" ca="1" si="50"/>
        <v xml:space="preserve"> </v>
      </c>
    </row>
    <row r="386" spans="1:26" hidden="1" outlineLevel="1" x14ac:dyDescent="0.35">
      <c r="A386" s="64">
        <v>3390200</v>
      </c>
      <c r="B386" s="64" t="s">
        <v>184</v>
      </c>
      <c r="C386" s="64">
        <v>3051.73</v>
      </c>
      <c r="D386" s="64">
        <v>183</v>
      </c>
      <c r="E386" s="64">
        <v>252.63</v>
      </c>
      <c r="F386" s="64">
        <v>0</v>
      </c>
      <c r="H386" s="64">
        <f t="shared" si="47"/>
        <v>-252.63</v>
      </c>
      <c r="J386" s="64">
        <f t="shared" si="43"/>
        <v>42</v>
      </c>
      <c r="K386" s="64">
        <f t="shared" si="44"/>
        <v>55</v>
      </c>
      <c r="L386" s="64">
        <f t="shared" si="45"/>
        <v>198</v>
      </c>
      <c r="M386" s="64">
        <f t="shared" si="46"/>
        <v>71</v>
      </c>
      <c r="T386" s="64">
        <f t="shared" si="49"/>
        <v>365</v>
      </c>
      <c r="U386" s="64" t="e">
        <f ca="1">INDEX(OFFSET($G$21,0,MATCH(U$20,$H$20:$I$20,0),COUNT($A$21:$A$2199),1),MATCH($T386,OFFSET($I$21,0,MATCH(U$21,$J$19:$M$19,0),COUNT($A$21:$A$2199),1),0),1)</f>
        <v>#N/A</v>
      </c>
      <c r="V386" s="64" t="e">
        <f ca="1">INDEX(OFFSET($G$21,0,MATCH(V$20,$H$20:$I$20,0),COUNT($A$21:$A$2199),1),MATCH($T386,OFFSET($I$21,0,MATCH(V$21,$J$19:$M$19,0),COUNT($A$21:$A$2199),1),0),1)</f>
        <v>#N/A</v>
      </c>
      <c r="Y386" s="64" t="str">
        <f t="shared" ca="1" si="48"/>
        <v xml:space="preserve"> </v>
      </c>
      <c r="Z386" s="64" t="str">
        <f t="shared" ca="1" si="50"/>
        <v xml:space="preserve"> </v>
      </c>
    </row>
    <row r="387" spans="1:26" hidden="1" outlineLevel="1" x14ac:dyDescent="0.35">
      <c r="A387" s="64">
        <v>3392587</v>
      </c>
      <c r="B387" s="64" t="s">
        <v>184</v>
      </c>
      <c r="C387" s="64">
        <v>1928.23</v>
      </c>
      <c r="D387" s="64">
        <v>183</v>
      </c>
      <c r="E387" s="64">
        <v>156.46</v>
      </c>
      <c r="F387" s="64">
        <v>0</v>
      </c>
      <c r="H387" s="64">
        <f t="shared" si="47"/>
        <v>-156.46</v>
      </c>
      <c r="J387" s="64">
        <f t="shared" si="43"/>
        <v>42</v>
      </c>
      <c r="K387" s="64">
        <f t="shared" si="44"/>
        <v>55</v>
      </c>
      <c r="L387" s="64">
        <f t="shared" si="45"/>
        <v>199</v>
      </c>
      <c r="M387" s="64">
        <f t="shared" si="46"/>
        <v>71</v>
      </c>
      <c r="T387" s="64">
        <f t="shared" si="49"/>
        <v>366</v>
      </c>
      <c r="U387" s="64" t="e">
        <f ca="1">INDEX(OFFSET($G$21,0,MATCH(U$20,$H$20:$I$20,0),COUNT($A$21:$A$2199),1),MATCH($T387,OFFSET($I$21,0,MATCH(U$21,$J$19:$M$19,0),COUNT($A$21:$A$2199),1),0),1)</f>
        <v>#N/A</v>
      </c>
      <c r="V387" s="64" t="e">
        <f ca="1">INDEX(OFFSET($G$21,0,MATCH(V$20,$H$20:$I$20,0),COUNT($A$21:$A$2199),1),MATCH($T387,OFFSET($I$21,0,MATCH(V$21,$J$19:$M$19,0),COUNT($A$21:$A$2199),1),0),1)</f>
        <v>#N/A</v>
      </c>
      <c r="Y387" s="64" t="str">
        <f t="shared" ca="1" si="48"/>
        <v xml:space="preserve"> </v>
      </c>
      <c r="Z387" s="64" t="str">
        <f t="shared" ca="1" si="50"/>
        <v xml:space="preserve"> </v>
      </c>
    </row>
    <row r="388" spans="1:26" hidden="1" outlineLevel="1" x14ac:dyDescent="0.35">
      <c r="A388" s="64">
        <v>3395127</v>
      </c>
      <c r="B388" s="64" t="s">
        <v>184</v>
      </c>
      <c r="C388" s="64">
        <v>3076.96</v>
      </c>
      <c r="D388" s="64">
        <v>183</v>
      </c>
      <c r="E388" s="64">
        <v>233</v>
      </c>
      <c r="F388" s="64">
        <v>0</v>
      </c>
      <c r="H388" s="64">
        <f t="shared" si="47"/>
        <v>-233</v>
      </c>
      <c r="J388" s="64">
        <f t="shared" si="43"/>
        <v>42</v>
      </c>
      <c r="K388" s="64">
        <f t="shared" si="44"/>
        <v>55</v>
      </c>
      <c r="L388" s="64">
        <f t="shared" si="45"/>
        <v>200</v>
      </c>
      <c r="M388" s="64">
        <f t="shared" si="46"/>
        <v>71</v>
      </c>
      <c r="T388" s="64">
        <f t="shared" si="49"/>
        <v>367</v>
      </c>
      <c r="U388" s="64" t="e">
        <f ca="1">INDEX(OFFSET($G$21,0,MATCH(U$20,$H$20:$I$20,0),COUNT($A$21:$A$2199),1),MATCH($T388,OFFSET($I$21,0,MATCH(U$21,$J$19:$M$19,0),COUNT($A$21:$A$2199),1),0),1)</f>
        <v>#N/A</v>
      </c>
      <c r="V388" s="64" t="e">
        <f ca="1">INDEX(OFFSET($G$21,0,MATCH(V$20,$H$20:$I$20,0),COUNT($A$21:$A$2199),1),MATCH($T388,OFFSET($I$21,0,MATCH(V$21,$J$19:$M$19,0),COUNT($A$21:$A$2199),1),0),1)</f>
        <v>#N/A</v>
      </c>
      <c r="Y388" s="64" t="str">
        <f t="shared" ca="1" si="48"/>
        <v xml:space="preserve"> </v>
      </c>
      <c r="Z388" s="64" t="str">
        <f t="shared" ca="1" si="50"/>
        <v xml:space="preserve"> </v>
      </c>
    </row>
    <row r="389" spans="1:26" hidden="1" outlineLevel="1" x14ac:dyDescent="0.35">
      <c r="A389" s="64">
        <v>3395630</v>
      </c>
      <c r="B389" s="64" t="s">
        <v>184</v>
      </c>
      <c r="C389" s="64">
        <v>4572.18</v>
      </c>
      <c r="D389" s="64">
        <v>183</v>
      </c>
      <c r="E389" s="64">
        <v>357.92</v>
      </c>
      <c r="F389" s="64">
        <v>0</v>
      </c>
      <c r="H389" s="64">
        <f t="shared" si="47"/>
        <v>-357.92</v>
      </c>
      <c r="J389" s="64">
        <f t="shared" si="43"/>
        <v>42</v>
      </c>
      <c r="K389" s="64">
        <f t="shared" si="44"/>
        <v>55</v>
      </c>
      <c r="L389" s="64">
        <f t="shared" si="45"/>
        <v>201</v>
      </c>
      <c r="M389" s="64">
        <f t="shared" si="46"/>
        <v>71</v>
      </c>
      <c r="T389" s="64">
        <f t="shared" si="49"/>
        <v>368</v>
      </c>
      <c r="U389" s="64" t="e">
        <f ca="1">INDEX(OFFSET($G$21,0,MATCH(U$20,$H$20:$I$20,0),COUNT($A$21:$A$2199),1),MATCH($T389,OFFSET($I$21,0,MATCH(U$21,$J$19:$M$19,0),COUNT($A$21:$A$2199),1),0),1)</f>
        <v>#N/A</v>
      </c>
      <c r="V389" s="64" t="e">
        <f ca="1">INDEX(OFFSET($G$21,0,MATCH(V$20,$H$20:$I$20,0),COUNT($A$21:$A$2199),1),MATCH($T389,OFFSET($I$21,0,MATCH(V$21,$J$19:$M$19,0),COUNT($A$21:$A$2199),1),0),1)</f>
        <v>#N/A</v>
      </c>
      <c r="Y389" s="64" t="str">
        <f t="shared" ca="1" si="48"/>
        <v xml:space="preserve"> </v>
      </c>
      <c r="Z389" s="64" t="str">
        <f t="shared" ca="1" si="50"/>
        <v xml:space="preserve"> </v>
      </c>
    </row>
    <row r="390" spans="1:26" hidden="1" outlineLevel="1" x14ac:dyDescent="0.35">
      <c r="A390" s="64">
        <v>3396779</v>
      </c>
      <c r="B390" s="64" t="s">
        <v>184</v>
      </c>
      <c r="C390" s="64">
        <v>5709.11</v>
      </c>
      <c r="D390" s="64">
        <v>183</v>
      </c>
      <c r="E390" s="64">
        <v>465.86</v>
      </c>
      <c r="F390" s="64">
        <v>0</v>
      </c>
      <c r="H390" s="64">
        <f t="shared" si="47"/>
        <v>-465.86</v>
      </c>
      <c r="J390" s="64">
        <f t="shared" si="43"/>
        <v>42</v>
      </c>
      <c r="K390" s="64">
        <f t="shared" si="44"/>
        <v>55</v>
      </c>
      <c r="L390" s="64">
        <f t="shared" si="45"/>
        <v>202</v>
      </c>
      <c r="M390" s="64">
        <f t="shared" si="46"/>
        <v>71</v>
      </c>
      <c r="T390" s="64">
        <f t="shared" si="49"/>
        <v>369</v>
      </c>
      <c r="U390" s="64" t="e">
        <f ca="1">INDEX(OFFSET($G$21,0,MATCH(U$20,$H$20:$I$20,0),COUNT($A$21:$A$2199),1),MATCH($T390,OFFSET($I$21,0,MATCH(U$21,$J$19:$M$19,0),COUNT($A$21:$A$2199),1),0),1)</f>
        <v>#N/A</v>
      </c>
      <c r="V390" s="64" t="e">
        <f ca="1">INDEX(OFFSET($G$21,0,MATCH(V$20,$H$20:$I$20,0),COUNT($A$21:$A$2199),1),MATCH($T390,OFFSET($I$21,0,MATCH(V$21,$J$19:$M$19,0),COUNT($A$21:$A$2199),1),0),1)</f>
        <v>#N/A</v>
      </c>
      <c r="Y390" s="64" t="str">
        <f t="shared" ca="1" si="48"/>
        <v xml:space="preserve"> </v>
      </c>
      <c r="Z390" s="64" t="str">
        <f t="shared" ca="1" si="50"/>
        <v xml:space="preserve"> </v>
      </c>
    </row>
    <row r="391" spans="1:26" hidden="1" outlineLevel="1" x14ac:dyDescent="0.35">
      <c r="A391" s="64">
        <v>3399244</v>
      </c>
      <c r="B391" s="64" t="s">
        <v>184</v>
      </c>
      <c r="C391" s="64">
        <v>1612.54</v>
      </c>
      <c r="D391" s="64">
        <v>183</v>
      </c>
      <c r="E391" s="64">
        <v>126.8</v>
      </c>
      <c r="F391" s="64">
        <v>0</v>
      </c>
      <c r="H391" s="64">
        <f t="shared" si="47"/>
        <v>-126.8</v>
      </c>
      <c r="J391" s="64">
        <f t="shared" si="43"/>
        <v>42</v>
      </c>
      <c r="K391" s="64">
        <f t="shared" si="44"/>
        <v>55</v>
      </c>
      <c r="L391" s="64">
        <f t="shared" si="45"/>
        <v>203</v>
      </c>
      <c r="M391" s="64">
        <f t="shared" si="46"/>
        <v>71</v>
      </c>
      <c r="T391" s="64">
        <f t="shared" si="49"/>
        <v>370</v>
      </c>
      <c r="U391" s="64" t="e">
        <f ca="1">INDEX(OFFSET($G$21,0,MATCH(U$20,$H$20:$I$20,0),COUNT($A$21:$A$2199),1),MATCH($T391,OFFSET($I$21,0,MATCH(U$21,$J$19:$M$19,0),COUNT($A$21:$A$2199),1),0),1)</f>
        <v>#N/A</v>
      </c>
      <c r="V391" s="64" t="e">
        <f ca="1">INDEX(OFFSET($G$21,0,MATCH(V$20,$H$20:$I$20,0),COUNT($A$21:$A$2199),1),MATCH($T391,OFFSET($I$21,0,MATCH(V$21,$J$19:$M$19,0),COUNT($A$21:$A$2199),1),0),1)</f>
        <v>#N/A</v>
      </c>
      <c r="Y391" s="64" t="str">
        <f t="shared" ca="1" si="48"/>
        <v xml:space="preserve"> </v>
      </c>
      <c r="Z391" s="64" t="str">
        <f t="shared" ca="1" si="50"/>
        <v xml:space="preserve"> </v>
      </c>
    </row>
    <row r="392" spans="1:26" hidden="1" outlineLevel="1" x14ac:dyDescent="0.35">
      <c r="A392" s="64">
        <v>3453264</v>
      </c>
      <c r="B392" s="64" t="s">
        <v>184</v>
      </c>
      <c r="C392" s="64">
        <v>3329.72</v>
      </c>
      <c r="D392" s="64">
        <v>183</v>
      </c>
      <c r="E392" s="64">
        <v>268.29000000000002</v>
      </c>
      <c r="F392" s="64">
        <v>0</v>
      </c>
      <c r="H392" s="64">
        <f t="shared" si="47"/>
        <v>-268.29000000000002</v>
      </c>
      <c r="J392" s="64">
        <f t="shared" si="43"/>
        <v>42</v>
      </c>
      <c r="K392" s="64">
        <f t="shared" si="44"/>
        <v>55</v>
      </c>
      <c r="L392" s="64">
        <f t="shared" si="45"/>
        <v>204</v>
      </c>
      <c r="M392" s="64">
        <f t="shared" si="46"/>
        <v>71</v>
      </c>
      <c r="T392" s="64">
        <f t="shared" si="49"/>
        <v>371</v>
      </c>
      <c r="U392" s="64" t="e">
        <f ca="1">INDEX(OFFSET($G$21,0,MATCH(U$20,$H$20:$I$20,0),COUNT($A$21:$A$2199),1),MATCH($T392,OFFSET($I$21,0,MATCH(U$21,$J$19:$M$19,0),COUNT($A$21:$A$2199),1),0),1)</f>
        <v>#N/A</v>
      </c>
      <c r="V392" s="64" t="e">
        <f ca="1">INDEX(OFFSET($G$21,0,MATCH(V$20,$H$20:$I$20,0),COUNT($A$21:$A$2199),1),MATCH($T392,OFFSET($I$21,0,MATCH(V$21,$J$19:$M$19,0),COUNT($A$21:$A$2199),1),0),1)</f>
        <v>#N/A</v>
      </c>
      <c r="Y392" s="64" t="str">
        <f t="shared" ca="1" si="48"/>
        <v xml:space="preserve"> </v>
      </c>
      <c r="Z392" s="64" t="str">
        <f t="shared" ca="1" si="50"/>
        <v xml:space="preserve"> </v>
      </c>
    </row>
    <row r="393" spans="1:26" hidden="1" outlineLevel="1" x14ac:dyDescent="0.35">
      <c r="A393" s="64">
        <v>3460300</v>
      </c>
      <c r="B393" s="64" t="s">
        <v>184</v>
      </c>
      <c r="C393" s="64">
        <v>2844.98</v>
      </c>
      <c r="D393" s="64">
        <v>183</v>
      </c>
      <c r="E393" s="64">
        <v>238.75</v>
      </c>
      <c r="F393" s="64">
        <v>0</v>
      </c>
      <c r="H393" s="64">
        <f t="shared" si="47"/>
        <v>-238.75</v>
      </c>
      <c r="J393" s="64">
        <f t="shared" si="43"/>
        <v>42</v>
      </c>
      <c r="K393" s="64">
        <f t="shared" si="44"/>
        <v>55</v>
      </c>
      <c r="L393" s="64">
        <f t="shared" si="45"/>
        <v>205</v>
      </c>
      <c r="M393" s="64">
        <f t="shared" si="46"/>
        <v>71</v>
      </c>
      <c r="T393" s="64">
        <f t="shared" si="49"/>
        <v>372</v>
      </c>
      <c r="U393" s="64" t="e">
        <f ca="1">INDEX(OFFSET($G$21,0,MATCH(U$20,$H$20:$I$20,0),COUNT($A$21:$A$2199),1),MATCH($T393,OFFSET($I$21,0,MATCH(U$21,$J$19:$M$19,0),COUNT($A$21:$A$2199),1),0),1)</f>
        <v>#N/A</v>
      </c>
      <c r="V393" s="64" t="e">
        <f ca="1">INDEX(OFFSET($G$21,0,MATCH(V$20,$H$20:$I$20,0),COUNT($A$21:$A$2199),1),MATCH($T393,OFFSET($I$21,0,MATCH(V$21,$J$19:$M$19,0),COUNT($A$21:$A$2199),1),0),1)</f>
        <v>#N/A</v>
      </c>
      <c r="Y393" s="64" t="str">
        <f t="shared" ca="1" si="48"/>
        <v xml:space="preserve"> </v>
      </c>
      <c r="Z393" s="64" t="str">
        <f t="shared" ca="1" si="50"/>
        <v xml:space="preserve"> </v>
      </c>
    </row>
    <row r="394" spans="1:26" hidden="1" outlineLevel="1" x14ac:dyDescent="0.35">
      <c r="A394" s="64">
        <v>3461407</v>
      </c>
      <c r="B394" s="64" t="s">
        <v>184</v>
      </c>
      <c r="C394" s="64">
        <v>4658.54</v>
      </c>
      <c r="D394" s="64">
        <v>183</v>
      </c>
      <c r="E394" s="64">
        <v>382.96</v>
      </c>
      <c r="F394" s="64">
        <v>0</v>
      </c>
      <c r="H394" s="64">
        <f t="shared" si="47"/>
        <v>-382.96</v>
      </c>
      <c r="J394" s="64">
        <f t="shared" si="43"/>
        <v>42</v>
      </c>
      <c r="K394" s="64">
        <f t="shared" si="44"/>
        <v>55</v>
      </c>
      <c r="L394" s="64">
        <f t="shared" si="45"/>
        <v>206</v>
      </c>
      <c r="M394" s="64">
        <f t="shared" si="46"/>
        <v>71</v>
      </c>
      <c r="T394" s="64">
        <f t="shared" si="49"/>
        <v>373</v>
      </c>
      <c r="U394" s="64" t="e">
        <f ca="1">INDEX(OFFSET($G$21,0,MATCH(U$20,$H$20:$I$20,0),COUNT($A$21:$A$2199),1),MATCH($T394,OFFSET($I$21,0,MATCH(U$21,$J$19:$M$19,0),COUNT($A$21:$A$2199),1),0),1)</f>
        <v>#N/A</v>
      </c>
      <c r="V394" s="64" t="e">
        <f ca="1">INDEX(OFFSET($G$21,0,MATCH(V$20,$H$20:$I$20,0),COUNT($A$21:$A$2199),1),MATCH($T394,OFFSET($I$21,0,MATCH(V$21,$J$19:$M$19,0),COUNT($A$21:$A$2199),1),0),1)</f>
        <v>#N/A</v>
      </c>
      <c r="Y394" s="64" t="str">
        <f t="shared" ca="1" si="48"/>
        <v xml:space="preserve"> </v>
      </c>
      <c r="Z394" s="64" t="str">
        <f t="shared" ca="1" si="50"/>
        <v xml:space="preserve"> </v>
      </c>
    </row>
    <row r="395" spans="1:26" hidden="1" outlineLevel="1" x14ac:dyDescent="0.35">
      <c r="A395" s="64">
        <v>3462421</v>
      </c>
      <c r="B395" s="64" t="s">
        <v>184</v>
      </c>
      <c r="C395" s="64">
        <v>2781.69</v>
      </c>
      <c r="D395" s="64">
        <v>183</v>
      </c>
      <c r="E395" s="64">
        <v>231.33</v>
      </c>
      <c r="F395" s="64">
        <v>0</v>
      </c>
      <c r="H395" s="64">
        <f t="shared" si="47"/>
        <v>-231.33</v>
      </c>
      <c r="J395" s="64">
        <f t="shared" si="43"/>
        <v>42</v>
      </c>
      <c r="K395" s="64">
        <f t="shared" si="44"/>
        <v>55</v>
      </c>
      <c r="L395" s="64">
        <f t="shared" si="45"/>
        <v>207</v>
      </c>
      <c r="M395" s="64">
        <f t="shared" si="46"/>
        <v>71</v>
      </c>
      <c r="T395" s="64">
        <f t="shared" si="49"/>
        <v>374</v>
      </c>
      <c r="U395" s="64" t="e">
        <f ca="1">INDEX(OFFSET($G$21,0,MATCH(U$20,$H$20:$I$20,0),COUNT($A$21:$A$2199),1),MATCH($T395,OFFSET($I$21,0,MATCH(U$21,$J$19:$M$19,0),COUNT($A$21:$A$2199),1),0),1)</f>
        <v>#N/A</v>
      </c>
      <c r="V395" s="64" t="e">
        <f ca="1">INDEX(OFFSET($G$21,0,MATCH(V$20,$H$20:$I$20,0),COUNT($A$21:$A$2199),1),MATCH($T395,OFFSET($I$21,0,MATCH(V$21,$J$19:$M$19,0),COUNT($A$21:$A$2199),1),0),1)</f>
        <v>#N/A</v>
      </c>
      <c r="Y395" s="64" t="str">
        <f t="shared" ca="1" si="48"/>
        <v xml:space="preserve"> </v>
      </c>
      <c r="Z395" s="64" t="str">
        <f t="shared" ca="1" si="50"/>
        <v xml:space="preserve"> </v>
      </c>
    </row>
    <row r="396" spans="1:26" hidden="1" outlineLevel="1" x14ac:dyDescent="0.35">
      <c r="A396" s="64">
        <v>3465938</v>
      </c>
      <c r="B396" s="64" t="s">
        <v>184</v>
      </c>
      <c r="C396" s="64">
        <v>6255.65</v>
      </c>
      <c r="D396" s="64">
        <v>182</v>
      </c>
      <c r="E396" s="64">
        <v>509.92</v>
      </c>
      <c r="F396" s="64">
        <v>0</v>
      </c>
      <c r="H396" s="64">
        <f t="shared" si="47"/>
        <v>-509.92</v>
      </c>
      <c r="J396" s="64">
        <f t="shared" si="43"/>
        <v>42</v>
      </c>
      <c r="K396" s="64">
        <f t="shared" si="44"/>
        <v>55</v>
      </c>
      <c r="L396" s="64">
        <f t="shared" si="45"/>
        <v>208</v>
      </c>
      <c r="M396" s="64">
        <f t="shared" si="46"/>
        <v>71</v>
      </c>
      <c r="T396" s="64">
        <f t="shared" si="49"/>
        <v>375</v>
      </c>
      <c r="U396" s="64" t="e">
        <f ca="1">INDEX(OFFSET($G$21,0,MATCH(U$20,$H$20:$I$20,0),COUNT($A$21:$A$2199),1),MATCH($T396,OFFSET($I$21,0,MATCH(U$21,$J$19:$M$19,0),COUNT($A$21:$A$2199),1),0),1)</f>
        <v>#N/A</v>
      </c>
      <c r="V396" s="64" t="e">
        <f ca="1">INDEX(OFFSET($G$21,0,MATCH(V$20,$H$20:$I$20,0),COUNT($A$21:$A$2199),1),MATCH($T396,OFFSET($I$21,0,MATCH(V$21,$J$19:$M$19,0),COUNT($A$21:$A$2199),1),0),1)</f>
        <v>#N/A</v>
      </c>
      <c r="Y396" s="64" t="str">
        <f t="shared" ca="1" si="48"/>
        <v xml:space="preserve"> </v>
      </c>
      <c r="Z396" s="64" t="str">
        <f t="shared" ca="1" si="50"/>
        <v xml:space="preserve"> </v>
      </c>
    </row>
    <row r="397" spans="1:26" hidden="1" outlineLevel="1" x14ac:dyDescent="0.35">
      <c r="A397" s="64">
        <v>3485473</v>
      </c>
      <c r="B397" s="64" t="s">
        <v>405</v>
      </c>
      <c r="C397" s="64">
        <v>4109.58</v>
      </c>
      <c r="D397" s="64">
        <v>183</v>
      </c>
      <c r="E397" s="64">
        <v>340.35</v>
      </c>
      <c r="F397" s="64">
        <v>335.74</v>
      </c>
      <c r="H397" s="64">
        <f t="shared" si="47"/>
        <v>-4.6100000000000136</v>
      </c>
      <c r="J397" s="64">
        <f t="shared" si="43"/>
        <v>42</v>
      </c>
      <c r="K397" s="64">
        <f t="shared" si="44"/>
        <v>56</v>
      </c>
      <c r="L397" s="64">
        <f t="shared" si="45"/>
        <v>208</v>
      </c>
      <c r="M397" s="64">
        <f t="shared" si="46"/>
        <v>71</v>
      </c>
      <c r="T397" s="64">
        <f t="shared" si="49"/>
        <v>376</v>
      </c>
      <c r="U397" s="64" t="e">
        <f ca="1">INDEX(OFFSET($G$21,0,MATCH(U$20,$H$20:$I$20,0),COUNT($A$21:$A$2199),1),MATCH($T397,OFFSET($I$21,0,MATCH(U$21,$J$19:$M$19,0),COUNT($A$21:$A$2199),1),0),1)</f>
        <v>#N/A</v>
      </c>
      <c r="V397" s="64" t="e">
        <f ca="1">INDEX(OFFSET($G$21,0,MATCH(V$20,$H$20:$I$20,0),COUNT($A$21:$A$2199),1),MATCH($T397,OFFSET($I$21,0,MATCH(V$21,$J$19:$M$19,0),COUNT($A$21:$A$2199),1),0),1)</f>
        <v>#N/A</v>
      </c>
      <c r="Y397" s="64" t="str">
        <f t="shared" ca="1" si="48"/>
        <v xml:space="preserve"> </v>
      </c>
      <c r="Z397" s="64" t="str">
        <f t="shared" ca="1" si="50"/>
        <v xml:space="preserve"> </v>
      </c>
    </row>
    <row r="398" spans="1:26" hidden="1" outlineLevel="1" x14ac:dyDescent="0.35">
      <c r="A398" s="64">
        <v>3490456</v>
      </c>
      <c r="B398" s="64" t="s">
        <v>184</v>
      </c>
      <c r="C398" s="64">
        <v>2810.86</v>
      </c>
      <c r="D398" s="64">
        <v>182</v>
      </c>
      <c r="E398" s="64">
        <v>233.36</v>
      </c>
      <c r="F398" s="64">
        <v>0</v>
      </c>
      <c r="H398" s="64">
        <f t="shared" si="47"/>
        <v>-233.36</v>
      </c>
      <c r="J398" s="64">
        <f t="shared" si="43"/>
        <v>42</v>
      </c>
      <c r="K398" s="64">
        <f t="shared" si="44"/>
        <v>56</v>
      </c>
      <c r="L398" s="64">
        <f t="shared" si="45"/>
        <v>209</v>
      </c>
      <c r="M398" s="64">
        <f t="shared" si="46"/>
        <v>71</v>
      </c>
      <c r="T398" s="64">
        <f t="shared" si="49"/>
        <v>377</v>
      </c>
      <c r="U398" s="64" t="e">
        <f ca="1">INDEX(OFFSET($G$21,0,MATCH(U$20,$H$20:$I$20,0),COUNT($A$21:$A$2199),1),MATCH($T398,OFFSET($I$21,0,MATCH(U$21,$J$19:$M$19,0),COUNT($A$21:$A$2199),1),0),1)</f>
        <v>#N/A</v>
      </c>
      <c r="V398" s="64" t="e">
        <f ca="1">INDEX(OFFSET($G$21,0,MATCH(V$20,$H$20:$I$20,0),COUNT($A$21:$A$2199),1),MATCH($T398,OFFSET($I$21,0,MATCH(V$21,$J$19:$M$19,0),COUNT($A$21:$A$2199),1),0),1)</f>
        <v>#N/A</v>
      </c>
      <c r="Y398" s="64" t="str">
        <f t="shared" ca="1" si="48"/>
        <v xml:space="preserve"> </v>
      </c>
      <c r="Z398" s="64" t="str">
        <f t="shared" ca="1" si="50"/>
        <v xml:space="preserve"> </v>
      </c>
    </row>
    <row r="399" spans="1:26" hidden="1" outlineLevel="1" x14ac:dyDescent="0.35">
      <c r="A399" s="64">
        <v>3491199</v>
      </c>
      <c r="B399" s="64" t="s">
        <v>405</v>
      </c>
      <c r="C399" s="64">
        <v>3171.08</v>
      </c>
      <c r="D399" s="64">
        <v>182</v>
      </c>
      <c r="E399" s="64">
        <v>245.83</v>
      </c>
      <c r="F399" s="64">
        <v>237.15</v>
      </c>
      <c r="H399" s="64">
        <f t="shared" si="47"/>
        <v>-8.6800000000000068</v>
      </c>
      <c r="J399" s="64">
        <f t="shared" si="43"/>
        <v>42</v>
      </c>
      <c r="K399" s="64">
        <f t="shared" si="44"/>
        <v>57</v>
      </c>
      <c r="L399" s="64">
        <f t="shared" si="45"/>
        <v>209</v>
      </c>
      <c r="M399" s="64">
        <f t="shared" si="46"/>
        <v>71</v>
      </c>
      <c r="T399" s="64">
        <f t="shared" si="49"/>
        <v>378</v>
      </c>
      <c r="U399" s="64" t="e">
        <f ca="1">INDEX(OFFSET($G$21,0,MATCH(U$20,$H$20:$I$20,0),COUNT($A$21:$A$2199),1),MATCH($T399,OFFSET($I$21,0,MATCH(U$21,$J$19:$M$19,0),COUNT($A$21:$A$2199),1),0),1)</f>
        <v>#N/A</v>
      </c>
      <c r="V399" s="64" t="e">
        <f ca="1">INDEX(OFFSET($G$21,0,MATCH(V$20,$H$20:$I$20,0),COUNT($A$21:$A$2199),1),MATCH($T399,OFFSET($I$21,0,MATCH(V$21,$J$19:$M$19,0),COUNT($A$21:$A$2199),1),0),1)</f>
        <v>#N/A</v>
      </c>
      <c r="Y399" s="64" t="str">
        <f t="shared" ca="1" si="48"/>
        <v xml:space="preserve"> </v>
      </c>
      <c r="Z399" s="64" t="str">
        <f t="shared" ca="1" si="50"/>
        <v xml:space="preserve"> </v>
      </c>
    </row>
    <row r="400" spans="1:26" hidden="1" outlineLevel="1" x14ac:dyDescent="0.35">
      <c r="A400" s="64">
        <v>3492923</v>
      </c>
      <c r="B400" s="64" t="s">
        <v>416</v>
      </c>
      <c r="C400" s="64">
        <v>4636.29</v>
      </c>
      <c r="D400" s="64">
        <v>183</v>
      </c>
      <c r="E400" s="64">
        <v>387.91</v>
      </c>
      <c r="F400" s="64">
        <v>0</v>
      </c>
      <c r="H400" s="64">
        <f t="shared" si="47"/>
        <v>-387.91</v>
      </c>
      <c r="J400" s="64">
        <f t="shared" si="43"/>
        <v>42</v>
      </c>
      <c r="K400" s="64">
        <f t="shared" si="44"/>
        <v>57</v>
      </c>
      <c r="L400" s="64">
        <f t="shared" si="45"/>
        <v>209</v>
      </c>
      <c r="M400" s="64">
        <f t="shared" si="46"/>
        <v>72</v>
      </c>
      <c r="T400" s="64">
        <f t="shared" si="49"/>
        <v>379</v>
      </c>
      <c r="U400" s="64" t="e">
        <f ca="1">INDEX(OFFSET($G$21,0,MATCH(U$20,$H$20:$I$20,0),COUNT($A$21:$A$2199),1),MATCH($T400,OFFSET($I$21,0,MATCH(U$21,$J$19:$M$19,0),COUNT($A$21:$A$2199),1),0),1)</f>
        <v>#N/A</v>
      </c>
      <c r="V400" s="64" t="e">
        <f ca="1">INDEX(OFFSET($G$21,0,MATCH(V$20,$H$20:$I$20,0),COUNT($A$21:$A$2199),1),MATCH($T400,OFFSET($I$21,0,MATCH(V$21,$J$19:$M$19,0),COUNT($A$21:$A$2199),1),0),1)</f>
        <v>#N/A</v>
      </c>
      <c r="Y400" s="64" t="str">
        <f t="shared" ca="1" si="48"/>
        <v xml:space="preserve"> </v>
      </c>
      <c r="Z400" s="64" t="str">
        <f t="shared" ca="1" si="50"/>
        <v xml:space="preserve"> </v>
      </c>
    </row>
    <row r="401" spans="1:26" hidden="1" outlineLevel="1" x14ac:dyDescent="0.35">
      <c r="A401" s="64">
        <v>3498921</v>
      </c>
      <c r="B401" s="64" t="s">
        <v>102</v>
      </c>
      <c r="C401" s="64">
        <v>5171.1499999999996</v>
      </c>
      <c r="D401" s="64">
        <v>154</v>
      </c>
      <c r="E401" s="64">
        <v>420.65</v>
      </c>
      <c r="F401" s="64">
        <v>418.83</v>
      </c>
      <c r="H401" s="64">
        <f t="shared" si="47"/>
        <v>-1.8199999999999932</v>
      </c>
      <c r="J401" s="64">
        <f t="shared" si="43"/>
        <v>43</v>
      </c>
      <c r="K401" s="64">
        <f t="shared" si="44"/>
        <v>57</v>
      </c>
      <c r="L401" s="64">
        <f t="shared" si="45"/>
        <v>209</v>
      </c>
      <c r="M401" s="64">
        <f t="shared" si="46"/>
        <v>72</v>
      </c>
      <c r="T401" s="64">
        <f t="shared" si="49"/>
        <v>380</v>
      </c>
      <c r="U401" s="64" t="e">
        <f ca="1">INDEX(OFFSET($G$21,0,MATCH(U$20,$H$20:$I$20,0),COUNT($A$21:$A$2199),1),MATCH($T401,OFFSET($I$21,0,MATCH(U$21,$J$19:$M$19,0),COUNT($A$21:$A$2199),1),0),1)</f>
        <v>#N/A</v>
      </c>
      <c r="V401" s="64" t="e">
        <f ca="1">INDEX(OFFSET($G$21,0,MATCH(V$20,$H$20:$I$20,0),COUNT($A$21:$A$2199),1),MATCH($T401,OFFSET($I$21,0,MATCH(V$21,$J$19:$M$19,0),COUNT($A$21:$A$2199),1),0),1)</f>
        <v>#N/A</v>
      </c>
      <c r="Y401" s="64" t="str">
        <f t="shared" ca="1" si="48"/>
        <v xml:space="preserve"> </v>
      </c>
      <c r="Z401" s="64" t="str">
        <f t="shared" ca="1" si="50"/>
        <v xml:space="preserve"> </v>
      </c>
    </row>
    <row r="402" spans="1:26" hidden="1" outlineLevel="1" x14ac:dyDescent="0.35">
      <c r="A402" s="64">
        <v>3499143</v>
      </c>
      <c r="B402" s="64" t="s">
        <v>184</v>
      </c>
      <c r="C402" s="64">
        <v>4904</v>
      </c>
      <c r="D402" s="64">
        <v>182</v>
      </c>
      <c r="E402" s="64">
        <v>437.35</v>
      </c>
      <c r="F402" s="64">
        <v>0</v>
      </c>
      <c r="H402" s="64">
        <f t="shared" si="47"/>
        <v>-437.35</v>
      </c>
      <c r="J402" s="64">
        <f t="shared" si="43"/>
        <v>43</v>
      </c>
      <c r="K402" s="64">
        <f t="shared" si="44"/>
        <v>57</v>
      </c>
      <c r="L402" s="64">
        <f t="shared" si="45"/>
        <v>210</v>
      </c>
      <c r="M402" s="64">
        <f t="shared" si="46"/>
        <v>72</v>
      </c>
      <c r="T402" s="64">
        <f t="shared" si="49"/>
        <v>381</v>
      </c>
      <c r="U402" s="64" t="e">
        <f ca="1">INDEX(OFFSET($G$21,0,MATCH(U$20,$H$20:$I$20,0),COUNT($A$21:$A$2199),1),MATCH($T402,OFFSET($I$21,0,MATCH(U$21,$J$19:$M$19,0),COUNT($A$21:$A$2199),1),0),1)</f>
        <v>#N/A</v>
      </c>
      <c r="V402" s="64" t="e">
        <f ca="1">INDEX(OFFSET($G$21,0,MATCH(V$20,$H$20:$I$20,0),COUNT($A$21:$A$2199),1),MATCH($T402,OFFSET($I$21,0,MATCH(V$21,$J$19:$M$19,0),COUNT($A$21:$A$2199),1),0),1)</f>
        <v>#N/A</v>
      </c>
      <c r="Y402" s="64" t="str">
        <f t="shared" ca="1" si="48"/>
        <v xml:space="preserve"> </v>
      </c>
      <c r="Z402" s="64" t="str">
        <f t="shared" ca="1" si="50"/>
        <v xml:space="preserve"> </v>
      </c>
    </row>
    <row r="403" spans="1:26" hidden="1" outlineLevel="1" x14ac:dyDescent="0.35">
      <c r="A403" s="64">
        <v>3499557</v>
      </c>
      <c r="B403" s="64" t="s">
        <v>184</v>
      </c>
      <c r="C403" s="64">
        <v>7623.39</v>
      </c>
      <c r="D403" s="64">
        <v>182</v>
      </c>
      <c r="E403" s="64">
        <v>623.75</v>
      </c>
      <c r="F403" s="64">
        <v>0</v>
      </c>
      <c r="H403" s="64">
        <f t="shared" si="47"/>
        <v>-623.75</v>
      </c>
      <c r="J403" s="64">
        <f t="shared" si="43"/>
        <v>43</v>
      </c>
      <c r="K403" s="64">
        <f t="shared" si="44"/>
        <v>57</v>
      </c>
      <c r="L403" s="64">
        <f t="shared" si="45"/>
        <v>211</v>
      </c>
      <c r="M403" s="64">
        <f t="shared" si="46"/>
        <v>72</v>
      </c>
      <c r="T403" s="64">
        <f t="shared" si="49"/>
        <v>382</v>
      </c>
      <c r="U403" s="64" t="e">
        <f ca="1">INDEX(OFFSET($G$21,0,MATCH(U$20,$H$20:$I$20,0),COUNT($A$21:$A$2199),1),MATCH($T403,OFFSET($I$21,0,MATCH(U$21,$J$19:$M$19,0),COUNT($A$21:$A$2199),1),0),1)</f>
        <v>#N/A</v>
      </c>
      <c r="V403" s="64" t="e">
        <f ca="1">INDEX(OFFSET($G$21,0,MATCH(V$20,$H$20:$I$20,0),COUNT($A$21:$A$2199),1),MATCH($T403,OFFSET($I$21,0,MATCH(V$21,$J$19:$M$19,0),COUNT($A$21:$A$2199),1),0),1)</f>
        <v>#N/A</v>
      </c>
      <c r="Y403" s="64" t="str">
        <f t="shared" ca="1" si="48"/>
        <v xml:space="preserve"> </v>
      </c>
      <c r="Z403" s="64" t="str">
        <f t="shared" ca="1" si="50"/>
        <v xml:space="preserve"> </v>
      </c>
    </row>
    <row r="404" spans="1:26" hidden="1" outlineLevel="1" x14ac:dyDescent="0.35">
      <c r="A404" s="64">
        <v>3539345</v>
      </c>
      <c r="B404" s="64" t="s">
        <v>184</v>
      </c>
      <c r="C404" s="64">
        <v>892.65</v>
      </c>
      <c r="D404" s="64">
        <v>183</v>
      </c>
      <c r="E404" s="64">
        <v>71.25</v>
      </c>
      <c r="F404" s="64">
        <v>0</v>
      </c>
      <c r="H404" s="64">
        <f t="shared" si="47"/>
        <v>-71.25</v>
      </c>
      <c r="J404" s="64">
        <f t="shared" si="43"/>
        <v>43</v>
      </c>
      <c r="K404" s="64">
        <f t="shared" si="44"/>
        <v>57</v>
      </c>
      <c r="L404" s="64">
        <f t="shared" si="45"/>
        <v>212</v>
      </c>
      <c r="M404" s="64">
        <f t="shared" si="46"/>
        <v>72</v>
      </c>
      <c r="T404" s="64">
        <f t="shared" si="49"/>
        <v>383</v>
      </c>
      <c r="U404" s="64" t="e">
        <f ca="1">INDEX(OFFSET($G$21,0,MATCH(U$20,$H$20:$I$20,0),COUNT($A$21:$A$2199),1),MATCH($T404,OFFSET($I$21,0,MATCH(U$21,$J$19:$M$19,0),COUNT($A$21:$A$2199),1),0),1)</f>
        <v>#N/A</v>
      </c>
      <c r="V404" s="64" t="e">
        <f ca="1">INDEX(OFFSET($G$21,0,MATCH(V$20,$H$20:$I$20,0),COUNT($A$21:$A$2199),1),MATCH($T404,OFFSET($I$21,0,MATCH(V$21,$J$19:$M$19,0),COUNT($A$21:$A$2199),1),0),1)</f>
        <v>#N/A</v>
      </c>
      <c r="Y404" s="64" t="str">
        <f t="shared" ca="1" si="48"/>
        <v xml:space="preserve"> </v>
      </c>
      <c r="Z404" s="64" t="str">
        <f t="shared" ca="1" si="50"/>
        <v xml:space="preserve"> </v>
      </c>
    </row>
    <row r="405" spans="1:26" hidden="1" outlineLevel="1" x14ac:dyDescent="0.35">
      <c r="A405" s="64">
        <v>3542380</v>
      </c>
      <c r="B405" s="64" t="s">
        <v>102</v>
      </c>
      <c r="C405" s="64">
        <v>5690.13</v>
      </c>
      <c r="D405" s="64">
        <v>153</v>
      </c>
      <c r="E405" s="64">
        <v>467.03</v>
      </c>
      <c r="F405" s="64">
        <v>468.18</v>
      </c>
      <c r="H405" s="64">
        <f t="shared" si="47"/>
        <v>1.1500000000000341</v>
      </c>
      <c r="J405" s="64">
        <f t="shared" ref="J405:J468" si="51">IF($B405=J$19,J404+1,J404)</f>
        <v>44</v>
      </c>
      <c r="K405" s="64">
        <f t="shared" ref="K405:K468" si="52">IF($B405=K$19,K404+1,K404)</f>
        <v>57</v>
      </c>
      <c r="L405" s="64">
        <f t="shared" ref="L405:L468" si="53">IF($B405=L$19,L404+1,L404)</f>
        <v>212</v>
      </c>
      <c r="M405" s="64">
        <f t="shared" ref="M405:M468" si="54">IF($B405=M$19,M404+1,M404)</f>
        <v>72</v>
      </c>
      <c r="T405" s="64">
        <f t="shared" si="49"/>
        <v>384</v>
      </c>
      <c r="U405" s="64" t="e">
        <f ca="1">INDEX(OFFSET($G$21,0,MATCH(U$20,$H$20:$I$20,0),COUNT($A$21:$A$2199),1),MATCH($T405,OFFSET($I$21,0,MATCH(U$21,$J$19:$M$19,0),COUNT($A$21:$A$2199),1),0),1)</f>
        <v>#N/A</v>
      </c>
      <c r="V405" s="64" t="e">
        <f ca="1">INDEX(OFFSET($G$21,0,MATCH(V$20,$H$20:$I$20,0),COUNT($A$21:$A$2199),1),MATCH($T405,OFFSET($I$21,0,MATCH(V$21,$J$19:$M$19,0),COUNT($A$21:$A$2199),1),0),1)</f>
        <v>#N/A</v>
      </c>
      <c r="Y405" s="64" t="str">
        <f t="shared" ca="1" si="48"/>
        <v xml:space="preserve"> </v>
      </c>
      <c r="Z405" s="64" t="str">
        <f t="shared" ca="1" si="50"/>
        <v xml:space="preserve"> </v>
      </c>
    </row>
    <row r="406" spans="1:26" hidden="1" outlineLevel="1" x14ac:dyDescent="0.35">
      <c r="A406" s="64">
        <v>3544451</v>
      </c>
      <c r="B406" s="64" t="s">
        <v>184</v>
      </c>
      <c r="C406" s="64">
        <v>4130.87</v>
      </c>
      <c r="D406" s="64">
        <v>184</v>
      </c>
      <c r="E406" s="64">
        <v>318</v>
      </c>
      <c r="F406" s="64">
        <v>0</v>
      </c>
      <c r="H406" s="64">
        <f t="shared" ref="H406:H469" si="55">F406-E406</f>
        <v>-318</v>
      </c>
      <c r="J406" s="64">
        <f t="shared" si="51"/>
        <v>44</v>
      </c>
      <c r="K406" s="64">
        <f t="shared" si="52"/>
        <v>57</v>
      </c>
      <c r="L406" s="64">
        <f t="shared" si="53"/>
        <v>213</v>
      </c>
      <c r="M406" s="64">
        <f t="shared" si="54"/>
        <v>72</v>
      </c>
      <c r="T406" s="64">
        <f t="shared" si="49"/>
        <v>385</v>
      </c>
      <c r="U406" s="64" t="e">
        <f ca="1">INDEX(OFFSET($G$21,0,MATCH(U$20,$H$20:$I$20,0),COUNT($A$21:$A$2199),1),MATCH($T406,OFFSET($I$21,0,MATCH(U$21,$J$19:$M$19,0),COUNT($A$21:$A$2199),1),0),1)</f>
        <v>#N/A</v>
      </c>
      <c r="V406" s="64" t="e">
        <f ca="1">INDEX(OFFSET($G$21,0,MATCH(V$20,$H$20:$I$20,0),COUNT($A$21:$A$2199),1),MATCH($T406,OFFSET($I$21,0,MATCH(V$21,$J$19:$M$19,0),COUNT($A$21:$A$2199),1),0),1)</f>
        <v>#N/A</v>
      </c>
      <c r="Y406" s="64" t="str">
        <f t="shared" ca="1" si="48"/>
        <v xml:space="preserve"> </v>
      </c>
      <c r="Z406" s="64" t="str">
        <f t="shared" ca="1" si="50"/>
        <v xml:space="preserve"> </v>
      </c>
    </row>
    <row r="407" spans="1:26" hidden="1" outlineLevel="1" x14ac:dyDescent="0.35">
      <c r="A407" s="64">
        <v>3546936</v>
      </c>
      <c r="B407" s="64" t="s">
        <v>416</v>
      </c>
      <c r="C407" s="64">
        <v>2809.79</v>
      </c>
      <c r="D407" s="64">
        <v>183</v>
      </c>
      <c r="E407" s="64">
        <v>235.45</v>
      </c>
      <c r="F407" s="64">
        <v>0</v>
      </c>
      <c r="H407" s="64">
        <f t="shared" si="55"/>
        <v>-235.45</v>
      </c>
      <c r="J407" s="64">
        <f t="shared" si="51"/>
        <v>44</v>
      </c>
      <c r="K407" s="64">
        <f t="shared" si="52"/>
        <v>57</v>
      </c>
      <c r="L407" s="64">
        <f t="shared" si="53"/>
        <v>213</v>
      </c>
      <c r="M407" s="64">
        <f t="shared" si="54"/>
        <v>73</v>
      </c>
      <c r="T407" s="64">
        <f t="shared" si="49"/>
        <v>386</v>
      </c>
      <c r="U407" s="64" t="e">
        <f ca="1">INDEX(OFFSET($G$21,0,MATCH(U$20,$H$20:$I$20,0),COUNT($A$21:$A$2199),1),MATCH($T407,OFFSET($I$21,0,MATCH(U$21,$J$19:$M$19,0),COUNT($A$21:$A$2199),1),0),1)</f>
        <v>#N/A</v>
      </c>
      <c r="V407" s="64" t="e">
        <f ca="1">INDEX(OFFSET($G$21,0,MATCH(V$20,$H$20:$I$20,0),COUNT($A$21:$A$2199),1),MATCH($T407,OFFSET($I$21,0,MATCH(V$21,$J$19:$M$19,0),COUNT($A$21:$A$2199),1),0),1)</f>
        <v>#N/A</v>
      </c>
      <c r="Y407" s="64" t="str">
        <f t="shared" ref="Y407:Y470" ca="1" si="56">IF(ISNA(U407)," ",U407)</f>
        <v xml:space="preserve"> </v>
      </c>
      <c r="Z407" s="64" t="str">
        <f t="shared" ca="1" si="50"/>
        <v xml:space="preserve"> </v>
      </c>
    </row>
    <row r="408" spans="1:26" hidden="1" outlineLevel="1" x14ac:dyDescent="0.35">
      <c r="A408" s="64">
        <v>3564425</v>
      </c>
      <c r="B408" s="64" t="s">
        <v>416</v>
      </c>
      <c r="C408" s="64">
        <v>2868.68</v>
      </c>
      <c r="D408" s="64">
        <v>183</v>
      </c>
      <c r="E408" s="64">
        <v>237.61</v>
      </c>
      <c r="F408" s="64">
        <v>0</v>
      </c>
      <c r="H408" s="64">
        <f t="shared" si="55"/>
        <v>-237.61</v>
      </c>
      <c r="J408" s="64">
        <f t="shared" si="51"/>
        <v>44</v>
      </c>
      <c r="K408" s="64">
        <f t="shared" si="52"/>
        <v>57</v>
      </c>
      <c r="L408" s="64">
        <f t="shared" si="53"/>
        <v>213</v>
      </c>
      <c r="M408" s="64">
        <f t="shared" si="54"/>
        <v>74</v>
      </c>
      <c r="T408" s="64">
        <f t="shared" ref="T408:T471" si="57">T407+1</f>
        <v>387</v>
      </c>
      <c r="U408" s="64" t="e">
        <f ca="1">INDEX(OFFSET($G$21,0,MATCH(U$20,$H$20:$I$20,0),COUNT($A$21:$A$2199),1),MATCH($T408,OFFSET($I$21,0,MATCH(U$21,$J$19:$M$19,0),COUNT($A$21:$A$2199),1),0),1)</f>
        <v>#N/A</v>
      </c>
      <c r="V408" s="64" t="e">
        <f ca="1">INDEX(OFFSET($G$21,0,MATCH(V$20,$H$20:$I$20,0),COUNT($A$21:$A$2199),1),MATCH($T408,OFFSET($I$21,0,MATCH(V$21,$J$19:$M$19,0),COUNT($A$21:$A$2199),1),0),1)</f>
        <v>#N/A</v>
      </c>
      <c r="Y408" s="64" t="str">
        <f t="shared" ca="1" si="56"/>
        <v xml:space="preserve"> </v>
      </c>
      <c r="Z408" s="64" t="str">
        <f t="shared" ref="Z408:Z471" ca="1" si="58">IF(ISNA(V408)," ",V408)</f>
        <v xml:space="preserve"> </v>
      </c>
    </row>
    <row r="409" spans="1:26" hidden="1" outlineLevel="1" x14ac:dyDescent="0.35">
      <c r="A409" s="64">
        <v>3564441</v>
      </c>
      <c r="B409" s="64" t="s">
        <v>416</v>
      </c>
      <c r="C409" s="64">
        <v>9524.48</v>
      </c>
      <c r="D409" s="64">
        <v>182</v>
      </c>
      <c r="E409" s="64">
        <v>811.11</v>
      </c>
      <c r="F409" s="64">
        <v>0</v>
      </c>
      <c r="H409" s="64">
        <f t="shared" si="55"/>
        <v>-811.11</v>
      </c>
      <c r="J409" s="64">
        <f t="shared" si="51"/>
        <v>44</v>
      </c>
      <c r="K409" s="64">
        <f t="shared" si="52"/>
        <v>57</v>
      </c>
      <c r="L409" s="64">
        <f t="shared" si="53"/>
        <v>213</v>
      </c>
      <c r="M409" s="64">
        <f t="shared" si="54"/>
        <v>75</v>
      </c>
      <c r="T409" s="64">
        <f t="shared" si="57"/>
        <v>388</v>
      </c>
      <c r="U409" s="64" t="e">
        <f ca="1">INDEX(OFFSET($G$21,0,MATCH(U$20,$H$20:$I$20,0),COUNT($A$21:$A$2199),1),MATCH($T409,OFFSET($I$21,0,MATCH(U$21,$J$19:$M$19,0),COUNT($A$21:$A$2199),1),0),1)</f>
        <v>#N/A</v>
      </c>
      <c r="V409" s="64" t="e">
        <f ca="1">INDEX(OFFSET($G$21,0,MATCH(V$20,$H$20:$I$20,0),COUNT($A$21:$A$2199),1),MATCH($T409,OFFSET($I$21,0,MATCH(V$21,$J$19:$M$19,0),COUNT($A$21:$A$2199),1),0),1)</f>
        <v>#N/A</v>
      </c>
      <c r="Y409" s="64" t="str">
        <f t="shared" ca="1" si="56"/>
        <v xml:space="preserve"> </v>
      </c>
      <c r="Z409" s="64" t="str">
        <f t="shared" ca="1" si="58"/>
        <v xml:space="preserve"> </v>
      </c>
    </row>
    <row r="410" spans="1:26" hidden="1" outlineLevel="1" x14ac:dyDescent="0.35">
      <c r="A410" s="64">
        <v>3626499</v>
      </c>
      <c r="B410" s="64" t="s">
        <v>416</v>
      </c>
      <c r="C410" s="64">
        <v>2031.29</v>
      </c>
      <c r="D410" s="64">
        <v>183</v>
      </c>
      <c r="E410" s="64">
        <v>149.53</v>
      </c>
      <c r="F410" s="64">
        <v>0</v>
      </c>
      <c r="H410" s="64">
        <f t="shared" si="55"/>
        <v>-149.53</v>
      </c>
      <c r="J410" s="64">
        <f t="shared" si="51"/>
        <v>44</v>
      </c>
      <c r="K410" s="64">
        <f t="shared" si="52"/>
        <v>57</v>
      </c>
      <c r="L410" s="64">
        <f t="shared" si="53"/>
        <v>213</v>
      </c>
      <c r="M410" s="64">
        <f t="shared" si="54"/>
        <v>76</v>
      </c>
      <c r="T410" s="64">
        <f t="shared" si="57"/>
        <v>389</v>
      </c>
      <c r="U410" s="64" t="e">
        <f ca="1">INDEX(OFFSET($G$21,0,MATCH(U$20,$H$20:$I$20,0),COUNT($A$21:$A$2199),1),MATCH($T410,OFFSET($I$21,0,MATCH(U$21,$J$19:$M$19,0),COUNT($A$21:$A$2199),1),0),1)</f>
        <v>#N/A</v>
      </c>
      <c r="V410" s="64" t="e">
        <f ca="1">INDEX(OFFSET($G$21,0,MATCH(V$20,$H$20:$I$20,0),COUNT($A$21:$A$2199),1),MATCH($T410,OFFSET($I$21,0,MATCH(V$21,$J$19:$M$19,0),COUNT($A$21:$A$2199),1),0),1)</f>
        <v>#N/A</v>
      </c>
      <c r="Y410" s="64" t="str">
        <f t="shared" ca="1" si="56"/>
        <v xml:space="preserve"> </v>
      </c>
      <c r="Z410" s="64" t="str">
        <f t="shared" ca="1" si="58"/>
        <v xml:space="preserve"> </v>
      </c>
    </row>
    <row r="411" spans="1:26" hidden="1" outlineLevel="1" x14ac:dyDescent="0.35">
      <c r="A411" s="64">
        <v>3638345</v>
      </c>
      <c r="B411" s="64" t="s">
        <v>184</v>
      </c>
      <c r="C411" s="64">
        <v>5046.9399999999996</v>
      </c>
      <c r="D411" s="64">
        <v>182</v>
      </c>
      <c r="E411" s="64">
        <v>391.04</v>
      </c>
      <c r="F411" s="64">
        <v>0</v>
      </c>
      <c r="H411" s="64">
        <f t="shared" si="55"/>
        <v>-391.04</v>
      </c>
      <c r="J411" s="64">
        <f t="shared" si="51"/>
        <v>44</v>
      </c>
      <c r="K411" s="64">
        <f t="shared" si="52"/>
        <v>57</v>
      </c>
      <c r="L411" s="64">
        <f t="shared" si="53"/>
        <v>214</v>
      </c>
      <c r="M411" s="64">
        <f t="shared" si="54"/>
        <v>76</v>
      </c>
      <c r="T411" s="64">
        <f t="shared" si="57"/>
        <v>390</v>
      </c>
      <c r="U411" s="64" t="e">
        <f ca="1">INDEX(OFFSET($G$21,0,MATCH(U$20,$H$20:$I$20,0),COUNT($A$21:$A$2199),1),MATCH($T411,OFFSET($I$21,0,MATCH(U$21,$J$19:$M$19,0),COUNT($A$21:$A$2199),1),0),1)</f>
        <v>#N/A</v>
      </c>
      <c r="V411" s="64" t="e">
        <f ca="1">INDEX(OFFSET($G$21,0,MATCH(V$20,$H$20:$I$20,0),COUNT($A$21:$A$2199),1),MATCH($T411,OFFSET($I$21,0,MATCH(V$21,$J$19:$M$19,0),COUNT($A$21:$A$2199),1),0),1)</f>
        <v>#N/A</v>
      </c>
      <c r="Y411" s="64" t="str">
        <f t="shared" ca="1" si="56"/>
        <v xml:space="preserve"> </v>
      </c>
      <c r="Z411" s="64" t="str">
        <f t="shared" ca="1" si="58"/>
        <v xml:space="preserve"> </v>
      </c>
    </row>
    <row r="412" spans="1:26" hidden="1" outlineLevel="1" x14ac:dyDescent="0.35">
      <c r="A412" s="64">
        <v>3647908</v>
      </c>
      <c r="B412" s="64" t="s">
        <v>184</v>
      </c>
      <c r="C412" s="64">
        <v>1707.87</v>
      </c>
      <c r="D412" s="64">
        <v>182</v>
      </c>
      <c r="E412" s="64">
        <v>137.97</v>
      </c>
      <c r="F412" s="64">
        <v>0</v>
      </c>
      <c r="H412" s="64">
        <f t="shared" si="55"/>
        <v>-137.97</v>
      </c>
      <c r="J412" s="64">
        <f t="shared" si="51"/>
        <v>44</v>
      </c>
      <c r="K412" s="64">
        <f t="shared" si="52"/>
        <v>57</v>
      </c>
      <c r="L412" s="64">
        <f t="shared" si="53"/>
        <v>215</v>
      </c>
      <c r="M412" s="64">
        <f t="shared" si="54"/>
        <v>76</v>
      </c>
      <c r="T412" s="64">
        <f t="shared" si="57"/>
        <v>391</v>
      </c>
      <c r="U412" s="64" t="e">
        <f ca="1">INDEX(OFFSET($G$21,0,MATCH(U$20,$H$20:$I$20,0),COUNT($A$21:$A$2199),1),MATCH($T412,OFFSET($I$21,0,MATCH(U$21,$J$19:$M$19,0),COUNT($A$21:$A$2199),1),0),1)</f>
        <v>#N/A</v>
      </c>
      <c r="V412" s="64" t="e">
        <f ca="1">INDEX(OFFSET($G$21,0,MATCH(V$20,$H$20:$I$20,0),COUNT($A$21:$A$2199),1),MATCH($T412,OFFSET($I$21,0,MATCH(V$21,$J$19:$M$19,0),COUNT($A$21:$A$2199),1),0),1)</f>
        <v>#N/A</v>
      </c>
      <c r="Y412" s="64" t="str">
        <f t="shared" ca="1" si="56"/>
        <v xml:space="preserve"> </v>
      </c>
      <c r="Z412" s="64" t="str">
        <f t="shared" ca="1" si="58"/>
        <v xml:space="preserve"> </v>
      </c>
    </row>
    <row r="413" spans="1:26" hidden="1" outlineLevel="1" x14ac:dyDescent="0.35">
      <c r="A413" s="64">
        <v>3650175</v>
      </c>
      <c r="B413" s="64" t="s">
        <v>184</v>
      </c>
      <c r="C413" s="64">
        <v>10848.54</v>
      </c>
      <c r="D413" s="64">
        <v>182</v>
      </c>
      <c r="E413" s="64">
        <v>836.28</v>
      </c>
      <c r="F413" s="64">
        <v>0</v>
      </c>
      <c r="H413" s="64">
        <f t="shared" si="55"/>
        <v>-836.28</v>
      </c>
      <c r="J413" s="64">
        <f t="shared" si="51"/>
        <v>44</v>
      </c>
      <c r="K413" s="64">
        <f t="shared" si="52"/>
        <v>57</v>
      </c>
      <c r="L413" s="64">
        <f t="shared" si="53"/>
        <v>216</v>
      </c>
      <c r="M413" s="64">
        <f t="shared" si="54"/>
        <v>76</v>
      </c>
      <c r="T413" s="64">
        <f t="shared" si="57"/>
        <v>392</v>
      </c>
      <c r="U413" s="64" t="e">
        <f ca="1">INDEX(OFFSET($G$21,0,MATCH(U$20,$H$20:$I$20,0),COUNT($A$21:$A$2199),1),MATCH($T413,OFFSET($I$21,0,MATCH(U$21,$J$19:$M$19,0),COUNT($A$21:$A$2199),1),0),1)</f>
        <v>#N/A</v>
      </c>
      <c r="V413" s="64" t="e">
        <f ca="1">INDEX(OFFSET($G$21,0,MATCH(V$20,$H$20:$I$20,0),COUNT($A$21:$A$2199),1),MATCH($T413,OFFSET($I$21,0,MATCH(V$21,$J$19:$M$19,0),COUNT($A$21:$A$2199),1),0),1)</f>
        <v>#N/A</v>
      </c>
      <c r="Y413" s="64" t="str">
        <f t="shared" ca="1" si="56"/>
        <v xml:space="preserve"> </v>
      </c>
      <c r="Z413" s="64" t="str">
        <f t="shared" ca="1" si="58"/>
        <v xml:space="preserve"> </v>
      </c>
    </row>
    <row r="414" spans="1:26" hidden="1" outlineLevel="1" x14ac:dyDescent="0.35">
      <c r="A414" s="64">
        <v>3668029</v>
      </c>
      <c r="B414" s="64" t="s">
        <v>405</v>
      </c>
      <c r="C414" s="64">
        <v>4994.3500000000004</v>
      </c>
      <c r="D414" s="64">
        <v>153</v>
      </c>
      <c r="E414" s="64">
        <v>409.03</v>
      </c>
      <c r="F414" s="64">
        <v>406.81</v>
      </c>
      <c r="H414" s="64">
        <f t="shared" si="55"/>
        <v>-2.2199999999999704</v>
      </c>
      <c r="J414" s="64">
        <f t="shared" si="51"/>
        <v>44</v>
      </c>
      <c r="K414" s="64">
        <f t="shared" si="52"/>
        <v>58</v>
      </c>
      <c r="L414" s="64">
        <f t="shared" si="53"/>
        <v>216</v>
      </c>
      <c r="M414" s="64">
        <f t="shared" si="54"/>
        <v>76</v>
      </c>
      <c r="T414" s="64">
        <f t="shared" si="57"/>
        <v>393</v>
      </c>
      <c r="U414" s="64" t="e">
        <f ca="1">INDEX(OFFSET($G$21,0,MATCH(U$20,$H$20:$I$20,0),COUNT($A$21:$A$2199),1),MATCH($T414,OFFSET($I$21,0,MATCH(U$21,$J$19:$M$19,0),COUNT($A$21:$A$2199),1),0),1)</f>
        <v>#N/A</v>
      </c>
      <c r="V414" s="64" t="e">
        <f ca="1">INDEX(OFFSET($G$21,0,MATCH(V$20,$H$20:$I$20,0),COUNT($A$21:$A$2199),1),MATCH($T414,OFFSET($I$21,0,MATCH(V$21,$J$19:$M$19,0),COUNT($A$21:$A$2199),1),0),1)</f>
        <v>#N/A</v>
      </c>
      <c r="Y414" s="64" t="str">
        <f t="shared" ca="1" si="56"/>
        <v xml:space="preserve"> </v>
      </c>
      <c r="Z414" s="64" t="str">
        <f t="shared" ca="1" si="58"/>
        <v xml:space="preserve"> </v>
      </c>
    </row>
    <row r="415" spans="1:26" hidden="1" outlineLevel="1" x14ac:dyDescent="0.35">
      <c r="A415" s="64">
        <v>3673507</v>
      </c>
      <c r="B415" s="64" t="s">
        <v>184</v>
      </c>
      <c r="C415" s="64">
        <v>2999.92</v>
      </c>
      <c r="D415" s="64">
        <v>182</v>
      </c>
      <c r="E415" s="64">
        <v>248.8</v>
      </c>
      <c r="F415" s="64">
        <v>0</v>
      </c>
      <c r="H415" s="64">
        <f t="shared" si="55"/>
        <v>-248.8</v>
      </c>
      <c r="J415" s="64">
        <f t="shared" si="51"/>
        <v>44</v>
      </c>
      <c r="K415" s="64">
        <f t="shared" si="52"/>
        <v>58</v>
      </c>
      <c r="L415" s="64">
        <f t="shared" si="53"/>
        <v>217</v>
      </c>
      <c r="M415" s="64">
        <f t="shared" si="54"/>
        <v>76</v>
      </c>
      <c r="T415" s="64">
        <f t="shared" si="57"/>
        <v>394</v>
      </c>
      <c r="U415" s="64" t="e">
        <f ca="1">INDEX(OFFSET($G$21,0,MATCH(U$20,$H$20:$I$20,0),COUNT($A$21:$A$2199),1),MATCH($T415,OFFSET($I$21,0,MATCH(U$21,$J$19:$M$19,0),COUNT($A$21:$A$2199),1),0),1)</f>
        <v>#N/A</v>
      </c>
      <c r="V415" s="64" t="e">
        <f ca="1">INDEX(OFFSET($G$21,0,MATCH(V$20,$H$20:$I$20,0),COUNT($A$21:$A$2199),1),MATCH($T415,OFFSET($I$21,0,MATCH(V$21,$J$19:$M$19,0),COUNT($A$21:$A$2199),1),0),1)</f>
        <v>#N/A</v>
      </c>
      <c r="Y415" s="64" t="str">
        <f t="shared" ca="1" si="56"/>
        <v xml:space="preserve"> </v>
      </c>
      <c r="Z415" s="64" t="str">
        <f t="shared" ca="1" si="58"/>
        <v xml:space="preserve"> </v>
      </c>
    </row>
    <row r="416" spans="1:26" hidden="1" outlineLevel="1" x14ac:dyDescent="0.35">
      <c r="A416" s="64">
        <v>3702942</v>
      </c>
      <c r="B416" s="64" t="s">
        <v>405</v>
      </c>
      <c r="C416" s="64">
        <v>2483.19</v>
      </c>
      <c r="D416" s="64">
        <v>154</v>
      </c>
      <c r="E416" s="64">
        <v>201.05</v>
      </c>
      <c r="F416" s="64">
        <v>204.92</v>
      </c>
      <c r="H416" s="64">
        <f t="shared" si="55"/>
        <v>3.8699999999999761</v>
      </c>
      <c r="J416" s="64">
        <f t="shared" si="51"/>
        <v>44</v>
      </c>
      <c r="K416" s="64">
        <f t="shared" si="52"/>
        <v>59</v>
      </c>
      <c r="L416" s="64">
        <f t="shared" si="53"/>
        <v>217</v>
      </c>
      <c r="M416" s="64">
        <f t="shared" si="54"/>
        <v>76</v>
      </c>
      <c r="T416" s="64">
        <f t="shared" si="57"/>
        <v>395</v>
      </c>
      <c r="U416" s="64" t="e">
        <f ca="1">INDEX(OFFSET($G$21,0,MATCH(U$20,$H$20:$I$20,0),COUNT($A$21:$A$2199),1),MATCH($T416,OFFSET($I$21,0,MATCH(U$21,$J$19:$M$19,0),COUNT($A$21:$A$2199),1),0),1)</f>
        <v>#N/A</v>
      </c>
      <c r="V416" s="64" t="e">
        <f ca="1">INDEX(OFFSET($G$21,0,MATCH(V$20,$H$20:$I$20,0),COUNT($A$21:$A$2199),1),MATCH($T416,OFFSET($I$21,0,MATCH(V$21,$J$19:$M$19,0),COUNT($A$21:$A$2199),1),0),1)</f>
        <v>#N/A</v>
      </c>
      <c r="Y416" s="64" t="str">
        <f t="shared" ca="1" si="56"/>
        <v xml:space="preserve"> </v>
      </c>
      <c r="Z416" s="64" t="str">
        <f t="shared" ca="1" si="58"/>
        <v xml:space="preserve"> </v>
      </c>
    </row>
    <row r="417" spans="1:26" hidden="1" outlineLevel="1" x14ac:dyDescent="0.35">
      <c r="A417" s="64">
        <v>3705714</v>
      </c>
      <c r="B417" s="64" t="s">
        <v>102</v>
      </c>
      <c r="C417" s="64">
        <v>6018.77</v>
      </c>
      <c r="D417" s="64">
        <v>154</v>
      </c>
      <c r="E417" s="64">
        <v>470.46</v>
      </c>
      <c r="F417" s="64">
        <v>454.78</v>
      </c>
      <c r="H417" s="64">
        <f t="shared" si="55"/>
        <v>-15.680000000000007</v>
      </c>
      <c r="J417" s="64">
        <f t="shared" si="51"/>
        <v>45</v>
      </c>
      <c r="K417" s="64">
        <f t="shared" si="52"/>
        <v>59</v>
      </c>
      <c r="L417" s="64">
        <f t="shared" si="53"/>
        <v>217</v>
      </c>
      <c r="M417" s="64">
        <f t="shared" si="54"/>
        <v>76</v>
      </c>
      <c r="T417" s="64">
        <f t="shared" si="57"/>
        <v>396</v>
      </c>
      <c r="U417" s="64" t="e">
        <f ca="1">INDEX(OFFSET($G$21,0,MATCH(U$20,$H$20:$I$20,0),COUNT($A$21:$A$2199),1),MATCH($T417,OFFSET($I$21,0,MATCH(U$21,$J$19:$M$19,0),COUNT($A$21:$A$2199),1),0),1)</f>
        <v>#N/A</v>
      </c>
      <c r="V417" s="64" t="e">
        <f ca="1">INDEX(OFFSET($G$21,0,MATCH(V$20,$H$20:$I$20,0),COUNT($A$21:$A$2199),1),MATCH($T417,OFFSET($I$21,0,MATCH(V$21,$J$19:$M$19,0),COUNT($A$21:$A$2199),1),0),1)</f>
        <v>#N/A</v>
      </c>
      <c r="Y417" s="64" t="str">
        <f t="shared" ca="1" si="56"/>
        <v xml:space="preserve"> </v>
      </c>
      <c r="Z417" s="64" t="str">
        <f t="shared" ca="1" si="58"/>
        <v xml:space="preserve"> </v>
      </c>
    </row>
    <row r="418" spans="1:26" hidden="1" outlineLevel="1" x14ac:dyDescent="0.35">
      <c r="A418" s="64">
        <v>3706738</v>
      </c>
      <c r="B418" s="64" t="s">
        <v>184</v>
      </c>
      <c r="C418" s="64">
        <v>1983.22</v>
      </c>
      <c r="D418" s="64">
        <v>183</v>
      </c>
      <c r="E418" s="64">
        <v>149.47</v>
      </c>
      <c r="F418" s="64">
        <v>0</v>
      </c>
      <c r="H418" s="64">
        <f t="shared" si="55"/>
        <v>-149.47</v>
      </c>
      <c r="J418" s="64">
        <f t="shared" si="51"/>
        <v>45</v>
      </c>
      <c r="K418" s="64">
        <f t="shared" si="52"/>
        <v>59</v>
      </c>
      <c r="L418" s="64">
        <f t="shared" si="53"/>
        <v>218</v>
      </c>
      <c r="M418" s="64">
        <f t="shared" si="54"/>
        <v>76</v>
      </c>
      <c r="T418" s="64">
        <f t="shared" si="57"/>
        <v>397</v>
      </c>
      <c r="U418" s="64" t="e">
        <f ca="1">INDEX(OFFSET($G$21,0,MATCH(U$20,$H$20:$I$20,0),COUNT($A$21:$A$2199),1),MATCH($T418,OFFSET($I$21,0,MATCH(U$21,$J$19:$M$19,0),COUNT($A$21:$A$2199),1),0),1)</f>
        <v>#N/A</v>
      </c>
      <c r="V418" s="64" t="e">
        <f ca="1">INDEX(OFFSET($G$21,0,MATCH(V$20,$H$20:$I$20,0),COUNT($A$21:$A$2199),1),MATCH($T418,OFFSET($I$21,0,MATCH(V$21,$J$19:$M$19,0),COUNT($A$21:$A$2199),1),0),1)</f>
        <v>#N/A</v>
      </c>
      <c r="Y418" s="64" t="str">
        <f t="shared" ca="1" si="56"/>
        <v xml:space="preserve"> </v>
      </c>
      <c r="Z418" s="64" t="str">
        <f t="shared" ca="1" si="58"/>
        <v xml:space="preserve"> </v>
      </c>
    </row>
    <row r="419" spans="1:26" hidden="1" outlineLevel="1" x14ac:dyDescent="0.35">
      <c r="A419" s="64">
        <v>3710408</v>
      </c>
      <c r="B419" s="64" t="s">
        <v>184</v>
      </c>
      <c r="C419" s="64">
        <v>6227.06</v>
      </c>
      <c r="D419" s="64">
        <v>183</v>
      </c>
      <c r="E419" s="64">
        <v>500.93</v>
      </c>
      <c r="F419" s="64">
        <v>0</v>
      </c>
      <c r="H419" s="64">
        <f t="shared" si="55"/>
        <v>-500.93</v>
      </c>
      <c r="J419" s="64">
        <f t="shared" si="51"/>
        <v>45</v>
      </c>
      <c r="K419" s="64">
        <f t="shared" si="52"/>
        <v>59</v>
      </c>
      <c r="L419" s="64">
        <f t="shared" si="53"/>
        <v>219</v>
      </c>
      <c r="M419" s="64">
        <f t="shared" si="54"/>
        <v>76</v>
      </c>
      <c r="T419" s="64">
        <f t="shared" si="57"/>
        <v>398</v>
      </c>
      <c r="U419" s="64" t="e">
        <f ca="1">INDEX(OFFSET($G$21,0,MATCH(U$20,$H$20:$I$20,0),COUNT($A$21:$A$2199),1),MATCH($T419,OFFSET($I$21,0,MATCH(U$21,$J$19:$M$19,0),COUNT($A$21:$A$2199),1),0),1)</f>
        <v>#N/A</v>
      </c>
      <c r="V419" s="64" t="e">
        <f ca="1">INDEX(OFFSET($G$21,0,MATCH(V$20,$H$20:$I$20,0),COUNT($A$21:$A$2199),1),MATCH($T419,OFFSET($I$21,0,MATCH(V$21,$J$19:$M$19,0),COUNT($A$21:$A$2199),1),0),1)</f>
        <v>#N/A</v>
      </c>
      <c r="Y419" s="64" t="str">
        <f t="shared" ca="1" si="56"/>
        <v xml:space="preserve"> </v>
      </c>
      <c r="Z419" s="64" t="str">
        <f t="shared" ca="1" si="58"/>
        <v xml:space="preserve"> </v>
      </c>
    </row>
    <row r="420" spans="1:26" hidden="1" outlineLevel="1" x14ac:dyDescent="0.35">
      <c r="A420" s="64">
        <v>3710896</v>
      </c>
      <c r="B420" s="64" t="s">
        <v>416</v>
      </c>
      <c r="C420" s="64">
        <v>4242.3</v>
      </c>
      <c r="D420" s="64">
        <v>183</v>
      </c>
      <c r="E420" s="64">
        <v>340.04</v>
      </c>
      <c r="F420" s="64">
        <v>0</v>
      </c>
      <c r="H420" s="64">
        <f t="shared" si="55"/>
        <v>-340.04</v>
      </c>
      <c r="J420" s="64">
        <f t="shared" si="51"/>
        <v>45</v>
      </c>
      <c r="K420" s="64">
        <f t="shared" si="52"/>
        <v>59</v>
      </c>
      <c r="L420" s="64">
        <f t="shared" si="53"/>
        <v>219</v>
      </c>
      <c r="M420" s="64">
        <f t="shared" si="54"/>
        <v>77</v>
      </c>
      <c r="T420" s="64">
        <f t="shared" si="57"/>
        <v>399</v>
      </c>
      <c r="U420" s="64" t="e">
        <f ca="1">INDEX(OFFSET($G$21,0,MATCH(U$20,$H$20:$I$20,0),COUNT($A$21:$A$2199),1),MATCH($T420,OFFSET($I$21,0,MATCH(U$21,$J$19:$M$19,0),COUNT($A$21:$A$2199),1),0),1)</f>
        <v>#N/A</v>
      </c>
      <c r="V420" s="64" t="e">
        <f ca="1">INDEX(OFFSET($G$21,0,MATCH(V$20,$H$20:$I$20,0),COUNT($A$21:$A$2199),1),MATCH($T420,OFFSET($I$21,0,MATCH(V$21,$J$19:$M$19,0),COUNT($A$21:$A$2199),1),0),1)</f>
        <v>#N/A</v>
      </c>
      <c r="Y420" s="64" t="str">
        <f t="shared" ca="1" si="56"/>
        <v xml:space="preserve"> </v>
      </c>
      <c r="Z420" s="64" t="str">
        <f t="shared" ca="1" si="58"/>
        <v xml:space="preserve"> </v>
      </c>
    </row>
    <row r="421" spans="1:26" hidden="1" outlineLevel="1" x14ac:dyDescent="0.35">
      <c r="A421" s="64">
        <v>3711969</v>
      </c>
      <c r="B421" s="64" t="s">
        <v>405</v>
      </c>
      <c r="C421" s="64">
        <v>2748.82</v>
      </c>
      <c r="D421" s="64">
        <v>154</v>
      </c>
      <c r="E421" s="64">
        <v>224.08</v>
      </c>
      <c r="F421" s="64">
        <v>222.23</v>
      </c>
      <c r="H421" s="64">
        <f t="shared" si="55"/>
        <v>-1.8500000000000227</v>
      </c>
      <c r="J421" s="64">
        <f t="shared" si="51"/>
        <v>45</v>
      </c>
      <c r="K421" s="64">
        <f t="shared" si="52"/>
        <v>60</v>
      </c>
      <c r="L421" s="64">
        <f t="shared" si="53"/>
        <v>219</v>
      </c>
      <c r="M421" s="64">
        <f t="shared" si="54"/>
        <v>77</v>
      </c>
      <c r="T421" s="64">
        <f t="shared" si="57"/>
        <v>400</v>
      </c>
      <c r="U421" s="64" t="e">
        <f ca="1">INDEX(OFFSET($G$21,0,MATCH(U$20,$H$20:$I$20,0),COUNT($A$21:$A$2199),1),MATCH($T421,OFFSET($I$21,0,MATCH(U$21,$J$19:$M$19,0),COUNT($A$21:$A$2199),1),0),1)</f>
        <v>#N/A</v>
      </c>
      <c r="V421" s="64" t="e">
        <f ca="1">INDEX(OFFSET($G$21,0,MATCH(V$20,$H$20:$I$20,0),COUNT($A$21:$A$2199),1),MATCH($T421,OFFSET($I$21,0,MATCH(V$21,$J$19:$M$19,0),COUNT($A$21:$A$2199),1),0),1)</f>
        <v>#N/A</v>
      </c>
      <c r="Y421" s="64" t="str">
        <f t="shared" ca="1" si="56"/>
        <v xml:space="preserve"> </v>
      </c>
      <c r="Z421" s="64" t="str">
        <f t="shared" ca="1" si="58"/>
        <v xml:space="preserve"> </v>
      </c>
    </row>
    <row r="422" spans="1:26" hidden="1" outlineLevel="1" x14ac:dyDescent="0.35">
      <c r="A422" s="64">
        <v>3712412</v>
      </c>
      <c r="B422" s="64" t="s">
        <v>405</v>
      </c>
      <c r="C422" s="64">
        <v>3796.22</v>
      </c>
      <c r="D422" s="64">
        <v>154</v>
      </c>
      <c r="E422" s="64">
        <v>307.95999999999998</v>
      </c>
      <c r="F422" s="64">
        <v>311.52</v>
      </c>
      <c r="H422" s="64">
        <f t="shared" si="55"/>
        <v>3.5600000000000023</v>
      </c>
      <c r="J422" s="64">
        <f t="shared" si="51"/>
        <v>45</v>
      </c>
      <c r="K422" s="64">
        <f t="shared" si="52"/>
        <v>61</v>
      </c>
      <c r="L422" s="64">
        <f t="shared" si="53"/>
        <v>219</v>
      </c>
      <c r="M422" s="64">
        <f t="shared" si="54"/>
        <v>77</v>
      </c>
      <c r="T422" s="64">
        <f t="shared" si="57"/>
        <v>401</v>
      </c>
      <c r="U422" s="64" t="e">
        <f ca="1">INDEX(OFFSET($G$21,0,MATCH(U$20,$H$20:$I$20,0),COUNT($A$21:$A$2199),1),MATCH($T422,OFFSET($I$21,0,MATCH(U$21,$J$19:$M$19,0),COUNT($A$21:$A$2199),1),0),1)</f>
        <v>#N/A</v>
      </c>
      <c r="V422" s="64" t="e">
        <f ca="1">INDEX(OFFSET($G$21,0,MATCH(V$20,$H$20:$I$20,0),COUNT($A$21:$A$2199),1),MATCH($T422,OFFSET($I$21,0,MATCH(V$21,$J$19:$M$19,0),COUNT($A$21:$A$2199),1),0),1)</f>
        <v>#N/A</v>
      </c>
      <c r="Y422" s="64" t="str">
        <f t="shared" ca="1" si="56"/>
        <v xml:space="preserve"> </v>
      </c>
      <c r="Z422" s="64" t="str">
        <f t="shared" ca="1" si="58"/>
        <v xml:space="preserve"> </v>
      </c>
    </row>
    <row r="423" spans="1:26" hidden="1" outlineLevel="1" x14ac:dyDescent="0.35">
      <c r="A423" s="64">
        <v>3712545</v>
      </c>
      <c r="B423" s="64" t="s">
        <v>405</v>
      </c>
      <c r="C423" s="64">
        <v>3047.54</v>
      </c>
      <c r="D423" s="64">
        <v>153</v>
      </c>
      <c r="E423" s="64">
        <v>241.29</v>
      </c>
      <c r="F423" s="64">
        <v>239.2</v>
      </c>
      <c r="H423" s="64">
        <f t="shared" si="55"/>
        <v>-2.0900000000000034</v>
      </c>
      <c r="J423" s="64">
        <f t="shared" si="51"/>
        <v>45</v>
      </c>
      <c r="K423" s="64">
        <f t="shared" si="52"/>
        <v>62</v>
      </c>
      <c r="L423" s="64">
        <f t="shared" si="53"/>
        <v>219</v>
      </c>
      <c r="M423" s="64">
        <f t="shared" si="54"/>
        <v>77</v>
      </c>
      <c r="T423" s="64">
        <f t="shared" si="57"/>
        <v>402</v>
      </c>
      <c r="U423" s="64" t="e">
        <f ca="1">INDEX(OFFSET($G$21,0,MATCH(U$20,$H$20:$I$20,0),COUNT($A$21:$A$2199),1),MATCH($T423,OFFSET($I$21,0,MATCH(U$21,$J$19:$M$19,0),COUNT($A$21:$A$2199),1),0),1)</f>
        <v>#N/A</v>
      </c>
      <c r="V423" s="64" t="e">
        <f ca="1">INDEX(OFFSET($G$21,0,MATCH(V$20,$H$20:$I$20,0),COUNT($A$21:$A$2199),1),MATCH($T423,OFFSET($I$21,0,MATCH(V$21,$J$19:$M$19,0),COUNT($A$21:$A$2199),1),0),1)</f>
        <v>#N/A</v>
      </c>
      <c r="Y423" s="64" t="str">
        <f t="shared" ca="1" si="56"/>
        <v xml:space="preserve"> </v>
      </c>
      <c r="Z423" s="64" t="str">
        <f t="shared" ca="1" si="58"/>
        <v xml:space="preserve"> </v>
      </c>
    </row>
    <row r="424" spans="1:26" hidden="1" outlineLevel="1" x14ac:dyDescent="0.35">
      <c r="A424" s="64">
        <v>3712876</v>
      </c>
      <c r="B424" s="64" t="s">
        <v>184</v>
      </c>
      <c r="C424" s="64">
        <v>5781.85</v>
      </c>
      <c r="D424" s="64">
        <v>183</v>
      </c>
      <c r="E424" s="64">
        <v>476.69</v>
      </c>
      <c r="F424" s="64">
        <v>0</v>
      </c>
      <c r="H424" s="64">
        <f t="shared" si="55"/>
        <v>-476.69</v>
      </c>
      <c r="J424" s="64">
        <f t="shared" si="51"/>
        <v>45</v>
      </c>
      <c r="K424" s="64">
        <f t="shared" si="52"/>
        <v>62</v>
      </c>
      <c r="L424" s="64">
        <f t="shared" si="53"/>
        <v>220</v>
      </c>
      <c r="M424" s="64">
        <f t="shared" si="54"/>
        <v>77</v>
      </c>
      <c r="T424" s="64">
        <f t="shared" si="57"/>
        <v>403</v>
      </c>
      <c r="U424" s="64" t="e">
        <f ca="1">INDEX(OFFSET($G$21,0,MATCH(U$20,$H$20:$I$20,0),COUNT($A$21:$A$2199),1),MATCH($T424,OFFSET($I$21,0,MATCH(U$21,$J$19:$M$19,0),COUNT($A$21:$A$2199),1),0),1)</f>
        <v>#N/A</v>
      </c>
      <c r="V424" s="64" t="e">
        <f ca="1">INDEX(OFFSET($G$21,0,MATCH(V$20,$H$20:$I$20,0),COUNT($A$21:$A$2199),1),MATCH($T424,OFFSET($I$21,0,MATCH(V$21,$J$19:$M$19,0),COUNT($A$21:$A$2199),1),0),1)</f>
        <v>#N/A</v>
      </c>
      <c r="Y424" s="64" t="str">
        <f t="shared" ca="1" si="56"/>
        <v xml:space="preserve"> </v>
      </c>
      <c r="Z424" s="64" t="str">
        <f t="shared" ca="1" si="58"/>
        <v xml:space="preserve"> </v>
      </c>
    </row>
    <row r="425" spans="1:26" hidden="1" outlineLevel="1" x14ac:dyDescent="0.35">
      <c r="A425" s="64">
        <v>3713329</v>
      </c>
      <c r="B425" s="64" t="s">
        <v>184</v>
      </c>
      <c r="C425" s="64">
        <v>7847.53</v>
      </c>
      <c r="D425" s="64">
        <v>183</v>
      </c>
      <c r="E425" s="64">
        <v>633.94000000000005</v>
      </c>
      <c r="F425" s="64">
        <v>0</v>
      </c>
      <c r="H425" s="64">
        <f t="shared" si="55"/>
        <v>-633.94000000000005</v>
      </c>
      <c r="J425" s="64">
        <f t="shared" si="51"/>
        <v>45</v>
      </c>
      <c r="K425" s="64">
        <f t="shared" si="52"/>
        <v>62</v>
      </c>
      <c r="L425" s="64">
        <f t="shared" si="53"/>
        <v>221</v>
      </c>
      <c r="M425" s="64">
        <f t="shared" si="54"/>
        <v>77</v>
      </c>
      <c r="T425" s="64">
        <f t="shared" si="57"/>
        <v>404</v>
      </c>
      <c r="U425" s="64" t="e">
        <f ca="1">INDEX(OFFSET($G$21,0,MATCH(U$20,$H$20:$I$20,0),COUNT($A$21:$A$2199),1),MATCH($T425,OFFSET($I$21,0,MATCH(U$21,$J$19:$M$19,0),COUNT($A$21:$A$2199),1),0),1)</f>
        <v>#N/A</v>
      </c>
      <c r="V425" s="64" t="e">
        <f ca="1">INDEX(OFFSET($G$21,0,MATCH(V$20,$H$20:$I$20,0),COUNT($A$21:$A$2199),1),MATCH($T425,OFFSET($I$21,0,MATCH(V$21,$J$19:$M$19,0),COUNT($A$21:$A$2199),1),0),1)</f>
        <v>#N/A</v>
      </c>
      <c r="Y425" s="64" t="str">
        <f t="shared" ca="1" si="56"/>
        <v xml:space="preserve"> </v>
      </c>
      <c r="Z425" s="64" t="str">
        <f t="shared" ca="1" si="58"/>
        <v xml:space="preserve"> </v>
      </c>
    </row>
    <row r="426" spans="1:26" hidden="1" outlineLevel="1" x14ac:dyDescent="0.35">
      <c r="A426" s="64">
        <v>3714187</v>
      </c>
      <c r="B426" s="64" t="s">
        <v>102</v>
      </c>
      <c r="C426" s="64">
        <v>9220.69</v>
      </c>
      <c r="D426" s="64">
        <v>154</v>
      </c>
      <c r="E426" s="64">
        <v>731.1</v>
      </c>
      <c r="F426" s="64">
        <v>728.19</v>
      </c>
      <c r="H426" s="64">
        <f t="shared" si="55"/>
        <v>-2.9099999999999682</v>
      </c>
      <c r="J426" s="64">
        <f t="shared" si="51"/>
        <v>46</v>
      </c>
      <c r="K426" s="64">
        <f t="shared" si="52"/>
        <v>62</v>
      </c>
      <c r="L426" s="64">
        <f t="shared" si="53"/>
        <v>221</v>
      </c>
      <c r="M426" s="64">
        <f t="shared" si="54"/>
        <v>77</v>
      </c>
      <c r="T426" s="64">
        <f t="shared" si="57"/>
        <v>405</v>
      </c>
      <c r="U426" s="64" t="e">
        <f ca="1">INDEX(OFFSET($G$21,0,MATCH(U$20,$H$20:$I$20,0),COUNT($A$21:$A$2199),1),MATCH($T426,OFFSET($I$21,0,MATCH(U$21,$J$19:$M$19,0),COUNT($A$21:$A$2199),1),0),1)</f>
        <v>#N/A</v>
      </c>
      <c r="V426" s="64" t="e">
        <f ca="1">INDEX(OFFSET($G$21,0,MATCH(V$20,$H$20:$I$20,0),COUNT($A$21:$A$2199),1),MATCH($T426,OFFSET($I$21,0,MATCH(V$21,$J$19:$M$19,0),COUNT($A$21:$A$2199),1),0),1)</f>
        <v>#N/A</v>
      </c>
      <c r="Y426" s="64" t="str">
        <f t="shared" ca="1" si="56"/>
        <v xml:space="preserve"> </v>
      </c>
      <c r="Z426" s="64" t="str">
        <f t="shared" ca="1" si="58"/>
        <v xml:space="preserve"> </v>
      </c>
    </row>
    <row r="427" spans="1:26" hidden="1" outlineLevel="1" x14ac:dyDescent="0.35">
      <c r="A427" s="64">
        <v>3716927</v>
      </c>
      <c r="B427" s="64" t="s">
        <v>416</v>
      </c>
      <c r="C427" s="64">
        <v>11838.01</v>
      </c>
      <c r="D427" s="64">
        <v>185</v>
      </c>
      <c r="E427" s="64">
        <v>978.32</v>
      </c>
      <c r="F427" s="64">
        <v>0</v>
      </c>
      <c r="H427" s="64">
        <f t="shared" si="55"/>
        <v>-978.32</v>
      </c>
      <c r="J427" s="64">
        <f t="shared" si="51"/>
        <v>46</v>
      </c>
      <c r="K427" s="64">
        <f t="shared" si="52"/>
        <v>62</v>
      </c>
      <c r="L427" s="64">
        <f t="shared" si="53"/>
        <v>221</v>
      </c>
      <c r="M427" s="64">
        <f t="shared" si="54"/>
        <v>78</v>
      </c>
      <c r="T427" s="64">
        <f t="shared" si="57"/>
        <v>406</v>
      </c>
      <c r="U427" s="64" t="e">
        <f ca="1">INDEX(OFFSET($G$21,0,MATCH(U$20,$H$20:$I$20,0),COUNT($A$21:$A$2199),1),MATCH($T427,OFFSET($I$21,0,MATCH(U$21,$J$19:$M$19,0),COUNT($A$21:$A$2199),1),0),1)</f>
        <v>#N/A</v>
      </c>
      <c r="V427" s="64" t="e">
        <f ca="1">INDEX(OFFSET($G$21,0,MATCH(V$20,$H$20:$I$20,0),COUNT($A$21:$A$2199),1),MATCH($T427,OFFSET($I$21,0,MATCH(V$21,$J$19:$M$19,0),COUNT($A$21:$A$2199),1),0),1)</f>
        <v>#N/A</v>
      </c>
      <c r="Y427" s="64" t="str">
        <f t="shared" ca="1" si="56"/>
        <v xml:space="preserve"> </v>
      </c>
      <c r="Z427" s="64" t="str">
        <f t="shared" ca="1" si="58"/>
        <v xml:space="preserve"> </v>
      </c>
    </row>
    <row r="428" spans="1:26" hidden="1" outlineLevel="1" x14ac:dyDescent="0.35">
      <c r="A428" s="64">
        <v>3717884</v>
      </c>
      <c r="B428" s="64" t="s">
        <v>184</v>
      </c>
      <c r="C428" s="64">
        <v>14602.16</v>
      </c>
      <c r="D428" s="64">
        <v>182</v>
      </c>
      <c r="E428" s="64">
        <v>1189.67</v>
      </c>
      <c r="F428" s="64">
        <v>0</v>
      </c>
      <c r="H428" s="64">
        <f t="shared" si="55"/>
        <v>-1189.67</v>
      </c>
      <c r="J428" s="64">
        <f t="shared" si="51"/>
        <v>46</v>
      </c>
      <c r="K428" s="64">
        <f t="shared" si="52"/>
        <v>62</v>
      </c>
      <c r="L428" s="64">
        <f t="shared" si="53"/>
        <v>222</v>
      </c>
      <c r="M428" s="64">
        <f t="shared" si="54"/>
        <v>78</v>
      </c>
      <c r="T428" s="64">
        <f t="shared" si="57"/>
        <v>407</v>
      </c>
      <c r="U428" s="64" t="e">
        <f ca="1">INDEX(OFFSET($G$21,0,MATCH(U$20,$H$20:$I$20,0),COUNT($A$21:$A$2199),1),MATCH($T428,OFFSET($I$21,0,MATCH(U$21,$J$19:$M$19,0),COUNT($A$21:$A$2199),1),0),1)</f>
        <v>#N/A</v>
      </c>
      <c r="V428" s="64" t="e">
        <f ca="1">INDEX(OFFSET($G$21,0,MATCH(V$20,$H$20:$I$20,0),COUNT($A$21:$A$2199),1),MATCH($T428,OFFSET($I$21,0,MATCH(V$21,$J$19:$M$19,0),COUNT($A$21:$A$2199),1),0),1)</f>
        <v>#N/A</v>
      </c>
      <c r="Y428" s="64" t="str">
        <f t="shared" ca="1" si="56"/>
        <v xml:space="preserve"> </v>
      </c>
      <c r="Z428" s="64" t="str">
        <f t="shared" ca="1" si="58"/>
        <v xml:space="preserve"> </v>
      </c>
    </row>
    <row r="429" spans="1:26" hidden="1" outlineLevel="1" x14ac:dyDescent="0.35">
      <c r="A429" s="64">
        <v>3722312</v>
      </c>
      <c r="B429" s="64" t="s">
        <v>184</v>
      </c>
      <c r="C429" s="64">
        <v>4835.24</v>
      </c>
      <c r="D429" s="64">
        <v>185</v>
      </c>
      <c r="E429" s="64">
        <v>412.52</v>
      </c>
      <c r="F429" s="64">
        <v>0</v>
      </c>
      <c r="H429" s="64">
        <f t="shared" si="55"/>
        <v>-412.52</v>
      </c>
      <c r="J429" s="64">
        <f t="shared" si="51"/>
        <v>46</v>
      </c>
      <c r="K429" s="64">
        <f t="shared" si="52"/>
        <v>62</v>
      </c>
      <c r="L429" s="64">
        <f t="shared" si="53"/>
        <v>223</v>
      </c>
      <c r="M429" s="64">
        <f t="shared" si="54"/>
        <v>78</v>
      </c>
      <c r="T429" s="64">
        <f t="shared" si="57"/>
        <v>408</v>
      </c>
      <c r="U429" s="64" t="e">
        <f ca="1">INDEX(OFFSET($G$21,0,MATCH(U$20,$H$20:$I$20,0),COUNT($A$21:$A$2199),1),MATCH($T429,OFFSET($I$21,0,MATCH(U$21,$J$19:$M$19,0),COUNT($A$21:$A$2199),1),0),1)</f>
        <v>#N/A</v>
      </c>
      <c r="V429" s="64" t="e">
        <f ca="1">INDEX(OFFSET($G$21,0,MATCH(V$20,$H$20:$I$20,0),COUNT($A$21:$A$2199),1),MATCH($T429,OFFSET($I$21,0,MATCH(V$21,$J$19:$M$19,0),COUNT($A$21:$A$2199),1),0),1)</f>
        <v>#N/A</v>
      </c>
      <c r="Y429" s="64" t="str">
        <f t="shared" ca="1" si="56"/>
        <v xml:space="preserve"> </v>
      </c>
      <c r="Z429" s="64" t="str">
        <f t="shared" ca="1" si="58"/>
        <v xml:space="preserve"> </v>
      </c>
    </row>
    <row r="430" spans="1:26" hidden="1" outlineLevel="1" x14ac:dyDescent="0.35">
      <c r="A430" s="64">
        <v>3727304</v>
      </c>
      <c r="B430" s="64" t="s">
        <v>184</v>
      </c>
      <c r="C430" s="64">
        <v>2000.32</v>
      </c>
      <c r="D430" s="64">
        <v>183</v>
      </c>
      <c r="E430" s="64">
        <v>171.14</v>
      </c>
      <c r="F430" s="64">
        <v>0</v>
      </c>
      <c r="H430" s="64">
        <f t="shared" si="55"/>
        <v>-171.14</v>
      </c>
      <c r="J430" s="64">
        <f t="shared" si="51"/>
        <v>46</v>
      </c>
      <c r="K430" s="64">
        <f t="shared" si="52"/>
        <v>62</v>
      </c>
      <c r="L430" s="64">
        <f t="shared" si="53"/>
        <v>224</v>
      </c>
      <c r="M430" s="64">
        <f t="shared" si="54"/>
        <v>78</v>
      </c>
      <c r="T430" s="64">
        <f t="shared" si="57"/>
        <v>409</v>
      </c>
      <c r="U430" s="64" t="e">
        <f ca="1">INDEX(OFFSET($G$21,0,MATCH(U$20,$H$20:$I$20,0),COUNT($A$21:$A$2199),1),MATCH($T430,OFFSET($I$21,0,MATCH(U$21,$J$19:$M$19,0),COUNT($A$21:$A$2199),1),0),1)</f>
        <v>#N/A</v>
      </c>
      <c r="V430" s="64" t="e">
        <f ca="1">INDEX(OFFSET($G$21,0,MATCH(V$20,$H$20:$I$20,0),COUNT($A$21:$A$2199),1),MATCH($T430,OFFSET($I$21,0,MATCH(V$21,$J$19:$M$19,0),COUNT($A$21:$A$2199),1),0),1)</f>
        <v>#N/A</v>
      </c>
      <c r="Y430" s="64" t="str">
        <f t="shared" ca="1" si="56"/>
        <v xml:space="preserve"> </v>
      </c>
      <c r="Z430" s="64" t="str">
        <f t="shared" ca="1" si="58"/>
        <v xml:space="preserve"> </v>
      </c>
    </row>
    <row r="431" spans="1:26" hidden="1" outlineLevel="1" x14ac:dyDescent="0.35">
      <c r="A431" s="64">
        <v>3727578</v>
      </c>
      <c r="B431" s="64" t="s">
        <v>184</v>
      </c>
      <c r="C431" s="64">
        <v>4178.3599999999997</v>
      </c>
      <c r="D431" s="64">
        <v>183</v>
      </c>
      <c r="E431" s="64">
        <v>348.66</v>
      </c>
      <c r="F431" s="64">
        <v>0</v>
      </c>
      <c r="H431" s="64">
        <f t="shared" si="55"/>
        <v>-348.66</v>
      </c>
      <c r="J431" s="64">
        <f t="shared" si="51"/>
        <v>46</v>
      </c>
      <c r="K431" s="64">
        <f t="shared" si="52"/>
        <v>62</v>
      </c>
      <c r="L431" s="64">
        <f t="shared" si="53"/>
        <v>225</v>
      </c>
      <c r="M431" s="64">
        <f t="shared" si="54"/>
        <v>78</v>
      </c>
      <c r="T431" s="64">
        <f t="shared" si="57"/>
        <v>410</v>
      </c>
      <c r="U431" s="64" t="e">
        <f ca="1">INDEX(OFFSET($G$21,0,MATCH(U$20,$H$20:$I$20,0),COUNT($A$21:$A$2199),1),MATCH($T431,OFFSET($I$21,0,MATCH(U$21,$J$19:$M$19,0),COUNT($A$21:$A$2199),1),0),1)</f>
        <v>#N/A</v>
      </c>
      <c r="V431" s="64" t="e">
        <f ca="1">INDEX(OFFSET($G$21,0,MATCH(V$20,$H$20:$I$20,0),COUNT($A$21:$A$2199),1),MATCH($T431,OFFSET($I$21,0,MATCH(V$21,$J$19:$M$19,0),COUNT($A$21:$A$2199),1),0),1)</f>
        <v>#N/A</v>
      </c>
      <c r="Y431" s="64" t="str">
        <f t="shared" ca="1" si="56"/>
        <v xml:space="preserve"> </v>
      </c>
      <c r="Z431" s="64" t="str">
        <f t="shared" ca="1" si="58"/>
        <v xml:space="preserve"> </v>
      </c>
    </row>
    <row r="432" spans="1:26" hidden="1" outlineLevel="1" x14ac:dyDescent="0.35">
      <c r="A432" s="64">
        <v>3730258</v>
      </c>
      <c r="B432" s="64" t="s">
        <v>184</v>
      </c>
      <c r="C432" s="64">
        <v>3297.29</v>
      </c>
      <c r="D432" s="64">
        <v>183</v>
      </c>
      <c r="E432" s="64">
        <v>282</v>
      </c>
      <c r="F432" s="64">
        <v>0</v>
      </c>
      <c r="H432" s="64">
        <f t="shared" si="55"/>
        <v>-282</v>
      </c>
      <c r="J432" s="64">
        <f t="shared" si="51"/>
        <v>46</v>
      </c>
      <c r="K432" s="64">
        <f t="shared" si="52"/>
        <v>62</v>
      </c>
      <c r="L432" s="64">
        <f t="shared" si="53"/>
        <v>226</v>
      </c>
      <c r="M432" s="64">
        <f t="shared" si="54"/>
        <v>78</v>
      </c>
      <c r="T432" s="64">
        <f t="shared" si="57"/>
        <v>411</v>
      </c>
      <c r="U432" s="64" t="e">
        <f ca="1">INDEX(OFFSET($G$21,0,MATCH(U$20,$H$20:$I$20,0),COUNT($A$21:$A$2199),1),MATCH($T432,OFFSET($I$21,0,MATCH(U$21,$J$19:$M$19,0),COUNT($A$21:$A$2199),1),0),1)</f>
        <v>#N/A</v>
      </c>
      <c r="V432" s="64" t="e">
        <f ca="1">INDEX(OFFSET($G$21,0,MATCH(V$20,$H$20:$I$20,0),COUNT($A$21:$A$2199),1),MATCH($T432,OFFSET($I$21,0,MATCH(V$21,$J$19:$M$19,0),COUNT($A$21:$A$2199),1),0),1)</f>
        <v>#N/A</v>
      </c>
      <c r="Y432" s="64" t="str">
        <f t="shared" ca="1" si="56"/>
        <v xml:space="preserve"> </v>
      </c>
      <c r="Z432" s="64" t="str">
        <f t="shared" ca="1" si="58"/>
        <v xml:space="preserve"> </v>
      </c>
    </row>
    <row r="433" spans="1:26" hidden="1" outlineLevel="1" x14ac:dyDescent="0.35">
      <c r="A433" s="64">
        <v>3731610</v>
      </c>
      <c r="B433" s="64" t="s">
        <v>405</v>
      </c>
      <c r="C433" s="64">
        <v>2444.31</v>
      </c>
      <c r="D433" s="64">
        <v>153</v>
      </c>
      <c r="E433" s="64">
        <v>198.57</v>
      </c>
      <c r="F433" s="64">
        <v>196.31</v>
      </c>
      <c r="H433" s="64">
        <f t="shared" si="55"/>
        <v>-2.2599999999999909</v>
      </c>
      <c r="J433" s="64">
        <f t="shared" si="51"/>
        <v>46</v>
      </c>
      <c r="K433" s="64">
        <f t="shared" si="52"/>
        <v>63</v>
      </c>
      <c r="L433" s="64">
        <f t="shared" si="53"/>
        <v>226</v>
      </c>
      <c r="M433" s="64">
        <f t="shared" si="54"/>
        <v>78</v>
      </c>
      <c r="T433" s="64">
        <f t="shared" si="57"/>
        <v>412</v>
      </c>
      <c r="U433" s="64" t="e">
        <f ca="1">INDEX(OFFSET($G$21,0,MATCH(U$20,$H$20:$I$20,0),COUNT($A$21:$A$2199),1),MATCH($T433,OFFSET($I$21,0,MATCH(U$21,$J$19:$M$19,0),COUNT($A$21:$A$2199),1),0),1)</f>
        <v>#N/A</v>
      </c>
      <c r="V433" s="64" t="e">
        <f ca="1">INDEX(OFFSET($G$21,0,MATCH(V$20,$H$20:$I$20,0),COUNT($A$21:$A$2199),1),MATCH($T433,OFFSET($I$21,0,MATCH(V$21,$J$19:$M$19,0),COUNT($A$21:$A$2199),1),0),1)</f>
        <v>#N/A</v>
      </c>
      <c r="Y433" s="64" t="str">
        <f t="shared" ca="1" si="56"/>
        <v xml:space="preserve"> </v>
      </c>
      <c r="Z433" s="64" t="str">
        <f t="shared" ca="1" si="58"/>
        <v xml:space="preserve"> </v>
      </c>
    </row>
    <row r="434" spans="1:26" hidden="1" outlineLevel="1" x14ac:dyDescent="0.35">
      <c r="A434" s="64">
        <v>3734549</v>
      </c>
      <c r="B434" s="64" t="s">
        <v>184</v>
      </c>
      <c r="C434" s="64">
        <v>1366.59</v>
      </c>
      <c r="D434" s="64">
        <v>183</v>
      </c>
      <c r="E434" s="64">
        <v>111.34</v>
      </c>
      <c r="F434" s="64">
        <v>0</v>
      </c>
      <c r="H434" s="64">
        <f t="shared" si="55"/>
        <v>-111.34</v>
      </c>
      <c r="J434" s="64">
        <f t="shared" si="51"/>
        <v>46</v>
      </c>
      <c r="K434" s="64">
        <f t="shared" si="52"/>
        <v>63</v>
      </c>
      <c r="L434" s="64">
        <f t="shared" si="53"/>
        <v>227</v>
      </c>
      <c r="M434" s="64">
        <f t="shared" si="54"/>
        <v>78</v>
      </c>
      <c r="T434" s="64">
        <f t="shared" si="57"/>
        <v>413</v>
      </c>
      <c r="U434" s="64" t="e">
        <f ca="1">INDEX(OFFSET($G$21,0,MATCH(U$20,$H$20:$I$20,0),COUNT($A$21:$A$2199),1),MATCH($T434,OFFSET($I$21,0,MATCH(U$21,$J$19:$M$19,0),COUNT($A$21:$A$2199),1),0),1)</f>
        <v>#N/A</v>
      </c>
      <c r="V434" s="64" t="e">
        <f ca="1">INDEX(OFFSET($G$21,0,MATCH(V$20,$H$20:$I$20,0),COUNT($A$21:$A$2199),1),MATCH($T434,OFFSET($I$21,0,MATCH(V$21,$J$19:$M$19,0),COUNT($A$21:$A$2199),1),0),1)</f>
        <v>#N/A</v>
      </c>
      <c r="Y434" s="64" t="str">
        <f t="shared" ca="1" si="56"/>
        <v xml:space="preserve"> </v>
      </c>
      <c r="Z434" s="64" t="str">
        <f t="shared" ca="1" si="58"/>
        <v xml:space="preserve"> </v>
      </c>
    </row>
    <row r="435" spans="1:26" hidden="1" outlineLevel="1" x14ac:dyDescent="0.35">
      <c r="A435" s="64">
        <v>3773555</v>
      </c>
      <c r="B435" s="64" t="s">
        <v>184</v>
      </c>
      <c r="C435" s="64">
        <v>5783.41</v>
      </c>
      <c r="D435" s="64">
        <v>183</v>
      </c>
      <c r="E435" s="64">
        <v>459.66</v>
      </c>
      <c r="F435" s="64">
        <v>0</v>
      </c>
      <c r="H435" s="64">
        <f t="shared" si="55"/>
        <v>-459.66</v>
      </c>
      <c r="J435" s="64">
        <f t="shared" si="51"/>
        <v>46</v>
      </c>
      <c r="K435" s="64">
        <f t="shared" si="52"/>
        <v>63</v>
      </c>
      <c r="L435" s="64">
        <f t="shared" si="53"/>
        <v>228</v>
      </c>
      <c r="M435" s="64">
        <f t="shared" si="54"/>
        <v>78</v>
      </c>
      <c r="T435" s="64">
        <f t="shared" si="57"/>
        <v>414</v>
      </c>
      <c r="U435" s="64" t="e">
        <f ca="1">INDEX(OFFSET($G$21,0,MATCH(U$20,$H$20:$I$20,0),COUNT($A$21:$A$2199),1),MATCH($T435,OFFSET($I$21,0,MATCH(U$21,$J$19:$M$19,0),COUNT($A$21:$A$2199),1),0),1)</f>
        <v>#N/A</v>
      </c>
      <c r="V435" s="64" t="e">
        <f ca="1">INDEX(OFFSET($G$21,0,MATCH(V$20,$H$20:$I$20,0),COUNT($A$21:$A$2199),1),MATCH($T435,OFFSET($I$21,0,MATCH(V$21,$J$19:$M$19,0),COUNT($A$21:$A$2199),1),0),1)</f>
        <v>#N/A</v>
      </c>
      <c r="Y435" s="64" t="str">
        <f t="shared" ca="1" si="56"/>
        <v xml:space="preserve"> </v>
      </c>
      <c r="Z435" s="64" t="str">
        <f t="shared" ca="1" si="58"/>
        <v xml:space="preserve"> </v>
      </c>
    </row>
    <row r="436" spans="1:26" hidden="1" outlineLevel="1" x14ac:dyDescent="0.35">
      <c r="A436" s="64">
        <v>3773612</v>
      </c>
      <c r="B436" s="64" t="s">
        <v>416</v>
      </c>
      <c r="C436" s="64">
        <v>3026.14</v>
      </c>
      <c r="D436" s="64">
        <v>183</v>
      </c>
      <c r="E436" s="64">
        <v>238.37</v>
      </c>
      <c r="F436" s="64">
        <v>0</v>
      </c>
      <c r="H436" s="64">
        <f t="shared" si="55"/>
        <v>-238.37</v>
      </c>
      <c r="J436" s="64">
        <f t="shared" si="51"/>
        <v>46</v>
      </c>
      <c r="K436" s="64">
        <f t="shared" si="52"/>
        <v>63</v>
      </c>
      <c r="L436" s="64">
        <f t="shared" si="53"/>
        <v>228</v>
      </c>
      <c r="M436" s="64">
        <f t="shared" si="54"/>
        <v>79</v>
      </c>
      <c r="T436" s="64">
        <f t="shared" si="57"/>
        <v>415</v>
      </c>
      <c r="U436" s="64" t="e">
        <f ca="1">INDEX(OFFSET($G$21,0,MATCH(U$20,$H$20:$I$20,0),COUNT($A$21:$A$2199),1),MATCH($T436,OFFSET($I$21,0,MATCH(U$21,$J$19:$M$19,0),COUNT($A$21:$A$2199),1),0),1)</f>
        <v>#N/A</v>
      </c>
      <c r="V436" s="64" t="e">
        <f ca="1">INDEX(OFFSET($G$21,0,MATCH(V$20,$H$20:$I$20,0),COUNT($A$21:$A$2199),1),MATCH($T436,OFFSET($I$21,0,MATCH(V$21,$J$19:$M$19,0),COUNT($A$21:$A$2199),1),0),1)</f>
        <v>#N/A</v>
      </c>
      <c r="Y436" s="64" t="str">
        <f t="shared" ca="1" si="56"/>
        <v xml:space="preserve"> </v>
      </c>
      <c r="Z436" s="64" t="str">
        <f t="shared" ca="1" si="58"/>
        <v xml:space="preserve"> </v>
      </c>
    </row>
    <row r="437" spans="1:26" hidden="1" outlineLevel="1" x14ac:dyDescent="0.35">
      <c r="A437" s="64">
        <v>3775593</v>
      </c>
      <c r="B437" s="64" t="s">
        <v>416</v>
      </c>
      <c r="C437" s="64">
        <v>4014.6</v>
      </c>
      <c r="D437" s="64">
        <v>183</v>
      </c>
      <c r="E437" s="64">
        <v>308.26</v>
      </c>
      <c r="F437" s="64">
        <v>0</v>
      </c>
      <c r="H437" s="64">
        <f t="shared" si="55"/>
        <v>-308.26</v>
      </c>
      <c r="J437" s="64">
        <f t="shared" si="51"/>
        <v>46</v>
      </c>
      <c r="K437" s="64">
        <f t="shared" si="52"/>
        <v>63</v>
      </c>
      <c r="L437" s="64">
        <f t="shared" si="53"/>
        <v>228</v>
      </c>
      <c r="M437" s="64">
        <f t="shared" si="54"/>
        <v>80</v>
      </c>
      <c r="T437" s="64">
        <f t="shared" si="57"/>
        <v>416</v>
      </c>
      <c r="U437" s="64" t="e">
        <f ca="1">INDEX(OFFSET($G$21,0,MATCH(U$20,$H$20:$I$20,0),COUNT($A$21:$A$2199),1),MATCH($T437,OFFSET($I$21,0,MATCH(U$21,$J$19:$M$19,0),COUNT($A$21:$A$2199),1),0),1)</f>
        <v>#N/A</v>
      </c>
      <c r="V437" s="64" t="e">
        <f ca="1">INDEX(OFFSET($G$21,0,MATCH(V$20,$H$20:$I$20,0),COUNT($A$21:$A$2199),1),MATCH($T437,OFFSET($I$21,0,MATCH(V$21,$J$19:$M$19,0),COUNT($A$21:$A$2199),1),0),1)</f>
        <v>#N/A</v>
      </c>
      <c r="Y437" s="64" t="str">
        <f t="shared" ca="1" si="56"/>
        <v xml:space="preserve"> </v>
      </c>
      <c r="Z437" s="64" t="str">
        <f t="shared" ca="1" si="58"/>
        <v xml:space="preserve"> </v>
      </c>
    </row>
    <row r="438" spans="1:26" hidden="1" outlineLevel="1" x14ac:dyDescent="0.35">
      <c r="A438" s="64">
        <v>3775618</v>
      </c>
      <c r="B438" s="64" t="s">
        <v>184</v>
      </c>
      <c r="C438" s="64">
        <v>2567.5500000000002</v>
      </c>
      <c r="D438" s="64">
        <v>183</v>
      </c>
      <c r="E438" s="64">
        <v>209.9</v>
      </c>
      <c r="F438" s="64">
        <v>0</v>
      </c>
      <c r="H438" s="64">
        <f t="shared" si="55"/>
        <v>-209.9</v>
      </c>
      <c r="J438" s="64">
        <f t="shared" si="51"/>
        <v>46</v>
      </c>
      <c r="K438" s="64">
        <f t="shared" si="52"/>
        <v>63</v>
      </c>
      <c r="L438" s="64">
        <f t="shared" si="53"/>
        <v>229</v>
      </c>
      <c r="M438" s="64">
        <f t="shared" si="54"/>
        <v>80</v>
      </c>
      <c r="T438" s="64">
        <f t="shared" si="57"/>
        <v>417</v>
      </c>
      <c r="U438" s="64" t="e">
        <f ca="1">INDEX(OFFSET($G$21,0,MATCH(U$20,$H$20:$I$20,0),COUNT($A$21:$A$2199),1),MATCH($T438,OFFSET($I$21,0,MATCH(U$21,$J$19:$M$19,0),COUNT($A$21:$A$2199),1),0),1)</f>
        <v>#N/A</v>
      </c>
      <c r="V438" s="64" t="e">
        <f ca="1">INDEX(OFFSET($G$21,0,MATCH(V$20,$H$20:$I$20,0),COUNT($A$21:$A$2199),1),MATCH($T438,OFFSET($I$21,0,MATCH(V$21,$J$19:$M$19,0),COUNT($A$21:$A$2199),1),0),1)</f>
        <v>#N/A</v>
      </c>
      <c r="Y438" s="64" t="str">
        <f t="shared" ca="1" si="56"/>
        <v xml:space="preserve"> </v>
      </c>
      <c r="Z438" s="64" t="str">
        <f t="shared" ca="1" si="58"/>
        <v xml:space="preserve"> </v>
      </c>
    </row>
    <row r="439" spans="1:26" hidden="1" outlineLevel="1" x14ac:dyDescent="0.35">
      <c r="A439" s="64">
        <v>3777424</v>
      </c>
      <c r="B439" s="64" t="s">
        <v>184</v>
      </c>
      <c r="C439" s="64">
        <v>4353.45</v>
      </c>
      <c r="D439" s="64">
        <v>182</v>
      </c>
      <c r="E439" s="64">
        <v>352.33</v>
      </c>
      <c r="F439" s="64">
        <v>0</v>
      </c>
      <c r="H439" s="64">
        <f t="shared" si="55"/>
        <v>-352.33</v>
      </c>
      <c r="J439" s="64">
        <f t="shared" si="51"/>
        <v>46</v>
      </c>
      <c r="K439" s="64">
        <f t="shared" si="52"/>
        <v>63</v>
      </c>
      <c r="L439" s="64">
        <f t="shared" si="53"/>
        <v>230</v>
      </c>
      <c r="M439" s="64">
        <f t="shared" si="54"/>
        <v>80</v>
      </c>
      <c r="T439" s="64">
        <f t="shared" si="57"/>
        <v>418</v>
      </c>
      <c r="U439" s="64" t="e">
        <f ca="1">INDEX(OFFSET($G$21,0,MATCH(U$20,$H$20:$I$20,0),COUNT($A$21:$A$2199),1),MATCH($T439,OFFSET($I$21,0,MATCH(U$21,$J$19:$M$19,0),COUNT($A$21:$A$2199),1),0),1)</f>
        <v>#N/A</v>
      </c>
      <c r="V439" s="64" t="e">
        <f ca="1">INDEX(OFFSET($G$21,0,MATCH(V$20,$H$20:$I$20,0),COUNT($A$21:$A$2199),1),MATCH($T439,OFFSET($I$21,0,MATCH(V$21,$J$19:$M$19,0),COUNT($A$21:$A$2199),1),0),1)</f>
        <v>#N/A</v>
      </c>
      <c r="Y439" s="64" t="str">
        <f t="shared" ca="1" si="56"/>
        <v xml:space="preserve"> </v>
      </c>
      <c r="Z439" s="64" t="str">
        <f t="shared" ca="1" si="58"/>
        <v xml:space="preserve"> </v>
      </c>
    </row>
    <row r="440" spans="1:26" hidden="1" outlineLevel="1" x14ac:dyDescent="0.35">
      <c r="A440" s="64">
        <v>3792042</v>
      </c>
      <c r="B440" s="64" t="s">
        <v>184</v>
      </c>
      <c r="C440" s="64">
        <v>3560.59</v>
      </c>
      <c r="D440" s="64">
        <v>183</v>
      </c>
      <c r="E440" s="64">
        <v>282.89999999999998</v>
      </c>
      <c r="F440" s="64">
        <v>0</v>
      </c>
      <c r="H440" s="64">
        <f t="shared" si="55"/>
        <v>-282.89999999999998</v>
      </c>
      <c r="J440" s="64">
        <f t="shared" si="51"/>
        <v>46</v>
      </c>
      <c r="K440" s="64">
        <f t="shared" si="52"/>
        <v>63</v>
      </c>
      <c r="L440" s="64">
        <f t="shared" si="53"/>
        <v>231</v>
      </c>
      <c r="M440" s="64">
        <f t="shared" si="54"/>
        <v>80</v>
      </c>
      <c r="T440" s="64">
        <f t="shared" si="57"/>
        <v>419</v>
      </c>
      <c r="U440" s="64" t="e">
        <f ca="1">INDEX(OFFSET($G$21,0,MATCH(U$20,$H$20:$I$20,0),COUNT($A$21:$A$2199),1),MATCH($T440,OFFSET($I$21,0,MATCH(U$21,$J$19:$M$19,0),COUNT($A$21:$A$2199),1),0),1)</f>
        <v>#N/A</v>
      </c>
      <c r="V440" s="64" t="e">
        <f ca="1">INDEX(OFFSET($G$21,0,MATCH(V$20,$H$20:$I$20,0),COUNT($A$21:$A$2199),1),MATCH($T440,OFFSET($I$21,0,MATCH(V$21,$J$19:$M$19,0),COUNT($A$21:$A$2199),1),0),1)</f>
        <v>#N/A</v>
      </c>
      <c r="Y440" s="64" t="str">
        <f t="shared" ca="1" si="56"/>
        <v xml:space="preserve"> </v>
      </c>
      <c r="Z440" s="64" t="str">
        <f t="shared" ca="1" si="58"/>
        <v xml:space="preserve"> </v>
      </c>
    </row>
    <row r="441" spans="1:26" hidden="1" outlineLevel="1" x14ac:dyDescent="0.35">
      <c r="A441" s="64">
        <v>3793298</v>
      </c>
      <c r="B441" s="64" t="s">
        <v>184</v>
      </c>
      <c r="C441" s="64">
        <v>3053.24</v>
      </c>
      <c r="D441" s="64">
        <v>183</v>
      </c>
      <c r="E441" s="64">
        <v>233.66</v>
      </c>
      <c r="F441" s="64">
        <v>0</v>
      </c>
      <c r="H441" s="64">
        <f t="shared" si="55"/>
        <v>-233.66</v>
      </c>
      <c r="J441" s="64">
        <f t="shared" si="51"/>
        <v>46</v>
      </c>
      <c r="K441" s="64">
        <f t="shared" si="52"/>
        <v>63</v>
      </c>
      <c r="L441" s="64">
        <f t="shared" si="53"/>
        <v>232</v>
      </c>
      <c r="M441" s="64">
        <f t="shared" si="54"/>
        <v>80</v>
      </c>
      <c r="T441" s="64">
        <f t="shared" si="57"/>
        <v>420</v>
      </c>
      <c r="U441" s="64" t="e">
        <f ca="1">INDEX(OFFSET($G$21,0,MATCH(U$20,$H$20:$I$20,0),COUNT($A$21:$A$2199),1),MATCH($T441,OFFSET($I$21,0,MATCH(U$21,$J$19:$M$19,0),COUNT($A$21:$A$2199),1),0),1)</f>
        <v>#N/A</v>
      </c>
      <c r="V441" s="64" t="e">
        <f ca="1">INDEX(OFFSET($G$21,0,MATCH(V$20,$H$20:$I$20,0),COUNT($A$21:$A$2199),1),MATCH($T441,OFFSET($I$21,0,MATCH(V$21,$J$19:$M$19,0),COUNT($A$21:$A$2199),1),0),1)</f>
        <v>#N/A</v>
      </c>
      <c r="Y441" s="64" t="str">
        <f t="shared" ca="1" si="56"/>
        <v xml:space="preserve"> </v>
      </c>
      <c r="Z441" s="64" t="str">
        <f t="shared" ca="1" si="58"/>
        <v xml:space="preserve"> </v>
      </c>
    </row>
    <row r="442" spans="1:26" hidden="1" outlineLevel="1" x14ac:dyDescent="0.35">
      <c r="A442" s="64">
        <v>3797555</v>
      </c>
      <c r="B442" s="64" t="s">
        <v>184</v>
      </c>
      <c r="C442" s="64">
        <v>1791.43</v>
      </c>
      <c r="D442" s="64">
        <v>183</v>
      </c>
      <c r="E442" s="64">
        <v>138.33000000000001</v>
      </c>
      <c r="F442" s="64">
        <v>0</v>
      </c>
      <c r="H442" s="64">
        <f t="shared" si="55"/>
        <v>-138.33000000000001</v>
      </c>
      <c r="J442" s="64">
        <f t="shared" si="51"/>
        <v>46</v>
      </c>
      <c r="K442" s="64">
        <f t="shared" si="52"/>
        <v>63</v>
      </c>
      <c r="L442" s="64">
        <f t="shared" si="53"/>
        <v>233</v>
      </c>
      <c r="M442" s="64">
        <f t="shared" si="54"/>
        <v>80</v>
      </c>
      <c r="T442" s="64">
        <f t="shared" si="57"/>
        <v>421</v>
      </c>
      <c r="U442" s="64" t="e">
        <f ca="1">INDEX(OFFSET($G$21,0,MATCH(U$20,$H$20:$I$20,0),COUNT($A$21:$A$2199),1),MATCH($T442,OFFSET($I$21,0,MATCH(U$21,$J$19:$M$19,0),COUNT($A$21:$A$2199),1),0),1)</f>
        <v>#N/A</v>
      </c>
      <c r="V442" s="64" t="e">
        <f ca="1">INDEX(OFFSET($G$21,0,MATCH(V$20,$H$20:$I$20,0),COUNT($A$21:$A$2199),1),MATCH($T442,OFFSET($I$21,0,MATCH(V$21,$J$19:$M$19,0),COUNT($A$21:$A$2199),1),0),1)</f>
        <v>#N/A</v>
      </c>
      <c r="Y442" s="64" t="str">
        <f t="shared" ca="1" si="56"/>
        <v xml:space="preserve"> </v>
      </c>
      <c r="Z442" s="64" t="str">
        <f t="shared" ca="1" si="58"/>
        <v xml:space="preserve"> </v>
      </c>
    </row>
    <row r="443" spans="1:26" hidden="1" outlineLevel="1" x14ac:dyDescent="0.35">
      <c r="A443" s="64">
        <v>3807536</v>
      </c>
      <c r="B443" s="64" t="s">
        <v>405</v>
      </c>
      <c r="C443" s="64">
        <v>3272.43</v>
      </c>
      <c r="D443" s="64">
        <v>153</v>
      </c>
      <c r="E443" s="64">
        <v>262.95</v>
      </c>
      <c r="F443" s="64">
        <v>263.26</v>
      </c>
      <c r="H443" s="64">
        <f t="shared" si="55"/>
        <v>0.31000000000000227</v>
      </c>
      <c r="J443" s="64">
        <f t="shared" si="51"/>
        <v>46</v>
      </c>
      <c r="K443" s="64">
        <f t="shared" si="52"/>
        <v>64</v>
      </c>
      <c r="L443" s="64">
        <f t="shared" si="53"/>
        <v>233</v>
      </c>
      <c r="M443" s="64">
        <f t="shared" si="54"/>
        <v>80</v>
      </c>
      <c r="T443" s="64">
        <f t="shared" si="57"/>
        <v>422</v>
      </c>
      <c r="U443" s="64" t="e">
        <f ca="1">INDEX(OFFSET($G$21,0,MATCH(U$20,$H$20:$I$20,0),COUNT($A$21:$A$2199),1),MATCH($T443,OFFSET($I$21,0,MATCH(U$21,$J$19:$M$19,0),COUNT($A$21:$A$2199),1),0),1)</f>
        <v>#N/A</v>
      </c>
      <c r="V443" s="64" t="e">
        <f ca="1">INDEX(OFFSET($G$21,0,MATCH(V$20,$H$20:$I$20,0),COUNT($A$21:$A$2199),1),MATCH($T443,OFFSET($I$21,0,MATCH(V$21,$J$19:$M$19,0),COUNT($A$21:$A$2199),1),0),1)</f>
        <v>#N/A</v>
      </c>
      <c r="Y443" s="64" t="str">
        <f t="shared" ca="1" si="56"/>
        <v xml:space="preserve"> </v>
      </c>
      <c r="Z443" s="64" t="str">
        <f t="shared" ca="1" si="58"/>
        <v xml:space="preserve"> </v>
      </c>
    </row>
    <row r="444" spans="1:26" hidden="1" outlineLevel="1" x14ac:dyDescent="0.35">
      <c r="A444" s="64">
        <v>3813038</v>
      </c>
      <c r="B444" s="64" t="s">
        <v>102</v>
      </c>
      <c r="C444" s="64">
        <v>1628.79</v>
      </c>
      <c r="D444" s="64">
        <v>153</v>
      </c>
      <c r="E444" s="64">
        <v>135.99</v>
      </c>
      <c r="F444" s="64">
        <v>136.66</v>
      </c>
      <c r="H444" s="64">
        <f t="shared" si="55"/>
        <v>0.66999999999998749</v>
      </c>
      <c r="J444" s="64">
        <f t="shared" si="51"/>
        <v>47</v>
      </c>
      <c r="K444" s="64">
        <f t="shared" si="52"/>
        <v>64</v>
      </c>
      <c r="L444" s="64">
        <f t="shared" si="53"/>
        <v>233</v>
      </c>
      <c r="M444" s="64">
        <f t="shared" si="54"/>
        <v>80</v>
      </c>
      <c r="T444" s="64">
        <f t="shared" si="57"/>
        <v>423</v>
      </c>
      <c r="U444" s="64" t="e">
        <f ca="1">INDEX(OFFSET($G$21,0,MATCH(U$20,$H$20:$I$20,0),COUNT($A$21:$A$2199),1),MATCH($T444,OFFSET($I$21,0,MATCH(U$21,$J$19:$M$19,0),COUNT($A$21:$A$2199),1),0),1)</f>
        <v>#N/A</v>
      </c>
      <c r="V444" s="64" t="e">
        <f ca="1">INDEX(OFFSET($G$21,0,MATCH(V$20,$H$20:$I$20,0),COUNT($A$21:$A$2199),1),MATCH($T444,OFFSET($I$21,0,MATCH(V$21,$J$19:$M$19,0),COUNT($A$21:$A$2199),1),0),1)</f>
        <v>#N/A</v>
      </c>
      <c r="Y444" s="64" t="str">
        <f t="shared" ca="1" si="56"/>
        <v xml:space="preserve"> </v>
      </c>
      <c r="Z444" s="64" t="str">
        <f t="shared" ca="1" si="58"/>
        <v xml:space="preserve"> </v>
      </c>
    </row>
    <row r="445" spans="1:26" hidden="1" outlineLevel="1" x14ac:dyDescent="0.35">
      <c r="A445" s="64">
        <v>3821536</v>
      </c>
      <c r="B445" s="64" t="s">
        <v>184</v>
      </c>
      <c r="C445" s="64">
        <v>3043.02</v>
      </c>
      <c r="D445" s="64">
        <v>182</v>
      </c>
      <c r="E445" s="64">
        <v>229.82</v>
      </c>
      <c r="F445" s="64">
        <v>0</v>
      </c>
      <c r="H445" s="64">
        <f t="shared" si="55"/>
        <v>-229.82</v>
      </c>
      <c r="J445" s="64">
        <f t="shared" si="51"/>
        <v>47</v>
      </c>
      <c r="K445" s="64">
        <f t="shared" si="52"/>
        <v>64</v>
      </c>
      <c r="L445" s="64">
        <f t="shared" si="53"/>
        <v>234</v>
      </c>
      <c r="M445" s="64">
        <f t="shared" si="54"/>
        <v>80</v>
      </c>
      <c r="T445" s="64">
        <f t="shared" si="57"/>
        <v>424</v>
      </c>
      <c r="U445" s="64" t="e">
        <f ca="1">INDEX(OFFSET($G$21,0,MATCH(U$20,$H$20:$I$20,0),COUNT($A$21:$A$2199),1),MATCH($T445,OFFSET($I$21,0,MATCH(U$21,$J$19:$M$19,0),COUNT($A$21:$A$2199),1),0),1)</f>
        <v>#N/A</v>
      </c>
      <c r="V445" s="64" t="e">
        <f ca="1">INDEX(OFFSET($G$21,0,MATCH(V$20,$H$20:$I$20,0),COUNT($A$21:$A$2199),1),MATCH($T445,OFFSET($I$21,0,MATCH(V$21,$J$19:$M$19,0),COUNT($A$21:$A$2199),1),0),1)</f>
        <v>#N/A</v>
      </c>
      <c r="Y445" s="64" t="str">
        <f t="shared" ca="1" si="56"/>
        <v xml:space="preserve"> </v>
      </c>
      <c r="Z445" s="64" t="str">
        <f t="shared" ca="1" si="58"/>
        <v xml:space="preserve"> </v>
      </c>
    </row>
    <row r="446" spans="1:26" hidden="1" outlineLevel="1" x14ac:dyDescent="0.35">
      <c r="A446" s="64">
        <v>3825025</v>
      </c>
      <c r="B446" s="64" t="s">
        <v>102</v>
      </c>
      <c r="C446" s="64">
        <v>2816.4</v>
      </c>
      <c r="D446" s="64">
        <v>151</v>
      </c>
      <c r="E446" s="64">
        <v>222.99</v>
      </c>
      <c r="F446" s="64">
        <v>220.63</v>
      </c>
      <c r="H446" s="64">
        <f t="shared" si="55"/>
        <v>-2.3600000000000136</v>
      </c>
      <c r="J446" s="64">
        <f t="shared" si="51"/>
        <v>48</v>
      </c>
      <c r="K446" s="64">
        <f t="shared" si="52"/>
        <v>64</v>
      </c>
      <c r="L446" s="64">
        <f t="shared" si="53"/>
        <v>234</v>
      </c>
      <c r="M446" s="64">
        <f t="shared" si="54"/>
        <v>80</v>
      </c>
      <c r="T446" s="64">
        <f t="shared" si="57"/>
        <v>425</v>
      </c>
      <c r="U446" s="64" t="e">
        <f ca="1">INDEX(OFFSET($G$21,0,MATCH(U$20,$H$20:$I$20,0),COUNT($A$21:$A$2199),1),MATCH($T446,OFFSET($I$21,0,MATCH(U$21,$J$19:$M$19,0),COUNT($A$21:$A$2199),1),0),1)</f>
        <v>#N/A</v>
      </c>
      <c r="V446" s="64" t="e">
        <f ca="1">INDEX(OFFSET($G$21,0,MATCH(V$20,$H$20:$I$20,0),COUNT($A$21:$A$2199),1),MATCH($T446,OFFSET($I$21,0,MATCH(V$21,$J$19:$M$19,0),COUNT($A$21:$A$2199),1),0),1)</f>
        <v>#N/A</v>
      </c>
      <c r="Y446" s="64" t="str">
        <f t="shared" ca="1" si="56"/>
        <v xml:space="preserve"> </v>
      </c>
      <c r="Z446" s="64" t="str">
        <f t="shared" ca="1" si="58"/>
        <v xml:space="preserve"> </v>
      </c>
    </row>
    <row r="447" spans="1:26" hidden="1" outlineLevel="1" x14ac:dyDescent="0.35">
      <c r="A447" s="64">
        <v>3825306</v>
      </c>
      <c r="B447" s="64" t="s">
        <v>184</v>
      </c>
      <c r="C447" s="64">
        <v>5501.87</v>
      </c>
      <c r="D447" s="64">
        <v>182</v>
      </c>
      <c r="E447" s="64">
        <v>472.63</v>
      </c>
      <c r="F447" s="64">
        <v>0</v>
      </c>
      <c r="H447" s="64">
        <f t="shared" si="55"/>
        <v>-472.63</v>
      </c>
      <c r="J447" s="64">
        <f t="shared" si="51"/>
        <v>48</v>
      </c>
      <c r="K447" s="64">
        <f t="shared" si="52"/>
        <v>64</v>
      </c>
      <c r="L447" s="64">
        <f t="shared" si="53"/>
        <v>235</v>
      </c>
      <c r="M447" s="64">
        <f t="shared" si="54"/>
        <v>80</v>
      </c>
      <c r="T447" s="64">
        <f t="shared" si="57"/>
        <v>426</v>
      </c>
      <c r="U447" s="64" t="e">
        <f ca="1">INDEX(OFFSET($G$21,0,MATCH(U$20,$H$20:$I$20,0),COUNT($A$21:$A$2199),1),MATCH($T447,OFFSET($I$21,0,MATCH(U$21,$J$19:$M$19,0),COUNT($A$21:$A$2199),1),0),1)</f>
        <v>#N/A</v>
      </c>
      <c r="V447" s="64" t="e">
        <f ca="1">INDEX(OFFSET($G$21,0,MATCH(V$20,$H$20:$I$20,0),COUNT($A$21:$A$2199),1),MATCH($T447,OFFSET($I$21,0,MATCH(V$21,$J$19:$M$19,0),COUNT($A$21:$A$2199),1),0),1)</f>
        <v>#N/A</v>
      </c>
      <c r="Y447" s="64" t="str">
        <f t="shared" ca="1" si="56"/>
        <v xml:space="preserve"> </v>
      </c>
      <c r="Z447" s="64" t="str">
        <f t="shared" ca="1" si="58"/>
        <v xml:space="preserve"> </v>
      </c>
    </row>
    <row r="448" spans="1:26" hidden="1" outlineLevel="1" x14ac:dyDescent="0.35">
      <c r="A448" s="64">
        <v>3825629</v>
      </c>
      <c r="B448" s="64" t="s">
        <v>102</v>
      </c>
      <c r="C448" s="64">
        <v>4817.49</v>
      </c>
      <c r="D448" s="64">
        <v>151</v>
      </c>
      <c r="E448" s="64">
        <v>398.98</v>
      </c>
      <c r="F448" s="64">
        <v>398.66</v>
      </c>
      <c r="H448" s="64">
        <f t="shared" si="55"/>
        <v>-0.31999999999999318</v>
      </c>
      <c r="J448" s="64">
        <f t="shared" si="51"/>
        <v>49</v>
      </c>
      <c r="K448" s="64">
        <f t="shared" si="52"/>
        <v>64</v>
      </c>
      <c r="L448" s="64">
        <f t="shared" si="53"/>
        <v>235</v>
      </c>
      <c r="M448" s="64">
        <f t="shared" si="54"/>
        <v>80</v>
      </c>
      <c r="T448" s="64">
        <f t="shared" si="57"/>
        <v>427</v>
      </c>
      <c r="U448" s="64" t="e">
        <f ca="1">INDEX(OFFSET($G$21,0,MATCH(U$20,$H$20:$I$20,0),COUNT($A$21:$A$2199),1),MATCH($T448,OFFSET($I$21,0,MATCH(U$21,$J$19:$M$19,0),COUNT($A$21:$A$2199),1),0),1)</f>
        <v>#N/A</v>
      </c>
      <c r="V448" s="64" t="e">
        <f ca="1">INDEX(OFFSET($G$21,0,MATCH(V$20,$H$20:$I$20,0),COUNT($A$21:$A$2199),1),MATCH($T448,OFFSET($I$21,0,MATCH(V$21,$J$19:$M$19,0),COUNT($A$21:$A$2199),1),0),1)</f>
        <v>#N/A</v>
      </c>
      <c r="Y448" s="64" t="str">
        <f t="shared" ca="1" si="56"/>
        <v xml:space="preserve"> </v>
      </c>
      <c r="Z448" s="64" t="str">
        <f t="shared" ca="1" si="58"/>
        <v xml:space="preserve"> </v>
      </c>
    </row>
    <row r="449" spans="1:26" hidden="1" outlineLevel="1" x14ac:dyDescent="0.35">
      <c r="A449" s="64">
        <v>3835016</v>
      </c>
      <c r="B449" s="64" t="s">
        <v>184</v>
      </c>
      <c r="C449" s="64">
        <v>5177.6400000000003</v>
      </c>
      <c r="D449" s="64">
        <v>182</v>
      </c>
      <c r="E449" s="64">
        <v>398.91</v>
      </c>
      <c r="F449" s="64">
        <v>0</v>
      </c>
      <c r="H449" s="64">
        <f t="shared" si="55"/>
        <v>-398.91</v>
      </c>
      <c r="J449" s="64">
        <f t="shared" si="51"/>
        <v>49</v>
      </c>
      <c r="K449" s="64">
        <f t="shared" si="52"/>
        <v>64</v>
      </c>
      <c r="L449" s="64">
        <f t="shared" si="53"/>
        <v>236</v>
      </c>
      <c r="M449" s="64">
        <f t="shared" si="54"/>
        <v>80</v>
      </c>
      <c r="T449" s="64">
        <f t="shared" si="57"/>
        <v>428</v>
      </c>
      <c r="U449" s="64" t="e">
        <f ca="1">INDEX(OFFSET($G$21,0,MATCH(U$20,$H$20:$I$20,0),COUNT($A$21:$A$2199),1),MATCH($T449,OFFSET($I$21,0,MATCH(U$21,$J$19:$M$19,0),COUNT($A$21:$A$2199),1),0),1)</f>
        <v>#N/A</v>
      </c>
      <c r="V449" s="64" t="e">
        <f ca="1">INDEX(OFFSET($G$21,0,MATCH(V$20,$H$20:$I$20,0),COUNT($A$21:$A$2199),1),MATCH($T449,OFFSET($I$21,0,MATCH(V$21,$J$19:$M$19,0),COUNT($A$21:$A$2199),1),0),1)</f>
        <v>#N/A</v>
      </c>
      <c r="Y449" s="64" t="str">
        <f t="shared" ca="1" si="56"/>
        <v xml:space="preserve"> </v>
      </c>
      <c r="Z449" s="64" t="str">
        <f t="shared" ca="1" si="58"/>
        <v xml:space="preserve"> </v>
      </c>
    </row>
    <row r="450" spans="1:26" hidden="1" outlineLevel="1" x14ac:dyDescent="0.35">
      <c r="A450" s="64">
        <v>3839571</v>
      </c>
      <c r="B450" s="64" t="s">
        <v>184</v>
      </c>
      <c r="C450" s="64">
        <v>6267.42</v>
      </c>
      <c r="D450" s="64">
        <v>185</v>
      </c>
      <c r="E450" s="64">
        <v>506.62</v>
      </c>
      <c r="F450" s="64">
        <v>0</v>
      </c>
      <c r="H450" s="64">
        <f t="shared" si="55"/>
        <v>-506.62</v>
      </c>
      <c r="J450" s="64">
        <f t="shared" si="51"/>
        <v>49</v>
      </c>
      <c r="K450" s="64">
        <f t="shared" si="52"/>
        <v>64</v>
      </c>
      <c r="L450" s="64">
        <f t="shared" si="53"/>
        <v>237</v>
      </c>
      <c r="M450" s="64">
        <f t="shared" si="54"/>
        <v>80</v>
      </c>
      <c r="T450" s="64">
        <f t="shared" si="57"/>
        <v>429</v>
      </c>
      <c r="U450" s="64" t="e">
        <f ca="1">INDEX(OFFSET($G$21,0,MATCH(U$20,$H$20:$I$20,0),COUNT($A$21:$A$2199),1),MATCH($T450,OFFSET($I$21,0,MATCH(U$21,$J$19:$M$19,0),COUNT($A$21:$A$2199),1),0),1)</f>
        <v>#N/A</v>
      </c>
      <c r="V450" s="64" t="e">
        <f ca="1">INDEX(OFFSET($G$21,0,MATCH(V$20,$H$20:$I$20,0),COUNT($A$21:$A$2199),1),MATCH($T450,OFFSET($I$21,0,MATCH(V$21,$J$19:$M$19,0),COUNT($A$21:$A$2199),1),0),1)</f>
        <v>#N/A</v>
      </c>
      <c r="Y450" s="64" t="str">
        <f t="shared" ca="1" si="56"/>
        <v xml:space="preserve"> </v>
      </c>
      <c r="Z450" s="64" t="str">
        <f t="shared" ca="1" si="58"/>
        <v xml:space="preserve"> </v>
      </c>
    </row>
    <row r="451" spans="1:26" hidden="1" outlineLevel="1" x14ac:dyDescent="0.35">
      <c r="A451" s="64">
        <v>3842607</v>
      </c>
      <c r="B451" s="64" t="s">
        <v>184</v>
      </c>
      <c r="C451" s="64">
        <v>5198.33</v>
      </c>
      <c r="D451" s="64">
        <v>185</v>
      </c>
      <c r="E451" s="64">
        <v>427.68</v>
      </c>
      <c r="F451" s="64">
        <v>0</v>
      </c>
      <c r="H451" s="64">
        <f t="shared" si="55"/>
        <v>-427.68</v>
      </c>
      <c r="J451" s="64">
        <f t="shared" si="51"/>
        <v>49</v>
      </c>
      <c r="K451" s="64">
        <f t="shared" si="52"/>
        <v>64</v>
      </c>
      <c r="L451" s="64">
        <f t="shared" si="53"/>
        <v>238</v>
      </c>
      <c r="M451" s="64">
        <f t="shared" si="54"/>
        <v>80</v>
      </c>
      <c r="T451" s="64">
        <f t="shared" si="57"/>
        <v>430</v>
      </c>
      <c r="U451" s="64" t="e">
        <f ca="1">INDEX(OFFSET($G$21,0,MATCH(U$20,$H$20:$I$20,0),COUNT($A$21:$A$2199),1),MATCH($T451,OFFSET($I$21,0,MATCH(U$21,$J$19:$M$19,0),COUNT($A$21:$A$2199),1),0),1)</f>
        <v>#N/A</v>
      </c>
      <c r="V451" s="64" t="e">
        <f ca="1">INDEX(OFFSET($G$21,0,MATCH(V$20,$H$20:$I$20,0),COUNT($A$21:$A$2199),1),MATCH($T451,OFFSET($I$21,0,MATCH(V$21,$J$19:$M$19,0),COUNT($A$21:$A$2199),1),0),1)</f>
        <v>#N/A</v>
      </c>
      <c r="Y451" s="64" t="str">
        <f t="shared" ca="1" si="56"/>
        <v xml:space="preserve"> </v>
      </c>
      <c r="Z451" s="64" t="str">
        <f t="shared" ca="1" si="58"/>
        <v xml:space="preserve"> </v>
      </c>
    </row>
    <row r="452" spans="1:26" hidden="1" outlineLevel="1" x14ac:dyDescent="0.35">
      <c r="A452" s="64">
        <v>3843499</v>
      </c>
      <c r="B452" s="64" t="s">
        <v>184</v>
      </c>
      <c r="C452" s="64">
        <v>5658.81</v>
      </c>
      <c r="D452" s="64">
        <v>182</v>
      </c>
      <c r="E452" s="64">
        <v>453.46</v>
      </c>
      <c r="F452" s="64">
        <v>0</v>
      </c>
      <c r="H452" s="64">
        <f t="shared" si="55"/>
        <v>-453.46</v>
      </c>
      <c r="J452" s="64">
        <f t="shared" si="51"/>
        <v>49</v>
      </c>
      <c r="K452" s="64">
        <f t="shared" si="52"/>
        <v>64</v>
      </c>
      <c r="L452" s="64">
        <f t="shared" si="53"/>
        <v>239</v>
      </c>
      <c r="M452" s="64">
        <f t="shared" si="54"/>
        <v>80</v>
      </c>
      <c r="T452" s="64">
        <f t="shared" si="57"/>
        <v>431</v>
      </c>
      <c r="U452" s="64" t="e">
        <f ca="1">INDEX(OFFSET($G$21,0,MATCH(U$20,$H$20:$I$20,0),COUNT($A$21:$A$2199),1),MATCH($T452,OFFSET($I$21,0,MATCH(U$21,$J$19:$M$19,0),COUNT($A$21:$A$2199),1),0),1)</f>
        <v>#N/A</v>
      </c>
      <c r="V452" s="64" t="e">
        <f ca="1">INDEX(OFFSET($G$21,0,MATCH(V$20,$H$20:$I$20,0),COUNT($A$21:$A$2199),1),MATCH($T452,OFFSET($I$21,0,MATCH(V$21,$J$19:$M$19,0),COUNT($A$21:$A$2199),1),0),1)</f>
        <v>#N/A</v>
      </c>
      <c r="Y452" s="64" t="str">
        <f t="shared" ca="1" si="56"/>
        <v xml:space="preserve"> </v>
      </c>
      <c r="Z452" s="64" t="str">
        <f t="shared" ca="1" si="58"/>
        <v xml:space="preserve"> </v>
      </c>
    </row>
    <row r="453" spans="1:26" hidden="1" outlineLevel="1" x14ac:dyDescent="0.35">
      <c r="A453" s="64">
        <v>3847673</v>
      </c>
      <c r="B453" s="64" t="s">
        <v>184</v>
      </c>
      <c r="C453" s="64">
        <v>8467.76</v>
      </c>
      <c r="D453" s="64">
        <v>182</v>
      </c>
      <c r="E453" s="64">
        <v>678.01</v>
      </c>
      <c r="F453" s="64">
        <v>0</v>
      </c>
      <c r="H453" s="64">
        <f t="shared" si="55"/>
        <v>-678.01</v>
      </c>
      <c r="J453" s="64">
        <f t="shared" si="51"/>
        <v>49</v>
      </c>
      <c r="K453" s="64">
        <f t="shared" si="52"/>
        <v>64</v>
      </c>
      <c r="L453" s="64">
        <f t="shared" si="53"/>
        <v>240</v>
      </c>
      <c r="M453" s="64">
        <f t="shared" si="54"/>
        <v>80</v>
      </c>
      <c r="T453" s="64">
        <f t="shared" si="57"/>
        <v>432</v>
      </c>
      <c r="U453" s="64" t="e">
        <f ca="1">INDEX(OFFSET($G$21,0,MATCH(U$20,$H$20:$I$20,0),COUNT($A$21:$A$2199),1),MATCH($T453,OFFSET($I$21,0,MATCH(U$21,$J$19:$M$19,0),COUNT($A$21:$A$2199),1),0),1)</f>
        <v>#N/A</v>
      </c>
      <c r="V453" s="64" t="e">
        <f ca="1">INDEX(OFFSET($G$21,0,MATCH(V$20,$H$20:$I$20,0),COUNT($A$21:$A$2199),1),MATCH($T453,OFFSET($I$21,0,MATCH(V$21,$J$19:$M$19,0),COUNT($A$21:$A$2199),1),0),1)</f>
        <v>#N/A</v>
      </c>
      <c r="Y453" s="64" t="str">
        <f t="shared" ca="1" si="56"/>
        <v xml:space="preserve"> </v>
      </c>
      <c r="Z453" s="64" t="str">
        <f t="shared" ca="1" si="58"/>
        <v xml:space="preserve"> </v>
      </c>
    </row>
    <row r="454" spans="1:26" hidden="1" outlineLevel="1" x14ac:dyDescent="0.35">
      <c r="A454" s="64">
        <v>3851484</v>
      </c>
      <c r="B454" s="64" t="s">
        <v>184</v>
      </c>
      <c r="C454" s="64">
        <v>5125.9799999999996</v>
      </c>
      <c r="D454" s="64">
        <v>183</v>
      </c>
      <c r="E454" s="64">
        <v>437.85</v>
      </c>
      <c r="F454" s="64">
        <v>0</v>
      </c>
      <c r="H454" s="64">
        <f t="shared" si="55"/>
        <v>-437.85</v>
      </c>
      <c r="J454" s="64">
        <f t="shared" si="51"/>
        <v>49</v>
      </c>
      <c r="K454" s="64">
        <f t="shared" si="52"/>
        <v>64</v>
      </c>
      <c r="L454" s="64">
        <f t="shared" si="53"/>
        <v>241</v>
      </c>
      <c r="M454" s="64">
        <f t="shared" si="54"/>
        <v>80</v>
      </c>
      <c r="T454" s="64">
        <f t="shared" si="57"/>
        <v>433</v>
      </c>
      <c r="U454" s="64" t="e">
        <f ca="1">INDEX(OFFSET($G$21,0,MATCH(U$20,$H$20:$I$20,0),COUNT($A$21:$A$2199),1),MATCH($T454,OFFSET($I$21,0,MATCH(U$21,$J$19:$M$19,0),COUNT($A$21:$A$2199),1),0),1)</f>
        <v>#N/A</v>
      </c>
      <c r="V454" s="64" t="e">
        <f ca="1">INDEX(OFFSET($G$21,0,MATCH(V$20,$H$20:$I$20,0),COUNT($A$21:$A$2199),1),MATCH($T454,OFFSET($I$21,0,MATCH(V$21,$J$19:$M$19,0),COUNT($A$21:$A$2199),1),0),1)</f>
        <v>#N/A</v>
      </c>
      <c r="Y454" s="64" t="str">
        <f t="shared" ca="1" si="56"/>
        <v xml:space="preserve"> </v>
      </c>
      <c r="Z454" s="64" t="str">
        <f t="shared" ca="1" si="58"/>
        <v xml:space="preserve"> </v>
      </c>
    </row>
    <row r="455" spans="1:26" hidden="1" outlineLevel="1" x14ac:dyDescent="0.35">
      <c r="A455" s="64">
        <v>3852797</v>
      </c>
      <c r="B455" s="64" t="s">
        <v>102</v>
      </c>
      <c r="C455" s="64">
        <v>3134.64</v>
      </c>
      <c r="D455" s="64">
        <v>154</v>
      </c>
      <c r="E455" s="64">
        <v>212.26</v>
      </c>
      <c r="F455" s="64">
        <v>198.01</v>
      </c>
      <c r="H455" s="64">
        <f t="shared" si="55"/>
        <v>-14.25</v>
      </c>
      <c r="J455" s="64">
        <f t="shared" si="51"/>
        <v>50</v>
      </c>
      <c r="K455" s="64">
        <f t="shared" si="52"/>
        <v>64</v>
      </c>
      <c r="L455" s="64">
        <f t="shared" si="53"/>
        <v>241</v>
      </c>
      <c r="M455" s="64">
        <f t="shared" si="54"/>
        <v>80</v>
      </c>
      <c r="T455" s="64">
        <f t="shared" si="57"/>
        <v>434</v>
      </c>
      <c r="U455" s="64" t="e">
        <f ca="1">INDEX(OFFSET($G$21,0,MATCH(U$20,$H$20:$I$20,0),COUNT($A$21:$A$2199),1),MATCH($T455,OFFSET($I$21,0,MATCH(U$21,$J$19:$M$19,0),COUNT($A$21:$A$2199),1),0),1)</f>
        <v>#N/A</v>
      </c>
      <c r="V455" s="64" t="e">
        <f ca="1">INDEX(OFFSET($G$21,0,MATCH(V$20,$H$20:$I$20,0),COUNT($A$21:$A$2199),1),MATCH($T455,OFFSET($I$21,0,MATCH(V$21,$J$19:$M$19,0),COUNT($A$21:$A$2199),1),0),1)</f>
        <v>#N/A</v>
      </c>
      <c r="Y455" s="64" t="str">
        <f t="shared" ca="1" si="56"/>
        <v xml:space="preserve"> </v>
      </c>
      <c r="Z455" s="64" t="str">
        <f t="shared" ca="1" si="58"/>
        <v xml:space="preserve"> </v>
      </c>
    </row>
    <row r="456" spans="1:26" hidden="1" outlineLevel="1" x14ac:dyDescent="0.35">
      <c r="A456" s="64">
        <v>3883916</v>
      </c>
      <c r="B456" s="64" t="s">
        <v>184</v>
      </c>
      <c r="C456" s="64">
        <v>7460.98</v>
      </c>
      <c r="D456" s="64">
        <v>183</v>
      </c>
      <c r="E456" s="64">
        <v>598.42999999999995</v>
      </c>
      <c r="F456" s="64">
        <v>0</v>
      </c>
      <c r="H456" s="64">
        <f t="shared" si="55"/>
        <v>-598.42999999999995</v>
      </c>
      <c r="J456" s="64">
        <f t="shared" si="51"/>
        <v>50</v>
      </c>
      <c r="K456" s="64">
        <f t="shared" si="52"/>
        <v>64</v>
      </c>
      <c r="L456" s="64">
        <f t="shared" si="53"/>
        <v>242</v>
      </c>
      <c r="M456" s="64">
        <f t="shared" si="54"/>
        <v>80</v>
      </c>
      <c r="T456" s="64">
        <f t="shared" si="57"/>
        <v>435</v>
      </c>
      <c r="U456" s="64" t="e">
        <f ca="1">INDEX(OFFSET($G$21,0,MATCH(U$20,$H$20:$I$20,0),COUNT($A$21:$A$2199),1),MATCH($T456,OFFSET($I$21,0,MATCH(U$21,$J$19:$M$19,0),COUNT($A$21:$A$2199),1),0),1)</f>
        <v>#N/A</v>
      </c>
      <c r="V456" s="64" t="e">
        <f ca="1">INDEX(OFFSET($G$21,0,MATCH(V$20,$H$20:$I$20,0),COUNT($A$21:$A$2199),1),MATCH($T456,OFFSET($I$21,0,MATCH(V$21,$J$19:$M$19,0),COUNT($A$21:$A$2199),1),0),1)</f>
        <v>#N/A</v>
      </c>
      <c r="Y456" s="64" t="str">
        <f t="shared" ca="1" si="56"/>
        <v xml:space="preserve"> </v>
      </c>
      <c r="Z456" s="64" t="str">
        <f t="shared" ca="1" si="58"/>
        <v xml:space="preserve"> </v>
      </c>
    </row>
    <row r="457" spans="1:26" hidden="1" outlineLevel="1" x14ac:dyDescent="0.35">
      <c r="A457" s="64">
        <v>3888479</v>
      </c>
      <c r="B457" s="64" t="s">
        <v>405</v>
      </c>
      <c r="C457" s="64">
        <v>7206.84</v>
      </c>
      <c r="D457" s="64">
        <v>184</v>
      </c>
      <c r="E457" s="64">
        <v>598.4</v>
      </c>
      <c r="F457" s="64">
        <v>592.27</v>
      </c>
      <c r="H457" s="64">
        <f t="shared" si="55"/>
        <v>-6.1299999999999955</v>
      </c>
      <c r="J457" s="64">
        <f t="shared" si="51"/>
        <v>50</v>
      </c>
      <c r="K457" s="64">
        <f t="shared" si="52"/>
        <v>65</v>
      </c>
      <c r="L457" s="64">
        <f t="shared" si="53"/>
        <v>242</v>
      </c>
      <c r="M457" s="64">
        <f t="shared" si="54"/>
        <v>80</v>
      </c>
      <c r="T457" s="64">
        <f t="shared" si="57"/>
        <v>436</v>
      </c>
      <c r="U457" s="64" t="e">
        <f ca="1">INDEX(OFFSET($G$21,0,MATCH(U$20,$H$20:$I$20,0),COUNT($A$21:$A$2199),1),MATCH($T457,OFFSET($I$21,0,MATCH(U$21,$J$19:$M$19,0),COUNT($A$21:$A$2199),1),0),1)</f>
        <v>#N/A</v>
      </c>
      <c r="V457" s="64" t="e">
        <f ca="1">INDEX(OFFSET($G$21,0,MATCH(V$20,$H$20:$I$20,0),COUNT($A$21:$A$2199),1),MATCH($T457,OFFSET($I$21,0,MATCH(V$21,$J$19:$M$19,0),COUNT($A$21:$A$2199),1),0),1)</f>
        <v>#N/A</v>
      </c>
      <c r="Y457" s="64" t="str">
        <f t="shared" ca="1" si="56"/>
        <v xml:space="preserve"> </v>
      </c>
      <c r="Z457" s="64" t="str">
        <f t="shared" ca="1" si="58"/>
        <v xml:space="preserve"> </v>
      </c>
    </row>
    <row r="458" spans="1:26" hidden="1" outlineLevel="1" x14ac:dyDescent="0.35">
      <c r="A458" s="64">
        <v>3890391</v>
      </c>
      <c r="B458" s="64" t="s">
        <v>416</v>
      </c>
      <c r="C458" s="64">
        <v>1194.58</v>
      </c>
      <c r="D458" s="64">
        <v>182</v>
      </c>
      <c r="E458" s="64">
        <v>92.7</v>
      </c>
      <c r="F458" s="64">
        <v>0</v>
      </c>
      <c r="H458" s="64">
        <f t="shared" si="55"/>
        <v>-92.7</v>
      </c>
      <c r="J458" s="64">
        <f t="shared" si="51"/>
        <v>50</v>
      </c>
      <c r="K458" s="64">
        <f t="shared" si="52"/>
        <v>65</v>
      </c>
      <c r="L458" s="64">
        <f t="shared" si="53"/>
        <v>242</v>
      </c>
      <c r="M458" s="64">
        <f t="shared" si="54"/>
        <v>81</v>
      </c>
      <c r="T458" s="64">
        <f t="shared" si="57"/>
        <v>437</v>
      </c>
      <c r="U458" s="64" t="e">
        <f ca="1">INDEX(OFFSET($G$21,0,MATCH(U$20,$H$20:$I$20,0),COUNT($A$21:$A$2199),1),MATCH($T458,OFFSET($I$21,0,MATCH(U$21,$J$19:$M$19,0),COUNT($A$21:$A$2199),1),0),1)</f>
        <v>#N/A</v>
      </c>
      <c r="V458" s="64" t="e">
        <f ca="1">INDEX(OFFSET($G$21,0,MATCH(V$20,$H$20:$I$20,0),COUNT($A$21:$A$2199),1),MATCH($T458,OFFSET($I$21,0,MATCH(V$21,$J$19:$M$19,0),COUNT($A$21:$A$2199),1),0),1)</f>
        <v>#N/A</v>
      </c>
      <c r="Y458" s="64" t="str">
        <f t="shared" ca="1" si="56"/>
        <v xml:space="preserve"> </v>
      </c>
      <c r="Z458" s="64" t="str">
        <f t="shared" ca="1" si="58"/>
        <v xml:space="preserve"> </v>
      </c>
    </row>
    <row r="459" spans="1:26" hidden="1" outlineLevel="1" x14ac:dyDescent="0.35">
      <c r="A459" s="64">
        <v>3930668</v>
      </c>
      <c r="B459" s="64" t="s">
        <v>184</v>
      </c>
      <c r="C459" s="64">
        <v>1668.31</v>
      </c>
      <c r="D459" s="64">
        <v>185</v>
      </c>
      <c r="E459" s="64">
        <v>135.47999999999999</v>
      </c>
      <c r="F459" s="64">
        <v>0</v>
      </c>
      <c r="H459" s="64">
        <f t="shared" si="55"/>
        <v>-135.47999999999999</v>
      </c>
      <c r="J459" s="64">
        <f t="shared" si="51"/>
        <v>50</v>
      </c>
      <c r="K459" s="64">
        <f t="shared" si="52"/>
        <v>65</v>
      </c>
      <c r="L459" s="64">
        <f t="shared" si="53"/>
        <v>243</v>
      </c>
      <c r="M459" s="64">
        <f t="shared" si="54"/>
        <v>81</v>
      </c>
      <c r="T459" s="64">
        <f t="shared" si="57"/>
        <v>438</v>
      </c>
      <c r="U459" s="64" t="e">
        <f ca="1">INDEX(OFFSET($G$21,0,MATCH(U$20,$H$20:$I$20,0),COUNT($A$21:$A$2199),1),MATCH($T459,OFFSET($I$21,0,MATCH(U$21,$J$19:$M$19,0),COUNT($A$21:$A$2199),1),0),1)</f>
        <v>#N/A</v>
      </c>
      <c r="V459" s="64" t="e">
        <f ca="1">INDEX(OFFSET($G$21,0,MATCH(V$20,$H$20:$I$20,0),COUNT($A$21:$A$2199),1),MATCH($T459,OFFSET($I$21,0,MATCH(V$21,$J$19:$M$19,0),COUNT($A$21:$A$2199),1),0),1)</f>
        <v>#N/A</v>
      </c>
      <c r="Y459" s="64" t="str">
        <f t="shared" ca="1" si="56"/>
        <v xml:space="preserve"> </v>
      </c>
      <c r="Z459" s="64" t="str">
        <f t="shared" ca="1" si="58"/>
        <v xml:space="preserve"> </v>
      </c>
    </row>
    <row r="460" spans="1:26" hidden="1" outlineLevel="1" x14ac:dyDescent="0.35">
      <c r="A460" s="64">
        <v>3932127</v>
      </c>
      <c r="B460" s="64" t="s">
        <v>416</v>
      </c>
      <c r="C460" s="64">
        <v>6522.76</v>
      </c>
      <c r="D460" s="64">
        <v>185</v>
      </c>
      <c r="E460" s="64">
        <v>524.28</v>
      </c>
      <c r="F460" s="64">
        <v>0</v>
      </c>
      <c r="H460" s="64">
        <f t="shared" si="55"/>
        <v>-524.28</v>
      </c>
      <c r="J460" s="64">
        <f t="shared" si="51"/>
        <v>50</v>
      </c>
      <c r="K460" s="64">
        <f t="shared" si="52"/>
        <v>65</v>
      </c>
      <c r="L460" s="64">
        <f t="shared" si="53"/>
        <v>243</v>
      </c>
      <c r="M460" s="64">
        <f t="shared" si="54"/>
        <v>82</v>
      </c>
      <c r="T460" s="64">
        <f t="shared" si="57"/>
        <v>439</v>
      </c>
      <c r="U460" s="64" t="e">
        <f ca="1">INDEX(OFFSET($G$21,0,MATCH(U$20,$H$20:$I$20,0),COUNT($A$21:$A$2199),1),MATCH($T460,OFFSET($I$21,0,MATCH(U$21,$J$19:$M$19,0),COUNT($A$21:$A$2199),1),0),1)</f>
        <v>#N/A</v>
      </c>
      <c r="V460" s="64" t="e">
        <f ca="1">INDEX(OFFSET($G$21,0,MATCH(V$20,$H$20:$I$20,0),COUNT($A$21:$A$2199),1),MATCH($T460,OFFSET($I$21,0,MATCH(V$21,$J$19:$M$19,0),COUNT($A$21:$A$2199),1),0),1)</f>
        <v>#N/A</v>
      </c>
      <c r="Y460" s="64" t="str">
        <f t="shared" ca="1" si="56"/>
        <v xml:space="preserve"> </v>
      </c>
      <c r="Z460" s="64" t="str">
        <f t="shared" ca="1" si="58"/>
        <v xml:space="preserve"> </v>
      </c>
    </row>
    <row r="461" spans="1:26" hidden="1" outlineLevel="1" x14ac:dyDescent="0.35">
      <c r="A461" s="64">
        <v>3932135</v>
      </c>
      <c r="B461" s="64" t="s">
        <v>102</v>
      </c>
      <c r="C461" s="64">
        <v>2065.5700000000002</v>
      </c>
      <c r="D461" s="64">
        <v>153</v>
      </c>
      <c r="E461" s="64">
        <v>158.62</v>
      </c>
      <c r="F461" s="64">
        <v>158.15</v>
      </c>
      <c r="H461" s="64">
        <f t="shared" si="55"/>
        <v>-0.46999999999999886</v>
      </c>
      <c r="J461" s="64">
        <f t="shared" si="51"/>
        <v>51</v>
      </c>
      <c r="K461" s="64">
        <f t="shared" si="52"/>
        <v>65</v>
      </c>
      <c r="L461" s="64">
        <f t="shared" si="53"/>
        <v>243</v>
      </c>
      <c r="M461" s="64">
        <f t="shared" si="54"/>
        <v>82</v>
      </c>
      <c r="T461" s="64">
        <f t="shared" si="57"/>
        <v>440</v>
      </c>
      <c r="U461" s="64" t="e">
        <f ca="1">INDEX(OFFSET($G$21,0,MATCH(U$20,$H$20:$I$20,0),COUNT($A$21:$A$2199),1),MATCH($T461,OFFSET($I$21,0,MATCH(U$21,$J$19:$M$19,0),COUNT($A$21:$A$2199),1),0),1)</f>
        <v>#N/A</v>
      </c>
      <c r="V461" s="64" t="e">
        <f ca="1">INDEX(OFFSET($G$21,0,MATCH(V$20,$H$20:$I$20,0),COUNT($A$21:$A$2199),1),MATCH($T461,OFFSET($I$21,0,MATCH(V$21,$J$19:$M$19,0),COUNT($A$21:$A$2199),1),0),1)</f>
        <v>#N/A</v>
      </c>
      <c r="Y461" s="64" t="str">
        <f t="shared" ca="1" si="56"/>
        <v xml:space="preserve"> </v>
      </c>
      <c r="Z461" s="64" t="str">
        <f t="shared" ca="1" si="58"/>
        <v xml:space="preserve"> </v>
      </c>
    </row>
    <row r="462" spans="1:26" hidden="1" outlineLevel="1" x14ac:dyDescent="0.35">
      <c r="A462" s="64">
        <v>3939082</v>
      </c>
      <c r="B462" s="64" t="s">
        <v>102</v>
      </c>
      <c r="C462" s="64">
        <v>3778.5</v>
      </c>
      <c r="D462" s="64">
        <v>184</v>
      </c>
      <c r="E462" s="64">
        <v>317.92</v>
      </c>
      <c r="F462" s="64">
        <v>321.52999999999997</v>
      </c>
      <c r="H462" s="64">
        <f t="shared" si="55"/>
        <v>3.6099999999999568</v>
      </c>
      <c r="J462" s="64">
        <f t="shared" si="51"/>
        <v>52</v>
      </c>
      <c r="K462" s="64">
        <f t="shared" si="52"/>
        <v>65</v>
      </c>
      <c r="L462" s="64">
        <f t="shared" si="53"/>
        <v>243</v>
      </c>
      <c r="M462" s="64">
        <f t="shared" si="54"/>
        <v>82</v>
      </c>
      <c r="T462" s="64">
        <f t="shared" si="57"/>
        <v>441</v>
      </c>
      <c r="U462" s="64" t="e">
        <f ca="1">INDEX(OFFSET($G$21,0,MATCH(U$20,$H$20:$I$20,0),COUNT($A$21:$A$2199),1),MATCH($T462,OFFSET($I$21,0,MATCH(U$21,$J$19:$M$19,0),COUNT($A$21:$A$2199),1),0),1)</f>
        <v>#N/A</v>
      </c>
      <c r="V462" s="64" t="e">
        <f ca="1">INDEX(OFFSET($G$21,0,MATCH(V$20,$H$20:$I$20,0),COUNT($A$21:$A$2199),1),MATCH($T462,OFFSET($I$21,0,MATCH(V$21,$J$19:$M$19,0),COUNT($A$21:$A$2199),1),0),1)</f>
        <v>#N/A</v>
      </c>
      <c r="Y462" s="64" t="str">
        <f t="shared" ca="1" si="56"/>
        <v xml:space="preserve"> </v>
      </c>
      <c r="Z462" s="64" t="str">
        <f t="shared" ca="1" si="58"/>
        <v xml:space="preserve"> </v>
      </c>
    </row>
    <row r="463" spans="1:26" hidden="1" outlineLevel="1" x14ac:dyDescent="0.35">
      <c r="A463" s="64">
        <v>3939280</v>
      </c>
      <c r="B463" s="64" t="s">
        <v>184</v>
      </c>
      <c r="C463" s="64">
        <v>3581.89</v>
      </c>
      <c r="D463" s="64">
        <v>185</v>
      </c>
      <c r="E463" s="64">
        <v>295.35000000000002</v>
      </c>
      <c r="F463" s="64">
        <v>0</v>
      </c>
      <c r="H463" s="64">
        <f t="shared" si="55"/>
        <v>-295.35000000000002</v>
      </c>
      <c r="J463" s="64">
        <f t="shared" si="51"/>
        <v>52</v>
      </c>
      <c r="K463" s="64">
        <f t="shared" si="52"/>
        <v>65</v>
      </c>
      <c r="L463" s="64">
        <f t="shared" si="53"/>
        <v>244</v>
      </c>
      <c r="M463" s="64">
        <f t="shared" si="54"/>
        <v>82</v>
      </c>
      <c r="T463" s="64">
        <f t="shared" si="57"/>
        <v>442</v>
      </c>
      <c r="U463" s="64" t="e">
        <f ca="1">INDEX(OFFSET($G$21,0,MATCH(U$20,$H$20:$I$20,0),COUNT($A$21:$A$2199),1),MATCH($T463,OFFSET($I$21,0,MATCH(U$21,$J$19:$M$19,0),COUNT($A$21:$A$2199),1),0),1)</f>
        <v>#N/A</v>
      </c>
      <c r="V463" s="64" t="e">
        <f ca="1">INDEX(OFFSET($G$21,0,MATCH(V$20,$H$20:$I$20,0),COUNT($A$21:$A$2199),1),MATCH($T463,OFFSET($I$21,0,MATCH(V$21,$J$19:$M$19,0),COUNT($A$21:$A$2199),1),0),1)</f>
        <v>#N/A</v>
      </c>
      <c r="Y463" s="64" t="str">
        <f t="shared" ca="1" si="56"/>
        <v xml:space="preserve"> </v>
      </c>
      <c r="Z463" s="64" t="str">
        <f t="shared" ca="1" si="58"/>
        <v xml:space="preserve"> </v>
      </c>
    </row>
    <row r="464" spans="1:26" hidden="1" outlineLevel="1" x14ac:dyDescent="0.35">
      <c r="A464" s="64">
        <v>3939686</v>
      </c>
      <c r="B464" s="64" t="s">
        <v>416</v>
      </c>
      <c r="C464" s="64">
        <v>4527.59</v>
      </c>
      <c r="D464" s="64">
        <v>183</v>
      </c>
      <c r="E464" s="64">
        <v>353.12</v>
      </c>
      <c r="F464" s="64">
        <v>0</v>
      </c>
      <c r="H464" s="64">
        <f t="shared" si="55"/>
        <v>-353.12</v>
      </c>
      <c r="J464" s="64">
        <f t="shared" si="51"/>
        <v>52</v>
      </c>
      <c r="K464" s="64">
        <f t="shared" si="52"/>
        <v>65</v>
      </c>
      <c r="L464" s="64">
        <f t="shared" si="53"/>
        <v>244</v>
      </c>
      <c r="M464" s="64">
        <f t="shared" si="54"/>
        <v>83</v>
      </c>
      <c r="T464" s="64">
        <f t="shared" si="57"/>
        <v>443</v>
      </c>
      <c r="U464" s="64" t="e">
        <f ca="1">INDEX(OFFSET($G$21,0,MATCH(U$20,$H$20:$I$20,0),COUNT($A$21:$A$2199),1),MATCH($T464,OFFSET($I$21,0,MATCH(U$21,$J$19:$M$19,0),COUNT($A$21:$A$2199),1),0),1)</f>
        <v>#N/A</v>
      </c>
      <c r="V464" s="64" t="e">
        <f ca="1">INDEX(OFFSET($G$21,0,MATCH(V$20,$H$20:$I$20,0),COUNT($A$21:$A$2199),1),MATCH($T464,OFFSET($I$21,0,MATCH(V$21,$J$19:$M$19,0),COUNT($A$21:$A$2199),1),0),1)</f>
        <v>#N/A</v>
      </c>
      <c r="Y464" s="64" t="str">
        <f t="shared" ca="1" si="56"/>
        <v xml:space="preserve"> </v>
      </c>
      <c r="Z464" s="64" t="str">
        <f t="shared" ca="1" si="58"/>
        <v xml:space="preserve"> </v>
      </c>
    </row>
    <row r="465" spans="1:26" hidden="1" outlineLevel="1" x14ac:dyDescent="0.35">
      <c r="A465" s="64">
        <v>3939917</v>
      </c>
      <c r="B465" s="64" t="s">
        <v>416</v>
      </c>
      <c r="C465" s="64">
        <v>3128.92</v>
      </c>
      <c r="D465" s="64">
        <v>185</v>
      </c>
      <c r="E465" s="64">
        <v>264.43</v>
      </c>
      <c r="F465" s="64">
        <v>0</v>
      </c>
      <c r="H465" s="64">
        <f t="shared" si="55"/>
        <v>-264.43</v>
      </c>
      <c r="J465" s="64">
        <f t="shared" si="51"/>
        <v>52</v>
      </c>
      <c r="K465" s="64">
        <f t="shared" si="52"/>
        <v>65</v>
      </c>
      <c r="L465" s="64">
        <f t="shared" si="53"/>
        <v>244</v>
      </c>
      <c r="M465" s="64">
        <f t="shared" si="54"/>
        <v>84</v>
      </c>
      <c r="T465" s="64">
        <f t="shared" si="57"/>
        <v>444</v>
      </c>
      <c r="U465" s="64" t="e">
        <f ca="1">INDEX(OFFSET($G$21,0,MATCH(U$20,$H$20:$I$20,0),COUNT($A$21:$A$2199),1),MATCH($T465,OFFSET($I$21,0,MATCH(U$21,$J$19:$M$19,0),COUNT($A$21:$A$2199),1),0),1)</f>
        <v>#N/A</v>
      </c>
      <c r="V465" s="64" t="e">
        <f ca="1">INDEX(OFFSET($G$21,0,MATCH(V$20,$H$20:$I$20,0),COUNT($A$21:$A$2199),1),MATCH($T465,OFFSET($I$21,0,MATCH(V$21,$J$19:$M$19,0),COUNT($A$21:$A$2199),1),0),1)</f>
        <v>#N/A</v>
      </c>
      <c r="Y465" s="64" t="str">
        <f t="shared" ca="1" si="56"/>
        <v xml:space="preserve"> </v>
      </c>
      <c r="Z465" s="64" t="str">
        <f t="shared" ca="1" si="58"/>
        <v xml:space="preserve"> </v>
      </c>
    </row>
    <row r="466" spans="1:26" hidden="1" outlineLevel="1" x14ac:dyDescent="0.35">
      <c r="A466" s="64">
        <v>3950038</v>
      </c>
      <c r="B466" s="64" t="s">
        <v>405</v>
      </c>
      <c r="C466" s="64">
        <v>6436.3</v>
      </c>
      <c r="D466" s="64">
        <v>153</v>
      </c>
      <c r="E466" s="64">
        <v>529.25</v>
      </c>
      <c r="F466" s="64">
        <v>521.33000000000004</v>
      </c>
      <c r="H466" s="64">
        <f t="shared" si="55"/>
        <v>-7.9199999999999591</v>
      </c>
      <c r="J466" s="64">
        <f t="shared" si="51"/>
        <v>52</v>
      </c>
      <c r="K466" s="64">
        <f t="shared" si="52"/>
        <v>66</v>
      </c>
      <c r="L466" s="64">
        <f t="shared" si="53"/>
        <v>244</v>
      </c>
      <c r="M466" s="64">
        <f t="shared" si="54"/>
        <v>84</v>
      </c>
      <c r="T466" s="64">
        <f t="shared" si="57"/>
        <v>445</v>
      </c>
      <c r="U466" s="64" t="e">
        <f ca="1">INDEX(OFFSET($G$21,0,MATCH(U$20,$H$20:$I$20,0),COUNT($A$21:$A$2199),1),MATCH($T466,OFFSET($I$21,0,MATCH(U$21,$J$19:$M$19,0),COUNT($A$21:$A$2199),1),0),1)</f>
        <v>#N/A</v>
      </c>
      <c r="V466" s="64" t="e">
        <f ca="1">INDEX(OFFSET($G$21,0,MATCH(V$20,$H$20:$I$20,0),COUNT($A$21:$A$2199),1),MATCH($T466,OFFSET($I$21,0,MATCH(V$21,$J$19:$M$19,0),COUNT($A$21:$A$2199),1),0),1)</f>
        <v>#N/A</v>
      </c>
      <c r="Y466" s="64" t="str">
        <f t="shared" ca="1" si="56"/>
        <v xml:space="preserve"> </v>
      </c>
      <c r="Z466" s="64" t="str">
        <f t="shared" ca="1" si="58"/>
        <v xml:space="preserve"> </v>
      </c>
    </row>
    <row r="467" spans="1:26" hidden="1" outlineLevel="1" x14ac:dyDescent="0.35">
      <c r="A467" s="64">
        <v>3950426</v>
      </c>
      <c r="B467" s="64" t="s">
        <v>184</v>
      </c>
      <c r="C467" s="64">
        <v>3690.9</v>
      </c>
      <c r="D467" s="64">
        <v>185</v>
      </c>
      <c r="E467" s="64">
        <v>296.39</v>
      </c>
      <c r="F467" s="64">
        <v>0</v>
      </c>
      <c r="H467" s="64">
        <f t="shared" si="55"/>
        <v>-296.39</v>
      </c>
      <c r="J467" s="64">
        <f t="shared" si="51"/>
        <v>52</v>
      </c>
      <c r="K467" s="64">
        <f t="shared" si="52"/>
        <v>66</v>
      </c>
      <c r="L467" s="64">
        <f t="shared" si="53"/>
        <v>245</v>
      </c>
      <c r="M467" s="64">
        <f t="shared" si="54"/>
        <v>84</v>
      </c>
      <c r="T467" s="64">
        <f t="shared" si="57"/>
        <v>446</v>
      </c>
      <c r="U467" s="64" t="e">
        <f ca="1">INDEX(OFFSET($G$21,0,MATCH(U$20,$H$20:$I$20,0),COUNT($A$21:$A$2199),1),MATCH($T467,OFFSET($I$21,0,MATCH(U$21,$J$19:$M$19,0),COUNT($A$21:$A$2199),1),0),1)</f>
        <v>#N/A</v>
      </c>
      <c r="V467" s="64" t="e">
        <f ca="1">INDEX(OFFSET($G$21,0,MATCH(V$20,$H$20:$I$20,0),COUNT($A$21:$A$2199),1),MATCH($T467,OFFSET($I$21,0,MATCH(V$21,$J$19:$M$19,0),COUNT($A$21:$A$2199),1),0),1)</f>
        <v>#N/A</v>
      </c>
      <c r="Y467" s="64" t="str">
        <f t="shared" ca="1" si="56"/>
        <v xml:space="preserve"> </v>
      </c>
      <c r="Z467" s="64" t="str">
        <f t="shared" ca="1" si="58"/>
        <v xml:space="preserve"> </v>
      </c>
    </row>
    <row r="468" spans="1:26" hidden="1" outlineLevel="1" x14ac:dyDescent="0.35">
      <c r="A468" s="64">
        <v>3950492</v>
      </c>
      <c r="B468" s="64" t="s">
        <v>184</v>
      </c>
      <c r="C468" s="64">
        <v>7805.56</v>
      </c>
      <c r="D468" s="64">
        <v>183</v>
      </c>
      <c r="E468" s="64">
        <v>633.08000000000004</v>
      </c>
      <c r="F468" s="64">
        <v>0</v>
      </c>
      <c r="H468" s="64">
        <f t="shared" si="55"/>
        <v>-633.08000000000004</v>
      </c>
      <c r="J468" s="64">
        <f t="shared" si="51"/>
        <v>52</v>
      </c>
      <c r="K468" s="64">
        <f t="shared" si="52"/>
        <v>66</v>
      </c>
      <c r="L468" s="64">
        <f t="shared" si="53"/>
        <v>246</v>
      </c>
      <c r="M468" s="64">
        <f t="shared" si="54"/>
        <v>84</v>
      </c>
      <c r="T468" s="64">
        <f t="shared" si="57"/>
        <v>447</v>
      </c>
      <c r="U468" s="64" t="e">
        <f ca="1">INDEX(OFFSET($G$21,0,MATCH(U$20,$H$20:$I$20,0),COUNT($A$21:$A$2199),1),MATCH($T468,OFFSET($I$21,0,MATCH(U$21,$J$19:$M$19,0),COUNT($A$21:$A$2199),1),0),1)</f>
        <v>#N/A</v>
      </c>
      <c r="V468" s="64" t="e">
        <f ca="1">INDEX(OFFSET($G$21,0,MATCH(V$20,$H$20:$I$20,0),COUNT($A$21:$A$2199),1),MATCH($T468,OFFSET($I$21,0,MATCH(V$21,$J$19:$M$19,0),COUNT($A$21:$A$2199),1),0),1)</f>
        <v>#N/A</v>
      </c>
      <c r="Y468" s="64" t="str">
        <f t="shared" ca="1" si="56"/>
        <v xml:space="preserve"> </v>
      </c>
      <c r="Z468" s="64" t="str">
        <f t="shared" ca="1" si="58"/>
        <v xml:space="preserve"> </v>
      </c>
    </row>
    <row r="469" spans="1:26" hidden="1" outlineLevel="1" x14ac:dyDescent="0.35">
      <c r="A469" s="64">
        <v>3962041</v>
      </c>
      <c r="B469" s="64" t="s">
        <v>405</v>
      </c>
      <c r="C469" s="64">
        <v>2198.19</v>
      </c>
      <c r="D469" s="64">
        <v>153</v>
      </c>
      <c r="E469" s="64">
        <v>177.72</v>
      </c>
      <c r="F469" s="64">
        <v>177.68</v>
      </c>
      <c r="H469" s="64">
        <f t="shared" si="55"/>
        <v>-3.9999999999992042E-2</v>
      </c>
      <c r="J469" s="64">
        <f t="shared" ref="J469:J532" si="59">IF($B469=J$19,J468+1,J468)</f>
        <v>52</v>
      </c>
      <c r="K469" s="64">
        <f t="shared" ref="K469:K532" si="60">IF($B469=K$19,K468+1,K468)</f>
        <v>67</v>
      </c>
      <c r="L469" s="64">
        <f t="shared" ref="L469:L532" si="61">IF($B469=L$19,L468+1,L468)</f>
        <v>246</v>
      </c>
      <c r="M469" s="64">
        <f t="shared" ref="M469:M532" si="62">IF($B469=M$19,M468+1,M468)</f>
        <v>84</v>
      </c>
      <c r="T469" s="64">
        <f t="shared" si="57"/>
        <v>448</v>
      </c>
      <c r="U469" s="64" t="e">
        <f ca="1">INDEX(OFFSET($G$21,0,MATCH(U$20,$H$20:$I$20,0),COUNT($A$21:$A$2199),1),MATCH($T469,OFFSET($I$21,0,MATCH(U$21,$J$19:$M$19,0),COUNT($A$21:$A$2199),1),0),1)</f>
        <v>#N/A</v>
      </c>
      <c r="V469" s="64" t="e">
        <f ca="1">INDEX(OFFSET($G$21,0,MATCH(V$20,$H$20:$I$20,0),COUNT($A$21:$A$2199),1),MATCH($T469,OFFSET($I$21,0,MATCH(V$21,$J$19:$M$19,0),COUNT($A$21:$A$2199),1),0),1)</f>
        <v>#N/A</v>
      </c>
      <c r="Y469" s="64" t="str">
        <f t="shared" ca="1" si="56"/>
        <v xml:space="preserve"> </v>
      </c>
      <c r="Z469" s="64" t="str">
        <f t="shared" ca="1" si="58"/>
        <v xml:space="preserve"> </v>
      </c>
    </row>
    <row r="470" spans="1:26" hidden="1" outlineLevel="1" x14ac:dyDescent="0.35">
      <c r="A470" s="64">
        <v>3962885</v>
      </c>
      <c r="B470" s="64" t="s">
        <v>184</v>
      </c>
      <c r="C470" s="64">
        <v>1774.4</v>
      </c>
      <c r="D470" s="64">
        <v>185</v>
      </c>
      <c r="E470" s="64">
        <v>142.68</v>
      </c>
      <c r="F470" s="64">
        <v>0</v>
      </c>
      <c r="H470" s="64">
        <f t="shared" ref="H470:H533" si="63">F470-E470</f>
        <v>-142.68</v>
      </c>
      <c r="J470" s="64">
        <f t="shared" si="59"/>
        <v>52</v>
      </c>
      <c r="K470" s="64">
        <f t="shared" si="60"/>
        <v>67</v>
      </c>
      <c r="L470" s="64">
        <f t="shared" si="61"/>
        <v>247</v>
      </c>
      <c r="M470" s="64">
        <f t="shared" si="62"/>
        <v>84</v>
      </c>
      <c r="T470" s="64">
        <f t="shared" si="57"/>
        <v>449</v>
      </c>
      <c r="U470" s="64" t="e">
        <f ca="1">INDEX(OFFSET($G$21,0,MATCH(U$20,$H$20:$I$20,0),COUNT($A$21:$A$2199),1),MATCH($T470,OFFSET($I$21,0,MATCH(U$21,$J$19:$M$19,0),COUNT($A$21:$A$2199),1),0),1)</f>
        <v>#N/A</v>
      </c>
      <c r="V470" s="64" t="e">
        <f ca="1">INDEX(OFFSET($G$21,0,MATCH(V$20,$H$20:$I$20,0),COUNT($A$21:$A$2199),1),MATCH($T470,OFFSET($I$21,0,MATCH(V$21,$J$19:$M$19,0),COUNT($A$21:$A$2199),1),0),1)</f>
        <v>#N/A</v>
      </c>
      <c r="Y470" s="64" t="str">
        <f t="shared" ca="1" si="56"/>
        <v xml:space="preserve"> </v>
      </c>
      <c r="Z470" s="64" t="str">
        <f t="shared" ca="1" si="58"/>
        <v xml:space="preserve"> </v>
      </c>
    </row>
    <row r="471" spans="1:26" hidden="1" outlineLevel="1" x14ac:dyDescent="0.35">
      <c r="A471" s="64">
        <v>3966374</v>
      </c>
      <c r="B471" s="64" t="s">
        <v>184</v>
      </c>
      <c r="C471" s="64">
        <v>3700.32</v>
      </c>
      <c r="D471" s="64">
        <v>185</v>
      </c>
      <c r="E471" s="64">
        <v>302.08</v>
      </c>
      <c r="F471" s="64">
        <v>0</v>
      </c>
      <c r="H471" s="64">
        <f t="shared" si="63"/>
        <v>-302.08</v>
      </c>
      <c r="J471" s="64">
        <f t="shared" si="59"/>
        <v>52</v>
      </c>
      <c r="K471" s="64">
        <f t="shared" si="60"/>
        <v>67</v>
      </c>
      <c r="L471" s="64">
        <f t="shared" si="61"/>
        <v>248</v>
      </c>
      <c r="M471" s="64">
        <f t="shared" si="62"/>
        <v>84</v>
      </c>
      <c r="T471" s="64">
        <f t="shared" si="57"/>
        <v>450</v>
      </c>
      <c r="U471" s="64" t="e">
        <f ca="1">INDEX(OFFSET($G$21,0,MATCH(U$20,$H$20:$I$20,0),COUNT($A$21:$A$2199),1),MATCH($T471,OFFSET($I$21,0,MATCH(U$21,$J$19:$M$19,0),COUNT($A$21:$A$2199),1),0),1)</f>
        <v>#N/A</v>
      </c>
      <c r="V471" s="64" t="e">
        <f ca="1">INDEX(OFFSET($G$21,0,MATCH(V$20,$H$20:$I$20,0),COUNT($A$21:$A$2199),1),MATCH($T471,OFFSET($I$21,0,MATCH(V$21,$J$19:$M$19,0),COUNT($A$21:$A$2199),1),0),1)</f>
        <v>#N/A</v>
      </c>
      <c r="Y471" s="64" t="str">
        <f t="shared" ref="Y471:Y534" ca="1" si="64">IF(ISNA(U471)," ",U471)</f>
        <v xml:space="preserve"> </v>
      </c>
      <c r="Z471" s="64" t="str">
        <f t="shared" ca="1" si="58"/>
        <v xml:space="preserve"> </v>
      </c>
    </row>
    <row r="472" spans="1:26" hidden="1" outlineLevel="1" x14ac:dyDescent="0.35">
      <c r="A472" s="64">
        <v>3968099</v>
      </c>
      <c r="B472" s="64" t="s">
        <v>184</v>
      </c>
      <c r="C472" s="64">
        <v>3290.31</v>
      </c>
      <c r="D472" s="64">
        <v>185</v>
      </c>
      <c r="E472" s="64">
        <v>278.91000000000003</v>
      </c>
      <c r="F472" s="64">
        <v>0</v>
      </c>
      <c r="H472" s="64">
        <f t="shared" si="63"/>
        <v>-278.91000000000003</v>
      </c>
      <c r="J472" s="64">
        <f t="shared" si="59"/>
        <v>52</v>
      </c>
      <c r="K472" s="64">
        <f t="shared" si="60"/>
        <v>67</v>
      </c>
      <c r="L472" s="64">
        <f t="shared" si="61"/>
        <v>249</v>
      </c>
      <c r="M472" s="64">
        <f t="shared" si="62"/>
        <v>84</v>
      </c>
      <c r="T472" s="64">
        <f t="shared" ref="T472:T535" si="65">T471+1</f>
        <v>451</v>
      </c>
      <c r="U472" s="64" t="e">
        <f ca="1">INDEX(OFFSET($G$21,0,MATCH(U$20,$H$20:$I$20,0),COUNT($A$21:$A$2199),1),MATCH($T472,OFFSET($I$21,0,MATCH(U$21,$J$19:$M$19,0),COUNT($A$21:$A$2199),1),0),1)</f>
        <v>#N/A</v>
      </c>
      <c r="V472" s="64" t="e">
        <f ca="1">INDEX(OFFSET($G$21,0,MATCH(V$20,$H$20:$I$20,0),COUNT($A$21:$A$2199),1),MATCH($T472,OFFSET($I$21,0,MATCH(V$21,$J$19:$M$19,0),COUNT($A$21:$A$2199),1),0),1)</f>
        <v>#N/A</v>
      </c>
      <c r="Y472" s="64" t="str">
        <f t="shared" ca="1" si="64"/>
        <v xml:space="preserve"> </v>
      </c>
      <c r="Z472" s="64" t="str">
        <f t="shared" ref="Z472:Z535" ca="1" si="66">IF(ISNA(V472)," ",V472)</f>
        <v xml:space="preserve"> </v>
      </c>
    </row>
    <row r="473" spans="1:26" hidden="1" outlineLevel="1" x14ac:dyDescent="0.35">
      <c r="A473" s="64">
        <v>3968172</v>
      </c>
      <c r="B473" s="64" t="s">
        <v>416</v>
      </c>
      <c r="C473" s="64">
        <v>2993.82</v>
      </c>
      <c r="D473" s="64">
        <v>185</v>
      </c>
      <c r="E473" s="64">
        <v>248.99</v>
      </c>
      <c r="F473" s="64">
        <v>0</v>
      </c>
      <c r="H473" s="64">
        <f t="shared" si="63"/>
        <v>-248.99</v>
      </c>
      <c r="J473" s="64">
        <f t="shared" si="59"/>
        <v>52</v>
      </c>
      <c r="K473" s="64">
        <f t="shared" si="60"/>
        <v>67</v>
      </c>
      <c r="L473" s="64">
        <f t="shared" si="61"/>
        <v>249</v>
      </c>
      <c r="M473" s="64">
        <f t="shared" si="62"/>
        <v>85</v>
      </c>
      <c r="T473" s="64">
        <f t="shared" si="65"/>
        <v>452</v>
      </c>
      <c r="U473" s="64" t="e">
        <f ca="1">INDEX(OFFSET($G$21,0,MATCH(U$20,$H$20:$I$20,0),COUNT($A$21:$A$2199),1),MATCH($T473,OFFSET($I$21,0,MATCH(U$21,$J$19:$M$19,0),COUNT($A$21:$A$2199),1),0),1)</f>
        <v>#N/A</v>
      </c>
      <c r="V473" s="64" t="e">
        <f ca="1">INDEX(OFFSET($G$21,0,MATCH(V$20,$H$20:$I$20,0),COUNT($A$21:$A$2199),1),MATCH($T473,OFFSET($I$21,0,MATCH(V$21,$J$19:$M$19,0),COUNT($A$21:$A$2199),1),0),1)</f>
        <v>#N/A</v>
      </c>
      <c r="Y473" s="64" t="str">
        <f t="shared" ca="1" si="64"/>
        <v xml:space="preserve"> </v>
      </c>
      <c r="Z473" s="64" t="str">
        <f t="shared" ca="1" si="66"/>
        <v xml:space="preserve"> </v>
      </c>
    </row>
    <row r="474" spans="1:26" hidden="1" outlineLevel="1" x14ac:dyDescent="0.35">
      <c r="A474" s="64">
        <v>3969667</v>
      </c>
      <c r="B474" s="64" t="s">
        <v>102</v>
      </c>
      <c r="C474" s="64">
        <v>3576.94</v>
      </c>
      <c r="D474" s="64">
        <v>154</v>
      </c>
      <c r="E474" s="64">
        <v>295.18</v>
      </c>
      <c r="F474" s="64">
        <v>295.95</v>
      </c>
      <c r="H474" s="64">
        <f t="shared" si="63"/>
        <v>0.76999999999998181</v>
      </c>
      <c r="J474" s="64">
        <f t="shared" si="59"/>
        <v>53</v>
      </c>
      <c r="K474" s="64">
        <f t="shared" si="60"/>
        <v>67</v>
      </c>
      <c r="L474" s="64">
        <f t="shared" si="61"/>
        <v>249</v>
      </c>
      <c r="M474" s="64">
        <f t="shared" si="62"/>
        <v>85</v>
      </c>
      <c r="T474" s="64">
        <f t="shared" si="65"/>
        <v>453</v>
      </c>
      <c r="U474" s="64" t="e">
        <f ca="1">INDEX(OFFSET($G$21,0,MATCH(U$20,$H$20:$I$20,0),COUNT($A$21:$A$2199),1),MATCH($T474,OFFSET($I$21,0,MATCH(U$21,$J$19:$M$19,0),COUNT($A$21:$A$2199),1),0),1)</f>
        <v>#N/A</v>
      </c>
      <c r="V474" s="64" t="e">
        <f ca="1">INDEX(OFFSET($G$21,0,MATCH(V$20,$H$20:$I$20,0),COUNT($A$21:$A$2199),1),MATCH($T474,OFFSET($I$21,0,MATCH(V$21,$J$19:$M$19,0),COUNT($A$21:$A$2199),1),0),1)</f>
        <v>#N/A</v>
      </c>
      <c r="Y474" s="64" t="str">
        <f t="shared" ca="1" si="64"/>
        <v xml:space="preserve"> </v>
      </c>
      <c r="Z474" s="64" t="str">
        <f t="shared" ca="1" si="66"/>
        <v xml:space="preserve"> </v>
      </c>
    </row>
    <row r="475" spans="1:26" hidden="1" outlineLevel="1" x14ac:dyDescent="0.35">
      <c r="A475" s="64">
        <v>3970432</v>
      </c>
      <c r="B475" s="64" t="s">
        <v>405</v>
      </c>
      <c r="C475" s="64">
        <v>3244.6</v>
      </c>
      <c r="D475" s="64">
        <v>153</v>
      </c>
      <c r="E475" s="64">
        <v>261.77</v>
      </c>
      <c r="F475" s="64">
        <v>262.77999999999997</v>
      </c>
      <c r="H475" s="64">
        <f t="shared" si="63"/>
        <v>1.0099999999999909</v>
      </c>
      <c r="J475" s="64">
        <f t="shared" si="59"/>
        <v>53</v>
      </c>
      <c r="K475" s="64">
        <f t="shared" si="60"/>
        <v>68</v>
      </c>
      <c r="L475" s="64">
        <f t="shared" si="61"/>
        <v>249</v>
      </c>
      <c r="M475" s="64">
        <f t="shared" si="62"/>
        <v>85</v>
      </c>
      <c r="T475" s="64">
        <f t="shared" si="65"/>
        <v>454</v>
      </c>
      <c r="U475" s="64" t="e">
        <f ca="1">INDEX(OFFSET($G$21,0,MATCH(U$20,$H$20:$I$20,0),COUNT($A$21:$A$2199),1),MATCH($T475,OFFSET($I$21,0,MATCH(U$21,$J$19:$M$19,0),COUNT($A$21:$A$2199),1),0),1)</f>
        <v>#N/A</v>
      </c>
      <c r="V475" s="64" t="e">
        <f ca="1">INDEX(OFFSET($G$21,0,MATCH(V$20,$H$20:$I$20,0),COUNT($A$21:$A$2199),1),MATCH($T475,OFFSET($I$21,0,MATCH(V$21,$J$19:$M$19,0),COUNT($A$21:$A$2199),1),0),1)</f>
        <v>#N/A</v>
      </c>
      <c r="Y475" s="64" t="str">
        <f t="shared" ca="1" si="64"/>
        <v xml:space="preserve"> </v>
      </c>
      <c r="Z475" s="64" t="str">
        <f t="shared" ca="1" si="66"/>
        <v xml:space="preserve"> </v>
      </c>
    </row>
    <row r="476" spans="1:26" hidden="1" outlineLevel="1" x14ac:dyDescent="0.35">
      <c r="A476" s="64">
        <v>3971810</v>
      </c>
      <c r="B476" s="64" t="s">
        <v>184</v>
      </c>
      <c r="C476" s="64">
        <v>1476.54</v>
      </c>
      <c r="D476" s="64">
        <v>185</v>
      </c>
      <c r="E476" s="64">
        <v>119.48</v>
      </c>
      <c r="F476" s="64">
        <v>0</v>
      </c>
      <c r="H476" s="64">
        <f t="shared" si="63"/>
        <v>-119.48</v>
      </c>
      <c r="J476" s="64">
        <f t="shared" si="59"/>
        <v>53</v>
      </c>
      <c r="K476" s="64">
        <f t="shared" si="60"/>
        <v>68</v>
      </c>
      <c r="L476" s="64">
        <f t="shared" si="61"/>
        <v>250</v>
      </c>
      <c r="M476" s="64">
        <f t="shared" si="62"/>
        <v>85</v>
      </c>
      <c r="T476" s="64">
        <f t="shared" si="65"/>
        <v>455</v>
      </c>
      <c r="U476" s="64" t="e">
        <f ca="1">INDEX(OFFSET($G$21,0,MATCH(U$20,$H$20:$I$20,0),COUNT($A$21:$A$2199),1),MATCH($T476,OFFSET($I$21,0,MATCH(U$21,$J$19:$M$19,0),COUNT($A$21:$A$2199),1),0),1)</f>
        <v>#N/A</v>
      </c>
      <c r="V476" s="64" t="e">
        <f ca="1">INDEX(OFFSET($G$21,0,MATCH(V$20,$H$20:$I$20,0),COUNT($A$21:$A$2199),1),MATCH($T476,OFFSET($I$21,0,MATCH(V$21,$J$19:$M$19,0),COUNT($A$21:$A$2199),1),0),1)</f>
        <v>#N/A</v>
      </c>
      <c r="Y476" s="64" t="str">
        <f t="shared" ca="1" si="64"/>
        <v xml:space="preserve"> </v>
      </c>
      <c r="Z476" s="64" t="str">
        <f t="shared" ca="1" si="66"/>
        <v xml:space="preserve"> </v>
      </c>
    </row>
    <row r="477" spans="1:26" hidden="1" outlineLevel="1" x14ac:dyDescent="0.35">
      <c r="A477" s="64">
        <v>3973329</v>
      </c>
      <c r="B477" s="64" t="s">
        <v>416</v>
      </c>
      <c r="C477" s="64">
        <v>1472.85</v>
      </c>
      <c r="D477" s="64">
        <v>185</v>
      </c>
      <c r="E477" s="64">
        <v>119.51</v>
      </c>
      <c r="F477" s="64">
        <v>0</v>
      </c>
      <c r="H477" s="64">
        <f t="shared" si="63"/>
        <v>-119.51</v>
      </c>
      <c r="J477" s="64">
        <f t="shared" si="59"/>
        <v>53</v>
      </c>
      <c r="K477" s="64">
        <f t="shared" si="60"/>
        <v>68</v>
      </c>
      <c r="L477" s="64">
        <f t="shared" si="61"/>
        <v>250</v>
      </c>
      <c r="M477" s="64">
        <f t="shared" si="62"/>
        <v>86</v>
      </c>
      <c r="T477" s="64">
        <f t="shared" si="65"/>
        <v>456</v>
      </c>
      <c r="U477" s="64" t="e">
        <f ca="1">INDEX(OFFSET($G$21,0,MATCH(U$20,$H$20:$I$20,0),COUNT($A$21:$A$2199),1),MATCH($T477,OFFSET($I$21,0,MATCH(U$21,$J$19:$M$19,0),COUNT($A$21:$A$2199),1),0),1)</f>
        <v>#N/A</v>
      </c>
      <c r="V477" s="64" t="e">
        <f ca="1">INDEX(OFFSET($G$21,0,MATCH(V$20,$H$20:$I$20,0),COUNT($A$21:$A$2199),1),MATCH($T477,OFFSET($I$21,0,MATCH(V$21,$J$19:$M$19,0),COUNT($A$21:$A$2199),1),0),1)</f>
        <v>#N/A</v>
      </c>
      <c r="Y477" s="64" t="str">
        <f t="shared" ca="1" si="64"/>
        <v xml:space="preserve"> </v>
      </c>
      <c r="Z477" s="64" t="str">
        <f t="shared" ca="1" si="66"/>
        <v xml:space="preserve"> </v>
      </c>
    </row>
    <row r="478" spans="1:26" hidden="1" outlineLevel="1" x14ac:dyDescent="0.35">
      <c r="A478" s="64">
        <v>3974096</v>
      </c>
      <c r="B478" s="64" t="s">
        <v>405</v>
      </c>
      <c r="C478" s="64">
        <v>5699.56</v>
      </c>
      <c r="D478" s="64">
        <v>153</v>
      </c>
      <c r="E478" s="64">
        <v>479.62</v>
      </c>
      <c r="F478" s="64">
        <v>471.37</v>
      </c>
      <c r="H478" s="64">
        <f t="shared" si="63"/>
        <v>-8.25</v>
      </c>
      <c r="J478" s="64">
        <f t="shared" si="59"/>
        <v>53</v>
      </c>
      <c r="K478" s="64">
        <f t="shared" si="60"/>
        <v>69</v>
      </c>
      <c r="L478" s="64">
        <f t="shared" si="61"/>
        <v>250</v>
      </c>
      <c r="M478" s="64">
        <f t="shared" si="62"/>
        <v>86</v>
      </c>
      <c r="T478" s="64">
        <f t="shared" si="65"/>
        <v>457</v>
      </c>
      <c r="U478" s="64" t="e">
        <f ca="1">INDEX(OFFSET($G$21,0,MATCH(U$20,$H$20:$I$20,0),COUNT($A$21:$A$2199),1),MATCH($T478,OFFSET($I$21,0,MATCH(U$21,$J$19:$M$19,0),COUNT($A$21:$A$2199),1),0),1)</f>
        <v>#N/A</v>
      </c>
      <c r="V478" s="64" t="e">
        <f ca="1">INDEX(OFFSET($G$21,0,MATCH(V$20,$H$20:$I$20,0),COUNT($A$21:$A$2199),1),MATCH($T478,OFFSET($I$21,0,MATCH(V$21,$J$19:$M$19,0),COUNT($A$21:$A$2199),1),0),1)</f>
        <v>#N/A</v>
      </c>
      <c r="Y478" s="64" t="str">
        <f t="shared" ca="1" si="64"/>
        <v xml:space="preserve"> </v>
      </c>
      <c r="Z478" s="64" t="str">
        <f t="shared" ca="1" si="66"/>
        <v xml:space="preserve"> </v>
      </c>
    </row>
    <row r="479" spans="1:26" hidden="1" outlineLevel="1" x14ac:dyDescent="0.35">
      <c r="A479" s="64">
        <v>3974509</v>
      </c>
      <c r="B479" s="64" t="s">
        <v>405</v>
      </c>
      <c r="C479" s="64">
        <v>3633.03</v>
      </c>
      <c r="D479" s="64">
        <v>153</v>
      </c>
      <c r="E479" s="64">
        <v>287.29000000000002</v>
      </c>
      <c r="F479" s="64">
        <v>283.18</v>
      </c>
      <c r="H479" s="64">
        <f t="shared" si="63"/>
        <v>-4.1100000000000136</v>
      </c>
      <c r="J479" s="64">
        <f t="shared" si="59"/>
        <v>53</v>
      </c>
      <c r="K479" s="64">
        <f t="shared" si="60"/>
        <v>70</v>
      </c>
      <c r="L479" s="64">
        <f t="shared" si="61"/>
        <v>250</v>
      </c>
      <c r="M479" s="64">
        <f t="shared" si="62"/>
        <v>86</v>
      </c>
      <c r="T479" s="64">
        <f t="shared" si="65"/>
        <v>458</v>
      </c>
      <c r="U479" s="64" t="e">
        <f ca="1">INDEX(OFFSET($G$21,0,MATCH(U$20,$H$20:$I$20,0),COUNT($A$21:$A$2199),1),MATCH($T479,OFFSET($I$21,0,MATCH(U$21,$J$19:$M$19,0),COUNT($A$21:$A$2199),1),0),1)</f>
        <v>#N/A</v>
      </c>
      <c r="V479" s="64" t="e">
        <f ca="1">INDEX(OFFSET($G$21,0,MATCH(V$20,$H$20:$I$20,0),COUNT($A$21:$A$2199),1),MATCH($T479,OFFSET($I$21,0,MATCH(V$21,$J$19:$M$19,0),COUNT($A$21:$A$2199),1),0),1)</f>
        <v>#N/A</v>
      </c>
      <c r="Y479" s="64" t="str">
        <f t="shared" ca="1" si="64"/>
        <v xml:space="preserve"> </v>
      </c>
      <c r="Z479" s="64" t="str">
        <f t="shared" ca="1" si="66"/>
        <v xml:space="preserve"> </v>
      </c>
    </row>
    <row r="480" spans="1:26" hidden="1" outlineLevel="1" x14ac:dyDescent="0.35">
      <c r="A480" s="64">
        <v>3974939</v>
      </c>
      <c r="B480" s="64" t="s">
        <v>184</v>
      </c>
      <c r="C480" s="64">
        <v>2858.13</v>
      </c>
      <c r="D480" s="64">
        <v>185</v>
      </c>
      <c r="E480" s="64">
        <v>225.69</v>
      </c>
      <c r="F480" s="64">
        <v>0</v>
      </c>
      <c r="H480" s="64">
        <f t="shared" si="63"/>
        <v>-225.69</v>
      </c>
      <c r="J480" s="64">
        <f t="shared" si="59"/>
        <v>53</v>
      </c>
      <c r="K480" s="64">
        <f t="shared" si="60"/>
        <v>70</v>
      </c>
      <c r="L480" s="64">
        <f t="shared" si="61"/>
        <v>251</v>
      </c>
      <c r="M480" s="64">
        <f t="shared" si="62"/>
        <v>86</v>
      </c>
      <c r="T480" s="64">
        <f t="shared" si="65"/>
        <v>459</v>
      </c>
      <c r="U480" s="64" t="e">
        <f ca="1">INDEX(OFFSET($G$21,0,MATCH(U$20,$H$20:$I$20,0),COUNT($A$21:$A$2199),1),MATCH($T480,OFFSET($I$21,0,MATCH(U$21,$J$19:$M$19,0),COUNT($A$21:$A$2199),1),0),1)</f>
        <v>#N/A</v>
      </c>
      <c r="V480" s="64" t="e">
        <f ca="1">INDEX(OFFSET($G$21,0,MATCH(V$20,$H$20:$I$20,0),COUNT($A$21:$A$2199),1),MATCH($T480,OFFSET($I$21,0,MATCH(V$21,$J$19:$M$19,0),COUNT($A$21:$A$2199),1),0),1)</f>
        <v>#N/A</v>
      </c>
      <c r="Y480" s="64" t="str">
        <f t="shared" ca="1" si="64"/>
        <v xml:space="preserve"> </v>
      </c>
      <c r="Z480" s="64" t="str">
        <f t="shared" ca="1" si="66"/>
        <v xml:space="preserve"> </v>
      </c>
    </row>
    <row r="481" spans="1:26" hidden="1" outlineLevel="1" x14ac:dyDescent="0.35">
      <c r="A481" s="64">
        <v>3989061</v>
      </c>
      <c r="B481" s="64" t="s">
        <v>102</v>
      </c>
      <c r="C481" s="64">
        <v>5010.25</v>
      </c>
      <c r="D481" s="64">
        <v>153</v>
      </c>
      <c r="E481" s="64">
        <v>392.46</v>
      </c>
      <c r="F481" s="64">
        <v>393.98</v>
      </c>
      <c r="H481" s="64">
        <f t="shared" si="63"/>
        <v>1.5200000000000387</v>
      </c>
      <c r="J481" s="64">
        <f t="shared" si="59"/>
        <v>54</v>
      </c>
      <c r="K481" s="64">
        <f t="shared" si="60"/>
        <v>70</v>
      </c>
      <c r="L481" s="64">
        <f t="shared" si="61"/>
        <v>251</v>
      </c>
      <c r="M481" s="64">
        <f t="shared" si="62"/>
        <v>86</v>
      </c>
      <c r="T481" s="64">
        <f t="shared" si="65"/>
        <v>460</v>
      </c>
      <c r="U481" s="64" t="e">
        <f ca="1">INDEX(OFFSET($G$21,0,MATCH(U$20,$H$20:$I$20,0),COUNT($A$21:$A$2199),1),MATCH($T481,OFFSET($I$21,0,MATCH(U$21,$J$19:$M$19,0),COUNT($A$21:$A$2199),1),0),1)</f>
        <v>#N/A</v>
      </c>
      <c r="V481" s="64" t="e">
        <f ca="1">INDEX(OFFSET($G$21,0,MATCH(V$20,$H$20:$I$20,0),COUNT($A$21:$A$2199),1),MATCH($T481,OFFSET($I$21,0,MATCH(V$21,$J$19:$M$19,0),COUNT($A$21:$A$2199),1),0),1)</f>
        <v>#N/A</v>
      </c>
      <c r="Y481" s="64" t="str">
        <f t="shared" ca="1" si="64"/>
        <v xml:space="preserve"> </v>
      </c>
      <c r="Z481" s="64" t="str">
        <f t="shared" ca="1" si="66"/>
        <v xml:space="preserve"> </v>
      </c>
    </row>
    <row r="482" spans="1:26" hidden="1" outlineLevel="1" x14ac:dyDescent="0.35">
      <c r="A482" s="64">
        <v>4003159</v>
      </c>
      <c r="B482" s="64" t="s">
        <v>102</v>
      </c>
      <c r="C482" s="64">
        <v>4640.1499999999996</v>
      </c>
      <c r="D482" s="64">
        <v>184</v>
      </c>
      <c r="E482" s="64">
        <v>385.67</v>
      </c>
      <c r="F482" s="64">
        <v>379.92</v>
      </c>
      <c r="H482" s="64">
        <f t="shared" si="63"/>
        <v>-5.75</v>
      </c>
      <c r="J482" s="64">
        <f t="shared" si="59"/>
        <v>55</v>
      </c>
      <c r="K482" s="64">
        <f t="shared" si="60"/>
        <v>70</v>
      </c>
      <c r="L482" s="64">
        <f t="shared" si="61"/>
        <v>251</v>
      </c>
      <c r="M482" s="64">
        <f t="shared" si="62"/>
        <v>86</v>
      </c>
      <c r="T482" s="64">
        <f t="shared" si="65"/>
        <v>461</v>
      </c>
      <c r="U482" s="64" t="e">
        <f ca="1">INDEX(OFFSET($G$21,0,MATCH(U$20,$H$20:$I$20,0),COUNT($A$21:$A$2199),1),MATCH($T482,OFFSET($I$21,0,MATCH(U$21,$J$19:$M$19,0),COUNT($A$21:$A$2199),1),0),1)</f>
        <v>#N/A</v>
      </c>
      <c r="V482" s="64" t="e">
        <f ca="1">INDEX(OFFSET($G$21,0,MATCH(V$20,$H$20:$I$20,0),COUNT($A$21:$A$2199),1),MATCH($T482,OFFSET($I$21,0,MATCH(V$21,$J$19:$M$19,0),COUNT($A$21:$A$2199),1),0),1)</f>
        <v>#N/A</v>
      </c>
      <c r="Y482" s="64" t="str">
        <f t="shared" ca="1" si="64"/>
        <v xml:space="preserve"> </v>
      </c>
      <c r="Z482" s="64" t="str">
        <f t="shared" ca="1" si="66"/>
        <v xml:space="preserve"> </v>
      </c>
    </row>
    <row r="483" spans="1:26" hidden="1" outlineLevel="1" x14ac:dyDescent="0.35">
      <c r="A483" s="64">
        <v>4021565</v>
      </c>
      <c r="B483" s="64" t="s">
        <v>184</v>
      </c>
      <c r="C483" s="64">
        <v>6318.53</v>
      </c>
      <c r="D483" s="64">
        <v>185</v>
      </c>
      <c r="E483" s="64">
        <v>499.57</v>
      </c>
      <c r="F483" s="64">
        <v>0</v>
      </c>
      <c r="H483" s="64">
        <f t="shared" si="63"/>
        <v>-499.57</v>
      </c>
      <c r="J483" s="64">
        <f t="shared" si="59"/>
        <v>55</v>
      </c>
      <c r="K483" s="64">
        <f t="shared" si="60"/>
        <v>70</v>
      </c>
      <c r="L483" s="64">
        <f t="shared" si="61"/>
        <v>252</v>
      </c>
      <c r="M483" s="64">
        <f t="shared" si="62"/>
        <v>86</v>
      </c>
      <c r="T483" s="64">
        <f t="shared" si="65"/>
        <v>462</v>
      </c>
      <c r="U483" s="64" t="e">
        <f ca="1">INDEX(OFFSET($G$21,0,MATCH(U$20,$H$20:$I$20,0),COUNT($A$21:$A$2199),1),MATCH($T483,OFFSET($I$21,0,MATCH(U$21,$J$19:$M$19,0),COUNT($A$21:$A$2199),1),0),1)</f>
        <v>#N/A</v>
      </c>
      <c r="V483" s="64" t="e">
        <f ca="1">INDEX(OFFSET($G$21,0,MATCH(V$20,$H$20:$I$20,0),COUNT($A$21:$A$2199),1),MATCH($T483,OFFSET($I$21,0,MATCH(V$21,$J$19:$M$19,0),COUNT($A$21:$A$2199),1),0),1)</f>
        <v>#N/A</v>
      </c>
      <c r="Y483" s="64" t="str">
        <f t="shared" ca="1" si="64"/>
        <v xml:space="preserve"> </v>
      </c>
      <c r="Z483" s="64" t="str">
        <f t="shared" ca="1" si="66"/>
        <v xml:space="preserve"> </v>
      </c>
    </row>
    <row r="484" spans="1:26" hidden="1" outlineLevel="1" x14ac:dyDescent="0.35">
      <c r="A484" s="64">
        <v>4034211</v>
      </c>
      <c r="B484" s="64" t="s">
        <v>184</v>
      </c>
      <c r="C484" s="64">
        <v>9051.77</v>
      </c>
      <c r="D484" s="64">
        <v>183</v>
      </c>
      <c r="E484" s="64">
        <v>737.12</v>
      </c>
      <c r="F484" s="64">
        <v>0</v>
      </c>
      <c r="H484" s="64">
        <f t="shared" si="63"/>
        <v>-737.12</v>
      </c>
      <c r="J484" s="64">
        <f t="shared" si="59"/>
        <v>55</v>
      </c>
      <c r="K484" s="64">
        <f t="shared" si="60"/>
        <v>70</v>
      </c>
      <c r="L484" s="64">
        <f t="shared" si="61"/>
        <v>253</v>
      </c>
      <c r="M484" s="64">
        <f t="shared" si="62"/>
        <v>86</v>
      </c>
      <c r="T484" s="64">
        <f t="shared" si="65"/>
        <v>463</v>
      </c>
      <c r="U484" s="64" t="e">
        <f ca="1">INDEX(OFFSET($G$21,0,MATCH(U$20,$H$20:$I$20,0),COUNT($A$21:$A$2199),1),MATCH($T484,OFFSET($I$21,0,MATCH(U$21,$J$19:$M$19,0),COUNT($A$21:$A$2199),1),0),1)</f>
        <v>#N/A</v>
      </c>
      <c r="V484" s="64" t="e">
        <f ca="1">INDEX(OFFSET($G$21,0,MATCH(V$20,$H$20:$I$20,0),COUNT($A$21:$A$2199),1),MATCH($T484,OFFSET($I$21,0,MATCH(V$21,$J$19:$M$19,0),COUNT($A$21:$A$2199),1),0),1)</f>
        <v>#N/A</v>
      </c>
      <c r="Y484" s="64" t="str">
        <f t="shared" ca="1" si="64"/>
        <v xml:space="preserve"> </v>
      </c>
      <c r="Z484" s="64" t="str">
        <f t="shared" ca="1" si="66"/>
        <v xml:space="preserve"> </v>
      </c>
    </row>
    <row r="485" spans="1:26" hidden="1" outlineLevel="1" x14ac:dyDescent="0.35">
      <c r="A485" s="64">
        <v>4037900</v>
      </c>
      <c r="B485" s="64" t="s">
        <v>102</v>
      </c>
      <c r="C485" s="64">
        <v>3461.96</v>
      </c>
      <c r="D485" s="64">
        <v>184</v>
      </c>
      <c r="E485" s="64">
        <v>250.81</v>
      </c>
      <c r="F485" s="64">
        <v>238.82</v>
      </c>
      <c r="H485" s="64">
        <f t="shared" si="63"/>
        <v>-11.990000000000009</v>
      </c>
      <c r="J485" s="64">
        <f t="shared" si="59"/>
        <v>56</v>
      </c>
      <c r="K485" s="64">
        <f t="shared" si="60"/>
        <v>70</v>
      </c>
      <c r="L485" s="64">
        <f t="shared" si="61"/>
        <v>253</v>
      </c>
      <c r="M485" s="64">
        <f t="shared" si="62"/>
        <v>86</v>
      </c>
      <c r="T485" s="64">
        <f t="shared" si="65"/>
        <v>464</v>
      </c>
      <c r="U485" s="64" t="e">
        <f ca="1">INDEX(OFFSET($G$21,0,MATCH(U$20,$H$20:$I$20,0),COUNT($A$21:$A$2199),1),MATCH($T485,OFFSET($I$21,0,MATCH(U$21,$J$19:$M$19,0),COUNT($A$21:$A$2199),1),0),1)</f>
        <v>#N/A</v>
      </c>
      <c r="V485" s="64" t="e">
        <f ca="1">INDEX(OFFSET($G$21,0,MATCH(V$20,$H$20:$I$20,0),COUNT($A$21:$A$2199),1),MATCH($T485,OFFSET($I$21,0,MATCH(V$21,$J$19:$M$19,0),COUNT($A$21:$A$2199),1),0),1)</f>
        <v>#N/A</v>
      </c>
      <c r="Y485" s="64" t="str">
        <f t="shared" ca="1" si="64"/>
        <v xml:space="preserve"> </v>
      </c>
      <c r="Z485" s="64" t="str">
        <f t="shared" ca="1" si="66"/>
        <v xml:space="preserve"> </v>
      </c>
    </row>
    <row r="486" spans="1:26" hidden="1" outlineLevel="1" x14ac:dyDescent="0.35">
      <c r="A486" s="64">
        <v>4043353</v>
      </c>
      <c r="B486" s="64" t="s">
        <v>102</v>
      </c>
      <c r="C486" s="64">
        <v>5544.51</v>
      </c>
      <c r="D486" s="64">
        <v>184</v>
      </c>
      <c r="E486" s="64">
        <v>449.22</v>
      </c>
      <c r="F486" s="64">
        <v>447.13</v>
      </c>
      <c r="H486" s="64">
        <f t="shared" si="63"/>
        <v>-2.0900000000000318</v>
      </c>
      <c r="J486" s="64">
        <f t="shared" si="59"/>
        <v>57</v>
      </c>
      <c r="K486" s="64">
        <f t="shared" si="60"/>
        <v>70</v>
      </c>
      <c r="L486" s="64">
        <f t="shared" si="61"/>
        <v>253</v>
      </c>
      <c r="M486" s="64">
        <f t="shared" si="62"/>
        <v>86</v>
      </c>
      <c r="T486" s="64">
        <f t="shared" si="65"/>
        <v>465</v>
      </c>
      <c r="U486" s="64" t="e">
        <f ca="1">INDEX(OFFSET($G$21,0,MATCH(U$20,$H$20:$I$20,0),COUNT($A$21:$A$2199),1),MATCH($T486,OFFSET($I$21,0,MATCH(U$21,$J$19:$M$19,0),COUNT($A$21:$A$2199),1),0),1)</f>
        <v>#N/A</v>
      </c>
      <c r="V486" s="64" t="e">
        <f ca="1">INDEX(OFFSET($G$21,0,MATCH(V$20,$H$20:$I$20,0),COUNT($A$21:$A$2199),1),MATCH($T486,OFFSET($I$21,0,MATCH(V$21,$J$19:$M$19,0),COUNT($A$21:$A$2199),1),0),1)</f>
        <v>#N/A</v>
      </c>
      <c r="Y486" s="64" t="str">
        <f t="shared" ca="1" si="64"/>
        <v xml:space="preserve"> </v>
      </c>
      <c r="Z486" s="64" t="str">
        <f t="shared" ca="1" si="66"/>
        <v xml:space="preserve"> </v>
      </c>
    </row>
    <row r="487" spans="1:26" hidden="1" outlineLevel="1" x14ac:dyDescent="0.35">
      <c r="A487" s="64">
        <v>4044616</v>
      </c>
      <c r="B487" s="64" t="s">
        <v>184</v>
      </c>
      <c r="C487" s="64">
        <v>5799.01</v>
      </c>
      <c r="D487" s="64">
        <v>125</v>
      </c>
      <c r="E487" s="64">
        <v>480.66</v>
      </c>
      <c r="F487" s="64">
        <v>0</v>
      </c>
      <c r="H487" s="64">
        <f t="shared" si="63"/>
        <v>-480.66</v>
      </c>
      <c r="J487" s="64">
        <f t="shared" si="59"/>
        <v>57</v>
      </c>
      <c r="K487" s="64">
        <f t="shared" si="60"/>
        <v>70</v>
      </c>
      <c r="L487" s="64">
        <f t="shared" si="61"/>
        <v>254</v>
      </c>
      <c r="M487" s="64">
        <f t="shared" si="62"/>
        <v>86</v>
      </c>
      <c r="T487" s="64">
        <f t="shared" si="65"/>
        <v>466</v>
      </c>
      <c r="U487" s="64" t="e">
        <f ca="1">INDEX(OFFSET($G$21,0,MATCH(U$20,$H$20:$I$20,0),COUNT($A$21:$A$2199),1),MATCH($T487,OFFSET($I$21,0,MATCH(U$21,$J$19:$M$19,0),COUNT($A$21:$A$2199),1),0),1)</f>
        <v>#N/A</v>
      </c>
      <c r="V487" s="64" t="e">
        <f ca="1">INDEX(OFFSET($G$21,0,MATCH(V$20,$H$20:$I$20,0),COUNT($A$21:$A$2199),1),MATCH($T487,OFFSET($I$21,0,MATCH(V$21,$J$19:$M$19,0),COUNT($A$21:$A$2199),1),0),1)</f>
        <v>#N/A</v>
      </c>
      <c r="Y487" s="64" t="str">
        <f t="shared" ca="1" si="64"/>
        <v xml:space="preserve"> </v>
      </c>
      <c r="Z487" s="64" t="str">
        <f t="shared" ca="1" si="66"/>
        <v xml:space="preserve"> </v>
      </c>
    </row>
    <row r="488" spans="1:26" hidden="1" outlineLevel="1" x14ac:dyDescent="0.35">
      <c r="A488" s="64">
        <v>4047272</v>
      </c>
      <c r="B488" s="64" t="s">
        <v>184</v>
      </c>
      <c r="C488" s="64">
        <v>5710.8</v>
      </c>
      <c r="D488" s="64">
        <v>184</v>
      </c>
      <c r="E488" s="64">
        <v>473.51</v>
      </c>
      <c r="F488" s="64">
        <v>0</v>
      </c>
      <c r="H488" s="64">
        <f t="shared" si="63"/>
        <v>-473.51</v>
      </c>
      <c r="J488" s="64">
        <f t="shared" si="59"/>
        <v>57</v>
      </c>
      <c r="K488" s="64">
        <f t="shared" si="60"/>
        <v>70</v>
      </c>
      <c r="L488" s="64">
        <f t="shared" si="61"/>
        <v>255</v>
      </c>
      <c r="M488" s="64">
        <f t="shared" si="62"/>
        <v>86</v>
      </c>
      <c r="T488" s="64">
        <f t="shared" si="65"/>
        <v>467</v>
      </c>
      <c r="U488" s="64" t="e">
        <f ca="1">INDEX(OFFSET($G$21,0,MATCH(U$20,$H$20:$I$20,0),COUNT($A$21:$A$2199),1),MATCH($T488,OFFSET($I$21,0,MATCH(U$21,$J$19:$M$19,0),COUNT($A$21:$A$2199),1),0),1)</f>
        <v>#N/A</v>
      </c>
      <c r="V488" s="64" t="e">
        <f ca="1">INDEX(OFFSET($G$21,0,MATCH(V$20,$H$20:$I$20,0),COUNT($A$21:$A$2199),1),MATCH($T488,OFFSET($I$21,0,MATCH(V$21,$J$19:$M$19,0),COUNT($A$21:$A$2199),1),0),1)</f>
        <v>#N/A</v>
      </c>
      <c r="Y488" s="64" t="str">
        <f t="shared" ca="1" si="64"/>
        <v xml:space="preserve"> </v>
      </c>
      <c r="Z488" s="64" t="str">
        <f t="shared" ca="1" si="66"/>
        <v xml:space="preserve"> </v>
      </c>
    </row>
    <row r="489" spans="1:26" hidden="1" outlineLevel="1" x14ac:dyDescent="0.35">
      <c r="A489" s="64">
        <v>4050168</v>
      </c>
      <c r="B489" s="64" t="s">
        <v>102</v>
      </c>
      <c r="C489" s="64">
        <v>5767.24</v>
      </c>
      <c r="D489" s="64">
        <v>184</v>
      </c>
      <c r="E489" s="64">
        <v>451.5</v>
      </c>
      <c r="F489" s="64">
        <v>445.68</v>
      </c>
      <c r="H489" s="64">
        <f t="shared" si="63"/>
        <v>-5.8199999999999932</v>
      </c>
      <c r="J489" s="64">
        <f t="shared" si="59"/>
        <v>58</v>
      </c>
      <c r="K489" s="64">
        <f t="shared" si="60"/>
        <v>70</v>
      </c>
      <c r="L489" s="64">
        <f t="shared" si="61"/>
        <v>255</v>
      </c>
      <c r="M489" s="64">
        <f t="shared" si="62"/>
        <v>86</v>
      </c>
      <c r="T489" s="64">
        <f t="shared" si="65"/>
        <v>468</v>
      </c>
      <c r="U489" s="64" t="e">
        <f ca="1">INDEX(OFFSET($G$21,0,MATCH(U$20,$H$20:$I$20,0),COUNT($A$21:$A$2199),1),MATCH($T489,OFFSET($I$21,0,MATCH(U$21,$J$19:$M$19,0),COUNT($A$21:$A$2199),1),0),1)</f>
        <v>#N/A</v>
      </c>
      <c r="V489" s="64" t="e">
        <f ca="1">INDEX(OFFSET($G$21,0,MATCH(V$20,$H$20:$I$20,0),COUNT($A$21:$A$2199),1),MATCH($T489,OFFSET($I$21,0,MATCH(V$21,$J$19:$M$19,0),COUNT($A$21:$A$2199),1),0),1)</f>
        <v>#N/A</v>
      </c>
      <c r="Y489" s="64" t="str">
        <f t="shared" ca="1" si="64"/>
        <v xml:space="preserve"> </v>
      </c>
      <c r="Z489" s="64" t="str">
        <f t="shared" ca="1" si="66"/>
        <v xml:space="preserve"> </v>
      </c>
    </row>
    <row r="490" spans="1:26" hidden="1" outlineLevel="1" x14ac:dyDescent="0.35">
      <c r="A490" s="64">
        <v>4052289</v>
      </c>
      <c r="B490" s="64" t="s">
        <v>102</v>
      </c>
      <c r="C490" s="64">
        <v>5130.9399999999996</v>
      </c>
      <c r="D490" s="64">
        <v>184</v>
      </c>
      <c r="E490" s="64">
        <v>412.71</v>
      </c>
      <c r="F490" s="64">
        <v>408.75</v>
      </c>
      <c r="H490" s="64">
        <f t="shared" si="63"/>
        <v>-3.9599999999999795</v>
      </c>
      <c r="J490" s="64">
        <f t="shared" si="59"/>
        <v>59</v>
      </c>
      <c r="K490" s="64">
        <f t="shared" si="60"/>
        <v>70</v>
      </c>
      <c r="L490" s="64">
        <f t="shared" si="61"/>
        <v>255</v>
      </c>
      <c r="M490" s="64">
        <f t="shared" si="62"/>
        <v>86</v>
      </c>
      <c r="T490" s="64">
        <f t="shared" si="65"/>
        <v>469</v>
      </c>
      <c r="U490" s="64" t="e">
        <f ca="1">INDEX(OFFSET($G$21,0,MATCH(U$20,$H$20:$I$20,0),COUNT($A$21:$A$2199),1),MATCH($T490,OFFSET($I$21,0,MATCH(U$21,$J$19:$M$19,0),COUNT($A$21:$A$2199),1),0),1)</f>
        <v>#N/A</v>
      </c>
      <c r="V490" s="64" t="e">
        <f ca="1">INDEX(OFFSET($G$21,0,MATCH(V$20,$H$20:$I$20,0),COUNT($A$21:$A$2199),1),MATCH($T490,OFFSET($I$21,0,MATCH(V$21,$J$19:$M$19,0),COUNT($A$21:$A$2199),1),0),1)</f>
        <v>#N/A</v>
      </c>
      <c r="Y490" s="64" t="str">
        <f t="shared" ca="1" si="64"/>
        <v xml:space="preserve"> </v>
      </c>
      <c r="Z490" s="64" t="str">
        <f t="shared" ca="1" si="66"/>
        <v xml:space="preserve"> </v>
      </c>
    </row>
    <row r="491" spans="1:26" hidden="1" outlineLevel="1" x14ac:dyDescent="0.35">
      <c r="A491" s="64">
        <v>4052619</v>
      </c>
      <c r="B491" s="64" t="s">
        <v>416</v>
      </c>
      <c r="C491" s="64">
        <v>3412.08</v>
      </c>
      <c r="D491" s="64">
        <v>184</v>
      </c>
      <c r="E491" s="64">
        <v>276.07</v>
      </c>
      <c r="F491" s="64">
        <v>0</v>
      </c>
      <c r="H491" s="64">
        <f t="shared" si="63"/>
        <v>-276.07</v>
      </c>
      <c r="J491" s="64">
        <f t="shared" si="59"/>
        <v>59</v>
      </c>
      <c r="K491" s="64">
        <f t="shared" si="60"/>
        <v>70</v>
      </c>
      <c r="L491" s="64">
        <f t="shared" si="61"/>
        <v>255</v>
      </c>
      <c r="M491" s="64">
        <f t="shared" si="62"/>
        <v>87</v>
      </c>
      <c r="T491" s="64">
        <f t="shared" si="65"/>
        <v>470</v>
      </c>
      <c r="U491" s="64" t="e">
        <f ca="1">INDEX(OFFSET($G$21,0,MATCH(U$20,$H$20:$I$20,0),COUNT($A$21:$A$2199),1),MATCH($T491,OFFSET($I$21,0,MATCH(U$21,$J$19:$M$19,0),COUNT($A$21:$A$2199),1),0),1)</f>
        <v>#N/A</v>
      </c>
      <c r="V491" s="64" t="e">
        <f ca="1">INDEX(OFFSET($G$21,0,MATCH(V$20,$H$20:$I$20,0),COUNT($A$21:$A$2199),1),MATCH($T491,OFFSET($I$21,0,MATCH(V$21,$J$19:$M$19,0),COUNT($A$21:$A$2199),1),0),1)</f>
        <v>#N/A</v>
      </c>
      <c r="Y491" s="64" t="str">
        <f t="shared" ca="1" si="64"/>
        <v xml:space="preserve"> </v>
      </c>
      <c r="Z491" s="64" t="str">
        <f t="shared" ca="1" si="66"/>
        <v xml:space="preserve"> </v>
      </c>
    </row>
    <row r="492" spans="1:26" hidden="1" outlineLevel="1" x14ac:dyDescent="0.35">
      <c r="A492" s="64">
        <v>4052817</v>
      </c>
      <c r="B492" s="64" t="s">
        <v>184</v>
      </c>
      <c r="C492" s="64">
        <v>5540.99</v>
      </c>
      <c r="D492" s="64">
        <v>184</v>
      </c>
      <c r="E492" s="64">
        <v>470.97</v>
      </c>
      <c r="F492" s="64">
        <v>0</v>
      </c>
      <c r="H492" s="64">
        <f t="shared" si="63"/>
        <v>-470.97</v>
      </c>
      <c r="J492" s="64">
        <f t="shared" si="59"/>
        <v>59</v>
      </c>
      <c r="K492" s="64">
        <f t="shared" si="60"/>
        <v>70</v>
      </c>
      <c r="L492" s="64">
        <f t="shared" si="61"/>
        <v>256</v>
      </c>
      <c r="M492" s="64">
        <f t="shared" si="62"/>
        <v>87</v>
      </c>
      <c r="T492" s="64">
        <f t="shared" si="65"/>
        <v>471</v>
      </c>
      <c r="U492" s="64" t="e">
        <f ca="1">INDEX(OFFSET($G$21,0,MATCH(U$20,$H$20:$I$20,0),COUNT($A$21:$A$2199),1),MATCH($T492,OFFSET($I$21,0,MATCH(U$21,$J$19:$M$19,0),COUNT($A$21:$A$2199),1),0),1)</f>
        <v>#N/A</v>
      </c>
      <c r="V492" s="64" t="e">
        <f ca="1">INDEX(OFFSET($G$21,0,MATCH(V$20,$H$20:$I$20,0),COUNT($A$21:$A$2199),1),MATCH($T492,OFFSET($I$21,0,MATCH(V$21,$J$19:$M$19,0),COUNT($A$21:$A$2199),1),0),1)</f>
        <v>#N/A</v>
      </c>
      <c r="Y492" s="64" t="str">
        <f t="shared" ca="1" si="64"/>
        <v xml:space="preserve"> </v>
      </c>
      <c r="Z492" s="64" t="str">
        <f t="shared" ca="1" si="66"/>
        <v xml:space="preserve"> </v>
      </c>
    </row>
    <row r="493" spans="1:26" hidden="1" outlineLevel="1" x14ac:dyDescent="0.35">
      <c r="A493" s="64">
        <v>4054475</v>
      </c>
      <c r="B493" s="64" t="s">
        <v>184</v>
      </c>
      <c r="C493" s="64">
        <v>3781.7</v>
      </c>
      <c r="D493" s="64">
        <v>182</v>
      </c>
      <c r="E493" s="64">
        <v>322.73</v>
      </c>
      <c r="F493" s="64">
        <v>0</v>
      </c>
      <c r="H493" s="64">
        <f t="shared" si="63"/>
        <v>-322.73</v>
      </c>
      <c r="J493" s="64">
        <f t="shared" si="59"/>
        <v>59</v>
      </c>
      <c r="K493" s="64">
        <f t="shared" si="60"/>
        <v>70</v>
      </c>
      <c r="L493" s="64">
        <f t="shared" si="61"/>
        <v>257</v>
      </c>
      <c r="M493" s="64">
        <f t="shared" si="62"/>
        <v>87</v>
      </c>
      <c r="T493" s="64">
        <f t="shared" si="65"/>
        <v>472</v>
      </c>
      <c r="U493" s="64" t="e">
        <f ca="1">INDEX(OFFSET($G$21,0,MATCH(U$20,$H$20:$I$20,0),COUNT($A$21:$A$2199),1),MATCH($T493,OFFSET($I$21,0,MATCH(U$21,$J$19:$M$19,0),COUNT($A$21:$A$2199),1),0),1)</f>
        <v>#N/A</v>
      </c>
      <c r="V493" s="64" t="e">
        <f ca="1">INDEX(OFFSET($G$21,0,MATCH(V$20,$H$20:$I$20,0),COUNT($A$21:$A$2199),1),MATCH($T493,OFFSET($I$21,0,MATCH(V$21,$J$19:$M$19,0),COUNT($A$21:$A$2199),1),0),1)</f>
        <v>#N/A</v>
      </c>
      <c r="Y493" s="64" t="str">
        <f t="shared" ca="1" si="64"/>
        <v xml:space="preserve"> </v>
      </c>
      <c r="Z493" s="64" t="str">
        <f t="shared" ca="1" si="66"/>
        <v xml:space="preserve"> </v>
      </c>
    </row>
    <row r="494" spans="1:26" hidden="1" outlineLevel="1" x14ac:dyDescent="0.35">
      <c r="A494" s="64">
        <v>4054615</v>
      </c>
      <c r="B494" s="64" t="s">
        <v>184</v>
      </c>
      <c r="C494" s="64">
        <v>3412.27</v>
      </c>
      <c r="D494" s="64">
        <v>184</v>
      </c>
      <c r="E494" s="64">
        <v>274.5</v>
      </c>
      <c r="F494" s="64">
        <v>0</v>
      </c>
      <c r="H494" s="64">
        <f t="shared" si="63"/>
        <v>-274.5</v>
      </c>
      <c r="J494" s="64">
        <f t="shared" si="59"/>
        <v>59</v>
      </c>
      <c r="K494" s="64">
        <f t="shared" si="60"/>
        <v>70</v>
      </c>
      <c r="L494" s="64">
        <f t="shared" si="61"/>
        <v>258</v>
      </c>
      <c r="M494" s="64">
        <f t="shared" si="62"/>
        <v>87</v>
      </c>
      <c r="T494" s="64">
        <f t="shared" si="65"/>
        <v>473</v>
      </c>
      <c r="U494" s="64" t="e">
        <f ca="1">INDEX(OFFSET($G$21,0,MATCH(U$20,$H$20:$I$20,0),COUNT($A$21:$A$2199),1),MATCH($T494,OFFSET($I$21,0,MATCH(U$21,$J$19:$M$19,0),COUNT($A$21:$A$2199),1),0),1)</f>
        <v>#N/A</v>
      </c>
      <c r="V494" s="64" t="e">
        <f ca="1">INDEX(OFFSET($G$21,0,MATCH(V$20,$H$20:$I$20,0),COUNT($A$21:$A$2199),1),MATCH($T494,OFFSET($I$21,0,MATCH(V$21,$J$19:$M$19,0),COUNT($A$21:$A$2199),1),0),1)</f>
        <v>#N/A</v>
      </c>
      <c r="Y494" s="64" t="str">
        <f t="shared" ca="1" si="64"/>
        <v xml:space="preserve"> </v>
      </c>
      <c r="Z494" s="64" t="str">
        <f t="shared" ca="1" si="66"/>
        <v xml:space="preserve"> </v>
      </c>
    </row>
    <row r="495" spans="1:26" hidden="1" outlineLevel="1" x14ac:dyDescent="0.35">
      <c r="A495" s="64">
        <v>4056827</v>
      </c>
      <c r="B495" s="64" t="s">
        <v>102</v>
      </c>
      <c r="C495" s="64">
        <v>9546.8700000000008</v>
      </c>
      <c r="D495" s="64">
        <v>184</v>
      </c>
      <c r="E495" s="64">
        <v>760.15</v>
      </c>
      <c r="F495" s="64">
        <v>750.36</v>
      </c>
      <c r="H495" s="64">
        <f t="shared" si="63"/>
        <v>-9.7899999999999636</v>
      </c>
      <c r="J495" s="64">
        <f t="shared" si="59"/>
        <v>60</v>
      </c>
      <c r="K495" s="64">
        <f t="shared" si="60"/>
        <v>70</v>
      </c>
      <c r="L495" s="64">
        <f t="shared" si="61"/>
        <v>258</v>
      </c>
      <c r="M495" s="64">
        <f t="shared" si="62"/>
        <v>87</v>
      </c>
      <c r="T495" s="64">
        <f t="shared" si="65"/>
        <v>474</v>
      </c>
      <c r="U495" s="64" t="e">
        <f ca="1">INDEX(OFFSET($G$21,0,MATCH(U$20,$H$20:$I$20,0),COUNT($A$21:$A$2199),1),MATCH($T495,OFFSET($I$21,0,MATCH(U$21,$J$19:$M$19,0),COUNT($A$21:$A$2199),1),0),1)</f>
        <v>#N/A</v>
      </c>
      <c r="V495" s="64" t="e">
        <f ca="1">INDEX(OFFSET($G$21,0,MATCH(V$20,$H$20:$I$20,0),COUNT($A$21:$A$2199),1),MATCH($T495,OFFSET($I$21,0,MATCH(V$21,$J$19:$M$19,0),COUNT($A$21:$A$2199),1),0),1)</f>
        <v>#N/A</v>
      </c>
      <c r="Y495" s="64" t="str">
        <f t="shared" ca="1" si="64"/>
        <v xml:space="preserve"> </v>
      </c>
      <c r="Z495" s="64" t="str">
        <f t="shared" ca="1" si="66"/>
        <v xml:space="preserve"> </v>
      </c>
    </row>
    <row r="496" spans="1:26" hidden="1" outlineLevel="1" x14ac:dyDescent="0.35">
      <c r="A496" s="64">
        <v>4056835</v>
      </c>
      <c r="B496" s="64" t="s">
        <v>102</v>
      </c>
      <c r="C496" s="64">
        <v>4941.4399999999996</v>
      </c>
      <c r="D496" s="64">
        <v>184</v>
      </c>
      <c r="E496" s="64">
        <v>414.59</v>
      </c>
      <c r="F496" s="64">
        <v>413.19</v>
      </c>
      <c r="H496" s="64">
        <f t="shared" si="63"/>
        <v>-1.3999999999999773</v>
      </c>
      <c r="J496" s="64">
        <f t="shared" si="59"/>
        <v>61</v>
      </c>
      <c r="K496" s="64">
        <f t="shared" si="60"/>
        <v>70</v>
      </c>
      <c r="L496" s="64">
        <f t="shared" si="61"/>
        <v>258</v>
      </c>
      <c r="M496" s="64">
        <f t="shared" si="62"/>
        <v>87</v>
      </c>
      <c r="T496" s="64">
        <f t="shared" si="65"/>
        <v>475</v>
      </c>
      <c r="U496" s="64" t="e">
        <f ca="1">INDEX(OFFSET($G$21,0,MATCH(U$20,$H$20:$I$20,0),COUNT($A$21:$A$2199),1),MATCH($T496,OFFSET($I$21,0,MATCH(U$21,$J$19:$M$19,0),COUNT($A$21:$A$2199),1),0),1)</f>
        <v>#N/A</v>
      </c>
      <c r="V496" s="64" t="e">
        <f ca="1">INDEX(OFFSET($G$21,0,MATCH(V$20,$H$20:$I$20,0),COUNT($A$21:$A$2199),1),MATCH($T496,OFFSET($I$21,0,MATCH(V$21,$J$19:$M$19,0),COUNT($A$21:$A$2199),1),0),1)</f>
        <v>#N/A</v>
      </c>
      <c r="Y496" s="64" t="str">
        <f t="shared" ca="1" si="64"/>
        <v xml:space="preserve"> </v>
      </c>
      <c r="Z496" s="64" t="str">
        <f t="shared" ca="1" si="66"/>
        <v xml:space="preserve"> </v>
      </c>
    </row>
    <row r="497" spans="1:26" hidden="1" outlineLevel="1" x14ac:dyDescent="0.35">
      <c r="A497" s="64">
        <v>4057578</v>
      </c>
      <c r="B497" s="64" t="s">
        <v>405</v>
      </c>
      <c r="C497" s="64">
        <v>6989.25</v>
      </c>
      <c r="D497" s="64">
        <v>183</v>
      </c>
      <c r="E497" s="64">
        <v>572.28</v>
      </c>
      <c r="F497" s="64">
        <v>570.09</v>
      </c>
      <c r="H497" s="64">
        <f t="shared" si="63"/>
        <v>-2.1899999999999409</v>
      </c>
      <c r="J497" s="64">
        <f t="shared" si="59"/>
        <v>61</v>
      </c>
      <c r="K497" s="64">
        <f t="shared" si="60"/>
        <v>71</v>
      </c>
      <c r="L497" s="64">
        <f t="shared" si="61"/>
        <v>258</v>
      </c>
      <c r="M497" s="64">
        <f t="shared" si="62"/>
        <v>87</v>
      </c>
      <c r="T497" s="64">
        <f t="shared" si="65"/>
        <v>476</v>
      </c>
      <c r="U497" s="64" t="e">
        <f ca="1">INDEX(OFFSET($G$21,0,MATCH(U$20,$H$20:$I$20,0),COUNT($A$21:$A$2199),1),MATCH($T497,OFFSET($I$21,0,MATCH(U$21,$J$19:$M$19,0),COUNT($A$21:$A$2199),1),0),1)</f>
        <v>#N/A</v>
      </c>
      <c r="V497" s="64" t="e">
        <f ca="1">INDEX(OFFSET($G$21,0,MATCH(V$20,$H$20:$I$20,0),COUNT($A$21:$A$2199),1),MATCH($T497,OFFSET($I$21,0,MATCH(V$21,$J$19:$M$19,0),COUNT($A$21:$A$2199),1),0),1)</f>
        <v>#N/A</v>
      </c>
      <c r="Y497" s="64" t="str">
        <f t="shared" ca="1" si="64"/>
        <v xml:space="preserve"> </v>
      </c>
      <c r="Z497" s="64" t="str">
        <f t="shared" ca="1" si="66"/>
        <v xml:space="preserve"> </v>
      </c>
    </row>
    <row r="498" spans="1:26" hidden="1" outlineLevel="1" x14ac:dyDescent="0.35">
      <c r="A498" s="64">
        <v>4059194</v>
      </c>
      <c r="B498" s="64" t="s">
        <v>184</v>
      </c>
      <c r="C498" s="64">
        <v>4564.63</v>
      </c>
      <c r="D498" s="64">
        <v>184</v>
      </c>
      <c r="E498" s="64">
        <v>379.27</v>
      </c>
      <c r="F498" s="64">
        <v>0</v>
      </c>
      <c r="H498" s="64">
        <f t="shared" si="63"/>
        <v>-379.27</v>
      </c>
      <c r="J498" s="64">
        <f t="shared" si="59"/>
        <v>61</v>
      </c>
      <c r="K498" s="64">
        <f t="shared" si="60"/>
        <v>71</v>
      </c>
      <c r="L498" s="64">
        <f t="shared" si="61"/>
        <v>259</v>
      </c>
      <c r="M498" s="64">
        <f t="shared" si="62"/>
        <v>87</v>
      </c>
      <c r="T498" s="64">
        <f t="shared" si="65"/>
        <v>477</v>
      </c>
      <c r="U498" s="64" t="e">
        <f ca="1">INDEX(OFFSET($G$21,0,MATCH(U$20,$H$20:$I$20,0),COUNT($A$21:$A$2199),1),MATCH($T498,OFFSET($I$21,0,MATCH(U$21,$J$19:$M$19,0),COUNT($A$21:$A$2199),1),0),1)</f>
        <v>#N/A</v>
      </c>
      <c r="V498" s="64" t="e">
        <f ca="1">INDEX(OFFSET($G$21,0,MATCH(V$20,$H$20:$I$20,0),COUNT($A$21:$A$2199),1),MATCH($T498,OFFSET($I$21,0,MATCH(V$21,$J$19:$M$19,0),COUNT($A$21:$A$2199),1),0),1)</f>
        <v>#N/A</v>
      </c>
      <c r="Y498" s="64" t="str">
        <f t="shared" ca="1" si="64"/>
        <v xml:space="preserve"> </v>
      </c>
      <c r="Z498" s="64" t="str">
        <f t="shared" ca="1" si="66"/>
        <v xml:space="preserve"> </v>
      </c>
    </row>
    <row r="499" spans="1:26" hidden="1" outlineLevel="1" x14ac:dyDescent="0.35">
      <c r="A499" s="64">
        <v>4064185</v>
      </c>
      <c r="B499" s="64" t="s">
        <v>416</v>
      </c>
      <c r="C499" s="64">
        <v>5571.91</v>
      </c>
      <c r="D499" s="64">
        <v>183</v>
      </c>
      <c r="E499" s="64">
        <v>469.39</v>
      </c>
      <c r="F499" s="64">
        <v>0</v>
      </c>
      <c r="H499" s="64">
        <f t="shared" si="63"/>
        <v>-469.39</v>
      </c>
      <c r="J499" s="64">
        <f t="shared" si="59"/>
        <v>61</v>
      </c>
      <c r="K499" s="64">
        <f t="shared" si="60"/>
        <v>71</v>
      </c>
      <c r="L499" s="64">
        <f t="shared" si="61"/>
        <v>259</v>
      </c>
      <c r="M499" s="64">
        <f t="shared" si="62"/>
        <v>88</v>
      </c>
      <c r="T499" s="64">
        <f t="shared" si="65"/>
        <v>478</v>
      </c>
      <c r="U499" s="64" t="e">
        <f ca="1">INDEX(OFFSET($G$21,0,MATCH(U$20,$H$20:$I$20,0),COUNT($A$21:$A$2199),1),MATCH($T499,OFFSET($I$21,0,MATCH(U$21,$J$19:$M$19,0),COUNT($A$21:$A$2199),1),0),1)</f>
        <v>#N/A</v>
      </c>
      <c r="V499" s="64" t="e">
        <f ca="1">INDEX(OFFSET($G$21,0,MATCH(V$20,$H$20:$I$20,0),COUNT($A$21:$A$2199),1),MATCH($T499,OFFSET($I$21,0,MATCH(V$21,$J$19:$M$19,0),COUNT($A$21:$A$2199),1),0),1)</f>
        <v>#N/A</v>
      </c>
      <c r="Y499" s="64" t="str">
        <f t="shared" ca="1" si="64"/>
        <v xml:space="preserve"> </v>
      </c>
      <c r="Z499" s="64" t="str">
        <f t="shared" ca="1" si="66"/>
        <v xml:space="preserve"> </v>
      </c>
    </row>
    <row r="500" spans="1:26" hidden="1" outlineLevel="1" x14ac:dyDescent="0.35">
      <c r="A500" s="64">
        <v>4064440</v>
      </c>
      <c r="B500" s="64" t="s">
        <v>184</v>
      </c>
      <c r="C500" s="64">
        <v>3809.08</v>
      </c>
      <c r="D500" s="64">
        <v>183</v>
      </c>
      <c r="E500" s="64">
        <v>297.60000000000002</v>
      </c>
      <c r="F500" s="64">
        <v>0</v>
      </c>
      <c r="H500" s="64">
        <f t="shared" si="63"/>
        <v>-297.60000000000002</v>
      </c>
      <c r="J500" s="64">
        <f t="shared" si="59"/>
        <v>61</v>
      </c>
      <c r="K500" s="64">
        <f t="shared" si="60"/>
        <v>71</v>
      </c>
      <c r="L500" s="64">
        <f t="shared" si="61"/>
        <v>260</v>
      </c>
      <c r="M500" s="64">
        <f t="shared" si="62"/>
        <v>88</v>
      </c>
      <c r="T500" s="64">
        <f t="shared" si="65"/>
        <v>479</v>
      </c>
      <c r="U500" s="64" t="e">
        <f ca="1">INDEX(OFFSET($G$21,0,MATCH(U$20,$H$20:$I$20,0),COUNT($A$21:$A$2199),1),MATCH($T500,OFFSET($I$21,0,MATCH(U$21,$J$19:$M$19,0),COUNT($A$21:$A$2199),1),0),1)</f>
        <v>#N/A</v>
      </c>
      <c r="V500" s="64" t="e">
        <f ca="1">INDEX(OFFSET($G$21,0,MATCH(V$20,$H$20:$I$20,0),COUNT($A$21:$A$2199),1),MATCH($T500,OFFSET($I$21,0,MATCH(V$21,$J$19:$M$19,0),COUNT($A$21:$A$2199),1),0),1)</f>
        <v>#N/A</v>
      </c>
      <c r="Y500" s="64" t="str">
        <f t="shared" ca="1" si="64"/>
        <v xml:space="preserve"> </v>
      </c>
      <c r="Z500" s="64" t="str">
        <f t="shared" ca="1" si="66"/>
        <v xml:space="preserve"> </v>
      </c>
    </row>
    <row r="501" spans="1:26" hidden="1" outlineLevel="1" x14ac:dyDescent="0.35">
      <c r="A501" s="64">
        <v>4064482</v>
      </c>
      <c r="B501" s="64" t="s">
        <v>184</v>
      </c>
      <c r="C501" s="64">
        <v>2700.8</v>
      </c>
      <c r="D501" s="64">
        <v>183</v>
      </c>
      <c r="E501" s="64">
        <v>228.13</v>
      </c>
      <c r="F501" s="64">
        <v>0</v>
      </c>
      <c r="H501" s="64">
        <f t="shared" si="63"/>
        <v>-228.13</v>
      </c>
      <c r="J501" s="64">
        <f t="shared" si="59"/>
        <v>61</v>
      </c>
      <c r="K501" s="64">
        <f t="shared" si="60"/>
        <v>71</v>
      </c>
      <c r="L501" s="64">
        <f t="shared" si="61"/>
        <v>261</v>
      </c>
      <c r="M501" s="64">
        <f t="shared" si="62"/>
        <v>88</v>
      </c>
      <c r="T501" s="64">
        <f t="shared" si="65"/>
        <v>480</v>
      </c>
      <c r="U501" s="64" t="e">
        <f ca="1">INDEX(OFFSET($G$21,0,MATCH(U$20,$H$20:$I$20,0),COUNT($A$21:$A$2199),1),MATCH($T501,OFFSET($I$21,0,MATCH(U$21,$J$19:$M$19,0),COUNT($A$21:$A$2199),1),0),1)</f>
        <v>#N/A</v>
      </c>
      <c r="V501" s="64" t="e">
        <f ca="1">INDEX(OFFSET($G$21,0,MATCH(V$20,$H$20:$I$20,0),COUNT($A$21:$A$2199),1),MATCH($T501,OFFSET($I$21,0,MATCH(V$21,$J$19:$M$19,0),COUNT($A$21:$A$2199),1),0),1)</f>
        <v>#N/A</v>
      </c>
      <c r="Y501" s="64" t="str">
        <f t="shared" ca="1" si="64"/>
        <v xml:space="preserve"> </v>
      </c>
      <c r="Z501" s="64" t="str">
        <f t="shared" ca="1" si="66"/>
        <v xml:space="preserve"> </v>
      </c>
    </row>
    <row r="502" spans="1:26" hidden="1" outlineLevel="1" x14ac:dyDescent="0.35">
      <c r="A502" s="64">
        <v>4070108</v>
      </c>
      <c r="B502" s="64" t="s">
        <v>416</v>
      </c>
      <c r="C502" s="64">
        <v>5814.65</v>
      </c>
      <c r="D502" s="64">
        <v>183</v>
      </c>
      <c r="E502" s="64">
        <v>486.99</v>
      </c>
      <c r="F502" s="64">
        <v>0</v>
      </c>
      <c r="H502" s="64">
        <f t="shared" si="63"/>
        <v>-486.99</v>
      </c>
      <c r="J502" s="64">
        <f t="shared" si="59"/>
        <v>61</v>
      </c>
      <c r="K502" s="64">
        <f t="shared" si="60"/>
        <v>71</v>
      </c>
      <c r="L502" s="64">
        <f t="shared" si="61"/>
        <v>261</v>
      </c>
      <c r="M502" s="64">
        <f t="shared" si="62"/>
        <v>89</v>
      </c>
      <c r="T502" s="64">
        <f t="shared" si="65"/>
        <v>481</v>
      </c>
      <c r="U502" s="64" t="e">
        <f ca="1">INDEX(OFFSET($G$21,0,MATCH(U$20,$H$20:$I$20,0),COUNT($A$21:$A$2199),1),MATCH($T502,OFFSET($I$21,0,MATCH(U$21,$J$19:$M$19,0),COUNT($A$21:$A$2199),1),0),1)</f>
        <v>#N/A</v>
      </c>
      <c r="V502" s="64" t="e">
        <f ca="1">INDEX(OFFSET($G$21,0,MATCH(V$20,$H$20:$I$20,0),COUNT($A$21:$A$2199),1),MATCH($T502,OFFSET($I$21,0,MATCH(V$21,$J$19:$M$19,0),COUNT($A$21:$A$2199),1),0),1)</f>
        <v>#N/A</v>
      </c>
      <c r="Y502" s="64" t="str">
        <f t="shared" ca="1" si="64"/>
        <v xml:space="preserve"> </v>
      </c>
      <c r="Z502" s="64" t="str">
        <f t="shared" ca="1" si="66"/>
        <v xml:space="preserve"> </v>
      </c>
    </row>
    <row r="503" spans="1:26" hidden="1" outlineLevel="1" x14ac:dyDescent="0.35">
      <c r="A503" s="64">
        <v>4070330</v>
      </c>
      <c r="B503" s="64" t="s">
        <v>405</v>
      </c>
      <c r="C503" s="64">
        <v>5480.79</v>
      </c>
      <c r="D503" s="64">
        <v>183</v>
      </c>
      <c r="E503" s="64">
        <v>445.61</v>
      </c>
      <c r="F503" s="64">
        <v>445.49</v>
      </c>
      <c r="H503" s="64">
        <f t="shared" si="63"/>
        <v>-0.12000000000000455</v>
      </c>
      <c r="J503" s="64">
        <f t="shared" si="59"/>
        <v>61</v>
      </c>
      <c r="K503" s="64">
        <f t="shared" si="60"/>
        <v>72</v>
      </c>
      <c r="L503" s="64">
        <f t="shared" si="61"/>
        <v>261</v>
      </c>
      <c r="M503" s="64">
        <f t="shared" si="62"/>
        <v>89</v>
      </c>
      <c r="T503" s="64">
        <f t="shared" si="65"/>
        <v>482</v>
      </c>
      <c r="U503" s="64" t="e">
        <f ca="1">INDEX(OFFSET($G$21,0,MATCH(U$20,$H$20:$I$20,0),COUNT($A$21:$A$2199),1),MATCH($T503,OFFSET($I$21,0,MATCH(U$21,$J$19:$M$19,0),COUNT($A$21:$A$2199),1),0),1)</f>
        <v>#N/A</v>
      </c>
      <c r="V503" s="64" t="e">
        <f ca="1">INDEX(OFFSET($G$21,0,MATCH(V$20,$H$20:$I$20,0),COUNT($A$21:$A$2199),1),MATCH($T503,OFFSET($I$21,0,MATCH(V$21,$J$19:$M$19,0),COUNT($A$21:$A$2199),1),0),1)</f>
        <v>#N/A</v>
      </c>
      <c r="Y503" s="64" t="str">
        <f t="shared" ca="1" si="64"/>
        <v xml:space="preserve"> </v>
      </c>
      <c r="Z503" s="64" t="str">
        <f t="shared" ca="1" si="66"/>
        <v xml:space="preserve"> </v>
      </c>
    </row>
    <row r="504" spans="1:26" hidden="1" outlineLevel="1" x14ac:dyDescent="0.35">
      <c r="A504" s="64">
        <v>4072005</v>
      </c>
      <c r="B504" s="64" t="s">
        <v>184</v>
      </c>
      <c r="C504" s="64">
        <v>5053.8100000000004</v>
      </c>
      <c r="D504" s="64">
        <v>183</v>
      </c>
      <c r="E504" s="64">
        <v>431.51</v>
      </c>
      <c r="F504" s="64">
        <v>0</v>
      </c>
      <c r="H504" s="64">
        <f t="shared" si="63"/>
        <v>-431.51</v>
      </c>
      <c r="J504" s="64">
        <f t="shared" si="59"/>
        <v>61</v>
      </c>
      <c r="K504" s="64">
        <f t="shared" si="60"/>
        <v>72</v>
      </c>
      <c r="L504" s="64">
        <f t="shared" si="61"/>
        <v>262</v>
      </c>
      <c r="M504" s="64">
        <f t="shared" si="62"/>
        <v>89</v>
      </c>
      <c r="T504" s="64">
        <f t="shared" si="65"/>
        <v>483</v>
      </c>
      <c r="U504" s="64" t="e">
        <f ca="1">INDEX(OFFSET($G$21,0,MATCH(U$20,$H$20:$I$20,0),COUNT($A$21:$A$2199),1),MATCH($T504,OFFSET($I$21,0,MATCH(U$21,$J$19:$M$19,0),COUNT($A$21:$A$2199),1),0),1)</f>
        <v>#N/A</v>
      </c>
      <c r="V504" s="64" t="e">
        <f ca="1">INDEX(OFFSET($G$21,0,MATCH(V$20,$H$20:$I$20,0),COUNT($A$21:$A$2199),1),MATCH($T504,OFFSET($I$21,0,MATCH(V$21,$J$19:$M$19,0),COUNT($A$21:$A$2199),1),0),1)</f>
        <v>#N/A</v>
      </c>
      <c r="Y504" s="64" t="str">
        <f t="shared" ca="1" si="64"/>
        <v xml:space="preserve"> </v>
      </c>
      <c r="Z504" s="64" t="str">
        <f t="shared" ca="1" si="66"/>
        <v xml:space="preserve"> </v>
      </c>
    </row>
    <row r="505" spans="1:26" hidden="1" outlineLevel="1" x14ac:dyDescent="0.35">
      <c r="A505" s="64">
        <v>4079647</v>
      </c>
      <c r="B505" s="64" t="s">
        <v>405</v>
      </c>
      <c r="C505" s="64">
        <v>4328.57</v>
      </c>
      <c r="D505" s="64">
        <v>183</v>
      </c>
      <c r="E505" s="64">
        <v>366.22</v>
      </c>
      <c r="F505" s="64">
        <v>362.22</v>
      </c>
      <c r="H505" s="64">
        <f t="shared" si="63"/>
        <v>-4</v>
      </c>
      <c r="J505" s="64">
        <f t="shared" si="59"/>
        <v>61</v>
      </c>
      <c r="K505" s="64">
        <f t="shared" si="60"/>
        <v>73</v>
      </c>
      <c r="L505" s="64">
        <f t="shared" si="61"/>
        <v>262</v>
      </c>
      <c r="M505" s="64">
        <f t="shared" si="62"/>
        <v>89</v>
      </c>
      <c r="T505" s="64">
        <f t="shared" si="65"/>
        <v>484</v>
      </c>
      <c r="U505" s="64" t="e">
        <f ca="1">INDEX(OFFSET($G$21,0,MATCH(U$20,$H$20:$I$20,0),COUNT($A$21:$A$2199),1),MATCH($T505,OFFSET($I$21,0,MATCH(U$21,$J$19:$M$19,0),COUNT($A$21:$A$2199),1),0),1)</f>
        <v>#N/A</v>
      </c>
      <c r="V505" s="64" t="e">
        <f ca="1">INDEX(OFFSET($G$21,0,MATCH(V$20,$H$20:$I$20,0),COUNT($A$21:$A$2199),1),MATCH($T505,OFFSET($I$21,0,MATCH(V$21,$J$19:$M$19,0),COUNT($A$21:$A$2199),1),0),1)</f>
        <v>#N/A</v>
      </c>
      <c r="Y505" s="64" t="str">
        <f t="shared" ca="1" si="64"/>
        <v xml:space="preserve"> </v>
      </c>
      <c r="Z505" s="64" t="str">
        <f t="shared" ca="1" si="66"/>
        <v xml:space="preserve"> </v>
      </c>
    </row>
    <row r="506" spans="1:26" hidden="1" outlineLevel="1" x14ac:dyDescent="0.35">
      <c r="A506" s="64">
        <v>4080248</v>
      </c>
      <c r="B506" s="64" t="s">
        <v>416</v>
      </c>
      <c r="C506" s="64">
        <v>6527.26</v>
      </c>
      <c r="D506" s="64">
        <v>183</v>
      </c>
      <c r="E506" s="64">
        <v>533.41</v>
      </c>
      <c r="F506" s="64">
        <v>0</v>
      </c>
      <c r="H506" s="64">
        <f t="shared" si="63"/>
        <v>-533.41</v>
      </c>
      <c r="J506" s="64">
        <f t="shared" si="59"/>
        <v>61</v>
      </c>
      <c r="K506" s="64">
        <f t="shared" si="60"/>
        <v>73</v>
      </c>
      <c r="L506" s="64">
        <f t="shared" si="61"/>
        <v>262</v>
      </c>
      <c r="M506" s="64">
        <f t="shared" si="62"/>
        <v>90</v>
      </c>
      <c r="T506" s="64">
        <f t="shared" si="65"/>
        <v>485</v>
      </c>
      <c r="U506" s="64" t="e">
        <f ca="1">INDEX(OFFSET($G$21,0,MATCH(U$20,$H$20:$I$20,0),COUNT($A$21:$A$2199),1),MATCH($T506,OFFSET($I$21,0,MATCH(U$21,$J$19:$M$19,0),COUNT($A$21:$A$2199),1),0),1)</f>
        <v>#N/A</v>
      </c>
      <c r="V506" s="64" t="e">
        <f ca="1">INDEX(OFFSET($G$21,0,MATCH(V$20,$H$20:$I$20,0),COUNT($A$21:$A$2199),1),MATCH($T506,OFFSET($I$21,0,MATCH(V$21,$J$19:$M$19,0),COUNT($A$21:$A$2199),1),0),1)</f>
        <v>#N/A</v>
      </c>
      <c r="Y506" s="64" t="str">
        <f t="shared" ca="1" si="64"/>
        <v xml:space="preserve"> </v>
      </c>
      <c r="Z506" s="64" t="str">
        <f t="shared" ca="1" si="66"/>
        <v xml:space="preserve"> </v>
      </c>
    </row>
    <row r="507" spans="1:26" hidden="1" outlineLevel="1" x14ac:dyDescent="0.35">
      <c r="A507" s="64">
        <v>4088614</v>
      </c>
      <c r="B507" s="64" t="s">
        <v>184</v>
      </c>
      <c r="C507" s="64">
        <v>3381.97</v>
      </c>
      <c r="D507" s="64">
        <v>185</v>
      </c>
      <c r="E507" s="64">
        <v>277.67</v>
      </c>
      <c r="F507" s="64">
        <v>0</v>
      </c>
      <c r="H507" s="64">
        <f t="shared" si="63"/>
        <v>-277.67</v>
      </c>
      <c r="J507" s="64">
        <f t="shared" si="59"/>
        <v>61</v>
      </c>
      <c r="K507" s="64">
        <f t="shared" si="60"/>
        <v>73</v>
      </c>
      <c r="L507" s="64">
        <f t="shared" si="61"/>
        <v>263</v>
      </c>
      <c r="M507" s="64">
        <f t="shared" si="62"/>
        <v>90</v>
      </c>
      <c r="T507" s="64">
        <f t="shared" si="65"/>
        <v>486</v>
      </c>
      <c r="U507" s="64" t="e">
        <f ca="1">INDEX(OFFSET($G$21,0,MATCH(U$20,$H$20:$I$20,0),COUNT($A$21:$A$2199),1),MATCH($T507,OFFSET($I$21,0,MATCH(U$21,$J$19:$M$19,0),COUNT($A$21:$A$2199),1),0),1)</f>
        <v>#N/A</v>
      </c>
      <c r="V507" s="64" t="e">
        <f ca="1">INDEX(OFFSET($G$21,0,MATCH(V$20,$H$20:$I$20,0),COUNT($A$21:$A$2199),1),MATCH($T507,OFFSET($I$21,0,MATCH(V$21,$J$19:$M$19,0),COUNT($A$21:$A$2199),1),0),1)</f>
        <v>#N/A</v>
      </c>
      <c r="Y507" s="64" t="str">
        <f t="shared" ca="1" si="64"/>
        <v xml:space="preserve"> </v>
      </c>
      <c r="Z507" s="64" t="str">
        <f t="shared" ca="1" si="66"/>
        <v xml:space="preserve"> </v>
      </c>
    </row>
    <row r="508" spans="1:26" hidden="1" outlineLevel="1" x14ac:dyDescent="0.35">
      <c r="A508" s="64">
        <v>4090536</v>
      </c>
      <c r="B508" s="64" t="s">
        <v>102</v>
      </c>
      <c r="C508" s="64">
        <v>3877.55</v>
      </c>
      <c r="D508" s="64">
        <v>182</v>
      </c>
      <c r="E508" s="64">
        <v>320.25</v>
      </c>
      <c r="F508" s="64">
        <v>323.52</v>
      </c>
      <c r="H508" s="64">
        <f t="shared" si="63"/>
        <v>3.2699999999999818</v>
      </c>
      <c r="J508" s="64">
        <f t="shared" si="59"/>
        <v>62</v>
      </c>
      <c r="K508" s="64">
        <f t="shared" si="60"/>
        <v>73</v>
      </c>
      <c r="L508" s="64">
        <f t="shared" si="61"/>
        <v>263</v>
      </c>
      <c r="M508" s="64">
        <f t="shared" si="62"/>
        <v>90</v>
      </c>
      <c r="T508" s="64">
        <f t="shared" si="65"/>
        <v>487</v>
      </c>
      <c r="U508" s="64" t="e">
        <f ca="1">INDEX(OFFSET($G$21,0,MATCH(U$20,$H$20:$I$20,0),COUNT($A$21:$A$2199),1),MATCH($T508,OFFSET($I$21,0,MATCH(U$21,$J$19:$M$19,0),COUNT($A$21:$A$2199),1),0),1)</f>
        <v>#N/A</v>
      </c>
      <c r="V508" s="64" t="e">
        <f ca="1">INDEX(OFFSET($G$21,0,MATCH(V$20,$H$20:$I$20,0),COUNT($A$21:$A$2199),1),MATCH($T508,OFFSET($I$21,0,MATCH(V$21,$J$19:$M$19,0),COUNT($A$21:$A$2199),1),0),1)</f>
        <v>#N/A</v>
      </c>
      <c r="Y508" s="64" t="str">
        <f t="shared" ca="1" si="64"/>
        <v xml:space="preserve"> </v>
      </c>
      <c r="Z508" s="64" t="str">
        <f t="shared" ca="1" si="66"/>
        <v xml:space="preserve"> </v>
      </c>
    </row>
    <row r="509" spans="1:26" hidden="1" outlineLevel="1" x14ac:dyDescent="0.35">
      <c r="A509" s="64">
        <v>4112950</v>
      </c>
      <c r="B509" s="64" t="s">
        <v>102</v>
      </c>
      <c r="C509" s="64">
        <v>6116.85</v>
      </c>
      <c r="D509" s="64">
        <v>184</v>
      </c>
      <c r="E509" s="64">
        <v>527.63</v>
      </c>
      <c r="F509" s="64">
        <v>536.99</v>
      </c>
      <c r="H509" s="64">
        <f t="shared" si="63"/>
        <v>9.3600000000000136</v>
      </c>
      <c r="J509" s="64">
        <f t="shared" si="59"/>
        <v>63</v>
      </c>
      <c r="K509" s="64">
        <f t="shared" si="60"/>
        <v>73</v>
      </c>
      <c r="L509" s="64">
        <f t="shared" si="61"/>
        <v>263</v>
      </c>
      <c r="M509" s="64">
        <f t="shared" si="62"/>
        <v>90</v>
      </c>
      <c r="T509" s="64">
        <f t="shared" si="65"/>
        <v>488</v>
      </c>
      <c r="U509" s="64" t="e">
        <f ca="1">INDEX(OFFSET($G$21,0,MATCH(U$20,$H$20:$I$20,0),COUNT($A$21:$A$2199),1),MATCH($T509,OFFSET($I$21,0,MATCH(U$21,$J$19:$M$19,0),COUNT($A$21:$A$2199),1),0),1)</f>
        <v>#N/A</v>
      </c>
      <c r="V509" s="64" t="e">
        <f ca="1">INDEX(OFFSET($G$21,0,MATCH(V$20,$H$20:$I$20,0),COUNT($A$21:$A$2199),1),MATCH($T509,OFFSET($I$21,0,MATCH(V$21,$J$19:$M$19,0),COUNT($A$21:$A$2199),1),0),1)</f>
        <v>#N/A</v>
      </c>
      <c r="Y509" s="64" t="str">
        <f t="shared" ca="1" si="64"/>
        <v xml:space="preserve"> </v>
      </c>
      <c r="Z509" s="64" t="str">
        <f t="shared" ca="1" si="66"/>
        <v xml:space="preserve"> </v>
      </c>
    </row>
    <row r="510" spans="1:26" hidden="1" outlineLevel="1" x14ac:dyDescent="0.35">
      <c r="A510" s="64">
        <v>4113114</v>
      </c>
      <c r="B510" s="64" t="s">
        <v>184</v>
      </c>
      <c r="C510" s="64">
        <v>4903.83</v>
      </c>
      <c r="D510" s="64">
        <v>183</v>
      </c>
      <c r="E510" s="64">
        <v>415.24</v>
      </c>
      <c r="F510" s="64">
        <v>0</v>
      </c>
      <c r="H510" s="64">
        <f t="shared" si="63"/>
        <v>-415.24</v>
      </c>
      <c r="J510" s="64">
        <f t="shared" si="59"/>
        <v>63</v>
      </c>
      <c r="K510" s="64">
        <f t="shared" si="60"/>
        <v>73</v>
      </c>
      <c r="L510" s="64">
        <f t="shared" si="61"/>
        <v>264</v>
      </c>
      <c r="M510" s="64">
        <f t="shared" si="62"/>
        <v>90</v>
      </c>
      <c r="T510" s="64">
        <f t="shared" si="65"/>
        <v>489</v>
      </c>
      <c r="U510" s="64" t="e">
        <f ca="1">INDEX(OFFSET($G$21,0,MATCH(U$20,$H$20:$I$20,0),COUNT($A$21:$A$2199),1),MATCH($T510,OFFSET($I$21,0,MATCH(U$21,$J$19:$M$19,0),COUNT($A$21:$A$2199),1),0),1)</f>
        <v>#N/A</v>
      </c>
      <c r="V510" s="64" t="e">
        <f ca="1">INDEX(OFFSET($G$21,0,MATCH(V$20,$H$20:$I$20,0),COUNT($A$21:$A$2199),1),MATCH($T510,OFFSET($I$21,0,MATCH(V$21,$J$19:$M$19,0),COUNT($A$21:$A$2199),1),0),1)</f>
        <v>#N/A</v>
      </c>
      <c r="Y510" s="64" t="str">
        <f t="shared" ca="1" si="64"/>
        <v xml:space="preserve"> </v>
      </c>
      <c r="Z510" s="64" t="str">
        <f t="shared" ca="1" si="66"/>
        <v xml:space="preserve"> </v>
      </c>
    </row>
    <row r="511" spans="1:26" hidden="1" outlineLevel="1" x14ac:dyDescent="0.35">
      <c r="A511" s="64">
        <v>4114352</v>
      </c>
      <c r="B511" s="64" t="s">
        <v>102</v>
      </c>
      <c r="C511" s="64">
        <v>5476.42</v>
      </c>
      <c r="D511" s="64">
        <v>184</v>
      </c>
      <c r="E511" s="64">
        <v>446.06</v>
      </c>
      <c r="F511" s="64">
        <v>450.23</v>
      </c>
      <c r="H511" s="64">
        <f t="shared" si="63"/>
        <v>4.1700000000000159</v>
      </c>
      <c r="J511" s="64">
        <f t="shared" si="59"/>
        <v>64</v>
      </c>
      <c r="K511" s="64">
        <f t="shared" si="60"/>
        <v>73</v>
      </c>
      <c r="L511" s="64">
        <f t="shared" si="61"/>
        <v>264</v>
      </c>
      <c r="M511" s="64">
        <f t="shared" si="62"/>
        <v>90</v>
      </c>
      <c r="T511" s="64">
        <f t="shared" si="65"/>
        <v>490</v>
      </c>
      <c r="U511" s="64" t="e">
        <f ca="1">INDEX(OFFSET($G$21,0,MATCH(U$20,$H$20:$I$20,0),COUNT($A$21:$A$2199),1),MATCH($T511,OFFSET($I$21,0,MATCH(U$21,$J$19:$M$19,0),COUNT($A$21:$A$2199),1),0),1)</f>
        <v>#N/A</v>
      </c>
      <c r="V511" s="64" t="e">
        <f ca="1">INDEX(OFFSET($G$21,0,MATCH(V$20,$H$20:$I$20,0),COUNT($A$21:$A$2199),1),MATCH($T511,OFFSET($I$21,0,MATCH(V$21,$J$19:$M$19,0),COUNT($A$21:$A$2199),1),0),1)</f>
        <v>#N/A</v>
      </c>
      <c r="Y511" s="64" t="str">
        <f t="shared" ca="1" si="64"/>
        <v xml:space="preserve"> </v>
      </c>
      <c r="Z511" s="64" t="str">
        <f t="shared" ca="1" si="66"/>
        <v xml:space="preserve"> </v>
      </c>
    </row>
    <row r="512" spans="1:26" hidden="1" outlineLevel="1" x14ac:dyDescent="0.35">
      <c r="A512" s="64">
        <v>4115623</v>
      </c>
      <c r="B512" s="64" t="s">
        <v>102</v>
      </c>
      <c r="C512" s="64">
        <v>4315.62</v>
      </c>
      <c r="D512" s="64">
        <v>153</v>
      </c>
      <c r="E512" s="64">
        <v>343.01</v>
      </c>
      <c r="F512" s="64">
        <v>346.04</v>
      </c>
      <c r="H512" s="64">
        <f t="shared" si="63"/>
        <v>3.0300000000000296</v>
      </c>
      <c r="J512" s="64">
        <f t="shared" si="59"/>
        <v>65</v>
      </c>
      <c r="K512" s="64">
        <f t="shared" si="60"/>
        <v>73</v>
      </c>
      <c r="L512" s="64">
        <f t="shared" si="61"/>
        <v>264</v>
      </c>
      <c r="M512" s="64">
        <f t="shared" si="62"/>
        <v>90</v>
      </c>
      <c r="T512" s="64">
        <f t="shared" si="65"/>
        <v>491</v>
      </c>
      <c r="U512" s="64" t="e">
        <f ca="1">INDEX(OFFSET($G$21,0,MATCH(U$20,$H$20:$I$20,0),COUNT($A$21:$A$2199),1),MATCH($T512,OFFSET($I$21,0,MATCH(U$21,$J$19:$M$19,0),COUNT($A$21:$A$2199),1),0),1)</f>
        <v>#N/A</v>
      </c>
      <c r="V512" s="64" t="e">
        <f ca="1">INDEX(OFFSET($G$21,0,MATCH(V$20,$H$20:$I$20,0),COUNT($A$21:$A$2199),1),MATCH($T512,OFFSET($I$21,0,MATCH(V$21,$J$19:$M$19,0),COUNT($A$21:$A$2199),1),0),1)</f>
        <v>#N/A</v>
      </c>
      <c r="Y512" s="64" t="str">
        <f t="shared" ca="1" si="64"/>
        <v xml:space="preserve"> </v>
      </c>
      <c r="Z512" s="64" t="str">
        <f t="shared" ca="1" si="66"/>
        <v xml:space="preserve"> </v>
      </c>
    </row>
    <row r="513" spans="1:26" hidden="1" outlineLevel="1" x14ac:dyDescent="0.35">
      <c r="A513" s="64">
        <v>4117140</v>
      </c>
      <c r="B513" s="64" t="s">
        <v>184</v>
      </c>
      <c r="C513" s="64">
        <v>7003.5</v>
      </c>
      <c r="D513" s="64">
        <v>182</v>
      </c>
      <c r="E513" s="64">
        <v>573.84</v>
      </c>
      <c r="F513" s="64">
        <v>0</v>
      </c>
      <c r="H513" s="64">
        <f t="shared" si="63"/>
        <v>-573.84</v>
      </c>
      <c r="J513" s="64">
        <f t="shared" si="59"/>
        <v>65</v>
      </c>
      <c r="K513" s="64">
        <f t="shared" si="60"/>
        <v>73</v>
      </c>
      <c r="L513" s="64">
        <f t="shared" si="61"/>
        <v>265</v>
      </c>
      <c r="M513" s="64">
        <f t="shared" si="62"/>
        <v>90</v>
      </c>
      <c r="T513" s="64">
        <f t="shared" si="65"/>
        <v>492</v>
      </c>
      <c r="U513" s="64" t="e">
        <f ca="1">INDEX(OFFSET($G$21,0,MATCH(U$20,$H$20:$I$20,0),COUNT($A$21:$A$2199),1),MATCH($T513,OFFSET($I$21,0,MATCH(U$21,$J$19:$M$19,0),COUNT($A$21:$A$2199),1),0),1)</f>
        <v>#N/A</v>
      </c>
      <c r="V513" s="64" t="e">
        <f ca="1">INDEX(OFFSET($G$21,0,MATCH(V$20,$H$20:$I$20,0),COUNT($A$21:$A$2199),1),MATCH($T513,OFFSET($I$21,0,MATCH(V$21,$J$19:$M$19,0),COUNT($A$21:$A$2199),1),0),1)</f>
        <v>#N/A</v>
      </c>
      <c r="Y513" s="64" t="str">
        <f t="shared" ca="1" si="64"/>
        <v xml:space="preserve"> </v>
      </c>
      <c r="Z513" s="64" t="str">
        <f t="shared" ca="1" si="66"/>
        <v xml:space="preserve"> </v>
      </c>
    </row>
    <row r="514" spans="1:26" hidden="1" outlineLevel="1" x14ac:dyDescent="0.35">
      <c r="A514" s="64">
        <v>4117546</v>
      </c>
      <c r="B514" s="64" t="s">
        <v>184</v>
      </c>
      <c r="C514" s="64">
        <v>1836.01</v>
      </c>
      <c r="D514" s="64">
        <v>185</v>
      </c>
      <c r="E514" s="64">
        <v>148.30000000000001</v>
      </c>
      <c r="F514" s="64">
        <v>0</v>
      </c>
      <c r="H514" s="64">
        <f t="shared" si="63"/>
        <v>-148.30000000000001</v>
      </c>
      <c r="J514" s="64">
        <f t="shared" si="59"/>
        <v>65</v>
      </c>
      <c r="K514" s="64">
        <f t="shared" si="60"/>
        <v>73</v>
      </c>
      <c r="L514" s="64">
        <f t="shared" si="61"/>
        <v>266</v>
      </c>
      <c r="M514" s="64">
        <f t="shared" si="62"/>
        <v>90</v>
      </c>
      <c r="T514" s="64">
        <f t="shared" si="65"/>
        <v>493</v>
      </c>
      <c r="U514" s="64" t="e">
        <f ca="1">INDEX(OFFSET($G$21,0,MATCH(U$20,$H$20:$I$20,0),COUNT($A$21:$A$2199),1),MATCH($T514,OFFSET($I$21,0,MATCH(U$21,$J$19:$M$19,0),COUNT($A$21:$A$2199),1),0),1)</f>
        <v>#N/A</v>
      </c>
      <c r="V514" s="64" t="e">
        <f ca="1">INDEX(OFFSET($G$21,0,MATCH(V$20,$H$20:$I$20,0),COUNT($A$21:$A$2199),1),MATCH($T514,OFFSET($I$21,0,MATCH(V$21,$J$19:$M$19,0),COUNT($A$21:$A$2199),1),0),1)</f>
        <v>#N/A</v>
      </c>
      <c r="Y514" s="64" t="str">
        <f t="shared" ca="1" si="64"/>
        <v xml:space="preserve"> </v>
      </c>
      <c r="Z514" s="64" t="str">
        <f t="shared" ca="1" si="66"/>
        <v xml:space="preserve"> </v>
      </c>
    </row>
    <row r="515" spans="1:26" hidden="1" outlineLevel="1" x14ac:dyDescent="0.35">
      <c r="A515" s="64">
        <v>4117984</v>
      </c>
      <c r="B515" s="64" t="s">
        <v>184</v>
      </c>
      <c r="C515" s="64">
        <v>7894.94</v>
      </c>
      <c r="D515" s="64">
        <v>182</v>
      </c>
      <c r="E515" s="64">
        <v>644.94000000000005</v>
      </c>
      <c r="F515" s="64">
        <v>0</v>
      </c>
      <c r="H515" s="64">
        <f t="shared" si="63"/>
        <v>-644.94000000000005</v>
      </c>
      <c r="J515" s="64">
        <f t="shared" si="59"/>
        <v>65</v>
      </c>
      <c r="K515" s="64">
        <f t="shared" si="60"/>
        <v>73</v>
      </c>
      <c r="L515" s="64">
        <f t="shared" si="61"/>
        <v>267</v>
      </c>
      <c r="M515" s="64">
        <f t="shared" si="62"/>
        <v>90</v>
      </c>
      <c r="T515" s="64">
        <f t="shared" si="65"/>
        <v>494</v>
      </c>
      <c r="U515" s="64" t="e">
        <f ca="1">INDEX(OFFSET($G$21,0,MATCH(U$20,$H$20:$I$20,0),COUNT($A$21:$A$2199),1),MATCH($T515,OFFSET($I$21,0,MATCH(U$21,$J$19:$M$19,0),COUNT($A$21:$A$2199),1),0),1)</f>
        <v>#N/A</v>
      </c>
      <c r="V515" s="64" t="e">
        <f ca="1">INDEX(OFFSET($G$21,0,MATCH(V$20,$H$20:$I$20,0),COUNT($A$21:$A$2199),1),MATCH($T515,OFFSET($I$21,0,MATCH(V$21,$J$19:$M$19,0),COUNT($A$21:$A$2199),1),0),1)</f>
        <v>#N/A</v>
      </c>
      <c r="Y515" s="64" t="str">
        <f t="shared" ca="1" si="64"/>
        <v xml:space="preserve"> </v>
      </c>
      <c r="Z515" s="64" t="str">
        <f t="shared" ca="1" si="66"/>
        <v xml:space="preserve"> </v>
      </c>
    </row>
    <row r="516" spans="1:26" hidden="1" outlineLevel="1" x14ac:dyDescent="0.35">
      <c r="A516" s="64">
        <v>4118338</v>
      </c>
      <c r="B516" s="64" t="s">
        <v>405</v>
      </c>
      <c r="C516" s="64">
        <v>3152.58</v>
      </c>
      <c r="D516" s="64">
        <v>184</v>
      </c>
      <c r="E516" s="64">
        <v>238.48</v>
      </c>
      <c r="F516" s="64">
        <v>229.82</v>
      </c>
      <c r="H516" s="64">
        <f t="shared" si="63"/>
        <v>-8.6599999999999966</v>
      </c>
      <c r="J516" s="64">
        <f t="shared" si="59"/>
        <v>65</v>
      </c>
      <c r="K516" s="64">
        <f t="shared" si="60"/>
        <v>74</v>
      </c>
      <c r="L516" s="64">
        <f t="shared" si="61"/>
        <v>267</v>
      </c>
      <c r="M516" s="64">
        <f t="shared" si="62"/>
        <v>90</v>
      </c>
      <c r="T516" s="64">
        <f t="shared" si="65"/>
        <v>495</v>
      </c>
      <c r="U516" s="64" t="e">
        <f ca="1">INDEX(OFFSET($G$21,0,MATCH(U$20,$H$20:$I$20,0),COUNT($A$21:$A$2199),1),MATCH($T516,OFFSET($I$21,0,MATCH(U$21,$J$19:$M$19,0),COUNT($A$21:$A$2199),1),0),1)</f>
        <v>#N/A</v>
      </c>
      <c r="V516" s="64" t="e">
        <f ca="1">INDEX(OFFSET($G$21,0,MATCH(V$20,$H$20:$I$20,0),COUNT($A$21:$A$2199),1),MATCH($T516,OFFSET($I$21,0,MATCH(V$21,$J$19:$M$19,0),COUNT($A$21:$A$2199),1),0),1)</f>
        <v>#N/A</v>
      </c>
      <c r="Y516" s="64" t="str">
        <f t="shared" ca="1" si="64"/>
        <v xml:space="preserve"> </v>
      </c>
      <c r="Z516" s="64" t="str">
        <f t="shared" ca="1" si="66"/>
        <v xml:space="preserve"> </v>
      </c>
    </row>
    <row r="517" spans="1:26" hidden="1" outlineLevel="1" x14ac:dyDescent="0.35">
      <c r="A517" s="64">
        <v>4118982</v>
      </c>
      <c r="B517" s="64" t="s">
        <v>416</v>
      </c>
      <c r="C517" s="64">
        <v>14340.15</v>
      </c>
      <c r="D517" s="64">
        <v>186</v>
      </c>
      <c r="E517" s="64">
        <v>1191.8800000000001</v>
      </c>
      <c r="F517" s="64">
        <v>0</v>
      </c>
      <c r="H517" s="64">
        <f t="shared" si="63"/>
        <v>-1191.8800000000001</v>
      </c>
      <c r="J517" s="64">
        <f t="shared" si="59"/>
        <v>65</v>
      </c>
      <c r="K517" s="64">
        <f t="shared" si="60"/>
        <v>74</v>
      </c>
      <c r="L517" s="64">
        <f t="shared" si="61"/>
        <v>267</v>
      </c>
      <c r="M517" s="64">
        <f t="shared" si="62"/>
        <v>91</v>
      </c>
      <c r="T517" s="64">
        <f t="shared" si="65"/>
        <v>496</v>
      </c>
      <c r="U517" s="64" t="e">
        <f ca="1">INDEX(OFFSET($G$21,0,MATCH(U$20,$H$20:$I$20,0),COUNT($A$21:$A$2199),1),MATCH($T517,OFFSET($I$21,0,MATCH(U$21,$J$19:$M$19,0),COUNT($A$21:$A$2199),1),0),1)</f>
        <v>#N/A</v>
      </c>
      <c r="V517" s="64" t="e">
        <f ca="1">INDEX(OFFSET($G$21,0,MATCH(V$20,$H$20:$I$20,0),COUNT($A$21:$A$2199),1),MATCH($T517,OFFSET($I$21,0,MATCH(V$21,$J$19:$M$19,0),COUNT($A$21:$A$2199),1),0),1)</f>
        <v>#N/A</v>
      </c>
      <c r="Y517" s="64" t="str">
        <f t="shared" ca="1" si="64"/>
        <v xml:space="preserve"> </v>
      </c>
      <c r="Z517" s="64" t="str">
        <f t="shared" ca="1" si="66"/>
        <v xml:space="preserve"> </v>
      </c>
    </row>
    <row r="518" spans="1:26" hidden="1" outlineLevel="1" x14ac:dyDescent="0.35">
      <c r="A518" s="64">
        <v>4119873</v>
      </c>
      <c r="B518" s="64" t="s">
        <v>184</v>
      </c>
      <c r="C518" s="64">
        <v>3635.85</v>
      </c>
      <c r="D518" s="64">
        <v>183</v>
      </c>
      <c r="E518" s="64">
        <v>287.14999999999998</v>
      </c>
      <c r="F518" s="64">
        <v>0</v>
      </c>
      <c r="H518" s="64">
        <f t="shared" si="63"/>
        <v>-287.14999999999998</v>
      </c>
      <c r="J518" s="64">
        <f t="shared" si="59"/>
        <v>65</v>
      </c>
      <c r="K518" s="64">
        <f t="shared" si="60"/>
        <v>74</v>
      </c>
      <c r="L518" s="64">
        <f t="shared" si="61"/>
        <v>268</v>
      </c>
      <c r="M518" s="64">
        <f t="shared" si="62"/>
        <v>91</v>
      </c>
      <c r="T518" s="64">
        <f t="shared" si="65"/>
        <v>497</v>
      </c>
      <c r="U518" s="64" t="e">
        <f ca="1">INDEX(OFFSET($G$21,0,MATCH(U$20,$H$20:$I$20,0),COUNT($A$21:$A$2199),1),MATCH($T518,OFFSET($I$21,0,MATCH(U$21,$J$19:$M$19,0),COUNT($A$21:$A$2199),1),0),1)</f>
        <v>#N/A</v>
      </c>
      <c r="V518" s="64" t="e">
        <f ca="1">INDEX(OFFSET($G$21,0,MATCH(V$20,$H$20:$I$20,0),COUNT($A$21:$A$2199),1),MATCH($T518,OFFSET($I$21,0,MATCH(V$21,$J$19:$M$19,0),COUNT($A$21:$A$2199),1),0),1)</f>
        <v>#N/A</v>
      </c>
      <c r="Y518" s="64" t="str">
        <f t="shared" ca="1" si="64"/>
        <v xml:space="preserve"> </v>
      </c>
      <c r="Z518" s="64" t="str">
        <f t="shared" ca="1" si="66"/>
        <v xml:space="preserve"> </v>
      </c>
    </row>
    <row r="519" spans="1:26" hidden="1" outlineLevel="1" x14ac:dyDescent="0.35">
      <c r="A519" s="64">
        <v>4121521</v>
      </c>
      <c r="B519" s="64" t="s">
        <v>184</v>
      </c>
      <c r="C519" s="64">
        <v>4195.95</v>
      </c>
      <c r="D519" s="64">
        <v>184</v>
      </c>
      <c r="E519" s="64">
        <v>359.76</v>
      </c>
      <c r="F519" s="64">
        <v>0</v>
      </c>
      <c r="H519" s="64">
        <f t="shared" si="63"/>
        <v>-359.76</v>
      </c>
      <c r="J519" s="64">
        <f t="shared" si="59"/>
        <v>65</v>
      </c>
      <c r="K519" s="64">
        <f t="shared" si="60"/>
        <v>74</v>
      </c>
      <c r="L519" s="64">
        <f t="shared" si="61"/>
        <v>269</v>
      </c>
      <c r="M519" s="64">
        <f t="shared" si="62"/>
        <v>91</v>
      </c>
      <c r="T519" s="64">
        <f t="shared" si="65"/>
        <v>498</v>
      </c>
      <c r="U519" s="64" t="e">
        <f ca="1">INDEX(OFFSET($G$21,0,MATCH(U$20,$H$20:$I$20,0),COUNT($A$21:$A$2199),1),MATCH($T519,OFFSET($I$21,0,MATCH(U$21,$J$19:$M$19,0),COUNT($A$21:$A$2199),1),0),1)</f>
        <v>#N/A</v>
      </c>
      <c r="V519" s="64" t="e">
        <f ca="1">INDEX(OFFSET($G$21,0,MATCH(V$20,$H$20:$I$20,0),COUNT($A$21:$A$2199),1),MATCH($T519,OFFSET($I$21,0,MATCH(V$21,$J$19:$M$19,0),COUNT($A$21:$A$2199),1),0),1)</f>
        <v>#N/A</v>
      </c>
      <c r="Y519" s="64" t="str">
        <f t="shared" ca="1" si="64"/>
        <v xml:space="preserve"> </v>
      </c>
      <c r="Z519" s="64" t="str">
        <f t="shared" ca="1" si="66"/>
        <v xml:space="preserve"> </v>
      </c>
    </row>
    <row r="520" spans="1:26" hidden="1" outlineLevel="1" x14ac:dyDescent="0.35">
      <c r="A520" s="64">
        <v>4125755</v>
      </c>
      <c r="B520" s="64" t="s">
        <v>405</v>
      </c>
      <c r="C520" s="64">
        <v>5906.34</v>
      </c>
      <c r="D520" s="64">
        <v>185</v>
      </c>
      <c r="E520" s="64">
        <v>458.98</v>
      </c>
      <c r="F520" s="64">
        <v>447.27</v>
      </c>
      <c r="H520" s="64">
        <f t="shared" si="63"/>
        <v>-11.710000000000036</v>
      </c>
      <c r="J520" s="64">
        <f t="shared" si="59"/>
        <v>65</v>
      </c>
      <c r="K520" s="64">
        <f t="shared" si="60"/>
        <v>75</v>
      </c>
      <c r="L520" s="64">
        <f t="shared" si="61"/>
        <v>269</v>
      </c>
      <c r="M520" s="64">
        <f t="shared" si="62"/>
        <v>91</v>
      </c>
      <c r="T520" s="64">
        <f t="shared" si="65"/>
        <v>499</v>
      </c>
      <c r="U520" s="64" t="e">
        <f ca="1">INDEX(OFFSET($G$21,0,MATCH(U$20,$H$20:$I$20,0),COUNT($A$21:$A$2199),1),MATCH($T520,OFFSET($I$21,0,MATCH(U$21,$J$19:$M$19,0),COUNT($A$21:$A$2199),1),0),1)</f>
        <v>#N/A</v>
      </c>
      <c r="V520" s="64" t="e">
        <f ca="1">INDEX(OFFSET($G$21,0,MATCH(V$20,$H$20:$I$20,0),COUNT($A$21:$A$2199),1),MATCH($T520,OFFSET($I$21,0,MATCH(V$21,$J$19:$M$19,0),COUNT($A$21:$A$2199),1),0),1)</f>
        <v>#N/A</v>
      </c>
      <c r="Y520" s="64" t="str">
        <f t="shared" ca="1" si="64"/>
        <v xml:space="preserve"> </v>
      </c>
      <c r="Z520" s="64" t="str">
        <f t="shared" ca="1" si="66"/>
        <v xml:space="preserve"> </v>
      </c>
    </row>
    <row r="521" spans="1:26" hidden="1" outlineLevel="1" x14ac:dyDescent="0.35">
      <c r="A521" s="64">
        <v>4127941</v>
      </c>
      <c r="B521" s="64" t="s">
        <v>102</v>
      </c>
      <c r="C521" s="64">
        <v>6352.17</v>
      </c>
      <c r="D521" s="64">
        <v>182</v>
      </c>
      <c r="E521" s="64">
        <v>509.76</v>
      </c>
      <c r="F521" s="64">
        <v>507.95</v>
      </c>
      <c r="H521" s="64">
        <f t="shared" si="63"/>
        <v>-1.8100000000000023</v>
      </c>
      <c r="J521" s="64">
        <f t="shared" si="59"/>
        <v>66</v>
      </c>
      <c r="K521" s="64">
        <f t="shared" si="60"/>
        <v>75</v>
      </c>
      <c r="L521" s="64">
        <f t="shared" si="61"/>
        <v>269</v>
      </c>
      <c r="M521" s="64">
        <f t="shared" si="62"/>
        <v>91</v>
      </c>
      <c r="T521" s="64">
        <f t="shared" si="65"/>
        <v>500</v>
      </c>
      <c r="U521" s="64" t="e">
        <f ca="1">INDEX(OFFSET($G$21,0,MATCH(U$20,$H$20:$I$20,0),COUNT($A$21:$A$2199),1),MATCH($T521,OFFSET($I$21,0,MATCH(U$21,$J$19:$M$19,0),COUNT($A$21:$A$2199),1),0),1)</f>
        <v>#N/A</v>
      </c>
      <c r="V521" s="64" t="e">
        <f ca="1">INDEX(OFFSET($G$21,0,MATCH(V$20,$H$20:$I$20,0),COUNT($A$21:$A$2199),1),MATCH($T521,OFFSET($I$21,0,MATCH(V$21,$J$19:$M$19,0),COUNT($A$21:$A$2199),1),0),1)</f>
        <v>#N/A</v>
      </c>
      <c r="Y521" s="64" t="str">
        <f t="shared" ca="1" si="64"/>
        <v xml:space="preserve"> </v>
      </c>
      <c r="Z521" s="64" t="str">
        <f t="shared" ca="1" si="66"/>
        <v xml:space="preserve"> </v>
      </c>
    </row>
    <row r="522" spans="1:26" hidden="1" outlineLevel="1" x14ac:dyDescent="0.35">
      <c r="A522" s="64">
        <v>4130663</v>
      </c>
      <c r="B522" s="64" t="s">
        <v>416</v>
      </c>
      <c r="C522" s="64">
        <v>5739.44</v>
      </c>
      <c r="D522" s="64">
        <v>183</v>
      </c>
      <c r="E522" s="64">
        <v>481.69</v>
      </c>
      <c r="F522" s="64">
        <v>0</v>
      </c>
      <c r="H522" s="64">
        <f t="shared" si="63"/>
        <v>-481.69</v>
      </c>
      <c r="J522" s="64">
        <f t="shared" si="59"/>
        <v>66</v>
      </c>
      <c r="K522" s="64">
        <f t="shared" si="60"/>
        <v>75</v>
      </c>
      <c r="L522" s="64">
        <f t="shared" si="61"/>
        <v>269</v>
      </c>
      <c r="M522" s="64">
        <f t="shared" si="62"/>
        <v>92</v>
      </c>
      <c r="T522" s="64">
        <f t="shared" si="65"/>
        <v>501</v>
      </c>
      <c r="U522" s="64" t="e">
        <f ca="1">INDEX(OFFSET($G$21,0,MATCH(U$20,$H$20:$I$20,0),COUNT($A$21:$A$2199),1),MATCH($T522,OFFSET($I$21,0,MATCH(U$21,$J$19:$M$19,0),COUNT($A$21:$A$2199),1),0),1)</f>
        <v>#N/A</v>
      </c>
      <c r="V522" s="64" t="e">
        <f ca="1">INDEX(OFFSET($G$21,0,MATCH(V$20,$H$20:$I$20,0),COUNT($A$21:$A$2199),1),MATCH($T522,OFFSET($I$21,0,MATCH(V$21,$J$19:$M$19,0),COUNT($A$21:$A$2199),1),0),1)</f>
        <v>#N/A</v>
      </c>
      <c r="Y522" s="64" t="str">
        <f t="shared" ca="1" si="64"/>
        <v xml:space="preserve"> </v>
      </c>
      <c r="Z522" s="64" t="str">
        <f t="shared" ca="1" si="66"/>
        <v xml:space="preserve"> </v>
      </c>
    </row>
    <row r="523" spans="1:26" hidden="1" outlineLevel="1" x14ac:dyDescent="0.35">
      <c r="A523" s="64">
        <v>4132114</v>
      </c>
      <c r="B523" s="64" t="s">
        <v>102</v>
      </c>
      <c r="C523" s="64">
        <v>3408.77</v>
      </c>
      <c r="D523" s="64">
        <v>184</v>
      </c>
      <c r="E523" s="64">
        <v>277.35000000000002</v>
      </c>
      <c r="F523" s="64">
        <v>272.95</v>
      </c>
      <c r="H523" s="64">
        <f t="shared" si="63"/>
        <v>-4.4000000000000341</v>
      </c>
      <c r="J523" s="64">
        <f t="shared" si="59"/>
        <v>67</v>
      </c>
      <c r="K523" s="64">
        <f t="shared" si="60"/>
        <v>75</v>
      </c>
      <c r="L523" s="64">
        <f t="shared" si="61"/>
        <v>269</v>
      </c>
      <c r="M523" s="64">
        <f t="shared" si="62"/>
        <v>92</v>
      </c>
      <c r="T523" s="64">
        <f t="shared" si="65"/>
        <v>502</v>
      </c>
      <c r="U523" s="64" t="e">
        <f ca="1">INDEX(OFFSET($G$21,0,MATCH(U$20,$H$20:$I$20,0),COUNT($A$21:$A$2199),1),MATCH($T523,OFFSET($I$21,0,MATCH(U$21,$J$19:$M$19,0),COUNT($A$21:$A$2199),1),0),1)</f>
        <v>#N/A</v>
      </c>
      <c r="V523" s="64" t="e">
        <f ca="1">INDEX(OFFSET($G$21,0,MATCH(V$20,$H$20:$I$20,0),COUNT($A$21:$A$2199),1),MATCH($T523,OFFSET($I$21,0,MATCH(V$21,$J$19:$M$19,0),COUNT($A$21:$A$2199),1),0),1)</f>
        <v>#N/A</v>
      </c>
      <c r="Y523" s="64" t="str">
        <f t="shared" ca="1" si="64"/>
        <v xml:space="preserve"> </v>
      </c>
      <c r="Z523" s="64" t="str">
        <f t="shared" ca="1" si="66"/>
        <v xml:space="preserve"> </v>
      </c>
    </row>
    <row r="524" spans="1:26" hidden="1" outlineLevel="1" x14ac:dyDescent="0.35">
      <c r="A524" s="64">
        <v>4179132</v>
      </c>
      <c r="B524" s="64" t="s">
        <v>184</v>
      </c>
      <c r="C524" s="64">
        <v>4950.18</v>
      </c>
      <c r="D524" s="64">
        <v>183</v>
      </c>
      <c r="E524" s="64">
        <v>367.32</v>
      </c>
      <c r="F524" s="64">
        <v>0</v>
      </c>
      <c r="H524" s="64">
        <f t="shared" si="63"/>
        <v>-367.32</v>
      </c>
      <c r="J524" s="64">
        <f t="shared" si="59"/>
        <v>67</v>
      </c>
      <c r="K524" s="64">
        <f t="shared" si="60"/>
        <v>75</v>
      </c>
      <c r="L524" s="64">
        <f t="shared" si="61"/>
        <v>270</v>
      </c>
      <c r="M524" s="64">
        <f t="shared" si="62"/>
        <v>92</v>
      </c>
      <c r="T524" s="64">
        <f t="shared" si="65"/>
        <v>503</v>
      </c>
      <c r="U524" s="64" t="e">
        <f ca="1">INDEX(OFFSET($G$21,0,MATCH(U$20,$H$20:$I$20,0),COUNT($A$21:$A$2199),1),MATCH($T524,OFFSET($I$21,0,MATCH(U$21,$J$19:$M$19,0),COUNT($A$21:$A$2199),1),0),1)</f>
        <v>#N/A</v>
      </c>
      <c r="V524" s="64" t="e">
        <f ca="1">INDEX(OFFSET($G$21,0,MATCH(V$20,$H$20:$I$20,0),COUNT($A$21:$A$2199),1),MATCH($T524,OFFSET($I$21,0,MATCH(V$21,$J$19:$M$19,0),COUNT($A$21:$A$2199),1),0),1)</f>
        <v>#N/A</v>
      </c>
      <c r="Y524" s="64" t="str">
        <f t="shared" ca="1" si="64"/>
        <v xml:space="preserve"> </v>
      </c>
      <c r="Z524" s="64" t="str">
        <f t="shared" ca="1" si="66"/>
        <v xml:space="preserve"> </v>
      </c>
    </row>
    <row r="525" spans="1:26" hidden="1" outlineLevel="1" x14ac:dyDescent="0.35">
      <c r="A525" s="64">
        <v>4180824</v>
      </c>
      <c r="B525" s="64" t="s">
        <v>184</v>
      </c>
      <c r="C525" s="64">
        <v>2745.83</v>
      </c>
      <c r="D525" s="64">
        <v>183</v>
      </c>
      <c r="E525" s="64">
        <v>225.06</v>
      </c>
      <c r="F525" s="64">
        <v>0</v>
      </c>
      <c r="H525" s="64">
        <f t="shared" si="63"/>
        <v>-225.06</v>
      </c>
      <c r="J525" s="64">
        <f t="shared" si="59"/>
        <v>67</v>
      </c>
      <c r="K525" s="64">
        <f t="shared" si="60"/>
        <v>75</v>
      </c>
      <c r="L525" s="64">
        <f t="shared" si="61"/>
        <v>271</v>
      </c>
      <c r="M525" s="64">
        <f t="shared" si="62"/>
        <v>92</v>
      </c>
      <c r="T525" s="64">
        <f t="shared" si="65"/>
        <v>504</v>
      </c>
      <c r="U525" s="64" t="e">
        <f ca="1">INDEX(OFFSET($G$21,0,MATCH(U$20,$H$20:$I$20,0),COUNT($A$21:$A$2199),1),MATCH($T525,OFFSET($I$21,0,MATCH(U$21,$J$19:$M$19,0),COUNT($A$21:$A$2199),1),0),1)</f>
        <v>#N/A</v>
      </c>
      <c r="V525" s="64" t="e">
        <f ca="1">INDEX(OFFSET($G$21,0,MATCH(V$20,$H$20:$I$20,0),COUNT($A$21:$A$2199),1),MATCH($T525,OFFSET($I$21,0,MATCH(V$21,$J$19:$M$19,0),COUNT($A$21:$A$2199),1),0),1)</f>
        <v>#N/A</v>
      </c>
      <c r="Y525" s="64" t="str">
        <f t="shared" ca="1" si="64"/>
        <v xml:space="preserve"> </v>
      </c>
      <c r="Z525" s="64" t="str">
        <f t="shared" ca="1" si="66"/>
        <v xml:space="preserve"> </v>
      </c>
    </row>
    <row r="526" spans="1:26" hidden="1" outlineLevel="1" x14ac:dyDescent="0.35">
      <c r="A526" s="64">
        <v>4181070</v>
      </c>
      <c r="B526" s="64" t="s">
        <v>184</v>
      </c>
      <c r="C526" s="64">
        <v>3446.33</v>
      </c>
      <c r="D526" s="64">
        <v>185</v>
      </c>
      <c r="E526" s="64">
        <v>284.33</v>
      </c>
      <c r="F526" s="64">
        <v>0</v>
      </c>
      <c r="H526" s="64">
        <f t="shared" si="63"/>
        <v>-284.33</v>
      </c>
      <c r="J526" s="64">
        <f t="shared" si="59"/>
        <v>67</v>
      </c>
      <c r="K526" s="64">
        <f t="shared" si="60"/>
        <v>75</v>
      </c>
      <c r="L526" s="64">
        <f t="shared" si="61"/>
        <v>272</v>
      </c>
      <c r="M526" s="64">
        <f t="shared" si="62"/>
        <v>92</v>
      </c>
      <c r="T526" s="64">
        <f t="shared" si="65"/>
        <v>505</v>
      </c>
      <c r="U526" s="64" t="e">
        <f ca="1">INDEX(OFFSET($G$21,0,MATCH(U$20,$H$20:$I$20,0),COUNT($A$21:$A$2199),1),MATCH($T526,OFFSET($I$21,0,MATCH(U$21,$J$19:$M$19,0),COUNT($A$21:$A$2199),1),0),1)</f>
        <v>#N/A</v>
      </c>
      <c r="V526" s="64" t="e">
        <f ca="1">INDEX(OFFSET($G$21,0,MATCH(V$20,$H$20:$I$20,0),COUNT($A$21:$A$2199),1),MATCH($T526,OFFSET($I$21,0,MATCH(V$21,$J$19:$M$19,0),COUNT($A$21:$A$2199),1),0),1)</f>
        <v>#N/A</v>
      </c>
      <c r="Y526" s="64" t="str">
        <f t="shared" ca="1" si="64"/>
        <v xml:space="preserve"> </v>
      </c>
      <c r="Z526" s="64" t="str">
        <f t="shared" ca="1" si="66"/>
        <v xml:space="preserve"> </v>
      </c>
    </row>
    <row r="527" spans="1:26" hidden="1" outlineLevel="1" x14ac:dyDescent="0.35">
      <c r="A527" s="64">
        <v>4181939</v>
      </c>
      <c r="B527" s="64" t="s">
        <v>184</v>
      </c>
      <c r="C527" s="64">
        <v>3938.41</v>
      </c>
      <c r="D527" s="64">
        <v>183</v>
      </c>
      <c r="E527" s="64">
        <v>331.63</v>
      </c>
      <c r="F527" s="64">
        <v>0</v>
      </c>
      <c r="H527" s="64">
        <f t="shared" si="63"/>
        <v>-331.63</v>
      </c>
      <c r="J527" s="64">
        <f t="shared" si="59"/>
        <v>67</v>
      </c>
      <c r="K527" s="64">
        <f t="shared" si="60"/>
        <v>75</v>
      </c>
      <c r="L527" s="64">
        <f t="shared" si="61"/>
        <v>273</v>
      </c>
      <c r="M527" s="64">
        <f t="shared" si="62"/>
        <v>92</v>
      </c>
      <c r="T527" s="64">
        <f t="shared" si="65"/>
        <v>506</v>
      </c>
      <c r="U527" s="64" t="e">
        <f ca="1">INDEX(OFFSET($G$21,0,MATCH(U$20,$H$20:$I$20,0),COUNT($A$21:$A$2199),1),MATCH($T527,OFFSET($I$21,0,MATCH(U$21,$J$19:$M$19,0),COUNT($A$21:$A$2199),1),0),1)</f>
        <v>#N/A</v>
      </c>
      <c r="V527" s="64" t="e">
        <f ca="1">INDEX(OFFSET($G$21,0,MATCH(V$20,$H$20:$I$20,0),COUNT($A$21:$A$2199),1),MATCH($T527,OFFSET($I$21,0,MATCH(V$21,$J$19:$M$19,0),COUNT($A$21:$A$2199),1),0),1)</f>
        <v>#N/A</v>
      </c>
      <c r="Y527" s="64" t="str">
        <f t="shared" ca="1" si="64"/>
        <v xml:space="preserve"> </v>
      </c>
      <c r="Z527" s="64" t="str">
        <f t="shared" ca="1" si="66"/>
        <v xml:space="preserve"> </v>
      </c>
    </row>
    <row r="528" spans="1:26" hidden="1" outlineLevel="1" x14ac:dyDescent="0.35">
      <c r="A528" s="64">
        <v>4182739</v>
      </c>
      <c r="B528" s="64" t="s">
        <v>184</v>
      </c>
      <c r="C528" s="64">
        <v>4105.3599999999997</v>
      </c>
      <c r="D528" s="64">
        <v>183</v>
      </c>
      <c r="E528" s="64">
        <v>332.89</v>
      </c>
      <c r="F528" s="64">
        <v>0</v>
      </c>
      <c r="H528" s="64">
        <f t="shared" si="63"/>
        <v>-332.89</v>
      </c>
      <c r="J528" s="64">
        <f t="shared" si="59"/>
        <v>67</v>
      </c>
      <c r="K528" s="64">
        <f t="shared" si="60"/>
        <v>75</v>
      </c>
      <c r="L528" s="64">
        <f t="shared" si="61"/>
        <v>274</v>
      </c>
      <c r="M528" s="64">
        <f t="shared" si="62"/>
        <v>92</v>
      </c>
      <c r="T528" s="64">
        <f t="shared" si="65"/>
        <v>507</v>
      </c>
      <c r="U528" s="64" t="e">
        <f ca="1">INDEX(OFFSET($G$21,0,MATCH(U$20,$H$20:$I$20,0),COUNT($A$21:$A$2199),1),MATCH($T528,OFFSET($I$21,0,MATCH(U$21,$J$19:$M$19,0),COUNT($A$21:$A$2199),1),0),1)</f>
        <v>#N/A</v>
      </c>
      <c r="V528" s="64" t="e">
        <f ca="1">INDEX(OFFSET($G$21,0,MATCH(V$20,$H$20:$I$20,0),COUNT($A$21:$A$2199),1),MATCH($T528,OFFSET($I$21,0,MATCH(V$21,$J$19:$M$19,0),COUNT($A$21:$A$2199),1),0),1)</f>
        <v>#N/A</v>
      </c>
      <c r="Y528" s="64" t="str">
        <f t="shared" ca="1" si="64"/>
        <v xml:space="preserve"> </v>
      </c>
      <c r="Z528" s="64" t="str">
        <f t="shared" ca="1" si="66"/>
        <v xml:space="preserve"> </v>
      </c>
    </row>
    <row r="529" spans="1:26" hidden="1" outlineLevel="1" x14ac:dyDescent="0.35">
      <c r="A529" s="64">
        <v>4183191</v>
      </c>
      <c r="B529" s="64" t="s">
        <v>416</v>
      </c>
      <c r="C529" s="64">
        <v>1979.63</v>
      </c>
      <c r="D529" s="64">
        <v>183</v>
      </c>
      <c r="E529" s="64">
        <v>162.46</v>
      </c>
      <c r="F529" s="64">
        <v>0</v>
      </c>
      <c r="H529" s="64">
        <f t="shared" si="63"/>
        <v>-162.46</v>
      </c>
      <c r="J529" s="64">
        <f t="shared" si="59"/>
        <v>67</v>
      </c>
      <c r="K529" s="64">
        <f t="shared" si="60"/>
        <v>75</v>
      </c>
      <c r="L529" s="64">
        <f t="shared" si="61"/>
        <v>274</v>
      </c>
      <c r="M529" s="64">
        <f t="shared" si="62"/>
        <v>93</v>
      </c>
      <c r="T529" s="64">
        <f t="shared" si="65"/>
        <v>508</v>
      </c>
      <c r="U529" s="64" t="e">
        <f ca="1">INDEX(OFFSET($G$21,0,MATCH(U$20,$H$20:$I$20,0),COUNT($A$21:$A$2199),1),MATCH($T529,OFFSET($I$21,0,MATCH(U$21,$J$19:$M$19,0),COUNT($A$21:$A$2199),1),0),1)</f>
        <v>#N/A</v>
      </c>
      <c r="V529" s="64" t="e">
        <f ca="1">INDEX(OFFSET($G$21,0,MATCH(V$20,$H$20:$I$20,0),COUNT($A$21:$A$2199),1),MATCH($T529,OFFSET($I$21,0,MATCH(V$21,$J$19:$M$19,0),COUNT($A$21:$A$2199),1),0),1)</f>
        <v>#N/A</v>
      </c>
      <c r="Y529" s="64" t="str">
        <f t="shared" ca="1" si="64"/>
        <v xml:space="preserve"> </v>
      </c>
      <c r="Z529" s="64" t="str">
        <f t="shared" ca="1" si="66"/>
        <v xml:space="preserve"> </v>
      </c>
    </row>
    <row r="530" spans="1:26" hidden="1" outlineLevel="1" x14ac:dyDescent="0.35">
      <c r="A530" s="64">
        <v>4183258</v>
      </c>
      <c r="B530" s="64" t="s">
        <v>184</v>
      </c>
      <c r="C530" s="64">
        <v>2372.33</v>
      </c>
      <c r="D530" s="64">
        <v>183</v>
      </c>
      <c r="E530" s="64">
        <v>192.09</v>
      </c>
      <c r="F530" s="64">
        <v>0</v>
      </c>
      <c r="H530" s="64">
        <f t="shared" si="63"/>
        <v>-192.09</v>
      </c>
      <c r="J530" s="64">
        <f t="shared" si="59"/>
        <v>67</v>
      </c>
      <c r="K530" s="64">
        <f t="shared" si="60"/>
        <v>75</v>
      </c>
      <c r="L530" s="64">
        <f t="shared" si="61"/>
        <v>275</v>
      </c>
      <c r="M530" s="64">
        <f t="shared" si="62"/>
        <v>93</v>
      </c>
      <c r="T530" s="64">
        <f t="shared" si="65"/>
        <v>509</v>
      </c>
      <c r="U530" s="64" t="e">
        <f ca="1">INDEX(OFFSET($G$21,0,MATCH(U$20,$H$20:$I$20,0),COUNT($A$21:$A$2199),1),MATCH($T530,OFFSET($I$21,0,MATCH(U$21,$J$19:$M$19,0),COUNT($A$21:$A$2199),1),0),1)</f>
        <v>#N/A</v>
      </c>
      <c r="V530" s="64" t="e">
        <f ca="1">INDEX(OFFSET($G$21,0,MATCH(V$20,$H$20:$I$20,0),COUNT($A$21:$A$2199),1),MATCH($T530,OFFSET($I$21,0,MATCH(V$21,$J$19:$M$19,0),COUNT($A$21:$A$2199),1),0),1)</f>
        <v>#N/A</v>
      </c>
      <c r="Y530" s="64" t="str">
        <f t="shared" ca="1" si="64"/>
        <v xml:space="preserve"> </v>
      </c>
      <c r="Z530" s="64" t="str">
        <f t="shared" ca="1" si="66"/>
        <v xml:space="preserve"> </v>
      </c>
    </row>
    <row r="531" spans="1:26" hidden="1" outlineLevel="1" x14ac:dyDescent="0.35">
      <c r="A531" s="64">
        <v>4188456</v>
      </c>
      <c r="B531" s="64" t="s">
        <v>184</v>
      </c>
      <c r="C531" s="64">
        <v>3029.37</v>
      </c>
      <c r="D531" s="64">
        <v>183</v>
      </c>
      <c r="E531" s="64">
        <v>243.74</v>
      </c>
      <c r="F531" s="64">
        <v>0</v>
      </c>
      <c r="H531" s="64">
        <f t="shared" si="63"/>
        <v>-243.74</v>
      </c>
      <c r="J531" s="64">
        <f t="shared" si="59"/>
        <v>67</v>
      </c>
      <c r="K531" s="64">
        <f t="shared" si="60"/>
        <v>75</v>
      </c>
      <c r="L531" s="64">
        <f t="shared" si="61"/>
        <v>276</v>
      </c>
      <c r="M531" s="64">
        <f t="shared" si="62"/>
        <v>93</v>
      </c>
      <c r="T531" s="64">
        <f t="shared" si="65"/>
        <v>510</v>
      </c>
      <c r="U531" s="64" t="e">
        <f ca="1">INDEX(OFFSET($G$21,0,MATCH(U$20,$H$20:$I$20,0),COUNT($A$21:$A$2199),1),MATCH($T531,OFFSET($I$21,0,MATCH(U$21,$J$19:$M$19,0),COUNT($A$21:$A$2199),1),0),1)</f>
        <v>#N/A</v>
      </c>
      <c r="V531" s="64" t="e">
        <f ca="1">INDEX(OFFSET($G$21,0,MATCH(V$20,$H$20:$I$20,0),COUNT($A$21:$A$2199),1),MATCH($T531,OFFSET($I$21,0,MATCH(V$21,$J$19:$M$19,0),COUNT($A$21:$A$2199),1),0),1)</f>
        <v>#N/A</v>
      </c>
      <c r="Y531" s="64" t="str">
        <f t="shared" ca="1" si="64"/>
        <v xml:space="preserve"> </v>
      </c>
      <c r="Z531" s="64" t="str">
        <f t="shared" ca="1" si="66"/>
        <v xml:space="preserve"> </v>
      </c>
    </row>
    <row r="532" spans="1:26" hidden="1" outlineLevel="1" x14ac:dyDescent="0.35">
      <c r="A532" s="64">
        <v>4189024</v>
      </c>
      <c r="B532" s="64" t="s">
        <v>184</v>
      </c>
      <c r="C532" s="64">
        <v>2517.75</v>
      </c>
      <c r="D532" s="64">
        <v>183</v>
      </c>
      <c r="E532" s="64">
        <v>205.1</v>
      </c>
      <c r="F532" s="64">
        <v>0</v>
      </c>
      <c r="H532" s="64">
        <f t="shared" si="63"/>
        <v>-205.1</v>
      </c>
      <c r="J532" s="64">
        <f t="shared" si="59"/>
        <v>67</v>
      </c>
      <c r="K532" s="64">
        <f t="shared" si="60"/>
        <v>75</v>
      </c>
      <c r="L532" s="64">
        <f t="shared" si="61"/>
        <v>277</v>
      </c>
      <c r="M532" s="64">
        <f t="shared" si="62"/>
        <v>93</v>
      </c>
      <c r="T532" s="64">
        <f t="shared" si="65"/>
        <v>511</v>
      </c>
      <c r="U532" s="64" t="e">
        <f ca="1">INDEX(OFFSET($G$21,0,MATCH(U$20,$H$20:$I$20,0),COUNT($A$21:$A$2199),1),MATCH($T532,OFFSET($I$21,0,MATCH(U$21,$J$19:$M$19,0),COUNT($A$21:$A$2199),1),0),1)</f>
        <v>#N/A</v>
      </c>
      <c r="V532" s="64" t="e">
        <f ca="1">INDEX(OFFSET($G$21,0,MATCH(V$20,$H$20:$I$20,0),COUNT($A$21:$A$2199),1),MATCH($T532,OFFSET($I$21,0,MATCH(V$21,$J$19:$M$19,0),COUNT($A$21:$A$2199),1),0),1)</f>
        <v>#N/A</v>
      </c>
      <c r="Y532" s="64" t="str">
        <f t="shared" ca="1" si="64"/>
        <v xml:space="preserve"> </v>
      </c>
      <c r="Z532" s="64" t="str">
        <f t="shared" ca="1" si="66"/>
        <v xml:space="preserve"> </v>
      </c>
    </row>
    <row r="533" spans="1:26" hidden="1" outlineLevel="1" x14ac:dyDescent="0.35">
      <c r="A533" s="64">
        <v>4189222</v>
      </c>
      <c r="B533" s="64" t="s">
        <v>184</v>
      </c>
      <c r="C533" s="64">
        <v>6556.15</v>
      </c>
      <c r="D533" s="64">
        <v>185</v>
      </c>
      <c r="E533" s="64">
        <v>548.82000000000005</v>
      </c>
      <c r="F533" s="64">
        <v>0</v>
      </c>
      <c r="H533" s="64">
        <f t="shared" si="63"/>
        <v>-548.82000000000005</v>
      </c>
      <c r="J533" s="64">
        <f t="shared" ref="J533:J596" si="67">IF($B533=J$19,J532+1,J532)</f>
        <v>67</v>
      </c>
      <c r="K533" s="64">
        <f t="shared" ref="K533:K596" si="68">IF($B533=K$19,K532+1,K532)</f>
        <v>75</v>
      </c>
      <c r="L533" s="64">
        <f t="shared" ref="L533:L596" si="69">IF($B533=L$19,L532+1,L532)</f>
        <v>278</v>
      </c>
      <c r="M533" s="64">
        <f t="shared" ref="M533:M596" si="70">IF($B533=M$19,M532+1,M532)</f>
        <v>93</v>
      </c>
      <c r="T533" s="64">
        <f t="shared" si="65"/>
        <v>512</v>
      </c>
      <c r="U533" s="64" t="e">
        <f ca="1">INDEX(OFFSET($G$21,0,MATCH(U$20,$H$20:$I$20,0),COUNT($A$21:$A$2199),1),MATCH($T533,OFFSET($I$21,0,MATCH(U$21,$J$19:$M$19,0),COUNT($A$21:$A$2199),1),0),1)</f>
        <v>#N/A</v>
      </c>
      <c r="V533" s="64" t="e">
        <f ca="1">INDEX(OFFSET($G$21,0,MATCH(V$20,$H$20:$I$20,0),COUNT($A$21:$A$2199),1),MATCH($T533,OFFSET($I$21,0,MATCH(V$21,$J$19:$M$19,0),COUNT($A$21:$A$2199),1),0),1)</f>
        <v>#N/A</v>
      </c>
      <c r="Y533" s="64" t="str">
        <f t="shared" ca="1" si="64"/>
        <v xml:space="preserve"> </v>
      </c>
      <c r="Z533" s="64" t="str">
        <f t="shared" ca="1" si="66"/>
        <v xml:space="preserve"> </v>
      </c>
    </row>
    <row r="534" spans="1:26" hidden="1" outlineLevel="1" x14ac:dyDescent="0.35">
      <c r="A534" s="64">
        <v>4191326</v>
      </c>
      <c r="B534" s="64" t="s">
        <v>184</v>
      </c>
      <c r="C534" s="64">
        <v>2048.14</v>
      </c>
      <c r="D534" s="64">
        <v>183</v>
      </c>
      <c r="E534" s="64">
        <v>171.34</v>
      </c>
      <c r="F534" s="64">
        <v>0</v>
      </c>
      <c r="H534" s="64">
        <f t="shared" ref="H534:H597" si="71">F534-E534</f>
        <v>-171.34</v>
      </c>
      <c r="J534" s="64">
        <f t="shared" si="67"/>
        <v>67</v>
      </c>
      <c r="K534" s="64">
        <f t="shared" si="68"/>
        <v>75</v>
      </c>
      <c r="L534" s="64">
        <f t="shared" si="69"/>
        <v>279</v>
      </c>
      <c r="M534" s="64">
        <f t="shared" si="70"/>
        <v>93</v>
      </c>
      <c r="T534" s="64">
        <f t="shared" si="65"/>
        <v>513</v>
      </c>
      <c r="U534" s="64" t="e">
        <f ca="1">INDEX(OFFSET($G$21,0,MATCH(U$20,$H$20:$I$20,0),COUNT($A$21:$A$2199),1),MATCH($T534,OFFSET($I$21,0,MATCH(U$21,$J$19:$M$19,0),COUNT($A$21:$A$2199),1),0),1)</f>
        <v>#N/A</v>
      </c>
      <c r="V534" s="64" t="e">
        <f ca="1">INDEX(OFFSET($G$21,0,MATCH(V$20,$H$20:$I$20,0),COUNT($A$21:$A$2199),1),MATCH($T534,OFFSET($I$21,0,MATCH(V$21,$J$19:$M$19,0),COUNT($A$21:$A$2199),1),0),1)</f>
        <v>#N/A</v>
      </c>
      <c r="Y534" s="64" t="str">
        <f t="shared" ca="1" si="64"/>
        <v xml:space="preserve"> </v>
      </c>
      <c r="Z534" s="64" t="str">
        <f t="shared" ca="1" si="66"/>
        <v xml:space="preserve"> </v>
      </c>
    </row>
    <row r="535" spans="1:26" hidden="1" outlineLevel="1" x14ac:dyDescent="0.35">
      <c r="A535" s="64">
        <v>4192019</v>
      </c>
      <c r="B535" s="64" t="s">
        <v>102</v>
      </c>
      <c r="C535" s="64">
        <v>3688.75</v>
      </c>
      <c r="D535" s="64">
        <v>185</v>
      </c>
      <c r="E535" s="64">
        <v>292.69</v>
      </c>
      <c r="F535" s="64">
        <v>292.14999999999998</v>
      </c>
      <c r="H535" s="64">
        <f t="shared" si="71"/>
        <v>-0.54000000000002046</v>
      </c>
      <c r="J535" s="64">
        <f t="shared" si="67"/>
        <v>68</v>
      </c>
      <c r="K535" s="64">
        <f t="shared" si="68"/>
        <v>75</v>
      </c>
      <c r="L535" s="64">
        <f t="shared" si="69"/>
        <v>279</v>
      </c>
      <c r="M535" s="64">
        <f t="shared" si="70"/>
        <v>93</v>
      </c>
      <c r="T535" s="64">
        <f t="shared" si="65"/>
        <v>514</v>
      </c>
      <c r="U535" s="64" t="e">
        <f ca="1">INDEX(OFFSET($G$21,0,MATCH(U$20,$H$20:$I$20,0),COUNT($A$21:$A$2199),1),MATCH($T535,OFFSET($I$21,0,MATCH(U$21,$J$19:$M$19,0),COUNT($A$21:$A$2199),1),0),1)</f>
        <v>#N/A</v>
      </c>
      <c r="V535" s="64" t="e">
        <f ca="1">INDEX(OFFSET($G$21,0,MATCH(V$20,$H$20:$I$20,0),COUNT($A$21:$A$2199),1),MATCH($T535,OFFSET($I$21,0,MATCH(V$21,$J$19:$M$19,0),COUNT($A$21:$A$2199),1),0),1)</f>
        <v>#N/A</v>
      </c>
      <c r="Y535" s="64" t="str">
        <f t="shared" ref="Y535:Y598" ca="1" si="72">IF(ISNA(U535)," ",U535)</f>
        <v xml:space="preserve"> </v>
      </c>
      <c r="Z535" s="64" t="str">
        <f t="shared" ca="1" si="66"/>
        <v xml:space="preserve"> </v>
      </c>
    </row>
    <row r="536" spans="1:26" hidden="1" outlineLevel="1" x14ac:dyDescent="0.35">
      <c r="A536" s="64">
        <v>4192225</v>
      </c>
      <c r="B536" s="64" t="s">
        <v>184</v>
      </c>
      <c r="C536" s="64">
        <v>3958.51</v>
      </c>
      <c r="D536" s="64">
        <v>183</v>
      </c>
      <c r="E536" s="64">
        <v>332.53</v>
      </c>
      <c r="F536" s="64">
        <v>0</v>
      </c>
      <c r="H536" s="64">
        <f t="shared" si="71"/>
        <v>-332.53</v>
      </c>
      <c r="J536" s="64">
        <f t="shared" si="67"/>
        <v>68</v>
      </c>
      <c r="K536" s="64">
        <f t="shared" si="68"/>
        <v>75</v>
      </c>
      <c r="L536" s="64">
        <f t="shared" si="69"/>
        <v>280</v>
      </c>
      <c r="M536" s="64">
        <f t="shared" si="70"/>
        <v>93</v>
      </c>
      <c r="T536" s="64">
        <f t="shared" ref="T536:T599" si="73">T535+1</f>
        <v>515</v>
      </c>
      <c r="U536" s="64" t="e">
        <f ca="1">INDEX(OFFSET($G$21,0,MATCH(U$20,$H$20:$I$20,0),COUNT($A$21:$A$2199),1),MATCH($T536,OFFSET($I$21,0,MATCH(U$21,$J$19:$M$19,0),COUNT($A$21:$A$2199),1),0),1)</f>
        <v>#N/A</v>
      </c>
      <c r="V536" s="64" t="e">
        <f ca="1">INDEX(OFFSET($G$21,0,MATCH(V$20,$H$20:$I$20,0),COUNT($A$21:$A$2199),1),MATCH($T536,OFFSET($I$21,0,MATCH(V$21,$J$19:$M$19,0),COUNT($A$21:$A$2199),1),0),1)</f>
        <v>#N/A</v>
      </c>
      <c r="Y536" s="64" t="str">
        <f t="shared" ca="1" si="72"/>
        <v xml:space="preserve"> </v>
      </c>
      <c r="Z536" s="64" t="str">
        <f t="shared" ref="Z536:Z599" ca="1" si="74">IF(ISNA(V536)," ",V536)</f>
        <v xml:space="preserve"> </v>
      </c>
    </row>
    <row r="537" spans="1:26" hidden="1" outlineLevel="1" x14ac:dyDescent="0.35">
      <c r="A537" s="64">
        <v>4192423</v>
      </c>
      <c r="B537" s="64" t="s">
        <v>184</v>
      </c>
      <c r="C537" s="64">
        <v>4627.25</v>
      </c>
      <c r="D537" s="64">
        <v>183</v>
      </c>
      <c r="E537" s="64">
        <v>380.09</v>
      </c>
      <c r="F537" s="64">
        <v>0</v>
      </c>
      <c r="H537" s="64">
        <f t="shared" si="71"/>
        <v>-380.09</v>
      </c>
      <c r="J537" s="64">
        <f t="shared" si="67"/>
        <v>68</v>
      </c>
      <c r="K537" s="64">
        <f t="shared" si="68"/>
        <v>75</v>
      </c>
      <c r="L537" s="64">
        <f t="shared" si="69"/>
        <v>281</v>
      </c>
      <c r="M537" s="64">
        <f t="shared" si="70"/>
        <v>93</v>
      </c>
      <c r="T537" s="64">
        <f t="shared" si="73"/>
        <v>516</v>
      </c>
      <c r="U537" s="64" t="e">
        <f ca="1">INDEX(OFFSET($G$21,0,MATCH(U$20,$H$20:$I$20,0),COUNT($A$21:$A$2199),1),MATCH($T537,OFFSET($I$21,0,MATCH(U$21,$J$19:$M$19,0),COUNT($A$21:$A$2199),1),0),1)</f>
        <v>#N/A</v>
      </c>
      <c r="V537" s="64" t="e">
        <f ca="1">INDEX(OFFSET($G$21,0,MATCH(V$20,$H$20:$I$20,0),COUNT($A$21:$A$2199),1),MATCH($T537,OFFSET($I$21,0,MATCH(V$21,$J$19:$M$19,0),COUNT($A$21:$A$2199),1),0),1)</f>
        <v>#N/A</v>
      </c>
      <c r="Y537" s="64" t="str">
        <f t="shared" ca="1" si="72"/>
        <v xml:space="preserve"> </v>
      </c>
      <c r="Z537" s="64" t="str">
        <f t="shared" ca="1" si="74"/>
        <v xml:space="preserve"> </v>
      </c>
    </row>
    <row r="538" spans="1:26" hidden="1" outlineLevel="1" x14ac:dyDescent="0.35">
      <c r="A538" s="64">
        <v>4203171</v>
      </c>
      <c r="B538" s="64" t="s">
        <v>102</v>
      </c>
      <c r="C538" s="64">
        <v>5189.07</v>
      </c>
      <c r="D538" s="64">
        <v>153</v>
      </c>
      <c r="E538" s="64">
        <v>391.61</v>
      </c>
      <c r="F538" s="64">
        <v>380.97</v>
      </c>
      <c r="H538" s="64">
        <f t="shared" si="71"/>
        <v>-10.639999999999986</v>
      </c>
      <c r="J538" s="64">
        <f t="shared" si="67"/>
        <v>69</v>
      </c>
      <c r="K538" s="64">
        <f t="shared" si="68"/>
        <v>75</v>
      </c>
      <c r="L538" s="64">
        <f t="shared" si="69"/>
        <v>281</v>
      </c>
      <c r="M538" s="64">
        <f t="shared" si="70"/>
        <v>93</v>
      </c>
      <c r="T538" s="64">
        <f t="shared" si="73"/>
        <v>517</v>
      </c>
      <c r="U538" s="64" t="e">
        <f ca="1">INDEX(OFFSET($G$21,0,MATCH(U$20,$H$20:$I$20,0),COUNT($A$21:$A$2199),1),MATCH($T538,OFFSET($I$21,0,MATCH(U$21,$J$19:$M$19,0),COUNT($A$21:$A$2199),1),0),1)</f>
        <v>#N/A</v>
      </c>
      <c r="V538" s="64" t="e">
        <f ca="1">INDEX(OFFSET($G$21,0,MATCH(V$20,$H$20:$I$20,0),COUNT($A$21:$A$2199),1),MATCH($T538,OFFSET($I$21,0,MATCH(V$21,$J$19:$M$19,0),COUNT($A$21:$A$2199),1),0),1)</f>
        <v>#N/A</v>
      </c>
      <c r="Y538" s="64" t="str">
        <f t="shared" ca="1" si="72"/>
        <v xml:space="preserve"> </v>
      </c>
      <c r="Z538" s="64" t="str">
        <f t="shared" ca="1" si="74"/>
        <v xml:space="preserve"> </v>
      </c>
    </row>
    <row r="539" spans="1:26" hidden="1" outlineLevel="1" x14ac:dyDescent="0.35">
      <c r="A539" s="64">
        <v>4223393</v>
      </c>
      <c r="B539" s="64" t="s">
        <v>416</v>
      </c>
      <c r="C539" s="64">
        <v>5109.1499999999996</v>
      </c>
      <c r="D539" s="64">
        <v>186</v>
      </c>
      <c r="E539" s="64">
        <v>445.84</v>
      </c>
      <c r="F539" s="64">
        <v>0</v>
      </c>
      <c r="H539" s="64">
        <f t="shared" si="71"/>
        <v>-445.84</v>
      </c>
      <c r="J539" s="64">
        <f t="shared" si="67"/>
        <v>69</v>
      </c>
      <c r="K539" s="64">
        <f t="shared" si="68"/>
        <v>75</v>
      </c>
      <c r="L539" s="64">
        <f t="shared" si="69"/>
        <v>281</v>
      </c>
      <c r="M539" s="64">
        <f t="shared" si="70"/>
        <v>94</v>
      </c>
      <c r="T539" s="64">
        <f t="shared" si="73"/>
        <v>518</v>
      </c>
      <c r="U539" s="64" t="e">
        <f ca="1">INDEX(OFFSET($G$21,0,MATCH(U$20,$H$20:$I$20,0),COUNT($A$21:$A$2199),1),MATCH($T539,OFFSET($I$21,0,MATCH(U$21,$J$19:$M$19,0),COUNT($A$21:$A$2199),1),0),1)</f>
        <v>#N/A</v>
      </c>
      <c r="V539" s="64" t="e">
        <f ca="1">INDEX(OFFSET($G$21,0,MATCH(V$20,$H$20:$I$20,0),COUNT($A$21:$A$2199),1),MATCH($T539,OFFSET($I$21,0,MATCH(V$21,$J$19:$M$19,0),COUNT($A$21:$A$2199),1),0),1)</f>
        <v>#N/A</v>
      </c>
      <c r="Y539" s="64" t="str">
        <f t="shared" ca="1" si="72"/>
        <v xml:space="preserve"> </v>
      </c>
      <c r="Z539" s="64" t="str">
        <f t="shared" ca="1" si="74"/>
        <v xml:space="preserve"> </v>
      </c>
    </row>
    <row r="540" spans="1:26" hidden="1" outlineLevel="1" x14ac:dyDescent="0.35">
      <c r="A540" s="64">
        <v>4225167</v>
      </c>
      <c r="B540" s="64" t="s">
        <v>184</v>
      </c>
      <c r="C540" s="64">
        <v>6479</v>
      </c>
      <c r="D540" s="64">
        <v>186</v>
      </c>
      <c r="E540" s="64">
        <v>537.53</v>
      </c>
      <c r="F540" s="64">
        <v>0</v>
      </c>
      <c r="H540" s="64">
        <f t="shared" si="71"/>
        <v>-537.53</v>
      </c>
      <c r="J540" s="64">
        <f t="shared" si="67"/>
        <v>69</v>
      </c>
      <c r="K540" s="64">
        <f t="shared" si="68"/>
        <v>75</v>
      </c>
      <c r="L540" s="64">
        <f t="shared" si="69"/>
        <v>282</v>
      </c>
      <c r="M540" s="64">
        <f t="shared" si="70"/>
        <v>94</v>
      </c>
      <c r="T540" s="64">
        <f t="shared" si="73"/>
        <v>519</v>
      </c>
      <c r="U540" s="64" t="e">
        <f ca="1">INDEX(OFFSET($G$21,0,MATCH(U$20,$H$20:$I$20,0),COUNT($A$21:$A$2199),1),MATCH($T540,OFFSET($I$21,0,MATCH(U$21,$J$19:$M$19,0),COUNT($A$21:$A$2199),1),0),1)</f>
        <v>#N/A</v>
      </c>
      <c r="V540" s="64" t="e">
        <f ca="1">INDEX(OFFSET($G$21,0,MATCH(V$20,$H$20:$I$20,0),COUNT($A$21:$A$2199),1),MATCH($T540,OFFSET($I$21,0,MATCH(V$21,$J$19:$M$19,0),COUNT($A$21:$A$2199),1),0),1)</f>
        <v>#N/A</v>
      </c>
      <c r="Y540" s="64" t="str">
        <f t="shared" ca="1" si="72"/>
        <v xml:space="preserve"> </v>
      </c>
      <c r="Z540" s="64" t="str">
        <f t="shared" ca="1" si="74"/>
        <v xml:space="preserve"> </v>
      </c>
    </row>
    <row r="541" spans="1:26" hidden="1" outlineLevel="1" x14ac:dyDescent="0.35">
      <c r="A541" s="64">
        <v>4226892</v>
      </c>
      <c r="B541" s="64" t="s">
        <v>184</v>
      </c>
      <c r="C541" s="64">
        <v>2406.29</v>
      </c>
      <c r="D541" s="64">
        <v>186</v>
      </c>
      <c r="E541" s="64">
        <v>193.65</v>
      </c>
      <c r="F541" s="64">
        <v>0</v>
      </c>
      <c r="H541" s="64">
        <f t="shared" si="71"/>
        <v>-193.65</v>
      </c>
      <c r="J541" s="64">
        <f t="shared" si="67"/>
        <v>69</v>
      </c>
      <c r="K541" s="64">
        <f t="shared" si="68"/>
        <v>75</v>
      </c>
      <c r="L541" s="64">
        <f t="shared" si="69"/>
        <v>283</v>
      </c>
      <c r="M541" s="64">
        <f t="shared" si="70"/>
        <v>94</v>
      </c>
      <c r="T541" s="64">
        <f t="shared" si="73"/>
        <v>520</v>
      </c>
      <c r="U541" s="64" t="e">
        <f ca="1">INDEX(OFFSET($G$21,0,MATCH(U$20,$H$20:$I$20,0),COUNT($A$21:$A$2199),1),MATCH($T541,OFFSET($I$21,0,MATCH(U$21,$J$19:$M$19,0),COUNT($A$21:$A$2199),1),0),1)</f>
        <v>#N/A</v>
      </c>
      <c r="V541" s="64" t="e">
        <f ca="1">INDEX(OFFSET($G$21,0,MATCH(V$20,$H$20:$I$20,0),COUNT($A$21:$A$2199),1),MATCH($T541,OFFSET($I$21,0,MATCH(V$21,$J$19:$M$19,0),COUNT($A$21:$A$2199),1),0),1)</f>
        <v>#N/A</v>
      </c>
      <c r="Y541" s="64" t="str">
        <f t="shared" ca="1" si="72"/>
        <v xml:space="preserve"> </v>
      </c>
      <c r="Z541" s="64" t="str">
        <f t="shared" ca="1" si="74"/>
        <v xml:space="preserve"> </v>
      </c>
    </row>
    <row r="542" spans="1:26" hidden="1" outlineLevel="1" x14ac:dyDescent="0.35">
      <c r="A542" s="64">
        <v>4226909</v>
      </c>
      <c r="B542" s="64" t="s">
        <v>184</v>
      </c>
      <c r="C542" s="64">
        <v>4163.97</v>
      </c>
      <c r="D542" s="64">
        <v>186</v>
      </c>
      <c r="E542" s="64">
        <v>328.65</v>
      </c>
      <c r="F542" s="64">
        <v>0</v>
      </c>
      <c r="H542" s="64">
        <f t="shared" si="71"/>
        <v>-328.65</v>
      </c>
      <c r="J542" s="64">
        <f t="shared" si="67"/>
        <v>69</v>
      </c>
      <c r="K542" s="64">
        <f t="shared" si="68"/>
        <v>75</v>
      </c>
      <c r="L542" s="64">
        <f t="shared" si="69"/>
        <v>284</v>
      </c>
      <c r="M542" s="64">
        <f t="shared" si="70"/>
        <v>94</v>
      </c>
      <c r="T542" s="64">
        <f t="shared" si="73"/>
        <v>521</v>
      </c>
      <c r="U542" s="64" t="e">
        <f ca="1">INDEX(OFFSET($G$21,0,MATCH(U$20,$H$20:$I$20,0),COUNT($A$21:$A$2199),1),MATCH($T542,OFFSET($I$21,0,MATCH(U$21,$J$19:$M$19,0),COUNT($A$21:$A$2199),1),0),1)</f>
        <v>#N/A</v>
      </c>
      <c r="V542" s="64" t="e">
        <f ca="1">INDEX(OFFSET($G$21,0,MATCH(V$20,$H$20:$I$20,0),COUNT($A$21:$A$2199),1),MATCH($T542,OFFSET($I$21,0,MATCH(V$21,$J$19:$M$19,0),COUNT($A$21:$A$2199),1),0),1)</f>
        <v>#N/A</v>
      </c>
      <c r="Y542" s="64" t="str">
        <f t="shared" ca="1" si="72"/>
        <v xml:space="preserve"> </v>
      </c>
      <c r="Z542" s="64" t="str">
        <f t="shared" ca="1" si="74"/>
        <v xml:space="preserve"> </v>
      </c>
    </row>
    <row r="543" spans="1:26" hidden="1" outlineLevel="1" x14ac:dyDescent="0.35">
      <c r="A543" s="64">
        <v>4234530</v>
      </c>
      <c r="B543" s="64" t="s">
        <v>184</v>
      </c>
      <c r="C543" s="64">
        <v>7172.39</v>
      </c>
      <c r="D543" s="64">
        <v>183</v>
      </c>
      <c r="E543" s="64">
        <v>569.73</v>
      </c>
      <c r="F543" s="64">
        <v>0</v>
      </c>
      <c r="H543" s="64">
        <f t="shared" si="71"/>
        <v>-569.73</v>
      </c>
      <c r="J543" s="64">
        <f t="shared" si="67"/>
        <v>69</v>
      </c>
      <c r="K543" s="64">
        <f t="shared" si="68"/>
        <v>75</v>
      </c>
      <c r="L543" s="64">
        <f t="shared" si="69"/>
        <v>285</v>
      </c>
      <c r="M543" s="64">
        <f t="shared" si="70"/>
        <v>94</v>
      </c>
      <c r="T543" s="64">
        <f t="shared" si="73"/>
        <v>522</v>
      </c>
      <c r="U543" s="64" t="e">
        <f ca="1">INDEX(OFFSET($G$21,0,MATCH(U$20,$H$20:$I$20,0),COUNT($A$21:$A$2199),1),MATCH($T543,OFFSET($I$21,0,MATCH(U$21,$J$19:$M$19,0),COUNT($A$21:$A$2199),1),0),1)</f>
        <v>#N/A</v>
      </c>
      <c r="V543" s="64" t="e">
        <f ca="1">INDEX(OFFSET($G$21,0,MATCH(V$20,$H$20:$I$20,0),COUNT($A$21:$A$2199),1),MATCH($T543,OFFSET($I$21,0,MATCH(V$21,$J$19:$M$19,0),COUNT($A$21:$A$2199),1),0),1)</f>
        <v>#N/A</v>
      </c>
      <c r="Y543" s="64" t="str">
        <f t="shared" ca="1" si="72"/>
        <v xml:space="preserve"> </v>
      </c>
      <c r="Z543" s="64" t="str">
        <f t="shared" ca="1" si="74"/>
        <v xml:space="preserve"> </v>
      </c>
    </row>
    <row r="544" spans="1:26" hidden="1" outlineLevel="1" x14ac:dyDescent="0.35">
      <c r="A544" s="64">
        <v>4242400</v>
      </c>
      <c r="B544" s="64" t="s">
        <v>416</v>
      </c>
      <c r="C544" s="64">
        <v>4812.1400000000003</v>
      </c>
      <c r="D544" s="64">
        <v>186</v>
      </c>
      <c r="E544" s="64">
        <v>387.24</v>
      </c>
      <c r="F544" s="64">
        <v>0</v>
      </c>
      <c r="H544" s="64">
        <f t="shared" si="71"/>
        <v>-387.24</v>
      </c>
      <c r="J544" s="64">
        <f t="shared" si="67"/>
        <v>69</v>
      </c>
      <c r="K544" s="64">
        <f t="shared" si="68"/>
        <v>75</v>
      </c>
      <c r="L544" s="64">
        <f t="shared" si="69"/>
        <v>285</v>
      </c>
      <c r="M544" s="64">
        <f t="shared" si="70"/>
        <v>95</v>
      </c>
      <c r="T544" s="64">
        <f t="shared" si="73"/>
        <v>523</v>
      </c>
      <c r="U544" s="64" t="e">
        <f ca="1">INDEX(OFFSET($G$21,0,MATCH(U$20,$H$20:$I$20,0),COUNT($A$21:$A$2199),1),MATCH($T544,OFFSET($I$21,0,MATCH(U$21,$J$19:$M$19,0),COUNT($A$21:$A$2199),1),0),1)</f>
        <v>#N/A</v>
      </c>
      <c r="V544" s="64" t="e">
        <f ca="1">INDEX(OFFSET($G$21,0,MATCH(V$20,$H$20:$I$20,0),COUNT($A$21:$A$2199),1),MATCH($T544,OFFSET($I$21,0,MATCH(V$21,$J$19:$M$19,0),COUNT($A$21:$A$2199),1),0),1)</f>
        <v>#N/A</v>
      </c>
      <c r="Y544" s="64" t="str">
        <f t="shared" ca="1" si="72"/>
        <v xml:space="preserve"> </v>
      </c>
      <c r="Z544" s="64" t="str">
        <f t="shared" ca="1" si="74"/>
        <v xml:space="preserve"> </v>
      </c>
    </row>
    <row r="545" spans="1:26" hidden="1" outlineLevel="1" x14ac:dyDescent="0.35">
      <c r="A545" s="64">
        <v>4242913</v>
      </c>
      <c r="B545" s="64" t="s">
        <v>405</v>
      </c>
      <c r="C545" s="64">
        <v>4321.12</v>
      </c>
      <c r="D545" s="64">
        <v>153</v>
      </c>
      <c r="E545" s="64">
        <v>350.16</v>
      </c>
      <c r="F545" s="64">
        <v>344.1</v>
      </c>
      <c r="H545" s="64">
        <f t="shared" si="71"/>
        <v>-6.0600000000000023</v>
      </c>
      <c r="J545" s="64">
        <f t="shared" si="67"/>
        <v>69</v>
      </c>
      <c r="K545" s="64">
        <f t="shared" si="68"/>
        <v>76</v>
      </c>
      <c r="L545" s="64">
        <f t="shared" si="69"/>
        <v>285</v>
      </c>
      <c r="M545" s="64">
        <f t="shared" si="70"/>
        <v>95</v>
      </c>
      <c r="T545" s="64">
        <f t="shared" si="73"/>
        <v>524</v>
      </c>
      <c r="U545" s="64" t="e">
        <f ca="1">INDEX(OFFSET($G$21,0,MATCH(U$20,$H$20:$I$20,0),COUNT($A$21:$A$2199),1),MATCH($T545,OFFSET($I$21,0,MATCH(U$21,$J$19:$M$19,0),COUNT($A$21:$A$2199),1),0),1)</f>
        <v>#N/A</v>
      </c>
      <c r="V545" s="64" t="e">
        <f ca="1">INDEX(OFFSET($G$21,0,MATCH(V$20,$H$20:$I$20,0),COUNT($A$21:$A$2199),1),MATCH($T545,OFFSET($I$21,0,MATCH(V$21,$J$19:$M$19,0),COUNT($A$21:$A$2199),1),0),1)</f>
        <v>#N/A</v>
      </c>
      <c r="Y545" s="64" t="str">
        <f t="shared" ca="1" si="72"/>
        <v xml:space="preserve"> </v>
      </c>
      <c r="Z545" s="64" t="str">
        <f t="shared" ca="1" si="74"/>
        <v xml:space="preserve"> </v>
      </c>
    </row>
    <row r="546" spans="1:26" hidden="1" outlineLevel="1" x14ac:dyDescent="0.35">
      <c r="A546" s="64">
        <v>4243945</v>
      </c>
      <c r="B546" s="64" t="s">
        <v>184</v>
      </c>
      <c r="C546" s="64">
        <v>3874.06</v>
      </c>
      <c r="D546" s="64">
        <v>186</v>
      </c>
      <c r="E546" s="64">
        <v>307.79000000000002</v>
      </c>
      <c r="F546" s="64">
        <v>0</v>
      </c>
      <c r="H546" s="64">
        <f t="shared" si="71"/>
        <v>-307.79000000000002</v>
      </c>
      <c r="J546" s="64">
        <f t="shared" si="67"/>
        <v>69</v>
      </c>
      <c r="K546" s="64">
        <f t="shared" si="68"/>
        <v>76</v>
      </c>
      <c r="L546" s="64">
        <f t="shared" si="69"/>
        <v>286</v>
      </c>
      <c r="M546" s="64">
        <f t="shared" si="70"/>
        <v>95</v>
      </c>
      <c r="T546" s="64">
        <f t="shared" si="73"/>
        <v>525</v>
      </c>
      <c r="U546" s="64" t="e">
        <f ca="1">INDEX(OFFSET($G$21,0,MATCH(U$20,$H$20:$I$20,0),COUNT($A$21:$A$2199),1),MATCH($T546,OFFSET($I$21,0,MATCH(U$21,$J$19:$M$19,0),COUNT($A$21:$A$2199),1),0),1)</f>
        <v>#N/A</v>
      </c>
      <c r="V546" s="64" t="e">
        <f ca="1">INDEX(OFFSET($G$21,0,MATCH(V$20,$H$20:$I$20,0),COUNT($A$21:$A$2199),1),MATCH($T546,OFFSET($I$21,0,MATCH(V$21,$J$19:$M$19,0),COUNT($A$21:$A$2199),1),0),1)</f>
        <v>#N/A</v>
      </c>
      <c r="Y546" s="64" t="str">
        <f t="shared" ca="1" si="72"/>
        <v xml:space="preserve"> </v>
      </c>
      <c r="Z546" s="64" t="str">
        <f t="shared" ca="1" si="74"/>
        <v xml:space="preserve"> </v>
      </c>
    </row>
    <row r="547" spans="1:26" hidden="1" outlineLevel="1" x14ac:dyDescent="0.35">
      <c r="A547" s="64">
        <v>4248854</v>
      </c>
      <c r="B547" s="64" t="s">
        <v>416</v>
      </c>
      <c r="C547" s="64">
        <v>3795.41</v>
      </c>
      <c r="D547" s="64">
        <v>186</v>
      </c>
      <c r="E547" s="64">
        <v>297.41000000000003</v>
      </c>
      <c r="F547" s="64">
        <v>0</v>
      </c>
      <c r="H547" s="64">
        <f t="shared" si="71"/>
        <v>-297.41000000000003</v>
      </c>
      <c r="J547" s="64">
        <f t="shared" si="67"/>
        <v>69</v>
      </c>
      <c r="K547" s="64">
        <f t="shared" si="68"/>
        <v>76</v>
      </c>
      <c r="L547" s="64">
        <f t="shared" si="69"/>
        <v>286</v>
      </c>
      <c r="M547" s="64">
        <f t="shared" si="70"/>
        <v>96</v>
      </c>
      <c r="T547" s="64">
        <f t="shared" si="73"/>
        <v>526</v>
      </c>
      <c r="U547" s="64" t="e">
        <f ca="1">INDEX(OFFSET($G$21,0,MATCH(U$20,$H$20:$I$20,0),COUNT($A$21:$A$2199),1),MATCH($T547,OFFSET($I$21,0,MATCH(U$21,$J$19:$M$19,0),COUNT($A$21:$A$2199),1),0),1)</f>
        <v>#N/A</v>
      </c>
      <c r="V547" s="64" t="e">
        <f ca="1">INDEX(OFFSET($G$21,0,MATCH(V$20,$H$20:$I$20,0),COUNT($A$21:$A$2199),1),MATCH($T547,OFFSET($I$21,0,MATCH(V$21,$J$19:$M$19,0),COUNT($A$21:$A$2199),1),0),1)</f>
        <v>#N/A</v>
      </c>
      <c r="Y547" s="64" t="str">
        <f t="shared" ca="1" si="72"/>
        <v xml:space="preserve"> </v>
      </c>
      <c r="Z547" s="64" t="str">
        <f t="shared" ca="1" si="74"/>
        <v xml:space="preserve"> </v>
      </c>
    </row>
    <row r="548" spans="1:26" hidden="1" outlineLevel="1" x14ac:dyDescent="0.35">
      <c r="A548" s="64">
        <v>4250289</v>
      </c>
      <c r="B548" s="64" t="s">
        <v>184</v>
      </c>
      <c r="C548" s="64">
        <v>3101.11</v>
      </c>
      <c r="D548" s="64">
        <v>186</v>
      </c>
      <c r="E548" s="64">
        <v>246.65</v>
      </c>
      <c r="F548" s="64">
        <v>0</v>
      </c>
      <c r="H548" s="64">
        <f t="shared" si="71"/>
        <v>-246.65</v>
      </c>
      <c r="J548" s="64">
        <f t="shared" si="67"/>
        <v>69</v>
      </c>
      <c r="K548" s="64">
        <f t="shared" si="68"/>
        <v>76</v>
      </c>
      <c r="L548" s="64">
        <f t="shared" si="69"/>
        <v>287</v>
      </c>
      <c r="M548" s="64">
        <f t="shared" si="70"/>
        <v>96</v>
      </c>
      <c r="T548" s="64">
        <f t="shared" si="73"/>
        <v>527</v>
      </c>
      <c r="U548" s="64" t="e">
        <f ca="1">INDEX(OFFSET($G$21,0,MATCH(U$20,$H$20:$I$20,0),COUNT($A$21:$A$2199),1),MATCH($T548,OFFSET($I$21,0,MATCH(U$21,$J$19:$M$19,0),COUNT($A$21:$A$2199),1),0),1)</f>
        <v>#N/A</v>
      </c>
      <c r="V548" s="64" t="e">
        <f ca="1">INDEX(OFFSET($G$21,0,MATCH(V$20,$H$20:$I$20,0),COUNT($A$21:$A$2199),1),MATCH($T548,OFFSET($I$21,0,MATCH(V$21,$J$19:$M$19,0),COUNT($A$21:$A$2199),1),0),1)</f>
        <v>#N/A</v>
      </c>
      <c r="Y548" s="64" t="str">
        <f t="shared" ca="1" si="72"/>
        <v xml:space="preserve"> </v>
      </c>
      <c r="Z548" s="64" t="str">
        <f t="shared" ca="1" si="74"/>
        <v xml:space="preserve"> </v>
      </c>
    </row>
    <row r="549" spans="1:26" hidden="1" outlineLevel="1" x14ac:dyDescent="0.35">
      <c r="A549" s="64">
        <v>4251188</v>
      </c>
      <c r="B549" s="64" t="s">
        <v>405</v>
      </c>
      <c r="C549" s="64">
        <v>3582.09</v>
      </c>
      <c r="D549" s="64">
        <v>184</v>
      </c>
      <c r="E549" s="64">
        <v>289.44</v>
      </c>
      <c r="F549" s="64">
        <v>286.76</v>
      </c>
      <c r="H549" s="64">
        <f t="shared" si="71"/>
        <v>-2.6800000000000068</v>
      </c>
      <c r="J549" s="64">
        <f t="shared" si="67"/>
        <v>69</v>
      </c>
      <c r="K549" s="64">
        <f t="shared" si="68"/>
        <v>77</v>
      </c>
      <c r="L549" s="64">
        <f t="shared" si="69"/>
        <v>287</v>
      </c>
      <c r="M549" s="64">
        <f t="shared" si="70"/>
        <v>96</v>
      </c>
      <c r="T549" s="64">
        <f t="shared" si="73"/>
        <v>528</v>
      </c>
      <c r="U549" s="64" t="e">
        <f ca="1">INDEX(OFFSET($G$21,0,MATCH(U$20,$H$20:$I$20,0),COUNT($A$21:$A$2199),1),MATCH($T549,OFFSET($I$21,0,MATCH(U$21,$J$19:$M$19,0),COUNT($A$21:$A$2199),1),0),1)</f>
        <v>#N/A</v>
      </c>
      <c r="V549" s="64" t="e">
        <f ca="1">INDEX(OFFSET($G$21,0,MATCH(V$20,$H$20:$I$20,0),COUNT($A$21:$A$2199),1),MATCH($T549,OFFSET($I$21,0,MATCH(V$21,$J$19:$M$19,0),COUNT($A$21:$A$2199),1),0),1)</f>
        <v>#N/A</v>
      </c>
      <c r="Y549" s="64" t="str">
        <f t="shared" ca="1" si="72"/>
        <v xml:space="preserve"> </v>
      </c>
      <c r="Z549" s="64" t="str">
        <f t="shared" ca="1" si="74"/>
        <v xml:space="preserve"> </v>
      </c>
    </row>
    <row r="550" spans="1:26" hidden="1" outlineLevel="1" x14ac:dyDescent="0.35">
      <c r="A550" s="64">
        <v>4253522</v>
      </c>
      <c r="B550" s="64" t="s">
        <v>405</v>
      </c>
      <c r="C550" s="64">
        <v>5386.8</v>
      </c>
      <c r="D550" s="64">
        <v>151</v>
      </c>
      <c r="E550" s="64">
        <v>437.28</v>
      </c>
      <c r="F550" s="64">
        <v>431.08</v>
      </c>
      <c r="H550" s="64">
        <f t="shared" si="71"/>
        <v>-6.1999999999999886</v>
      </c>
      <c r="J550" s="64">
        <f t="shared" si="67"/>
        <v>69</v>
      </c>
      <c r="K550" s="64">
        <f t="shared" si="68"/>
        <v>78</v>
      </c>
      <c r="L550" s="64">
        <f t="shared" si="69"/>
        <v>287</v>
      </c>
      <c r="M550" s="64">
        <f t="shared" si="70"/>
        <v>96</v>
      </c>
      <c r="T550" s="64">
        <f t="shared" si="73"/>
        <v>529</v>
      </c>
      <c r="U550" s="64" t="e">
        <f ca="1">INDEX(OFFSET($G$21,0,MATCH(U$20,$H$20:$I$20,0),COUNT($A$21:$A$2199),1),MATCH($T550,OFFSET($I$21,0,MATCH(U$21,$J$19:$M$19,0),COUNT($A$21:$A$2199),1),0),1)</f>
        <v>#N/A</v>
      </c>
      <c r="V550" s="64" t="e">
        <f ca="1">INDEX(OFFSET($G$21,0,MATCH(V$20,$H$20:$I$20,0),COUNT($A$21:$A$2199),1),MATCH($T550,OFFSET($I$21,0,MATCH(V$21,$J$19:$M$19,0),COUNT($A$21:$A$2199),1),0),1)</f>
        <v>#N/A</v>
      </c>
      <c r="Y550" s="64" t="str">
        <f t="shared" ca="1" si="72"/>
        <v xml:space="preserve"> </v>
      </c>
      <c r="Z550" s="64" t="str">
        <f t="shared" ca="1" si="74"/>
        <v xml:space="preserve"> </v>
      </c>
    </row>
    <row r="551" spans="1:26" hidden="1" outlineLevel="1" x14ac:dyDescent="0.35">
      <c r="A551" s="64">
        <v>4253564</v>
      </c>
      <c r="B551" s="64" t="s">
        <v>184</v>
      </c>
      <c r="C551" s="64">
        <v>6832.11</v>
      </c>
      <c r="D551" s="64">
        <v>184</v>
      </c>
      <c r="E551" s="64">
        <v>550.59</v>
      </c>
      <c r="F551" s="64">
        <v>0</v>
      </c>
      <c r="H551" s="64">
        <f t="shared" si="71"/>
        <v>-550.59</v>
      </c>
      <c r="J551" s="64">
        <f t="shared" si="67"/>
        <v>69</v>
      </c>
      <c r="K551" s="64">
        <f t="shared" si="68"/>
        <v>78</v>
      </c>
      <c r="L551" s="64">
        <f t="shared" si="69"/>
        <v>288</v>
      </c>
      <c r="M551" s="64">
        <f t="shared" si="70"/>
        <v>96</v>
      </c>
      <c r="T551" s="64">
        <f t="shared" si="73"/>
        <v>530</v>
      </c>
      <c r="U551" s="64" t="e">
        <f ca="1">INDEX(OFFSET($G$21,0,MATCH(U$20,$H$20:$I$20,0),COUNT($A$21:$A$2199),1),MATCH($T551,OFFSET($I$21,0,MATCH(U$21,$J$19:$M$19,0),COUNT($A$21:$A$2199),1),0),1)</f>
        <v>#N/A</v>
      </c>
      <c r="V551" s="64" t="e">
        <f ca="1">INDEX(OFFSET($G$21,0,MATCH(V$20,$H$20:$I$20,0),COUNT($A$21:$A$2199),1),MATCH($T551,OFFSET($I$21,0,MATCH(V$21,$J$19:$M$19,0),COUNT($A$21:$A$2199),1),0),1)</f>
        <v>#N/A</v>
      </c>
      <c r="Y551" s="64" t="str">
        <f t="shared" ca="1" si="72"/>
        <v xml:space="preserve"> </v>
      </c>
      <c r="Z551" s="64" t="str">
        <f t="shared" ca="1" si="74"/>
        <v xml:space="preserve"> </v>
      </c>
    </row>
    <row r="552" spans="1:26" hidden="1" outlineLevel="1" x14ac:dyDescent="0.35">
      <c r="A552" s="64">
        <v>4254257</v>
      </c>
      <c r="B552" s="64" t="s">
        <v>405</v>
      </c>
      <c r="C552" s="64">
        <v>7094.62</v>
      </c>
      <c r="D552" s="64">
        <v>184</v>
      </c>
      <c r="E552" s="64">
        <v>553.97</v>
      </c>
      <c r="F552" s="64">
        <v>544.6</v>
      </c>
      <c r="H552" s="64">
        <f t="shared" si="71"/>
        <v>-9.3700000000000045</v>
      </c>
      <c r="J552" s="64">
        <f t="shared" si="67"/>
        <v>69</v>
      </c>
      <c r="K552" s="64">
        <f t="shared" si="68"/>
        <v>79</v>
      </c>
      <c r="L552" s="64">
        <f t="shared" si="69"/>
        <v>288</v>
      </c>
      <c r="M552" s="64">
        <f t="shared" si="70"/>
        <v>96</v>
      </c>
      <c r="T552" s="64">
        <f t="shared" si="73"/>
        <v>531</v>
      </c>
      <c r="U552" s="64" t="e">
        <f ca="1">INDEX(OFFSET($G$21,0,MATCH(U$20,$H$20:$I$20,0),COUNT($A$21:$A$2199),1),MATCH($T552,OFFSET($I$21,0,MATCH(U$21,$J$19:$M$19,0),COUNT($A$21:$A$2199),1),0),1)</f>
        <v>#N/A</v>
      </c>
      <c r="V552" s="64" t="e">
        <f ca="1">INDEX(OFFSET($G$21,0,MATCH(V$20,$H$20:$I$20,0),COUNT($A$21:$A$2199),1),MATCH($T552,OFFSET($I$21,0,MATCH(V$21,$J$19:$M$19,0),COUNT($A$21:$A$2199),1),0),1)</f>
        <v>#N/A</v>
      </c>
      <c r="Y552" s="64" t="str">
        <f t="shared" ca="1" si="72"/>
        <v xml:space="preserve"> </v>
      </c>
      <c r="Z552" s="64" t="str">
        <f t="shared" ca="1" si="74"/>
        <v xml:space="preserve"> </v>
      </c>
    </row>
    <row r="553" spans="1:26" hidden="1" outlineLevel="1" x14ac:dyDescent="0.35">
      <c r="A553" s="64">
        <v>4257780</v>
      </c>
      <c r="B553" s="64" t="s">
        <v>416</v>
      </c>
      <c r="C553" s="64">
        <v>7886.92</v>
      </c>
      <c r="D553" s="64">
        <v>184</v>
      </c>
      <c r="E553" s="64">
        <v>650.49</v>
      </c>
      <c r="F553" s="64">
        <v>0</v>
      </c>
      <c r="H553" s="64">
        <f t="shared" si="71"/>
        <v>-650.49</v>
      </c>
      <c r="J553" s="64">
        <f t="shared" si="67"/>
        <v>69</v>
      </c>
      <c r="K553" s="64">
        <f t="shared" si="68"/>
        <v>79</v>
      </c>
      <c r="L553" s="64">
        <f t="shared" si="69"/>
        <v>288</v>
      </c>
      <c r="M553" s="64">
        <f t="shared" si="70"/>
        <v>97</v>
      </c>
      <c r="T553" s="64">
        <f t="shared" si="73"/>
        <v>532</v>
      </c>
      <c r="U553" s="64" t="e">
        <f ca="1">INDEX(OFFSET($G$21,0,MATCH(U$20,$H$20:$I$20,0),COUNT($A$21:$A$2199),1),MATCH($T553,OFFSET($I$21,0,MATCH(U$21,$J$19:$M$19,0),COUNT($A$21:$A$2199),1),0),1)</f>
        <v>#N/A</v>
      </c>
      <c r="V553" s="64" t="e">
        <f ca="1">INDEX(OFFSET($G$21,0,MATCH(V$20,$H$20:$I$20,0),COUNT($A$21:$A$2199),1),MATCH($T553,OFFSET($I$21,0,MATCH(V$21,$J$19:$M$19,0),COUNT($A$21:$A$2199),1),0),1)</f>
        <v>#N/A</v>
      </c>
      <c r="Y553" s="64" t="str">
        <f t="shared" ca="1" si="72"/>
        <v xml:space="preserve"> </v>
      </c>
      <c r="Z553" s="64" t="str">
        <f t="shared" ca="1" si="74"/>
        <v xml:space="preserve"> </v>
      </c>
    </row>
    <row r="554" spans="1:26" hidden="1" outlineLevel="1" x14ac:dyDescent="0.35">
      <c r="A554" s="64">
        <v>4257847</v>
      </c>
      <c r="B554" s="64" t="s">
        <v>102</v>
      </c>
      <c r="C554" s="64">
        <v>5198.29</v>
      </c>
      <c r="D554" s="64">
        <v>184</v>
      </c>
      <c r="E554" s="64">
        <v>408.5</v>
      </c>
      <c r="F554" s="64">
        <v>402.31</v>
      </c>
      <c r="H554" s="64">
        <f t="shared" si="71"/>
        <v>-6.1899999999999977</v>
      </c>
      <c r="J554" s="64">
        <f t="shared" si="67"/>
        <v>70</v>
      </c>
      <c r="K554" s="64">
        <f t="shared" si="68"/>
        <v>79</v>
      </c>
      <c r="L554" s="64">
        <f t="shared" si="69"/>
        <v>288</v>
      </c>
      <c r="M554" s="64">
        <f t="shared" si="70"/>
        <v>97</v>
      </c>
      <c r="T554" s="64">
        <f t="shared" si="73"/>
        <v>533</v>
      </c>
      <c r="U554" s="64" t="e">
        <f ca="1">INDEX(OFFSET($G$21,0,MATCH(U$20,$H$20:$I$20,0),COUNT($A$21:$A$2199),1),MATCH($T554,OFFSET($I$21,0,MATCH(U$21,$J$19:$M$19,0),COUNT($A$21:$A$2199),1),0),1)</f>
        <v>#N/A</v>
      </c>
      <c r="V554" s="64" t="e">
        <f ca="1">INDEX(OFFSET($G$21,0,MATCH(V$20,$H$20:$I$20,0),COUNT($A$21:$A$2199),1),MATCH($T554,OFFSET($I$21,0,MATCH(V$21,$J$19:$M$19,0),COUNT($A$21:$A$2199),1),0),1)</f>
        <v>#N/A</v>
      </c>
      <c r="Y554" s="64" t="str">
        <f t="shared" ca="1" si="72"/>
        <v xml:space="preserve"> </v>
      </c>
      <c r="Z554" s="64" t="str">
        <f t="shared" ca="1" si="74"/>
        <v xml:space="preserve"> </v>
      </c>
    </row>
    <row r="555" spans="1:26" hidden="1" outlineLevel="1" x14ac:dyDescent="0.35">
      <c r="A555" s="64">
        <v>4257954</v>
      </c>
      <c r="B555" s="64" t="s">
        <v>416</v>
      </c>
      <c r="C555" s="64">
        <v>3553.5</v>
      </c>
      <c r="D555" s="64">
        <v>184</v>
      </c>
      <c r="E555" s="64">
        <v>294.10000000000002</v>
      </c>
      <c r="F555" s="64">
        <v>0</v>
      </c>
      <c r="H555" s="64">
        <f t="shared" si="71"/>
        <v>-294.10000000000002</v>
      </c>
      <c r="J555" s="64">
        <f t="shared" si="67"/>
        <v>70</v>
      </c>
      <c r="K555" s="64">
        <f t="shared" si="68"/>
        <v>79</v>
      </c>
      <c r="L555" s="64">
        <f t="shared" si="69"/>
        <v>288</v>
      </c>
      <c r="M555" s="64">
        <f t="shared" si="70"/>
        <v>98</v>
      </c>
      <c r="T555" s="64">
        <f t="shared" si="73"/>
        <v>534</v>
      </c>
      <c r="U555" s="64" t="e">
        <f ca="1">INDEX(OFFSET($G$21,0,MATCH(U$20,$H$20:$I$20,0),COUNT($A$21:$A$2199),1),MATCH($T555,OFFSET($I$21,0,MATCH(U$21,$J$19:$M$19,0),COUNT($A$21:$A$2199),1),0),1)</f>
        <v>#N/A</v>
      </c>
      <c r="V555" s="64" t="e">
        <f ca="1">INDEX(OFFSET($G$21,0,MATCH(V$20,$H$20:$I$20,0),COUNT($A$21:$A$2199),1),MATCH($T555,OFFSET($I$21,0,MATCH(V$21,$J$19:$M$19,0),COUNT($A$21:$A$2199),1),0),1)</f>
        <v>#N/A</v>
      </c>
      <c r="Y555" s="64" t="str">
        <f t="shared" ca="1" si="72"/>
        <v xml:space="preserve"> </v>
      </c>
      <c r="Z555" s="64" t="str">
        <f t="shared" ca="1" si="74"/>
        <v xml:space="preserve"> </v>
      </c>
    </row>
    <row r="556" spans="1:26" hidden="1" outlineLevel="1" x14ac:dyDescent="0.35">
      <c r="A556" s="64">
        <v>4260478</v>
      </c>
      <c r="B556" s="64" t="s">
        <v>184</v>
      </c>
      <c r="C556" s="64">
        <v>2322.5500000000002</v>
      </c>
      <c r="D556" s="64">
        <v>184</v>
      </c>
      <c r="E556" s="64">
        <v>194.12</v>
      </c>
      <c r="F556" s="64">
        <v>0</v>
      </c>
      <c r="H556" s="64">
        <f t="shared" si="71"/>
        <v>-194.12</v>
      </c>
      <c r="J556" s="64">
        <f t="shared" si="67"/>
        <v>70</v>
      </c>
      <c r="K556" s="64">
        <f t="shared" si="68"/>
        <v>79</v>
      </c>
      <c r="L556" s="64">
        <f t="shared" si="69"/>
        <v>289</v>
      </c>
      <c r="M556" s="64">
        <f t="shared" si="70"/>
        <v>98</v>
      </c>
      <c r="T556" s="64">
        <f t="shared" si="73"/>
        <v>535</v>
      </c>
      <c r="U556" s="64" t="e">
        <f ca="1">INDEX(OFFSET($G$21,0,MATCH(U$20,$H$20:$I$20,0),COUNT($A$21:$A$2199),1),MATCH($T556,OFFSET($I$21,0,MATCH(U$21,$J$19:$M$19,0),COUNT($A$21:$A$2199),1),0),1)</f>
        <v>#N/A</v>
      </c>
      <c r="V556" s="64" t="e">
        <f ca="1">INDEX(OFFSET($G$21,0,MATCH(V$20,$H$20:$I$20,0),COUNT($A$21:$A$2199),1),MATCH($T556,OFFSET($I$21,0,MATCH(V$21,$J$19:$M$19,0),COUNT($A$21:$A$2199),1),0),1)</f>
        <v>#N/A</v>
      </c>
      <c r="Y556" s="64" t="str">
        <f t="shared" ca="1" si="72"/>
        <v xml:space="preserve"> </v>
      </c>
      <c r="Z556" s="64" t="str">
        <f t="shared" ca="1" si="74"/>
        <v xml:space="preserve"> </v>
      </c>
    </row>
    <row r="557" spans="1:26" hidden="1" outlineLevel="1" x14ac:dyDescent="0.35">
      <c r="A557" s="64">
        <v>4262127</v>
      </c>
      <c r="B557" s="64" t="s">
        <v>416</v>
      </c>
      <c r="C557" s="64">
        <v>6080.56</v>
      </c>
      <c r="D557" s="64">
        <v>186</v>
      </c>
      <c r="E557" s="64">
        <v>493.43</v>
      </c>
      <c r="F557" s="64">
        <v>0</v>
      </c>
      <c r="H557" s="64">
        <f t="shared" si="71"/>
        <v>-493.43</v>
      </c>
      <c r="J557" s="64">
        <f t="shared" si="67"/>
        <v>70</v>
      </c>
      <c r="K557" s="64">
        <f t="shared" si="68"/>
        <v>79</v>
      </c>
      <c r="L557" s="64">
        <f t="shared" si="69"/>
        <v>289</v>
      </c>
      <c r="M557" s="64">
        <f t="shared" si="70"/>
        <v>99</v>
      </c>
      <c r="T557" s="64">
        <f t="shared" si="73"/>
        <v>536</v>
      </c>
      <c r="U557" s="64" t="e">
        <f ca="1">INDEX(OFFSET($G$21,0,MATCH(U$20,$H$20:$I$20,0),COUNT($A$21:$A$2199),1),MATCH($T557,OFFSET($I$21,0,MATCH(U$21,$J$19:$M$19,0),COUNT($A$21:$A$2199),1),0),1)</f>
        <v>#N/A</v>
      </c>
      <c r="V557" s="64" t="e">
        <f ca="1">INDEX(OFFSET($G$21,0,MATCH(V$20,$H$20:$I$20,0),COUNT($A$21:$A$2199),1),MATCH($T557,OFFSET($I$21,0,MATCH(V$21,$J$19:$M$19,0),COUNT($A$21:$A$2199),1),0),1)</f>
        <v>#N/A</v>
      </c>
      <c r="Y557" s="64" t="str">
        <f t="shared" ca="1" si="72"/>
        <v xml:space="preserve"> </v>
      </c>
      <c r="Z557" s="64" t="str">
        <f t="shared" ca="1" si="74"/>
        <v xml:space="preserve"> </v>
      </c>
    </row>
    <row r="558" spans="1:26" hidden="1" outlineLevel="1" x14ac:dyDescent="0.35">
      <c r="A558" s="64">
        <v>4263068</v>
      </c>
      <c r="B558" s="64" t="s">
        <v>184</v>
      </c>
      <c r="C558" s="64">
        <v>5569.13</v>
      </c>
      <c r="D558" s="64">
        <v>184</v>
      </c>
      <c r="E558" s="64">
        <v>438.85</v>
      </c>
      <c r="F558" s="64">
        <v>0</v>
      </c>
      <c r="H558" s="64">
        <f t="shared" si="71"/>
        <v>-438.85</v>
      </c>
      <c r="J558" s="64">
        <f t="shared" si="67"/>
        <v>70</v>
      </c>
      <c r="K558" s="64">
        <f t="shared" si="68"/>
        <v>79</v>
      </c>
      <c r="L558" s="64">
        <f t="shared" si="69"/>
        <v>290</v>
      </c>
      <c r="M558" s="64">
        <f t="shared" si="70"/>
        <v>99</v>
      </c>
      <c r="T558" s="64">
        <f t="shared" si="73"/>
        <v>537</v>
      </c>
      <c r="U558" s="64" t="e">
        <f ca="1">INDEX(OFFSET($G$21,0,MATCH(U$20,$H$20:$I$20,0),COUNT($A$21:$A$2199),1),MATCH($T558,OFFSET($I$21,0,MATCH(U$21,$J$19:$M$19,0),COUNT($A$21:$A$2199),1),0),1)</f>
        <v>#N/A</v>
      </c>
      <c r="V558" s="64" t="e">
        <f ca="1">INDEX(OFFSET($G$21,0,MATCH(V$20,$H$20:$I$20,0),COUNT($A$21:$A$2199),1),MATCH($T558,OFFSET($I$21,0,MATCH(V$21,$J$19:$M$19,0),COUNT($A$21:$A$2199),1),0),1)</f>
        <v>#N/A</v>
      </c>
      <c r="Y558" s="64" t="str">
        <f t="shared" ca="1" si="72"/>
        <v xml:space="preserve"> </v>
      </c>
      <c r="Z558" s="64" t="str">
        <f t="shared" ca="1" si="74"/>
        <v xml:space="preserve"> </v>
      </c>
    </row>
    <row r="559" spans="1:26" hidden="1" outlineLevel="1" x14ac:dyDescent="0.35">
      <c r="A559" s="64">
        <v>4266989</v>
      </c>
      <c r="B559" s="64" t="s">
        <v>102</v>
      </c>
      <c r="C559" s="64">
        <v>3296.6</v>
      </c>
      <c r="D559" s="64">
        <v>184</v>
      </c>
      <c r="E559" s="64">
        <v>248.74</v>
      </c>
      <c r="F559" s="64">
        <v>247.84</v>
      </c>
      <c r="H559" s="64">
        <f t="shared" si="71"/>
        <v>-0.90000000000000568</v>
      </c>
      <c r="J559" s="64">
        <f t="shared" si="67"/>
        <v>71</v>
      </c>
      <c r="K559" s="64">
        <f t="shared" si="68"/>
        <v>79</v>
      </c>
      <c r="L559" s="64">
        <f t="shared" si="69"/>
        <v>290</v>
      </c>
      <c r="M559" s="64">
        <f t="shared" si="70"/>
        <v>99</v>
      </c>
      <c r="T559" s="64">
        <f t="shared" si="73"/>
        <v>538</v>
      </c>
      <c r="U559" s="64" t="e">
        <f ca="1">INDEX(OFFSET($G$21,0,MATCH(U$20,$H$20:$I$20,0),COUNT($A$21:$A$2199),1),MATCH($T559,OFFSET($I$21,0,MATCH(U$21,$J$19:$M$19,0),COUNT($A$21:$A$2199),1),0),1)</f>
        <v>#N/A</v>
      </c>
      <c r="V559" s="64" t="e">
        <f ca="1">INDEX(OFFSET($G$21,0,MATCH(V$20,$H$20:$I$20,0),COUNT($A$21:$A$2199),1),MATCH($T559,OFFSET($I$21,0,MATCH(V$21,$J$19:$M$19,0),COUNT($A$21:$A$2199),1),0),1)</f>
        <v>#N/A</v>
      </c>
      <c r="Y559" s="64" t="str">
        <f t="shared" ca="1" si="72"/>
        <v xml:space="preserve"> </v>
      </c>
      <c r="Z559" s="64" t="str">
        <f t="shared" ca="1" si="74"/>
        <v xml:space="preserve"> </v>
      </c>
    </row>
    <row r="560" spans="1:26" hidden="1" outlineLevel="1" x14ac:dyDescent="0.35">
      <c r="A560" s="64">
        <v>4267614</v>
      </c>
      <c r="B560" s="64" t="s">
        <v>416</v>
      </c>
      <c r="C560" s="64">
        <v>6053.26</v>
      </c>
      <c r="D560" s="64">
        <v>184</v>
      </c>
      <c r="E560" s="64">
        <v>488.46</v>
      </c>
      <c r="F560" s="64">
        <v>0</v>
      </c>
      <c r="H560" s="64">
        <f t="shared" si="71"/>
        <v>-488.46</v>
      </c>
      <c r="J560" s="64">
        <f t="shared" si="67"/>
        <v>71</v>
      </c>
      <c r="K560" s="64">
        <f t="shared" si="68"/>
        <v>79</v>
      </c>
      <c r="L560" s="64">
        <f t="shared" si="69"/>
        <v>290</v>
      </c>
      <c r="M560" s="64">
        <f t="shared" si="70"/>
        <v>100</v>
      </c>
      <c r="T560" s="64">
        <f t="shared" si="73"/>
        <v>539</v>
      </c>
      <c r="U560" s="64" t="e">
        <f ca="1">INDEX(OFFSET($G$21,0,MATCH(U$20,$H$20:$I$20,0),COUNT($A$21:$A$2199),1),MATCH($T560,OFFSET($I$21,0,MATCH(U$21,$J$19:$M$19,0),COUNT($A$21:$A$2199),1),0),1)</f>
        <v>#N/A</v>
      </c>
      <c r="V560" s="64" t="e">
        <f ca="1">INDEX(OFFSET($G$21,0,MATCH(V$20,$H$20:$I$20,0),COUNT($A$21:$A$2199),1),MATCH($T560,OFFSET($I$21,0,MATCH(V$21,$J$19:$M$19,0),COUNT($A$21:$A$2199),1),0),1)</f>
        <v>#N/A</v>
      </c>
      <c r="Y560" s="64" t="str">
        <f t="shared" ca="1" si="72"/>
        <v xml:space="preserve"> </v>
      </c>
      <c r="Z560" s="64" t="str">
        <f t="shared" ca="1" si="74"/>
        <v xml:space="preserve"> </v>
      </c>
    </row>
    <row r="561" spans="1:26" hidden="1" outlineLevel="1" x14ac:dyDescent="0.35">
      <c r="A561" s="64">
        <v>4286846</v>
      </c>
      <c r="B561" s="64" t="s">
        <v>416</v>
      </c>
      <c r="C561" s="64">
        <v>1939.99</v>
      </c>
      <c r="D561" s="64">
        <v>186</v>
      </c>
      <c r="E561" s="64">
        <v>164.35</v>
      </c>
      <c r="F561" s="64">
        <v>0</v>
      </c>
      <c r="H561" s="64">
        <f t="shared" si="71"/>
        <v>-164.35</v>
      </c>
      <c r="J561" s="64">
        <f t="shared" si="67"/>
        <v>71</v>
      </c>
      <c r="K561" s="64">
        <f t="shared" si="68"/>
        <v>79</v>
      </c>
      <c r="L561" s="64">
        <f t="shared" si="69"/>
        <v>290</v>
      </c>
      <c r="M561" s="64">
        <f t="shared" si="70"/>
        <v>101</v>
      </c>
      <c r="T561" s="64">
        <f t="shared" si="73"/>
        <v>540</v>
      </c>
      <c r="U561" s="64" t="e">
        <f ca="1">INDEX(OFFSET($G$21,0,MATCH(U$20,$H$20:$I$20,0),COUNT($A$21:$A$2199),1),MATCH($T561,OFFSET($I$21,0,MATCH(U$21,$J$19:$M$19,0),COUNT($A$21:$A$2199),1),0),1)</f>
        <v>#N/A</v>
      </c>
      <c r="V561" s="64" t="e">
        <f ca="1">INDEX(OFFSET($G$21,0,MATCH(V$20,$H$20:$I$20,0),COUNT($A$21:$A$2199),1),MATCH($T561,OFFSET($I$21,0,MATCH(V$21,$J$19:$M$19,0),COUNT($A$21:$A$2199),1),0),1)</f>
        <v>#N/A</v>
      </c>
      <c r="Y561" s="64" t="str">
        <f t="shared" ca="1" si="72"/>
        <v xml:space="preserve"> </v>
      </c>
      <c r="Z561" s="64" t="str">
        <f t="shared" ca="1" si="74"/>
        <v xml:space="preserve"> </v>
      </c>
    </row>
    <row r="562" spans="1:26" hidden="1" outlineLevel="1" x14ac:dyDescent="0.35">
      <c r="A562" s="64">
        <v>4298974</v>
      </c>
      <c r="B562" s="64" t="s">
        <v>416</v>
      </c>
      <c r="C562" s="64">
        <v>2861.47</v>
      </c>
      <c r="D562" s="64">
        <v>183</v>
      </c>
      <c r="E562" s="64">
        <v>232.95</v>
      </c>
      <c r="F562" s="64">
        <v>0</v>
      </c>
      <c r="H562" s="64">
        <f t="shared" si="71"/>
        <v>-232.95</v>
      </c>
      <c r="J562" s="64">
        <f t="shared" si="67"/>
        <v>71</v>
      </c>
      <c r="K562" s="64">
        <f t="shared" si="68"/>
        <v>79</v>
      </c>
      <c r="L562" s="64">
        <f t="shared" si="69"/>
        <v>290</v>
      </c>
      <c r="M562" s="64">
        <f t="shared" si="70"/>
        <v>102</v>
      </c>
      <c r="T562" s="64">
        <f t="shared" si="73"/>
        <v>541</v>
      </c>
      <c r="U562" s="64" t="e">
        <f ca="1">INDEX(OFFSET($G$21,0,MATCH(U$20,$H$20:$I$20,0),COUNT($A$21:$A$2199),1),MATCH($T562,OFFSET($I$21,0,MATCH(U$21,$J$19:$M$19,0),COUNT($A$21:$A$2199),1),0),1)</f>
        <v>#N/A</v>
      </c>
      <c r="V562" s="64" t="e">
        <f ca="1">INDEX(OFFSET($G$21,0,MATCH(V$20,$H$20:$I$20,0),COUNT($A$21:$A$2199),1),MATCH($T562,OFFSET($I$21,0,MATCH(V$21,$J$19:$M$19,0),COUNT($A$21:$A$2199),1),0),1)</f>
        <v>#N/A</v>
      </c>
      <c r="Y562" s="64" t="str">
        <f t="shared" ca="1" si="72"/>
        <v xml:space="preserve"> </v>
      </c>
      <c r="Z562" s="64" t="str">
        <f t="shared" ca="1" si="74"/>
        <v xml:space="preserve"> </v>
      </c>
    </row>
    <row r="563" spans="1:26" hidden="1" outlineLevel="1" x14ac:dyDescent="0.35">
      <c r="A563" s="64">
        <v>4306404</v>
      </c>
      <c r="B563" s="64" t="s">
        <v>184</v>
      </c>
      <c r="C563" s="64">
        <v>6188.22</v>
      </c>
      <c r="D563" s="64">
        <v>186</v>
      </c>
      <c r="E563" s="64">
        <v>508.87</v>
      </c>
      <c r="F563" s="64">
        <v>0</v>
      </c>
      <c r="H563" s="64">
        <f t="shared" si="71"/>
        <v>-508.87</v>
      </c>
      <c r="J563" s="64">
        <f t="shared" si="67"/>
        <v>71</v>
      </c>
      <c r="K563" s="64">
        <f t="shared" si="68"/>
        <v>79</v>
      </c>
      <c r="L563" s="64">
        <f t="shared" si="69"/>
        <v>291</v>
      </c>
      <c r="M563" s="64">
        <f t="shared" si="70"/>
        <v>102</v>
      </c>
      <c r="T563" s="64">
        <f t="shared" si="73"/>
        <v>542</v>
      </c>
      <c r="U563" s="64" t="e">
        <f ca="1">INDEX(OFFSET($G$21,0,MATCH(U$20,$H$20:$I$20,0),COUNT($A$21:$A$2199),1),MATCH($T563,OFFSET($I$21,0,MATCH(U$21,$J$19:$M$19,0),COUNT($A$21:$A$2199),1),0),1)</f>
        <v>#N/A</v>
      </c>
      <c r="V563" s="64" t="e">
        <f ca="1">INDEX(OFFSET($G$21,0,MATCH(V$20,$H$20:$I$20,0),COUNT($A$21:$A$2199),1),MATCH($T563,OFFSET($I$21,0,MATCH(V$21,$J$19:$M$19,0),COUNT($A$21:$A$2199),1),0),1)</f>
        <v>#N/A</v>
      </c>
      <c r="Y563" s="64" t="str">
        <f t="shared" ca="1" si="72"/>
        <v xml:space="preserve"> </v>
      </c>
      <c r="Z563" s="64" t="str">
        <f t="shared" ca="1" si="74"/>
        <v xml:space="preserve"> </v>
      </c>
    </row>
    <row r="564" spans="1:26" hidden="1" outlineLevel="1" x14ac:dyDescent="0.35">
      <c r="A564" s="64">
        <v>4309177</v>
      </c>
      <c r="B564" s="64" t="s">
        <v>405</v>
      </c>
      <c r="C564" s="64">
        <v>3157.6</v>
      </c>
      <c r="D564" s="64">
        <v>184</v>
      </c>
      <c r="E564" s="64">
        <v>253.91</v>
      </c>
      <c r="F564" s="64">
        <v>251.69</v>
      </c>
      <c r="H564" s="64">
        <f t="shared" si="71"/>
        <v>-2.2199999999999989</v>
      </c>
      <c r="J564" s="64">
        <f t="shared" si="67"/>
        <v>71</v>
      </c>
      <c r="K564" s="64">
        <f t="shared" si="68"/>
        <v>80</v>
      </c>
      <c r="L564" s="64">
        <f t="shared" si="69"/>
        <v>291</v>
      </c>
      <c r="M564" s="64">
        <f t="shared" si="70"/>
        <v>102</v>
      </c>
      <c r="T564" s="64">
        <f t="shared" si="73"/>
        <v>543</v>
      </c>
      <c r="U564" s="64" t="e">
        <f ca="1">INDEX(OFFSET($G$21,0,MATCH(U$20,$H$20:$I$20,0),COUNT($A$21:$A$2199),1),MATCH($T564,OFFSET($I$21,0,MATCH(U$21,$J$19:$M$19,0),COUNT($A$21:$A$2199),1),0),1)</f>
        <v>#N/A</v>
      </c>
      <c r="V564" s="64" t="e">
        <f ca="1">INDEX(OFFSET($G$21,0,MATCH(V$20,$H$20:$I$20,0),COUNT($A$21:$A$2199),1),MATCH($T564,OFFSET($I$21,0,MATCH(V$21,$J$19:$M$19,0),COUNT($A$21:$A$2199),1),0),1)</f>
        <v>#N/A</v>
      </c>
      <c r="Y564" s="64" t="str">
        <f t="shared" ca="1" si="72"/>
        <v xml:space="preserve"> </v>
      </c>
      <c r="Z564" s="64" t="str">
        <f t="shared" ca="1" si="74"/>
        <v xml:space="preserve"> </v>
      </c>
    </row>
    <row r="565" spans="1:26" hidden="1" outlineLevel="1" x14ac:dyDescent="0.35">
      <c r="A565" s="64">
        <v>4322210</v>
      </c>
      <c r="B565" s="64" t="s">
        <v>405</v>
      </c>
      <c r="C565" s="64">
        <v>3547.05</v>
      </c>
      <c r="D565" s="64">
        <v>154</v>
      </c>
      <c r="E565" s="64">
        <v>290.29000000000002</v>
      </c>
      <c r="F565" s="64">
        <v>288.12</v>
      </c>
      <c r="H565" s="64">
        <f t="shared" si="71"/>
        <v>-2.1700000000000159</v>
      </c>
      <c r="J565" s="64">
        <f t="shared" si="67"/>
        <v>71</v>
      </c>
      <c r="K565" s="64">
        <f t="shared" si="68"/>
        <v>81</v>
      </c>
      <c r="L565" s="64">
        <f t="shared" si="69"/>
        <v>291</v>
      </c>
      <c r="M565" s="64">
        <f t="shared" si="70"/>
        <v>102</v>
      </c>
      <c r="T565" s="64">
        <f t="shared" si="73"/>
        <v>544</v>
      </c>
      <c r="U565" s="64" t="e">
        <f ca="1">INDEX(OFFSET($G$21,0,MATCH(U$20,$H$20:$I$20,0),COUNT($A$21:$A$2199),1),MATCH($T565,OFFSET($I$21,0,MATCH(U$21,$J$19:$M$19,0),COUNT($A$21:$A$2199),1),0),1)</f>
        <v>#N/A</v>
      </c>
      <c r="V565" s="64" t="e">
        <f ca="1">INDEX(OFFSET($G$21,0,MATCH(V$20,$H$20:$I$20,0),COUNT($A$21:$A$2199),1),MATCH($T565,OFFSET($I$21,0,MATCH(V$21,$J$19:$M$19,0),COUNT($A$21:$A$2199),1),0),1)</f>
        <v>#N/A</v>
      </c>
      <c r="Y565" s="64" t="str">
        <f t="shared" ca="1" si="72"/>
        <v xml:space="preserve"> </v>
      </c>
      <c r="Z565" s="64" t="str">
        <f t="shared" ca="1" si="74"/>
        <v xml:space="preserve"> </v>
      </c>
    </row>
    <row r="566" spans="1:26" hidden="1" outlineLevel="1" x14ac:dyDescent="0.35">
      <c r="A566" s="64">
        <v>4337384</v>
      </c>
      <c r="B566" s="64" t="s">
        <v>184</v>
      </c>
      <c r="C566" s="64">
        <v>4115.54</v>
      </c>
      <c r="D566" s="64">
        <v>182</v>
      </c>
      <c r="E566" s="64">
        <v>344.84</v>
      </c>
      <c r="F566" s="64">
        <v>0</v>
      </c>
      <c r="H566" s="64">
        <f t="shared" si="71"/>
        <v>-344.84</v>
      </c>
      <c r="J566" s="64">
        <f t="shared" si="67"/>
        <v>71</v>
      </c>
      <c r="K566" s="64">
        <f t="shared" si="68"/>
        <v>81</v>
      </c>
      <c r="L566" s="64">
        <f t="shared" si="69"/>
        <v>292</v>
      </c>
      <c r="M566" s="64">
        <f t="shared" si="70"/>
        <v>102</v>
      </c>
      <c r="T566" s="64">
        <f t="shared" si="73"/>
        <v>545</v>
      </c>
      <c r="U566" s="64" t="e">
        <f ca="1">INDEX(OFFSET($G$21,0,MATCH(U$20,$H$20:$I$20,0),COUNT($A$21:$A$2199),1),MATCH($T566,OFFSET($I$21,0,MATCH(U$21,$J$19:$M$19,0),COUNT($A$21:$A$2199),1),0),1)</f>
        <v>#N/A</v>
      </c>
      <c r="V566" s="64" t="e">
        <f ca="1">INDEX(OFFSET($G$21,0,MATCH(V$20,$H$20:$I$20,0),COUNT($A$21:$A$2199),1),MATCH($T566,OFFSET($I$21,0,MATCH(V$21,$J$19:$M$19,0),COUNT($A$21:$A$2199),1),0),1)</f>
        <v>#N/A</v>
      </c>
      <c r="Y566" s="64" t="str">
        <f t="shared" ca="1" si="72"/>
        <v xml:space="preserve"> </v>
      </c>
      <c r="Z566" s="64" t="str">
        <f t="shared" ca="1" si="74"/>
        <v xml:space="preserve"> </v>
      </c>
    </row>
    <row r="567" spans="1:26" hidden="1" outlineLevel="1" x14ac:dyDescent="0.35">
      <c r="A567" s="64">
        <v>4355047</v>
      </c>
      <c r="B567" s="64" t="s">
        <v>184</v>
      </c>
      <c r="C567" s="64">
        <v>1559.81</v>
      </c>
      <c r="D567" s="64">
        <v>185</v>
      </c>
      <c r="E567" s="64">
        <v>128.62</v>
      </c>
      <c r="F567" s="64">
        <v>0</v>
      </c>
      <c r="H567" s="64">
        <f t="shared" si="71"/>
        <v>-128.62</v>
      </c>
      <c r="J567" s="64">
        <f t="shared" si="67"/>
        <v>71</v>
      </c>
      <c r="K567" s="64">
        <f t="shared" si="68"/>
        <v>81</v>
      </c>
      <c r="L567" s="64">
        <f t="shared" si="69"/>
        <v>293</v>
      </c>
      <c r="M567" s="64">
        <f t="shared" si="70"/>
        <v>102</v>
      </c>
      <c r="T567" s="64">
        <f t="shared" si="73"/>
        <v>546</v>
      </c>
      <c r="U567" s="64" t="e">
        <f ca="1">INDEX(OFFSET($G$21,0,MATCH(U$20,$H$20:$I$20,0),COUNT($A$21:$A$2199),1),MATCH($T567,OFFSET($I$21,0,MATCH(U$21,$J$19:$M$19,0),COUNT($A$21:$A$2199),1),0),1)</f>
        <v>#N/A</v>
      </c>
      <c r="V567" s="64" t="e">
        <f ca="1">INDEX(OFFSET($G$21,0,MATCH(V$20,$H$20:$I$20,0),COUNT($A$21:$A$2199),1),MATCH($T567,OFFSET($I$21,0,MATCH(V$21,$J$19:$M$19,0),COUNT($A$21:$A$2199),1),0),1)</f>
        <v>#N/A</v>
      </c>
      <c r="Y567" s="64" t="str">
        <f t="shared" ca="1" si="72"/>
        <v xml:space="preserve"> </v>
      </c>
      <c r="Z567" s="64" t="str">
        <f t="shared" ca="1" si="74"/>
        <v xml:space="preserve"> </v>
      </c>
    </row>
    <row r="568" spans="1:26" hidden="1" outlineLevel="1" x14ac:dyDescent="0.35">
      <c r="A568" s="64">
        <v>4356491</v>
      </c>
      <c r="B568" s="64" t="s">
        <v>184</v>
      </c>
      <c r="C568" s="64">
        <v>2897.12</v>
      </c>
      <c r="D568" s="64">
        <v>182</v>
      </c>
      <c r="E568" s="64">
        <v>250.6</v>
      </c>
      <c r="F568" s="64">
        <v>0</v>
      </c>
      <c r="H568" s="64">
        <f t="shared" si="71"/>
        <v>-250.6</v>
      </c>
      <c r="J568" s="64">
        <f t="shared" si="67"/>
        <v>71</v>
      </c>
      <c r="K568" s="64">
        <f t="shared" si="68"/>
        <v>81</v>
      </c>
      <c r="L568" s="64">
        <f t="shared" si="69"/>
        <v>294</v>
      </c>
      <c r="M568" s="64">
        <f t="shared" si="70"/>
        <v>102</v>
      </c>
      <c r="T568" s="64">
        <f t="shared" si="73"/>
        <v>547</v>
      </c>
      <c r="U568" s="64" t="e">
        <f ca="1">INDEX(OFFSET($G$21,0,MATCH(U$20,$H$20:$I$20,0),COUNT($A$21:$A$2199),1),MATCH($T568,OFFSET($I$21,0,MATCH(U$21,$J$19:$M$19,0),COUNT($A$21:$A$2199),1),0),1)</f>
        <v>#N/A</v>
      </c>
      <c r="V568" s="64" t="e">
        <f ca="1">INDEX(OFFSET($G$21,0,MATCH(V$20,$H$20:$I$20,0),COUNT($A$21:$A$2199),1),MATCH($T568,OFFSET($I$21,0,MATCH(V$21,$J$19:$M$19,0),COUNT($A$21:$A$2199),1),0),1)</f>
        <v>#N/A</v>
      </c>
      <c r="Y568" s="64" t="str">
        <f t="shared" ca="1" si="72"/>
        <v xml:space="preserve"> </v>
      </c>
      <c r="Z568" s="64" t="str">
        <f t="shared" ca="1" si="74"/>
        <v xml:space="preserve"> </v>
      </c>
    </row>
    <row r="569" spans="1:26" hidden="1" outlineLevel="1" x14ac:dyDescent="0.35">
      <c r="A569" s="64">
        <v>4356970</v>
      </c>
      <c r="B569" s="64" t="s">
        <v>184</v>
      </c>
      <c r="C569" s="64">
        <v>5315.59</v>
      </c>
      <c r="D569" s="64">
        <v>182</v>
      </c>
      <c r="E569" s="64">
        <v>431.89</v>
      </c>
      <c r="F569" s="64">
        <v>0</v>
      </c>
      <c r="H569" s="64">
        <f t="shared" si="71"/>
        <v>-431.89</v>
      </c>
      <c r="J569" s="64">
        <f t="shared" si="67"/>
        <v>71</v>
      </c>
      <c r="K569" s="64">
        <f t="shared" si="68"/>
        <v>81</v>
      </c>
      <c r="L569" s="64">
        <f t="shared" si="69"/>
        <v>295</v>
      </c>
      <c r="M569" s="64">
        <f t="shared" si="70"/>
        <v>102</v>
      </c>
      <c r="T569" s="64">
        <f t="shared" si="73"/>
        <v>548</v>
      </c>
      <c r="U569" s="64" t="e">
        <f ca="1">INDEX(OFFSET($G$21,0,MATCH(U$20,$H$20:$I$20,0),COUNT($A$21:$A$2199),1),MATCH($T569,OFFSET($I$21,0,MATCH(U$21,$J$19:$M$19,0),COUNT($A$21:$A$2199),1),0),1)</f>
        <v>#N/A</v>
      </c>
      <c r="V569" s="64" t="e">
        <f ca="1">INDEX(OFFSET($G$21,0,MATCH(V$20,$H$20:$I$20,0),COUNT($A$21:$A$2199),1),MATCH($T569,OFFSET($I$21,0,MATCH(V$21,$J$19:$M$19,0),COUNT($A$21:$A$2199),1),0),1)</f>
        <v>#N/A</v>
      </c>
      <c r="Y569" s="64" t="str">
        <f t="shared" ca="1" si="72"/>
        <v xml:space="preserve"> </v>
      </c>
      <c r="Z569" s="64" t="str">
        <f t="shared" ca="1" si="74"/>
        <v xml:space="preserve"> </v>
      </c>
    </row>
    <row r="570" spans="1:26" hidden="1" outlineLevel="1" x14ac:dyDescent="0.35">
      <c r="A570" s="64">
        <v>4358984</v>
      </c>
      <c r="B570" s="64" t="s">
        <v>184</v>
      </c>
      <c r="C570" s="64">
        <v>6897.44</v>
      </c>
      <c r="D570" s="64">
        <v>182</v>
      </c>
      <c r="E570" s="64">
        <v>587.47</v>
      </c>
      <c r="F570" s="64">
        <v>0</v>
      </c>
      <c r="H570" s="64">
        <f t="shared" si="71"/>
        <v>-587.47</v>
      </c>
      <c r="J570" s="64">
        <f t="shared" si="67"/>
        <v>71</v>
      </c>
      <c r="K570" s="64">
        <f t="shared" si="68"/>
        <v>81</v>
      </c>
      <c r="L570" s="64">
        <f t="shared" si="69"/>
        <v>296</v>
      </c>
      <c r="M570" s="64">
        <f t="shared" si="70"/>
        <v>102</v>
      </c>
      <c r="T570" s="64">
        <f t="shared" si="73"/>
        <v>549</v>
      </c>
      <c r="U570" s="64" t="e">
        <f ca="1">INDEX(OFFSET($G$21,0,MATCH(U$20,$H$20:$I$20,0),COUNT($A$21:$A$2199),1),MATCH($T570,OFFSET($I$21,0,MATCH(U$21,$J$19:$M$19,0),COUNT($A$21:$A$2199),1),0),1)</f>
        <v>#N/A</v>
      </c>
      <c r="V570" s="64" t="e">
        <f ca="1">INDEX(OFFSET($G$21,0,MATCH(V$20,$H$20:$I$20,0),COUNT($A$21:$A$2199),1),MATCH($T570,OFFSET($I$21,0,MATCH(V$21,$J$19:$M$19,0),COUNT($A$21:$A$2199),1),0),1)</f>
        <v>#N/A</v>
      </c>
      <c r="Y570" s="64" t="str">
        <f t="shared" ca="1" si="72"/>
        <v xml:space="preserve"> </v>
      </c>
      <c r="Z570" s="64" t="str">
        <f t="shared" ca="1" si="74"/>
        <v xml:space="preserve"> </v>
      </c>
    </row>
    <row r="571" spans="1:26" hidden="1" outlineLevel="1" x14ac:dyDescent="0.35">
      <c r="A571" s="64">
        <v>4361929</v>
      </c>
      <c r="B571" s="64" t="s">
        <v>102</v>
      </c>
      <c r="C571" s="64">
        <v>3941.75</v>
      </c>
      <c r="D571" s="64">
        <v>184</v>
      </c>
      <c r="E571" s="64">
        <v>323.08</v>
      </c>
      <c r="F571" s="64">
        <v>326.43</v>
      </c>
      <c r="H571" s="64">
        <f t="shared" si="71"/>
        <v>3.3500000000000227</v>
      </c>
      <c r="J571" s="64">
        <f t="shared" si="67"/>
        <v>72</v>
      </c>
      <c r="K571" s="64">
        <f t="shared" si="68"/>
        <v>81</v>
      </c>
      <c r="L571" s="64">
        <f t="shared" si="69"/>
        <v>296</v>
      </c>
      <c r="M571" s="64">
        <f t="shared" si="70"/>
        <v>102</v>
      </c>
      <c r="T571" s="64">
        <f t="shared" si="73"/>
        <v>550</v>
      </c>
      <c r="U571" s="64" t="e">
        <f ca="1">INDEX(OFFSET($G$21,0,MATCH(U$20,$H$20:$I$20,0),COUNT($A$21:$A$2199),1),MATCH($T571,OFFSET($I$21,0,MATCH(U$21,$J$19:$M$19,0),COUNT($A$21:$A$2199),1),0),1)</f>
        <v>#N/A</v>
      </c>
      <c r="V571" s="64" t="e">
        <f ca="1">INDEX(OFFSET($G$21,0,MATCH(V$20,$H$20:$I$20,0),COUNT($A$21:$A$2199),1),MATCH($T571,OFFSET($I$21,0,MATCH(V$21,$J$19:$M$19,0),COUNT($A$21:$A$2199),1),0),1)</f>
        <v>#N/A</v>
      </c>
      <c r="Y571" s="64" t="str">
        <f t="shared" ca="1" si="72"/>
        <v xml:space="preserve"> </v>
      </c>
      <c r="Z571" s="64" t="str">
        <f t="shared" ca="1" si="74"/>
        <v xml:space="preserve"> </v>
      </c>
    </row>
    <row r="572" spans="1:26" hidden="1" outlineLevel="1" x14ac:dyDescent="0.35">
      <c r="A572" s="64">
        <v>4364238</v>
      </c>
      <c r="B572" s="64" t="s">
        <v>102</v>
      </c>
      <c r="C572" s="64">
        <v>7907.98</v>
      </c>
      <c r="D572" s="64">
        <v>154</v>
      </c>
      <c r="E572" s="64">
        <v>657.47</v>
      </c>
      <c r="F572" s="64">
        <v>657.52</v>
      </c>
      <c r="H572" s="64">
        <f t="shared" si="71"/>
        <v>4.9999999999954525E-2</v>
      </c>
      <c r="J572" s="64">
        <f t="shared" si="67"/>
        <v>73</v>
      </c>
      <c r="K572" s="64">
        <f t="shared" si="68"/>
        <v>81</v>
      </c>
      <c r="L572" s="64">
        <f t="shared" si="69"/>
        <v>296</v>
      </c>
      <c r="M572" s="64">
        <f t="shared" si="70"/>
        <v>102</v>
      </c>
      <c r="T572" s="64">
        <f t="shared" si="73"/>
        <v>551</v>
      </c>
      <c r="U572" s="64" t="e">
        <f ca="1">INDEX(OFFSET($G$21,0,MATCH(U$20,$H$20:$I$20,0),COUNT($A$21:$A$2199),1),MATCH($T572,OFFSET($I$21,0,MATCH(U$21,$J$19:$M$19,0),COUNT($A$21:$A$2199),1),0),1)</f>
        <v>#N/A</v>
      </c>
      <c r="V572" s="64" t="e">
        <f ca="1">INDEX(OFFSET($G$21,0,MATCH(V$20,$H$20:$I$20,0),COUNT($A$21:$A$2199),1),MATCH($T572,OFFSET($I$21,0,MATCH(V$21,$J$19:$M$19,0),COUNT($A$21:$A$2199),1),0),1)</f>
        <v>#N/A</v>
      </c>
      <c r="Y572" s="64" t="str">
        <f t="shared" ca="1" si="72"/>
        <v xml:space="preserve"> </v>
      </c>
      <c r="Z572" s="64" t="str">
        <f t="shared" ca="1" si="74"/>
        <v xml:space="preserve"> </v>
      </c>
    </row>
    <row r="573" spans="1:26" hidden="1" outlineLevel="1" x14ac:dyDescent="0.35">
      <c r="A573" s="64">
        <v>4371332</v>
      </c>
      <c r="B573" s="64" t="s">
        <v>184</v>
      </c>
      <c r="C573" s="64">
        <v>2634.93</v>
      </c>
      <c r="D573" s="64">
        <v>185</v>
      </c>
      <c r="E573" s="64">
        <v>214.32</v>
      </c>
      <c r="F573" s="64">
        <v>0</v>
      </c>
      <c r="H573" s="64">
        <f t="shared" si="71"/>
        <v>-214.32</v>
      </c>
      <c r="J573" s="64">
        <f t="shared" si="67"/>
        <v>73</v>
      </c>
      <c r="K573" s="64">
        <f t="shared" si="68"/>
        <v>81</v>
      </c>
      <c r="L573" s="64">
        <f t="shared" si="69"/>
        <v>297</v>
      </c>
      <c r="M573" s="64">
        <f t="shared" si="70"/>
        <v>102</v>
      </c>
      <c r="T573" s="64">
        <f t="shared" si="73"/>
        <v>552</v>
      </c>
      <c r="U573" s="64" t="e">
        <f ca="1">INDEX(OFFSET($G$21,0,MATCH(U$20,$H$20:$I$20,0),COUNT($A$21:$A$2199),1),MATCH($T573,OFFSET($I$21,0,MATCH(U$21,$J$19:$M$19,0),COUNT($A$21:$A$2199),1),0),1)</f>
        <v>#N/A</v>
      </c>
      <c r="V573" s="64" t="e">
        <f ca="1">INDEX(OFFSET($G$21,0,MATCH(V$20,$H$20:$I$20,0),COUNT($A$21:$A$2199),1),MATCH($T573,OFFSET($I$21,0,MATCH(V$21,$J$19:$M$19,0),COUNT($A$21:$A$2199),1),0),1)</f>
        <v>#N/A</v>
      </c>
      <c r="Y573" s="64" t="str">
        <f t="shared" ca="1" si="72"/>
        <v xml:space="preserve"> </v>
      </c>
      <c r="Z573" s="64" t="str">
        <f t="shared" ca="1" si="74"/>
        <v xml:space="preserve"> </v>
      </c>
    </row>
    <row r="574" spans="1:26" hidden="1" outlineLevel="1" x14ac:dyDescent="0.35">
      <c r="A574" s="64">
        <v>4373239</v>
      </c>
      <c r="B574" s="64" t="s">
        <v>184</v>
      </c>
      <c r="C574" s="64">
        <v>9061.99</v>
      </c>
      <c r="D574" s="64">
        <v>185</v>
      </c>
      <c r="E574" s="64">
        <v>731.79</v>
      </c>
      <c r="F574" s="64">
        <v>0</v>
      </c>
      <c r="H574" s="64">
        <f t="shared" si="71"/>
        <v>-731.79</v>
      </c>
      <c r="J574" s="64">
        <f t="shared" si="67"/>
        <v>73</v>
      </c>
      <c r="K574" s="64">
        <f t="shared" si="68"/>
        <v>81</v>
      </c>
      <c r="L574" s="64">
        <f t="shared" si="69"/>
        <v>298</v>
      </c>
      <c r="M574" s="64">
        <f t="shared" si="70"/>
        <v>102</v>
      </c>
      <c r="T574" s="64">
        <f t="shared" si="73"/>
        <v>553</v>
      </c>
      <c r="U574" s="64" t="e">
        <f ca="1">INDEX(OFFSET($G$21,0,MATCH(U$20,$H$20:$I$20,0),COUNT($A$21:$A$2199),1),MATCH($T574,OFFSET($I$21,0,MATCH(U$21,$J$19:$M$19,0),COUNT($A$21:$A$2199),1),0),1)</f>
        <v>#N/A</v>
      </c>
      <c r="V574" s="64" t="e">
        <f ca="1">INDEX(OFFSET($G$21,0,MATCH(V$20,$H$20:$I$20,0),COUNT($A$21:$A$2199),1),MATCH($T574,OFFSET($I$21,0,MATCH(V$21,$J$19:$M$19,0),COUNT($A$21:$A$2199),1),0),1)</f>
        <v>#N/A</v>
      </c>
      <c r="Y574" s="64" t="str">
        <f t="shared" ca="1" si="72"/>
        <v xml:space="preserve"> </v>
      </c>
      <c r="Z574" s="64" t="str">
        <f t="shared" ca="1" si="74"/>
        <v xml:space="preserve"> </v>
      </c>
    </row>
    <row r="575" spans="1:26" hidden="1" outlineLevel="1" x14ac:dyDescent="0.35">
      <c r="A575" s="64">
        <v>4373734</v>
      </c>
      <c r="B575" s="64" t="s">
        <v>102</v>
      </c>
      <c r="C575" s="64">
        <v>3825.29</v>
      </c>
      <c r="D575" s="64">
        <v>185</v>
      </c>
      <c r="E575" s="64">
        <v>321.64999999999998</v>
      </c>
      <c r="F575" s="64">
        <v>318.98</v>
      </c>
      <c r="H575" s="64">
        <f t="shared" si="71"/>
        <v>-2.6699999999999591</v>
      </c>
      <c r="J575" s="64">
        <f t="shared" si="67"/>
        <v>74</v>
      </c>
      <c r="K575" s="64">
        <f t="shared" si="68"/>
        <v>81</v>
      </c>
      <c r="L575" s="64">
        <f t="shared" si="69"/>
        <v>298</v>
      </c>
      <c r="M575" s="64">
        <f t="shared" si="70"/>
        <v>102</v>
      </c>
      <c r="T575" s="64">
        <f t="shared" si="73"/>
        <v>554</v>
      </c>
      <c r="U575" s="64" t="e">
        <f ca="1">INDEX(OFFSET($G$21,0,MATCH(U$20,$H$20:$I$20,0),COUNT($A$21:$A$2199),1),MATCH($T575,OFFSET($I$21,0,MATCH(U$21,$J$19:$M$19,0),COUNT($A$21:$A$2199),1),0),1)</f>
        <v>#N/A</v>
      </c>
      <c r="V575" s="64" t="e">
        <f ca="1">INDEX(OFFSET($G$21,0,MATCH(V$20,$H$20:$I$20,0),COUNT($A$21:$A$2199),1),MATCH($T575,OFFSET($I$21,0,MATCH(V$21,$J$19:$M$19,0),COUNT($A$21:$A$2199),1),0),1)</f>
        <v>#N/A</v>
      </c>
      <c r="Y575" s="64" t="str">
        <f t="shared" ca="1" si="72"/>
        <v xml:space="preserve"> </v>
      </c>
      <c r="Z575" s="64" t="str">
        <f t="shared" ca="1" si="74"/>
        <v xml:space="preserve"> </v>
      </c>
    </row>
    <row r="576" spans="1:26" hidden="1" outlineLevel="1" x14ac:dyDescent="0.35">
      <c r="A576" s="64">
        <v>4373916</v>
      </c>
      <c r="B576" s="64" t="s">
        <v>184</v>
      </c>
      <c r="C576" s="64">
        <v>3129.5</v>
      </c>
      <c r="D576" s="64">
        <v>185</v>
      </c>
      <c r="E576" s="64">
        <v>251.92</v>
      </c>
      <c r="F576" s="64">
        <v>0</v>
      </c>
      <c r="H576" s="64">
        <f t="shared" si="71"/>
        <v>-251.92</v>
      </c>
      <c r="J576" s="64">
        <f t="shared" si="67"/>
        <v>74</v>
      </c>
      <c r="K576" s="64">
        <f t="shared" si="68"/>
        <v>81</v>
      </c>
      <c r="L576" s="64">
        <f t="shared" si="69"/>
        <v>299</v>
      </c>
      <c r="M576" s="64">
        <f t="shared" si="70"/>
        <v>102</v>
      </c>
      <c r="T576" s="64">
        <f t="shared" si="73"/>
        <v>555</v>
      </c>
      <c r="U576" s="64" t="e">
        <f ca="1">INDEX(OFFSET($G$21,0,MATCH(U$20,$H$20:$I$20,0),COUNT($A$21:$A$2199),1),MATCH($T576,OFFSET($I$21,0,MATCH(U$21,$J$19:$M$19,0),COUNT($A$21:$A$2199),1),0),1)</f>
        <v>#N/A</v>
      </c>
      <c r="V576" s="64" t="e">
        <f ca="1">INDEX(OFFSET($G$21,0,MATCH(V$20,$H$20:$I$20,0),COUNT($A$21:$A$2199),1),MATCH($T576,OFFSET($I$21,0,MATCH(V$21,$J$19:$M$19,0),COUNT($A$21:$A$2199),1),0),1)</f>
        <v>#N/A</v>
      </c>
      <c r="Y576" s="64" t="str">
        <f t="shared" ca="1" si="72"/>
        <v xml:space="preserve"> </v>
      </c>
      <c r="Z576" s="64" t="str">
        <f t="shared" ca="1" si="74"/>
        <v xml:space="preserve"> </v>
      </c>
    </row>
    <row r="577" spans="1:26" hidden="1" outlineLevel="1" x14ac:dyDescent="0.35">
      <c r="A577" s="64">
        <v>4374451</v>
      </c>
      <c r="B577" s="64" t="s">
        <v>102</v>
      </c>
      <c r="C577" s="64">
        <v>5061.26</v>
      </c>
      <c r="D577" s="64">
        <v>185</v>
      </c>
      <c r="E577" s="64">
        <v>437.18</v>
      </c>
      <c r="F577" s="64">
        <v>429.63</v>
      </c>
      <c r="H577" s="64">
        <f t="shared" si="71"/>
        <v>-7.5500000000000114</v>
      </c>
      <c r="J577" s="64">
        <f t="shared" si="67"/>
        <v>75</v>
      </c>
      <c r="K577" s="64">
        <f t="shared" si="68"/>
        <v>81</v>
      </c>
      <c r="L577" s="64">
        <f t="shared" si="69"/>
        <v>299</v>
      </c>
      <c r="M577" s="64">
        <f t="shared" si="70"/>
        <v>102</v>
      </c>
      <c r="T577" s="64">
        <f t="shared" si="73"/>
        <v>556</v>
      </c>
      <c r="U577" s="64" t="e">
        <f ca="1">INDEX(OFFSET($G$21,0,MATCH(U$20,$H$20:$I$20,0),COUNT($A$21:$A$2199),1),MATCH($T577,OFFSET($I$21,0,MATCH(U$21,$J$19:$M$19,0),COUNT($A$21:$A$2199),1),0),1)</f>
        <v>#N/A</v>
      </c>
      <c r="V577" s="64" t="e">
        <f ca="1">INDEX(OFFSET($G$21,0,MATCH(V$20,$H$20:$I$20,0),COUNT($A$21:$A$2199),1),MATCH($T577,OFFSET($I$21,0,MATCH(V$21,$J$19:$M$19,0),COUNT($A$21:$A$2199),1),0),1)</f>
        <v>#N/A</v>
      </c>
      <c r="Y577" s="64" t="str">
        <f t="shared" ca="1" si="72"/>
        <v xml:space="preserve"> </v>
      </c>
      <c r="Z577" s="64" t="str">
        <f t="shared" ca="1" si="74"/>
        <v xml:space="preserve"> </v>
      </c>
    </row>
    <row r="578" spans="1:26" hidden="1" outlineLevel="1" x14ac:dyDescent="0.35">
      <c r="A578" s="64">
        <v>4374534</v>
      </c>
      <c r="B578" s="64" t="s">
        <v>102</v>
      </c>
      <c r="C578" s="64">
        <v>5112.97</v>
      </c>
      <c r="D578" s="64">
        <v>185</v>
      </c>
      <c r="E578" s="64">
        <v>417.51</v>
      </c>
      <c r="F578" s="64">
        <v>419.5</v>
      </c>
      <c r="H578" s="64">
        <f t="shared" si="71"/>
        <v>1.9900000000000091</v>
      </c>
      <c r="J578" s="64">
        <f t="shared" si="67"/>
        <v>76</v>
      </c>
      <c r="K578" s="64">
        <f t="shared" si="68"/>
        <v>81</v>
      </c>
      <c r="L578" s="64">
        <f t="shared" si="69"/>
        <v>299</v>
      </c>
      <c r="M578" s="64">
        <f t="shared" si="70"/>
        <v>102</v>
      </c>
      <c r="T578" s="64">
        <f t="shared" si="73"/>
        <v>557</v>
      </c>
      <c r="U578" s="64" t="e">
        <f ca="1">INDEX(OFFSET($G$21,0,MATCH(U$20,$H$20:$I$20,0),COUNT($A$21:$A$2199),1),MATCH($T578,OFFSET($I$21,0,MATCH(U$21,$J$19:$M$19,0),COUNT($A$21:$A$2199),1),0),1)</f>
        <v>#N/A</v>
      </c>
      <c r="V578" s="64" t="e">
        <f ca="1">INDEX(OFFSET($G$21,0,MATCH(V$20,$H$20:$I$20,0),COUNT($A$21:$A$2199),1),MATCH($T578,OFFSET($I$21,0,MATCH(V$21,$J$19:$M$19,0),COUNT($A$21:$A$2199),1),0),1)</f>
        <v>#N/A</v>
      </c>
      <c r="Y578" s="64" t="str">
        <f t="shared" ca="1" si="72"/>
        <v xml:space="preserve"> </v>
      </c>
      <c r="Z578" s="64" t="str">
        <f t="shared" ca="1" si="74"/>
        <v xml:space="preserve"> </v>
      </c>
    </row>
    <row r="579" spans="1:26" hidden="1" outlineLevel="1" x14ac:dyDescent="0.35">
      <c r="A579" s="64">
        <v>4374906</v>
      </c>
      <c r="B579" s="64" t="s">
        <v>184</v>
      </c>
      <c r="C579" s="64">
        <v>6321.28</v>
      </c>
      <c r="D579" s="64">
        <v>183</v>
      </c>
      <c r="E579" s="64">
        <v>522.08000000000004</v>
      </c>
      <c r="F579" s="64">
        <v>0</v>
      </c>
      <c r="H579" s="64">
        <f t="shared" si="71"/>
        <v>-522.08000000000004</v>
      </c>
      <c r="J579" s="64">
        <f t="shared" si="67"/>
        <v>76</v>
      </c>
      <c r="K579" s="64">
        <f t="shared" si="68"/>
        <v>81</v>
      </c>
      <c r="L579" s="64">
        <f t="shared" si="69"/>
        <v>300</v>
      </c>
      <c r="M579" s="64">
        <f t="shared" si="70"/>
        <v>102</v>
      </c>
      <c r="T579" s="64">
        <f t="shared" si="73"/>
        <v>558</v>
      </c>
      <c r="U579" s="64" t="e">
        <f ca="1">INDEX(OFFSET($G$21,0,MATCH(U$20,$H$20:$I$20,0),COUNT($A$21:$A$2199),1),MATCH($T579,OFFSET($I$21,0,MATCH(U$21,$J$19:$M$19,0),COUNT($A$21:$A$2199),1),0),1)</f>
        <v>#N/A</v>
      </c>
      <c r="V579" s="64" t="e">
        <f ca="1">INDEX(OFFSET($G$21,0,MATCH(V$20,$H$20:$I$20,0),COUNT($A$21:$A$2199),1),MATCH($T579,OFFSET($I$21,0,MATCH(V$21,$J$19:$M$19,0),COUNT($A$21:$A$2199),1),0),1)</f>
        <v>#N/A</v>
      </c>
      <c r="Y579" s="64" t="str">
        <f t="shared" ca="1" si="72"/>
        <v xml:space="preserve"> </v>
      </c>
      <c r="Z579" s="64" t="str">
        <f t="shared" ca="1" si="74"/>
        <v xml:space="preserve"> </v>
      </c>
    </row>
    <row r="580" spans="1:26" hidden="1" outlineLevel="1" x14ac:dyDescent="0.35">
      <c r="A580" s="64">
        <v>4374972</v>
      </c>
      <c r="B580" s="64" t="s">
        <v>184</v>
      </c>
      <c r="C580" s="64">
        <v>10227.530000000001</v>
      </c>
      <c r="D580" s="64">
        <v>185</v>
      </c>
      <c r="E580" s="64">
        <v>854.7</v>
      </c>
      <c r="F580" s="64">
        <v>0</v>
      </c>
      <c r="H580" s="64">
        <f t="shared" si="71"/>
        <v>-854.7</v>
      </c>
      <c r="J580" s="64">
        <f t="shared" si="67"/>
        <v>76</v>
      </c>
      <c r="K580" s="64">
        <f t="shared" si="68"/>
        <v>81</v>
      </c>
      <c r="L580" s="64">
        <f t="shared" si="69"/>
        <v>301</v>
      </c>
      <c r="M580" s="64">
        <f t="shared" si="70"/>
        <v>102</v>
      </c>
      <c r="T580" s="64">
        <f t="shared" si="73"/>
        <v>559</v>
      </c>
      <c r="U580" s="64" t="e">
        <f ca="1">INDEX(OFFSET($G$21,0,MATCH(U$20,$H$20:$I$20,0),COUNT($A$21:$A$2199),1),MATCH($T580,OFFSET($I$21,0,MATCH(U$21,$J$19:$M$19,0),COUNT($A$21:$A$2199),1),0),1)</f>
        <v>#N/A</v>
      </c>
      <c r="V580" s="64" t="e">
        <f ca="1">INDEX(OFFSET($G$21,0,MATCH(V$20,$H$20:$I$20,0),COUNT($A$21:$A$2199),1),MATCH($T580,OFFSET($I$21,0,MATCH(V$21,$J$19:$M$19,0),COUNT($A$21:$A$2199),1),0),1)</f>
        <v>#N/A</v>
      </c>
      <c r="Y580" s="64" t="str">
        <f t="shared" ca="1" si="72"/>
        <v xml:space="preserve"> </v>
      </c>
      <c r="Z580" s="64" t="str">
        <f t="shared" ca="1" si="74"/>
        <v xml:space="preserve"> </v>
      </c>
    </row>
    <row r="581" spans="1:26" hidden="1" outlineLevel="1" x14ac:dyDescent="0.35">
      <c r="A581" s="64">
        <v>4375475</v>
      </c>
      <c r="B581" s="64" t="s">
        <v>184</v>
      </c>
      <c r="C581" s="64">
        <v>4043.82</v>
      </c>
      <c r="D581" s="64">
        <v>185</v>
      </c>
      <c r="E581" s="64">
        <v>335.91</v>
      </c>
      <c r="F581" s="64">
        <v>0</v>
      </c>
      <c r="H581" s="64">
        <f t="shared" si="71"/>
        <v>-335.91</v>
      </c>
      <c r="J581" s="64">
        <f t="shared" si="67"/>
        <v>76</v>
      </c>
      <c r="K581" s="64">
        <f t="shared" si="68"/>
        <v>81</v>
      </c>
      <c r="L581" s="64">
        <f t="shared" si="69"/>
        <v>302</v>
      </c>
      <c r="M581" s="64">
        <f t="shared" si="70"/>
        <v>102</v>
      </c>
      <c r="T581" s="64">
        <f t="shared" si="73"/>
        <v>560</v>
      </c>
      <c r="U581" s="64" t="e">
        <f ca="1">INDEX(OFFSET($G$21,0,MATCH(U$20,$H$20:$I$20,0),COUNT($A$21:$A$2199),1),MATCH($T581,OFFSET($I$21,0,MATCH(U$21,$J$19:$M$19,0),COUNT($A$21:$A$2199),1),0),1)</f>
        <v>#N/A</v>
      </c>
      <c r="V581" s="64" t="e">
        <f ca="1">INDEX(OFFSET($G$21,0,MATCH(V$20,$H$20:$I$20,0),COUNT($A$21:$A$2199),1),MATCH($T581,OFFSET($I$21,0,MATCH(V$21,$J$19:$M$19,0),COUNT($A$21:$A$2199),1),0),1)</f>
        <v>#N/A</v>
      </c>
      <c r="Y581" s="64" t="str">
        <f t="shared" ca="1" si="72"/>
        <v xml:space="preserve"> </v>
      </c>
      <c r="Z581" s="64" t="str">
        <f t="shared" ca="1" si="74"/>
        <v xml:space="preserve"> </v>
      </c>
    </row>
    <row r="582" spans="1:26" hidden="1" outlineLevel="1" x14ac:dyDescent="0.35">
      <c r="A582" s="64">
        <v>4376340</v>
      </c>
      <c r="B582" s="64" t="s">
        <v>184</v>
      </c>
      <c r="C582" s="64">
        <v>5969.42</v>
      </c>
      <c r="D582" s="64">
        <v>185</v>
      </c>
      <c r="E582" s="64">
        <v>488.17</v>
      </c>
      <c r="F582" s="64">
        <v>0</v>
      </c>
      <c r="H582" s="64">
        <f t="shared" si="71"/>
        <v>-488.17</v>
      </c>
      <c r="J582" s="64">
        <f t="shared" si="67"/>
        <v>76</v>
      </c>
      <c r="K582" s="64">
        <f t="shared" si="68"/>
        <v>81</v>
      </c>
      <c r="L582" s="64">
        <f t="shared" si="69"/>
        <v>303</v>
      </c>
      <c r="M582" s="64">
        <f t="shared" si="70"/>
        <v>102</v>
      </c>
      <c r="T582" s="64">
        <f t="shared" si="73"/>
        <v>561</v>
      </c>
      <c r="U582" s="64" t="e">
        <f ca="1">INDEX(OFFSET($G$21,0,MATCH(U$20,$H$20:$I$20,0),COUNT($A$21:$A$2199),1),MATCH($T582,OFFSET($I$21,0,MATCH(U$21,$J$19:$M$19,0),COUNT($A$21:$A$2199),1),0),1)</f>
        <v>#N/A</v>
      </c>
      <c r="V582" s="64" t="e">
        <f ca="1">INDEX(OFFSET($G$21,0,MATCH(V$20,$H$20:$I$20,0),COUNT($A$21:$A$2199),1),MATCH($T582,OFFSET($I$21,0,MATCH(V$21,$J$19:$M$19,0),COUNT($A$21:$A$2199),1),0),1)</f>
        <v>#N/A</v>
      </c>
      <c r="Y582" s="64" t="str">
        <f t="shared" ca="1" si="72"/>
        <v xml:space="preserve"> </v>
      </c>
      <c r="Z582" s="64" t="str">
        <f t="shared" ca="1" si="74"/>
        <v xml:space="preserve"> </v>
      </c>
    </row>
    <row r="583" spans="1:26" hidden="1" outlineLevel="1" x14ac:dyDescent="0.35">
      <c r="A583" s="64">
        <v>4392445</v>
      </c>
      <c r="B583" s="64" t="s">
        <v>416</v>
      </c>
      <c r="C583" s="64">
        <v>7593.71</v>
      </c>
      <c r="D583" s="64">
        <v>184</v>
      </c>
      <c r="E583" s="64">
        <v>602.35</v>
      </c>
      <c r="F583" s="64">
        <v>0</v>
      </c>
      <c r="H583" s="64">
        <f t="shared" si="71"/>
        <v>-602.35</v>
      </c>
      <c r="J583" s="64">
        <f t="shared" si="67"/>
        <v>76</v>
      </c>
      <c r="K583" s="64">
        <f t="shared" si="68"/>
        <v>81</v>
      </c>
      <c r="L583" s="64">
        <f t="shared" si="69"/>
        <v>303</v>
      </c>
      <c r="M583" s="64">
        <f t="shared" si="70"/>
        <v>103</v>
      </c>
      <c r="T583" s="64">
        <f t="shared" si="73"/>
        <v>562</v>
      </c>
      <c r="U583" s="64" t="e">
        <f ca="1">INDEX(OFFSET($G$21,0,MATCH(U$20,$H$20:$I$20,0),COUNT($A$21:$A$2199),1),MATCH($T583,OFFSET($I$21,0,MATCH(U$21,$J$19:$M$19,0),COUNT($A$21:$A$2199),1),0),1)</f>
        <v>#N/A</v>
      </c>
      <c r="V583" s="64" t="e">
        <f ca="1">INDEX(OFFSET($G$21,0,MATCH(V$20,$H$20:$I$20,0),COUNT($A$21:$A$2199),1),MATCH($T583,OFFSET($I$21,0,MATCH(V$21,$J$19:$M$19,0),COUNT($A$21:$A$2199),1),0),1)</f>
        <v>#N/A</v>
      </c>
      <c r="Y583" s="64" t="str">
        <f t="shared" ca="1" si="72"/>
        <v xml:space="preserve"> </v>
      </c>
      <c r="Z583" s="64" t="str">
        <f t="shared" ca="1" si="74"/>
        <v xml:space="preserve"> </v>
      </c>
    </row>
    <row r="584" spans="1:26" hidden="1" outlineLevel="1" x14ac:dyDescent="0.35">
      <c r="A584" s="64">
        <v>4408929</v>
      </c>
      <c r="B584" s="64" t="s">
        <v>184</v>
      </c>
      <c r="C584" s="64">
        <v>3955.8</v>
      </c>
      <c r="D584" s="64">
        <v>184</v>
      </c>
      <c r="E584" s="64">
        <v>311.86</v>
      </c>
      <c r="F584" s="64">
        <v>0</v>
      </c>
      <c r="H584" s="64">
        <f t="shared" si="71"/>
        <v>-311.86</v>
      </c>
      <c r="J584" s="64">
        <f t="shared" si="67"/>
        <v>76</v>
      </c>
      <c r="K584" s="64">
        <f t="shared" si="68"/>
        <v>81</v>
      </c>
      <c r="L584" s="64">
        <f t="shared" si="69"/>
        <v>304</v>
      </c>
      <c r="M584" s="64">
        <f t="shared" si="70"/>
        <v>103</v>
      </c>
      <c r="T584" s="64">
        <f t="shared" si="73"/>
        <v>563</v>
      </c>
      <c r="U584" s="64" t="e">
        <f ca="1">INDEX(OFFSET($G$21,0,MATCH(U$20,$H$20:$I$20,0),COUNT($A$21:$A$2199),1),MATCH($T584,OFFSET($I$21,0,MATCH(U$21,$J$19:$M$19,0),COUNT($A$21:$A$2199),1),0),1)</f>
        <v>#N/A</v>
      </c>
      <c r="V584" s="64" t="e">
        <f ca="1">INDEX(OFFSET($G$21,0,MATCH(V$20,$H$20:$I$20,0),COUNT($A$21:$A$2199),1),MATCH($T584,OFFSET($I$21,0,MATCH(V$21,$J$19:$M$19,0),COUNT($A$21:$A$2199),1),0),1)</f>
        <v>#N/A</v>
      </c>
      <c r="Y584" s="64" t="str">
        <f t="shared" ca="1" si="72"/>
        <v xml:space="preserve"> </v>
      </c>
      <c r="Z584" s="64" t="str">
        <f t="shared" ca="1" si="74"/>
        <v xml:space="preserve"> </v>
      </c>
    </row>
    <row r="585" spans="1:26" hidden="1" outlineLevel="1" x14ac:dyDescent="0.35">
      <c r="A585" s="64">
        <v>4420204</v>
      </c>
      <c r="B585" s="64" t="s">
        <v>416</v>
      </c>
      <c r="C585" s="64">
        <v>2208.7800000000002</v>
      </c>
      <c r="D585" s="64">
        <v>183</v>
      </c>
      <c r="E585" s="64">
        <v>181.25</v>
      </c>
      <c r="F585" s="64">
        <v>0</v>
      </c>
      <c r="H585" s="64">
        <f t="shared" si="71"/>
        <v>-181.25</v>
      </c>
      <c r="J585" s="64">
        <f t="shared" si="67"/>
        <v>76</v>
      </c>
      <c r="K585" s="64">
        <f t="shared" si="68"/>
        <v>81</v>
      </c>
      <c r="L585" s="64">
        <f t="shared" si="69"/>
        <v>304</v>
      </c>
      <c r="M585" s="64">
        <f t="shared" si="70"/>
        <v>104</v>
      </c>
      <c r="T585" s="64">
        <f t="shared" si="73"/>
        <v>564</v>
      </c>
      <c r="U585" s="64" t="e">
        <f ca="1">INDEX(OFFSET($G$21,0,MATCH(U$20,$H$20:$I$20,0),COUNT($A$21:$A$2199),1),MATCH($T585,OFFSET($I$21,0,MATCH(U$21,$J$19:$M$19,0),COUNT($A$21:$A$2199),1),0),1)</f>
        <v>#N/A</v>
      </c>
      <c r="V585" s="64" t="e">
        <f ca="1">INDEX(OFFSET($G$21,0,MATCH(V$20,$H$20:$I$20,0),COUNT($A$21:$A$2199),1),MATCH($T585,OFFSET($I$21,0,MATCH(V$21,$J$19:$M$19,0),COUNT($A$21:$A$2199),1),0),1)</f>
        <v>#N/A</v>
      </c>
      <c r="Y585" s="64" t="str">
        <f t="shared" ca="1" si="72"/>
        <v xml:space="preserve"> </v>
      </c>
      <c r="Z585" s="64" t="str">
        <f t="shared" ca="1" si="74"/>
        <v xml:space="preserve"> </v>
      </c>
    </row>
    <row r="586" spans="1:26" hidden="1" outlineLevel="1" x14ac:dyDescent="0.35">
      <c r="A586" s="64">
        <v>4423042</v>
      </c>
      <c r="B586" s="64" t="s">
        <v>184</v>
      </c>
      <c r="C586" s="64">
        <v>4831.28</v>
      </c>
      <c r="D586" s="64">
        <v>183</v>
      </c>
      <c r="E586" s="64">
        <v>380.15</v>
      </c>
      <c r="F586" s="64">
        <v>0</v>
      </c>
      <c r="H586" s="64">
        <f t="shared" si="71"/>
        <v>-380.15</v>
      </c>
      <c r="J586" s="64">
        <f t="shared" si="67"/>
        <v>76</v>
      </c>
      <c r="K586" s="64">
        <f t="shared" si="68"/>
        <v>81</v>
      </c>
      <c r="L586" s="64">
        <f t="shared" si="69"/>
        <v>305</v>
      </c>
      <c r="M586" s="64">
        <f t="shared" si="70"/>
        <v>104</v>
      </c>
      <c r="T586" s="64">
        <f t="shared" si="73"/>
        <v>565</v>
      </c>
      <c r="U586" s="64" t="e">
        <f ca="1">INDEX(OFFSET($G$21,0,MATCH(U$20,$H$20:$I$20,0),COUNT($A$21:$A$2199),1),MATCH($T586,OFFSET($I$21,0,MATCH(U$21,$J$19:$M$19,0),COUNT($A$21:$A$2199),1),0),1)</f>
        <v>#N/A</v>
      </c>
      <c r="V586" s="64" t="e">
        <f ca="1">INDEX(OFFSET($G$21,0,MATCH(V$20,$H$20:$I$20,0),COUNT($A$21:$A$2199),1),MATCH($T586,OFFSET($I$21,0,MATCH(V$21,$J$19:$M$19,0),COUNT($A$21:$A$2199),1),0),1)</f>
        <v>#N/A</v>
      </c>
      <c r="Y586" s="64" t="str">
        <f t="shared" ca="1" si="72"/>
        <v xml:space="preserve"> </v>
      </c>
      <c r="Z586" s="64" t="str">
        <f t="shared" ca="1" si="74"/>
        <v xml:space="preserve"> </v>
      </c>
    </row>
    <row r="587" spans="1:26" hidden="1" outlineLevel="1" x14ac:dyDescent="0.35">
      <c r="A587" s="64">
        <v>4432100</v>
      </c>
      <c r="B587" s="64" t="s">
        <v>184</v>
      </c>
      <c r="C587" s="64">
        <v>6452.61</v>
      </c>
      <c r="D587" s="64">
        <v>182</v>
      </c>
      <c r="E587" s="64">
        <v>534.72</v>
      </c>
      <c r="F587" s="64">
        <v>0</v>
      </c>
      <c r="H587" s="64">
        <f t="shared" si="71"/>
        <v>-534.72</v>
      </c>
      <c r="J587" s="64">
        <f t="shared" si="67"/>
        <v>76</v>
      </c>
      <c r="K587" s="64">
        <f t="shared" si="68"/>
        <v>81</v>
      </c>
      <c r="L587" s="64">
        <f t="shared" si="69"/>
        <v>306</v>
      </c>
      <c r="M587" s="64">
        <f t="shared" si="70"/>
        <v>104</v>
      </c>
      <c r="T587" s="64">
        <f t="shared" si="73"/>
        <v>566</v>
      </c>
      <c r="U587" s="64" t="e">
        <f ca="1">INDEX(OFFSET($G$21,0,MATCH(U$20,$H$20:$I$20,0),COUNT($A$21:$A$2199),1),MATCH($T587,OFFSET($I$21,0,MATCH(U$21,$J$19:$M$19,0),COUNT($A$21:$A$2199),1),0),1)</f>
        <v>#N/A</v>
      </c>
      <c r="V587" s="64" t="e">
        <f ca="1">INDEX(OFFSET($G$21,0,MATCH(V$20,$H$20:$I$20,0),COUNT($A$21:$A$2199),1),MATCH($T587,OFFSET($I$21,0,MATCH(V$21,$J$19:$M$19,0),COUNT($A$21:$A$2199),1),0),1)</f>
        <v>#N/A</v>
      </c>
      <c r="Y587" s="64" t="str">
        <f t="shared" ca="1" si="72"/>
        <v xml:space="preserve"> </v>
      </c>
      <c r="Z587" s="64" t="str">
        <f t="shared" ca="1" si="74"/>
        <v xml:space="preserve"> </v>
      </c>
    </row>
    <row r="588" spans="1:26" hidden="1" outlineLevel="1" x14ac:dyDescent="0.35">
      <c r="A588" s="64">
        <v>4463428</v>
      </c>
      <c r="B588" s="64" t="s">
        <v>184</v>
      </c>
      <c r="C588" s="64">
        <v>1717.89</v>
      </c>
      <c r="D588" s="64">
        <v>184</v>
      </c>
      <c r="E588" s="64">
        <v>141.16</v>
      </c>
      <c r="F588" s="64">
        <v>0</v>
      </c>
      <c r="H588" s="64">
        <f t="shared" si="71"/>
        <v>-141.16</v>
      </c>
      <c r="J588" s="64">
        <f t="shared" si="67"/>
        <v>76</v>
      </c>
      <c r="K588" s="64">
        <f t="shared" si="68"/>
        <v>81</v>
      </c>
      <c r="L588" s="64">
        <f t="shared" si="69"/>
        <v>307</v>
      </c>
      <c r="M588" s="64">
        <f t="shared" si="70"/>
        <v>104</v>
      </c>
      <c r="T588" s="64">
        <f t="shared" si="73"/>
        <v>567</v>
      </c>
      <c r="U588" s="64" t="e">
        <f ca="1">INDEX(OFFSET($G$21,0,MATCH(U$20,$H$20:$I$20,0),COUNT($A$21:$A$2199),1),MATCH($T588,OFFSET($I$21,0,MATCH(U$21,$J$19:$M$19,0),COUNT($A$21:$A$2199),1),0),1)</f>
        <v>#N/A</v>
      </c>
      <c r="V588" s="64" t="e">
        <f ca="1">INDEX(OFFSET($G$21,0,MATCH(V$20,$H$20:$I$20,0),COUNT($A$21:$A$2199),1),MATCH($T588,OFFSET($I$21,0,MATCH(V$21,$J$19:$M$19,0),COUNT($A$21:$A$2199),1),0),1)</f>
        <v>#N/A</v>
      </c>
      <c r="Y588" s="64" t="str">
        <f t="shared" ca="1" si="72"/>
        <v xml:space="preserve"> </v>
      </c>
      <c r="Z588" s="64" t="str">
        <f t="shared" ca="1" si="74"/>
        <v xml:space="preserve"> </v>
      </c>
    </row>
    <row r="589" spans="1:26" hidden="1" outlineLevel="1" x14ac:dyDescent="0.35">
      <c r="A589" s="64">
        <v>4502606</v>
      </c>
      <c r="B589" s="64" t="s">
        <v>184</v>
      </c>
      <c r="C589" s="64">
        <v>6961.1</v>
      </c>
      <c r="D589" s="64">
        <v>185</v>
      </c>
      <c r="E589" s="64">
        <v>552.69000000000005</v>
      </c>
      <c r="F589" s="64">
        <v>0</v>
      </c>
      <c r="H589" s="64">
        <f t="shared" si="71"/>
        <v>-552.69000000000005</v>
      </c>
      <c r="J589" s="64">
        <f t="shared" si="67"/>
        <v>76</v>
      </c>
      <c r="K589" s="64">
        <f t="shared" si="68"/>
        <v>81</v>
      </c>
      <c r="L589" s="64">
        <f t="shared" si="69"/>
        <v>308</v>
      </c>
      <c r="M589" s="64">
        <f t="shared" si="70"/>
        <v>104</v>
      </c>
      <c r="T589" s="64">
        <f t="shared" si="73"/>
        <v>568</v>
      </c>
      <c r="U589" s="64" t="e">
        <f ca="1">INDEX(OFFSET($G$21,0,MATCH(U$20,$H$20:$I$20,0),COUNT($A$21:$A$2199),1),MATCH($T589,OFFSET($I$21,0,MATCH(U$21,$J$19:$M$19,0),COUNT($A$21:$A$2199),1),0),1)</f>
        <v>#N/A</v>
      </c>
      <c r="V589" s="64" t="e">
        <f ca="1">INDEX(OFFSET($G$21,0,MATCH(V$20,$H$20:$I$20,0),COUNT($A$21:$A$2199),1),MATCH($T589,OFFSET($I$21,0,MATCH(V$21,$J$19:$M$19,0),COUNT($A$21:$A$2199),1),0),1)</f>
        <v>#N/A</v>
      </c>
      <c r="Y589" s="64" t="str">
        <f t="shared" ca="1" si="72"/>
        <v xml:space="preserve"> </v>
      </c>
      <c r="Z589" s="64" t="str">
        <f t="shared" ca="1" si="74"/>
        <v xml:space="preserve"> </v>
      </c>
    </row>
    <row r="590" spans="1:26" hidden="1" outlineLevel="1" x14ac:dyDescent="0.35">
      <c r="A590" s="64">
        <v>4505733</v>
      </c>
      <c r="B590" s="64" t="s">
        <v>184</v>
      </c>
      <c r="C590" s="64">
        <v>10651.87</v>
      </c>
      <c r="D590" s="64">
        <v>185</v>
      </c>
      <c r="E590" s="64">
        <v>886.03</v>
      </c>
      <c r="F590" s="64">
        <v>0</v>
      </c>
      <c r="H590" s="64">
        <f t="shared" si="71"/>
        <v>-886.03</v>
      </c>
      <c r="J590" s="64">
        <f t="shared" si="67"/>
        <v>76</v>
      </c>
      <c r="K590" s="64">
        <f t="shared" si="68"/>
        <v>81</v>
      </c>
      <c r="L590" s="64">
        <f t="shared" si="69"/>
        <v>309</v>
      </c>
      <c r="M590" s="64">
        <f t="shared" si="70"/>
        <v>104</v>
      </c>
      <c r="T590" s="64">
        <f t="shared" si="73"/>
        <v>569</v>
      </c>
      <c r="U590" s="64" t="e">
        <f ca="1">INDEX(OFFSET($G$21,0,MATCH(U$20,$H$20:$I$20,0),COUNT($A$21:$A$2199),1),MATCH($T590,OFFSET($I$21,0,MATCH(U$21,$J$19:$M$19,0),COUNT($A$21:$A$2199),1),0),1)</f>
        <v>#N/A</v>
      </c>
      <c r="V590" s="64" t="e">
        <f ca="1">INDEX(OFFSET($G$21,0,MATCH(V$20,$H$20:$I$20,0),COUNT($A$21:$A$2199),1),MATCH($T590,OFFSET($I$21,0,MATCH(V$21,$J$19:$M$19,0),COUNT($A$21:$A$2199),1),0),1)</f>
        <v>#N/A</v>
      </c>
      <c r="Y590" s="64" t="str">
        <f t="shared" ca="1" si="72"/>
        <v xml:space="preserve"> </v>
      </c>
      <c r="Z590" s="64" t="str">
        <f t="shared" ca="1" si="74"/>
        <v xml:space="preserve"> </v>
      </c>
    </row>
    <row r="591" spans="1:26" hidden="1" outlineLevel="1" x14ac:dyDescent="0.35">
      <c r="A591" s="64">
        <v>4514247</v>
      </c>
      <c r="B591" s="64" t="s">
        <v>184</v>
      </c>
      <c r="C591" s="64">
        <v>4049.09</v>
      </c>
      <c r="D591" s="64">
        <v>185</v>
      </c>
      <c r="E591" s="64">
        <v>313.24</v>
      </c>
      <c r="F591" s="64">
        <v>0</v>
      </c>
      <c r="H591" s="64">
        <f t="shared" si="71"/>
        <v>-313.24</v>
      </c>
      <c r="J591" s="64">
        <f t="shared" si="67"/>
        <v>76</v>
      </c>
      <c r="K591" s="64">
        <f t="shared" si="68"/>
        <v>81</v>
      </c>
      <c r="L591" s="64">
        <f t="shared" si="69"/>
        <v>310</v>
      </c>
      <c r="M591" s="64">
        <f t="shared" si="70"/>
        <v>104</v>
      </c>
      <c r="T591" s="64">
        <f t="shared" si="73"/>
        <v>570</v>
      </c>
      <c r="U591" s="64" t="e">
        <f ca="1">INDEX(OFFSET($G$21,0,MATCH(U$20,$H$20:$I$20,0),COUNT($A$21:$A$2199),1),MATCH($T591,OFFSET($I$21,0,MATCH(U$21,$J$19:$M$19,0),COUNT($A$21:$A$2199),1),0),1)</f>
        <v>#N/A</v>
      </c>
      <c r="V591" s="64" t="e">
        <f ca="1">INDEX(OFFSET($G$21,0,MATCH(V$20,$H$20:$I$20,0),COUNT($A$21:$A$2199),1),MATCH($T591,OFFSET($I$21,0,MATCH(V$21,$J$19:$M$19,0),COUNT($A$21:$A$2199),1),0),1)</f>
        <v>#N/A</v>
      </c>
      <c r="Y591" s="64" t="str">
        <f t="shared" ca="1" si="72"/>
        <v xml:space="preserve"> </v>
      </c>
      <c r="Z591" s="64" t="str">
        <f t="shared" ca="1" si="74"/>
        <v xml:space="preserve"> </v>
      </c>
    </row>
    <row r="592" spans="1:26" hidden="1" outlineLevel="1" x14ac:dyDescent="0.35">
      <c r="A592" s="64">
        <v>4534972</v>
      </c>
      <c r="B592" s="64" t="s">
        <v>416</v>
      </c>
      <c r="C592" s="64">
        <v>2337.5300000000002</v>
      </c>
      <c r="D592" s="64">
        <v>185</v>
      </c>
      <c r="E592" s="64">
        <v>187.17</v>
      </c>
      <c r="F592" s="64">
        <v>0</v>
      </c>
      <c r="H592" s="64">
        <f t="shared" si="71"/>
        <v>-187.17</v>
      </c>
      <c r="J592" s="64">
        <f t="shared" si="67"/>
        <v>76</v>
      </c>
      <c r="K592" s="64">
        <f t="shared" si="68"/>
        <v>81</v>
      </c>
      <c r="L592" s="64">
        <f t="shared" si="69"/>
        <v>310</v>
      </c>
      <c r="M592" s="64">
        <f t="shared" si="70"/>
        <v>105</v>
      </c>
      <c r="T592" s="64">
        <f t="shared" si="73"/>
        <v>571</v>
      </c>
      <c r="U592" s="64" t="e">
        <f ca="1">INDEX(OFFSET($G$21,0,MATCH(U$20,$H$20:$I$20,0),COUNT($A$21:$A$2199),1),MATCH($T592,OFFSET($I$21,0,MATCH(U$21,$J$19:$M$19,0),COUNT($A$21:$A$2199),1),0),1)</f>
        <v>#N/A</v>
      </c>
      <c r="V592" s="64" t="e">
        <f ca="1">INDEX(OFFSET($G$21,0,MATCH(V$20,$H$20:$I$20,0),COUNT($A$21:$A$2199),1),MATCH($T592,OFFSET($I$21,0,MATCH(V$21,$J$19:$M$19,0),COUNT($A$21:$A$2199),1),0),1)</f>
        <v>#N/A</v>
      </c>
      <c r="Y592" s="64" t="str">
        <f t="shared" ca="1" si="72"/>
        <v xml:space="preserve"> </v>
      </c>
      <c r="Z592" s="64" t="str">
        <f t="shared" ca="1" si="74"/>
        <v xml:space="preserve"> </v>
      </c>
    </row>
    <row r="593" spans="1:26" hidden="1" outlineLevel="1" x14ac:dyDescent="0.35">
      <c r="A593" s="64">
        <v>4552833</v>
      </c>
      <c r="B593" s="64" t="s">
        <v>416</v>
      </c>
      <c r="C593" s="64">
        <v>2557.9499999999998</v>
      </c>
      <c r="D593" s="64">
        <v>182</v>
      </c>
      <c r="E593" s="64">
        <v>217.67</v>
      </c>
      <c r="F593" s="64">
        <v>0</v>
      </c>
      <c r="H593" s="64">
        <f t="shared" si="71"/>
        <v>-217.67</v>
      </c>
      <c r="J593" s="64">
        <f t="shared" si="67"/>
        <v>76</v>
      </c>
      <c r="K593" s="64">
        <f t="shared" si="68"/>
        <v>81</v>
      </c>
      <c r="L593" s="64">
        <f t="shared" si="69"/>
        <v>310</v>
      </c>
      <c r="M593" s="64">
        <f t="shared" si="70"/>
        <v>106</v>
      </c>
      <c r="T593" s="64">
        <f t="shared" si="73"/>
        <v>572</v>
      </c>
      <c r="U593" s="64" t="e">
        <f ca="1">INDEX(OFFSET($G$21,0,MATCH(U$20,$H$20:$I$20,0),COUNT($A$21:$A$2199),1),MATCH($T593,OFFSET($I$21,0,MATCH(U$21,$J$19:$M$19,0),COUNT($A$21:$A$2199),1),0),1)</f>
        <v>#N/A</v>
      </c>
      <c r="V593" s="64" t="e">
        <f ca="1">INDEX(OFFSET($G$21,0,MATCH(V$20,$H$20:$I$20,0),COUNT($A$21:$A$2199),1),MATCH($T593,OFFSET($I$21,0,MATCH(V$21,$J$19:$M$19,0),COUNT($A$21:$A$2199),1),0),1)</f>
        <v>#N/A</v>
      </c>
      <c r="Y593" s="64" t="str">
        <f t="shared" ca="1" si="72"/>
        <v xml:space="preserve"> </v>
      </c>
      <c r="Z593" s="64" t="str">
        <f t="shared" ca="1" si="74"/>
        <v xml:space="preserve"> </v>
      </c>
    </row>
    <row r="594" spans="1:26" hidden="1" outlineLevel="1" x14ac:dyDescent="0.35">
      <c r="A594" s="64">
        <v>4555259</v>
      </c>
      <c r="B594" s="64" t="s">
        <v>184</v>
      </c>
      <c r="C594" s="64">
        <v>5626.58</v>
      </c>
      <c r="D594" s="64">
        <v>183</v>
      </c>
      <c r="E594" s="64">
        <v>416.21</v>
      </c>
      <c r="F594" s="64">
        <v>0</v>
      </c>
      <c r="H594" s="64">
        <f t="shared" si="71"/>
        <v>-416.21</v>
      </c>
      <c r="J594" s="64">
        <f t="shared" si="67"/>
        <v>76</v>
      </c>
      <c r="K594" s="64">
        <f t="shared" si="68"/>
        <v>81</v>
      </c>
      <c r="L594" s="64">
        <f t="shared" si="69"/>
        <v>311</v>
      </c>
      <c r="M594" s="64">
        <f t="shared" si="70"/>
        <v>106</v>
      </c>
      <c r="T594" s="64">
        <f t="shared" si="73"/>
        <v>573</v>
      </c>
      <c r="U594" s="64" t="e">
        <f ca="1">INDEX(OFFSET($G$21,0,MATCH(U$20,$H$20:$I$20,0),COUNT($A$21:$A$2199),1),MATCH($T594,OFFSET($I$21,0,MATCH(U$21,$J$19:$M$19,0),COUNT($A$21:$A$2199),1),0),1)</f>
        <v>#N/A</v>
      </c>
      <c r="V594" s="64" t="e">
        <f ca="1">INDEX(OFFSET($G$21,0,MATCH(V$20,$H$20:$I$20,0),COUNT($A$21:$A$2199),1),MATCH($T594,OFFSET($I$21,0,MATCH(V$21,$J$19:$M$19,0),COUNT($A$21:$A$2199),1),0),1)</f>
        <v>#N/A</v>
      </c>
      <c r="Y594" s="64" t="str">
        <f t="shared" ca="1" si="72"/>
        <v xml:space="preserve"> </v>
      </c>
      <c r="Z594" s="64" t="str">
        <f t="shared" ca="1" si="74"/>
        <v xml:space="preserve"> </v>
      </c>
    </row>
    <row r="595" spans="1:26" hidden="1" outlineLevel="1" x14ac:dyDescent="0.35">
      <c r="A595" s="64">
        <v>4567543</v>
      </c>
      <c r="B595" s="64" t="s">
        <v>405</v>
      </c>
      <c r="C595" s="64">
        <v>3146.39</v>
      </c>
      <c r="D595" s="64">
        <v>153</v>
      </c>
      <c r="E595" s="64">
        <v>250.14</v>
      </c>
      <c r="F595" s="64">
        <v>250.47</v>
      </c>
      <c r="H595" s="64">
        <f t="shared" si="71"/>
        <v>0.33000000000001251</v>
      </c>
      <c r="J595" s="64">
        <f t="shared" si="67"/>
        <v>76</v>
      </c>
      <c r="K595" s="64">
        <f t="shared" si="68"/>
        <v>82</v>
      </c>
      <c r="L595" s="64">
        <f t="shared" si="69"/>
        <v>311</v>
      </c>
      <c r="M595" s="64">
        <f t="shared" si="70"/>
        <v>106</v>
      </c>
      <c r="T595" s="64">
        <f t="shared" si="73"/>
        <v>574</v>
      </c>
      <c r="U595" s="64" t="e">
        <f ca="1">INDEX(OFFSET($G$21,0,MATCH(U$20,$H$20:$I$20,0),COUNT($A$21:$A$2199),1),MATCH($T595,OFFSET($I$21,0,MATCH(U$21,$J$19:$M$19,0),COUNT($A$21:$A$2199),1),0),1)</f>
        <v>#N/A</v>
      </c>
      <c r="V595" s="64" t="e">
        <f ca="1">INDEX(OFFSET($G$21,0,MATCH(V$20,$H$20:$I$20,0),COUNT($A$21:$A$2199),1),MATCH($T595,OFFSET($I$21,0,MATCH(V$21,$J$19:$M$19,0),COUNT($A$21:$A$2199),1),0),1)</f>
        <v>#N/A</v>
      </c>
      <c r="Y595" s="64" t="str">
        <f t="shared" ca="1" si="72"/>
        <v xml:space="preserve"> </v>
      </c>
      <c r="Z595" s="64" t="str">
        <f t="shared" ca="1" si="74"/>
        <v xml:space="preserve"> </v>
      </c>
    </row>
    <row r="596" spans="1:26" hidden="1" outlineLevel="1" x14ac:dyDescent="0.35">
      <c r="A596" s="64">
        <v>4573417</v>
      </c>
      <c r="B596" s="64" t="s">
        <v>416</v>
      </c>
      <c r="C596" s="64">
        <v>4456.92</v>
      </c>
      <c r="D596" s="64">
        <v>185</v>
      </c>
      <c r="E596" s="64">
        <v>355.4</v>
      </c>
      <c r="F596" s="64">
        <v>0</v>
      </c>
      <c r="H596" s="64">
        <f t="shared" si="71"/>
        <v>-355.4</v>
      </c>
      <c r="J596" s="64">
        <f t="shared" si="67"/>
        <v>76</v>
      </c>
      <c r="K596" s="64">
        <f t="shared" si="68"/>
        <v>82</v>
      </c>
      <c r="L596" s="64">
        <f t="shared" si="69"/>
        <v>311</v>
      </c>
      <c r="M596" s="64">
        <f t="shared" si="70"/>
        <v>107</v>
      </c>
      <c r="T596" s="64">
        <f t="shared" si="73"/>
        <v>575</v>
      </c>
      <c r="U596" s="64" t="e">
        <f ca="1">INDEX(OFFSET($G$21,0,MATCH(U$20,$H$20:$I$20,0),COUNT($A$21:$A$2199),1),MATCH($T596,OFFSET($I$21,0,MATCH(U$21,$J$19:$M$19,0),COUNT($A$21:$A$2199),1),0),1)</f>
        <v>#N/A</v>
      </c>
      <c r="V596" s="64" t="e">
        <f ca="1">INDEX(OFFSET($G$21,0,MATCH(V$20,$H$20:$I$20,0),COUNT($A$21:$A$2199),1),MATCH($T596,OFFSET($I$21,0,MATCH(V$21,$J$19:$M$19,0),COUNT($A$21:$A$2199),1),0),1)</f>
        <v>#N/A</v>
      </c>
      <c r="Y596" s="64" t="str">
        <f t="shared" ca="1" si="72"/>
        <v xml:space="preserve"> </v>
      </c>
      <c r="Z596" s="64" t="str">
        <f t="shared" ca="1" si="74"/>
        <v xml:space="preserve"> </v>
      </c>
    </row>
    <row r="597" spans="1:26" hidden="1" outlineLevel="1" x14ac:dyDescent="0.35">
      <c r="A597" s="64">
        <v>4577352</v>
      </c>
      <c r="B597" s="64" t="s">
        <v>184</v>
      </c>
      <c r="C597" s="64">
        <v>4409.05</v>
      </c>
      <c r="D597" s="64">
        <v>186</v>
      </c>
      <c r="E597" s="64">
        <v>344.78</v>
      </c>
      <c r="F597" s="64">
        <v>0</v>
      </c>
      <c r="H597" s="64">
        <f t="shared" si="71"/>
        <v>-344.78</v>
      </c>
      <c r="J597" s="64">
        <f t="shared" ref="J597:J660" si="75">IF($B597=J$19,J596+1,J596)</f>
        <v>76</v>
      </c>
      <c r="K597" s="64">
        <f t="shared" ref="K597:K660" si="76">IF($B597=K$19,K596+1,K596)</f>
        <v>82</v>
      </c>
      <c r="L597" s="64">
        <f t="shared" ref="L597:L660" si="77">IF($B597=L$19,L596+1,L596)</f>
        <v>312</v>
      </c>
      <c r="M597" s="64">
        <f t="shared" ref="M597:M660" si="78">IF($B597=M$19,M596+1,M596)</f>
        <v>107</v>
      </c>
      <c r="T597" s="64">
        <f t="shared" si="73"/>
        <v>576</v>
      </c>
      <c r="U597" s="64" t="e">
        <f ca="1">INDEX(OFFSET($G$21,0,MATCH(U$20,$H$20:$I$20,0),COUNT($A$21:$A$2199),1),MATCH($T597,OFFSET($I$21,0,MATCH(U$21,$J$19:$M$19,0),COUNT($A$21:$A$2199),1),0),1)</f>
        <v>#N/A</v>
      </c>
      <c r="V597" s="64" t="e">
        <f ca="1">INDEX(OFFSET($G$21,0,MATCH(V$20,$H$20:$I$20,0),COUNT($A$21:$A$2199),1),MATCH($T597,OFFSET($I$21,0,MATCH(V$21,$J$19:$M$19,0),COUNT($A$21:$A$2199),1),0),1)</f>
        <v>#N/A</v>
      </c>
      <c r="Y597" s="64" t="str">
        <f t="shared" ca="1" si="72"/>
        <v xml:space="preserve"> </v>
      </c>
      <c r="Z597" s="64" t="str">
        <f t="shared" ca="1" si="74"/>
        <v xml:space="preserve"> </v>
      </c>
    </row>
    <row r="598" spans="1:26" hidden="1" outlineLevel="1" x14ac:dyDescent="0.35">
      <c r="A598" s="64">
        <v>4582038</v>
      </c>
      <c r="B598" s="64" t="s">
        <v>102</v>
      </c>
      <c r="C598" s="64">
        <v>10073.9</v>
      </c>
      <c r="D598" s="64">
        <v>186</v>
      </c>
      <c r="E598" s="64">
        <v>815.72</v>
      </c>
      <c r="F598" s="64">
        <v>792.97</v>
      </c>
      <c r="H598" s="64">
        <f t="shared" ref="H598:H661" si="79">F598-E598</f>
        <v>-22.75</v>
      </c>
      <c r="J598" s="64">
        <f t="shared" si="75"/>
        <v>77</v>
      </c>
      <c r="K598" s="64">
        <f t="shared" si="76"/>
        <v>82</v>
      </c>
      <c r="L598" s="64">
        <f t="shared" si="77"/>
        <v>312</v>
      </c>
      <c r="M598" s="64">
        <f t="shared" si="78"/>
        <v>107</v>
      </c>
      <c r="T598" s="64">
        <f t="shared" si="73"/>
        <v>577</v>
      </c>
      <c r="U598" s="64" t="e">
        <f ca="1">INDEX(OFFSET($G$21,0,MATCH(U$20,$H$20:$I$20,0),COUNT($A$21:$A$2199),1),MATCH($T598,OFFSET($I$21,0,MATCH(U$21,$J$19:$M$19,0),COUNT($A$21:$A$2199),1),0),1)</f>
        <v>#N/A</v>
      </c>
      <c r="V598" s="64" t="e">
        <f ca="1">INDEX(OFFSET($G$21,0,MATCH(V$20,$H$20:$I$20,0),COUNT($A$21:$A$2199),1),MATCH($T598,OFFSET($I$21,0,MATCH(V$21,$J$19:$M$19,0),COUNT($A$21:$A$2199),1),0),1)</f>
        <v>#N/A</v>
      </c>
      <c r="Y598" s="64" t="str">
        <f t="shared" ca="1" si="72"/>
        <v xml:space="preserve"> </v>
      </c>
      <c r="Z598" s="64" t="str">
        <f t="shared" ca="1" si="74"/>
        <v xml:space="preserve"> </v>
      </c>
    </row>
    <row r="599" spans="1:26" hidden="1" outlineLevel="1" x14ac:dyDescent="0.35">
      <c r="A599" s="64">
        <v>4584175</v>
      </c>
      <c r="B599" s="64" t="s">
        <v>184</v>
      </c>
      <c r="C599" s="64">
        <v>4892.1499999999996</v>
      </c>
      <c r="D599" s="64">
        <v>185</v>
      </c>
      <c r="E599" s="64">
        <v>382.91</v>
      </c>
      <c r="F599" s="64">
        <v>0</v>
      </c>
      <c r="H599" s="64">
        <f t="shared" si="79"/>
        <v>-382.91</v>
      </c>
      <c r="J599" s="64">
        <f t="shared" si="75"/>
        <v>77</v>
      </c>
      <c r="K599" s="64">
        <f t="shared" si="76"/>
        <v>82</v>
      </c>
      <c r="L599" s="64">
        <f t="shared" si="77"/>
        <v>313</v>
      </c>
      <c r="M599" s="64">
        <f t="shared" si="78"/>
        <v>107</v>
      </c>
      <c r="T599" s="64">
        <f t="shared" si="73"/>
        <v>578</v>
      </c>
      <c r="U599" s="64" t="e">
        <f ca="1">INDEX(OFFSET($G$21,0,MATCH(U$20,$H$20:$I$20,0),COUNT($A$21:$A$2199),1),MATCH($T599,OFFSET($I$21,0,MATCH(U$21,$J$19:$M$19,0),COUNT($A$21:$A$2199),1),0),1)</f>
        <v>#N/A</v>
      </c>
      <c r="V599" s="64" t="e">
        <f ca="1">INDEX(OFFSET($G$21,0,MATCH(V$20,$H$20:$I$20,0),COUNT($A$21:$A$2199),1),MATCH($T599,OFFSET($I$21,0,MATCH(V$21,$J$19:$M$19,0),COUNT($A$21:$A$2199),1),0),1)</f>
        <v>#N/A</v>
      </c>
      <c r="Y599" s="64" t="str">
        <f t="shared" ref="Y599:Y662" ca="1" si="80">IF(ISNA(U599)," ",U599)</f>
        <v xml:space="preserve"> </v>
      </c>
      <c r="Z599" s="64" t="str">
        <f t="shared" ca="1" si="74"/>
        <v xml:space="preserve"> </v>
      </c>
    </row>
    <row r="600" spans="1:26" hidden="1" outlineLevel="1" x14ac:dyDescent="0.35">
      <c r="A600" s="64">
        <v>4586501</v>
      </c>
      <c r="B600" s="64" t="s">
        <v>102</v>
      </c>
      <c r="C600" s="64">
        <v>5422.51</v>
      </c>
      <c r="D600" s="64">
        <v>186</v>
      </c>
      <c r="E600" s="64">
        <v>456.37</v>
      </c>
      <c r="F600" s="64">
        <v>464.26</v>
      </c>
      <c r="H600" s="64">
        <f t="shared" si="79"/>
        <v>7.8899999999999864</v>
      </c>
      <c r="J600" s="64">
        <f t="shared" si="75"/>
        <v>78</v>
      </c>
      <c r="K600" s="64">
        <f t="shared" si="76"/>
        <v>82</v>
      </c>
      <c r="L600" s="64">
        <f t="shared" si="77"/>
        <v>313</v>
      </c>
      <c r="M600" s="64">
        <f t="shared" si="78"/>
        <v>107</v>
      </c>
      <c r="T600" s="64">
        <f t="shared" ref="T600:T663" si="81">T599+1</f>
        <v>579</v>
      </c>
      <c r="U600" s="64" t="e">
        <f ca="1">INDEX(OFFSET($G$21,0,MATCH(U$20,$H$20:$I$20,0),COUNT($A$21:$A$2199),1),MATCH($T600,OFFSET($I$21,0,MATCH(U$21,$J$19:$M$19,0),COUNT($A$21:$A$2199),1),0),1)</f>
        <v>#N/A</v>
      </c>
      <c r="V600" s="64" t="e">
        <f ca="1">INDEX(OFFSET($G$21,0,MATCH(V$20,$H$20:$I$20,0),COUNT($A$21:$A$2199),1),MATCH($T600,OFFSET($I$21,0,MATCH(V$21,$J$19:$M$19,0),COUNT($A$21:$A$2199),1),0),1)</f>
        <v>#N/A</v>
      </c>
      <c r="Y600" s="64" t="str">
        <f t="shared" ca="1" si="80"/>
        <v xml:space="preserve"> </v>
      </c>
      <c r="Z600" s="64" t="str">
        <f t="shared" ref="Z600:Z663" ca="1" si="82">IF(ISNA(V600)," ",V600)</f>
        <v xml:space="preserve"> </v>
      </c>
    </row>
    <row r="601" spans="1:26" hidden="1" outlineLevel="1" x14ac:dyDescent="0.35">
      <c r="A601" s="64">
        <v>4588200</v>
      </c>
      <c r="B601" s="64" t="s">
        <v>184</v>
      </c>
      <c r="C601" s="64">
        <v>7696.67</v>
      </c>
      <c r="D601" s="64">
        <v>185</v>
      </c>
      <c r="E601" s="64">
        <v>640.89</v>
      </c>
      <c r="F601" s="64">
        <v>0</v>
      </c>
      <c r="H601" s="64">
        <f t="shared" si="79"/>
        <v>-640.89</v>
      </c>
      <c r="J601" s="64">
        <f t="shared" si="75"/>
        <v>78</v>
      </c>
      <c r="K601" s="64">
        <f t="shared" si="76"/>
        <v>82</v>
      </c>
      <c r="L601" s="64">
        <f t="shared" si="77"/>
        <v>314</v>
      </c>
      <c r="M601" s="64">
        <f t="shared" si="78"/>
        <v>107</v>
      </c>
      <c r="T601" s="64">
        <f t="shared" si="81"/>
        <v>580</v>
      </c>
      <c r="U601" s="64" t="e">
        <f ca="1">INDEX(OFFSET($G$21,0,MATCH(U$20,$H$20:$I$20,0),COUNT($A$21:$A$2199),1),MATCH($T601,OFFSET($I$21,0,MATCH(U$21,$J$19:$M$19,0),COUNT($A$21:$A$2199),1),0),1)</f>
        <v>#N/A</v>
      </c>
      <c r="V601" s="64" t="e">
        <f ca="1">INDEX(OFFSET($G$21,0,MATCH(V$20,$H$20:$I$20,0),COUNT($A$21:$A$2199),1),MATCH($T601,OFFSET($I$21,0,MATCH(V$21,$J$19:$M$19,0),COUNT($A$21:$A$2199),1),0),1)</f>
        <v>#N/A</v>
      </c>
      <c r="Y601" s="64" t="str">
        <f t="shared" ca="1" si="80"/>
        <v xml:space="preserve"> </v>
      </c>
      <c r="Z601" s="64" t="str">
        <f t="shared" ca="1" si="82"/>
        <v xml:space="preserve"> </v>
      </c>
    </row>
    <row r="602" spans="1:26" hidden="1" outlineLevel="1" x14ac:dyDescent="0.35">
      <c r="A602" s="64">
        <v>4588284</v>
      </c>
      <c r="B602" s="64" t="s">
        <v>184</v>
      </c>
      <c r="C602" s="64">
        <v>9965.43</v>
      </c>
      <c r="D602" s="64">
        <v>185</v>
      </c>
      <c r="E602" s="64">
        <v>839.6</v>
      </c>
      <c r="F602" s="64">
        <v>0</v>
      </c>
      <c r="H602" s="64">
        <f t="shared" si="79"/>
        <v>-839.6</v>
      </c>
      <c r="J602" s="64">
        <f t="shared" si="75"/>
        <v>78</v>
      </c>
      <c r="K602" s="64">
        <f t="shared" si="76"/>
        <v>82</v>
      </c>
      <c r="L602" s="64">
        <f t="shared" si="77"/>
        <v>315</v>
      </c>
      <c r="M602" s="64">
        <f t="shared" si="78"/>
        <v>107</v>
      </c>
      <c r="T602" s="64">
        <f t="shared" si="81"/>
        <v>581</v>
      </c>
      <c r="U602" s="64" t="e">
        <f ca="1">INDEX(OFFSET($G$21,0,MATCH(U$20,$H$20:$I$20,0),COUNT($A$21:$A$2199),1),MATCH($T602,OFFSET($I$21,0,MATCH(U$21,$J$19:$M$19,0),COUNT($A$21:$A$2199),1),0),1)</f>
        <v>#N/A</v>
      </c>
      <c r="V602" s="64" t="e">
        <f ca="1">INDEX(OFFSET($G$21,0,MATCH(V$20,$H$20:$I$20,0),COUNT($A$21:$A$2199),1),MATCH($T602,OFFSET($I$21,0,MATCH(V$21,$J$19:$M$19,0),COUNT($A$21:$A$2199),1),0),1)</f>
        <v>#N/A</v>
      </c>
      <c r="Y602" s="64" t="str">
        <f t="shared" ca="1" si="80"/>
        <v xml:space="preserve"> </v>
      </c>
      <c r="Z602" s="64" t="str">
        <f t="shared" ca="1" si="82"/>
        <v xml:space="preserve"> </v>
      </c>
    </row>
    <row r="603" spans="1:26" hidden="1" outlineLevel="1" x14ac:dyDescent="0.35">
      <c r="A603" s="64">
        <v>4588325</v>
      </c>
      <c r="B603" s="64" t="s">
        <v>184</v>
      </c>
      <c r="C603" s="64">
        <v>6557.19</v>
      </c>
      <c r="D603" s="64">
        <v>185</v>
      </c>
      <c r="E603" s="64">
        <v>545.16999999999996</v>
      </c>
      <c r="F603" s="64">
        <v>0</v>
      </c>
      <c r="H603" s="64">
        <f t="shared" si="79"/>
        <v>-545.16999999999996</v>
      </c>
      <c r="J603" s="64">
        <f t="shared" si="75"/>
        <v>78</v>
      </c>
      <c r="K603" s="64">
        <f t="shared" si="76"/>
        <v>82</v>
      </c>
      <c r="L603" s="64">
        <f t="shared" si="77"/>
        <v>316</v>
      </c>
      <c r="M603" s="64">
        <f t="shared" si="78"/>
        <v>107</v>
      </c>
      <c r="T603" s="64">
        <f t="shared" si="81"/>
        <v>582</v>
      </c>
      <c r="U603" s="64" t="e">
        <f ca="1">INDEX(OFFSET($G$21,0,MATCH(U$20,$H$20:$I$20,0),COUNT($A$21:$A$2199),1),MATCH($T603,OFFSET($I$21,0,MATCH(U$21,$J$19:$M$19,0),COUNT($A$21:$A$2199),1),0),1)</f>
        <v>#N/A</v>
      </c>
      <c r="V603" s="64" t="e">
        <f ca="1">INDEX(OFFSET($G$21,0,MATCH(V$20,$H$20:$I$20,0),COUNT($A$21:$A$2199),1),MATCH($T603,OFFSET($I$21,0,MATCH(V$21,$J$19:$M$19,0),COUNT($A$21:$A$2199),1),0),1)</f>
        <v>#N/A</v>
      </c>
      <c r="Y603" s="64" t="str">
        <f t="shared" ca="1" si="80"/>
        <v xml:space="preserve"> </v>
      </c>
      <c r="Z603" s="64" t="str">
        <f t="shared" ca="1" si="82"/>
        <v xml:space="preserve"> </v>
      </c>
    </row>
    <row r="604" spans="1:26" hidden="1" outlineLevel="1" x14ac:dyDescent="0.35">
      <c r="A604" s="64">
        <v>4588664</v>
      </c>
      <c r="B604" s="64" t="s">
        <v>102</v>
      </c>
      <c r="C604" s="64">
        <v>5406.29</v>
      </c>
      <c r="D604" s="64">
        <v>185</v>
      </c>
      <c r="E604" s="64">
        <v>433.02</v>
      </c>
      <c r="F604" s="64">
        <v>424.59</v>
      </c>
      <c r="H604" s="64">
        <f t="shared" si="79"/>
        <v>-8.4300000000000068</v>
      </c>
      <c r="J604" s="64">
        <f t="shared" si="75"/>
        <v>79</v>
      </c>
      <c r="K604" s="64">
        <f t="shared" si="76"/>
        <v>82</v>
      </c>
      <c r="L604" s="64">
        <f t="shared" si="77"/>
        <v>316</v>
      </c>
      <c r="M604" s="64">
        <f t="shared" si="78"/>
        <v>107</v>
      </c>
      <c r="T604" s="64">
        <f t="shared" si="81"/>
        <v>583</v>
      </c>
      <c r="U604" s="64" t="e">
        <f ca="1">INDEX(OFFSET($G$21,0,MATCH(U$20,$H$20:$I$20,0),COUNT($A$21:$A$2199),1),MATCH($T604,OFFSET($I$21,0,MATCH(U$21,$J$19:$M$19,0),COUNT($A$21:$A$2199),1),0),1)</f>
        <v>#N/A</v>
      </c>
      <c r="V604" s="64" t="e">
        <f ca="1">INDEX(OFFSET($G$21,0,MATCH(V$20,$H$20:$I$20,0),COUNT($A$21:$A$2199),1),MATCH($T604,OFFSET($I$21,0,MATCH(V$21,$J$19:$M$19,0),COUNT($A$21:$A$2199),1),0),1)</f>
        <v>#N/A</v>
      </c>
      <c r="Y604" s="64" t="str">
        <f t="shared" ca="1" si="80"/>
        <v xml:space="preserve"> </v>
      </c>
      <c r="Z604" s="64" t="str">
        <f t="shared" ca="1" si="82"/>
        <v xml:space="preserve"> </v>
      </c>
    </row>
    <row r="605" spans="1:26" hidden="1" outlineLevel="1" x14ac:dyDescent="0.35">
      <c r="A605" s="64">
        <v>4588995</v>
      </c>
      <c r="B605" s="64" t="s">
        <v>102</v>
      </c>
      <c r="C605" s="64">
        <v>2421.73</v>
      </c>
      <c r="D605" s="64">
        <v>185</v>
      </c>
      <c r="E605" s="64">
        <v>191.47</v>
      </c>
      <c r="F605" s="64">
        <v>187.49</v>
      </c>
      <c r="H605" s="64">
        <f t="shared" si="79"/>
        <v>-3.9799999999999898</v>
      </c>
      <c r="J605" s="64">
        <f t="shared" si="75"/>
        <v>80</v>
      </c>
      <c r="K605" s="64">
        <f t="shared" si="76"/>
        <v>82</v>
      </c>
      <c r="L605" s="64">
        <f t="shared" si="77"/>
        <v>316</v>
      </c>
      <c r="M605" s="64">
        <f t="shared" si="78"/>
        <v>107</v>
      </c>
      <c r="T605" s="64">
        <f t="shared" si="81"/>
        <v>584</v>
      </c>
      <c r="U605" s="64" t="e">
        <f ca="1">INDEX(OFFSET($G$21,0,MATCH(U$20,$H$20:$I$20,0),COUNT($A$21:$A$2199),1),MATCH($T605,OFFSET($I$21,0,MATCH(U$21,$J$19:$M$19,0),COUNT($A$21:$A$2199),1),0),1)</f>
        <v>#N/A</v>
      </c>
      <c r="V605" s="64" t="e">
        <f ca="1">INDEX(OFFSET($G$21,0,MATCH(V$20,$H$20:$I$20,0),COUNT($A$21:$A$2199),1),MATCH($T605,OFFSET($I$21,0,MATCH(V$21,$J$19:$M$19,0),COUNT($A$21:$A$2199),1),0),1)</f>
        <v>#N/A</v>
      </c>
      <c r="Y605" s="64" t="str">
        <f t="shared" ca="1" si="80"/>
        <v xml:space="preserve"> </v>
      </c>
      <c r="Z605" s="64" t="str">
        <f t="shared" ca="1" si="82"/>
        <v xml:space="preserve"> </v>
      </c>
    </row>
    <row r="606" spans="1:26" hidden="1" outlineLevel="1" x14ac:dyDescent="0.35">
      <c r="A606" s="64">
        <v>4593796</v>
      </c>
      <c r="B606" s="64" t="s">
        <v>416</v>
      </c>
      <c r="C606" s="64">
        <v>1720.19</v>
      </c>
      <c r="D606" s="64">
        <v>184</v>
      </c>
      <c r="E606" s="64">
        <v>148.72</v>
      </c>
      <c r="F606" s="64">
        <v>0</v>
      </c>
      <c r="H606" s="64">
        <f t="shared" si="79"/>
        <v>-148.72</v>
      </c>
      <c r="J606" s="64">
        <f t="shared" si="75"/>
        <v>80</v>
      </c>
      <c r="K606" s="64">
        <f t="shared" si="76"/>
        <v>82</v>
      </c>
      <c r="L606" s="64">
        <f t="shared" si="77"/>
        <v>316</v>
      </c>
      <c r="M606" s="64">
        <f t="shared" si="78"/>
        <v>108</v>
      </c>
      <c r="T606" s="64">
        <f t="shared" si="81"/>
        <v>585</v>
      </c>
      <c r="U606" s="64" t="e">
        <f ca="1">INDEX(OFFSET($G$21,0,MATCH(U$20,$H$20:$I$20,0),COUNT($A$21:$A$2199),1),MATCH($T606,OFFSET($I$21,0,MATCH(U$21,$J$19:$M$19,0),COUNT($A$21:$A$2199),1),0),1)</f>
        <v>#N/A</v>
      </c>
      <c r="V606" s="64" t="e">
        <f ca="1">INDEX(OFFSET($G$21,0,MATCH(V$20,$H$20:$I$20,0),COUNT($A$21:$A$2199),1),MATCH($T606,OFFSET($I$21,0,MATCH(V$21,$J$19:$M$19,0),COUNT($A$21:$A$2199),1),0),1)</f>
        <v>#N/A</v>
      </c>
      <c r="Y606" s="64" t="str">
        <f t="shared" ca="1" si="80"/>
        <v xml:space="preserve"> </v>
      </c>
      <c r="Z606" s="64" t="str">
        <f t="shared" ca="1" si="82"/>
        <v xml:space="preserve"> </v>
      </c>
    </row>
    <row r="607" spans="1:26" hidden="1" outlineLevel="1" x14ac:dyDescent="0.35">
      <c r="A607" s="64">
        <v>4596823</v>
      </c>
      <c r="B607" s="64" t="s">
        <v>405</v>
      </c>
      <c r="C607" s="64">
        <v>6501.6</v>
      </c>
      <c r="D607" s="64">
        <v>153</v>
      </c>
      <c r="E607" s="64">
        <v>500.09</v>
      </c>
      <c r="F607" s="64">
        <v>492.55</v>
      </c>
      <c r="H607" s="64">
        <f t="shared" si="79"/>
        <v>-7.5399999999999636</v>
      </c>
      <c r="J607" s="64">
        <f t="shared" si="75"/>
        <v>80</v>
      </c>
      <c r="K607" s="64">
        <f t="shared" si="76"/>
        <v>83</v>
      </c>
      <c r="L607" s="64">
        <f t="shared" si="77"/>
        <v>316</v>
      </c>
      <c r="M607" s="64">
        <f t="shared" si="78"/>
        <v>108</v>
      </c>
      <c r="T607" s="64">
        <f t="shared" si="81"/>
        <v>586</v>
      </c>
      <c r="U607" s="64" t="e">
        <f ca="1">INDEX(OFFSET($G$21,0,MATCH(U$20,$H$20:$I$20,0),COUNT($A$21:$A$2199),1),MATCH($T607,OFFSET($I$21,0,MATCH(U$21,$J$19:$M$19,0),COUNT($A$21:$A$2199),1),0),1)</f>
        <v>#N/A</v>
      </c>
      <c r="V607" s="64" t="e">
        <f ca="1">INDEX(OFFSET($G$21,0,MATCH(V$20,$H$20:$I$20,0),COUNT($A$21:$A$2199),1),MATCH($T607,OFFSET($I$21,0,MATCH(V$21,$J$19:$M$19,0),COUNT($A$21:$A$2199),1),0),1)</f>
        <v>#N/A</v>
      </c>
      <c r="Y607" s="64" t="str">
        <f t="shared" ca="1" si="80"/>
        <v xml:space="preserve"> </v>
      </c>
      <c r="Z607" s="64" t="str">
        <f t="shared" ca="1" si="82"/>
        <v xml:space="preserve"> </v>
      </c>
    </row>
    <row r="608" spans="1:26" hidden="1" outlineLevel="1" x14ac:dyDescent="0.35">
      <c r="A608" s="64">
        <v>4604171</v>
      </c>
      <c r="B608" s="64" t="s">
        <v>184</v>
      </c>
      <c r="C608" s="64">
        <v>7968.75</v>
      </c>
      <c r="D608" s="64">
        <v>182</v>
      </c>
      <c r="E608" s="64">
        <v>632.48</v>
      </c>
      <c r="F608" s="64">
        <v>0</v>
      </c>
      <c r="H608" s="64">
        <f t="shared" si="79"/>
        <v>-632.48</v>
      </c>
      <c r="J608" s="64">
        <f t="shared" si="75"/>
        <v>80</v>
      </c>
      <c r="K608" s="64">
        <f t="shared" si="76"/>
        <v>83</v>
      </c>
      <c r="L608" s="64">
        <f t="shared" si="77"/>
        <v>317</v>
      </c>
      <c r="M608" s="64">
        <f t="shared" si="78"/>
        <v>108</v>
      </c>
      <c r="T608" s="64">
        <f t="shared" si="81"/>
        <v>587</v>
      </c>
      <c r="U608" s="64" t="e">
        <f ca="1">INDEX(OFFSET($G$21,0,MATCH(U$20,$H$20:$I$20,0),COUNT($A$21:$A$2199),1),MATCH($T608,OFFSET($I$21,0,MATCH(U$21,$J$19:$M$19,0),COUNT($A$21:$A$2199),1),0),1)</f>
        <v>#N/A</v>
      </c>
      <c r="V608" s="64" t="e">
        <f ca="1">INDEX(OFFSET($G$21,0,MATCH(V$20,$H$20:$I$20,0),COUNT($A$21:$A$2199),1),MATCH($T608,OFFSET($I$21,0,MATCH(V$21,$J$19:$M$19,0),COUNT($A$21:$A$2199),1),0),1)</f>
        <v>#N/A</v>
      </c>
      <c r="Y608" s="64" t="str">
        <f t="shared" ca="1" si="80"/>
        <v xml:space="preserve"> </v>
      </c>
      <c r="Z608" s="64" t="str">
        <f t="shared" ca="1" si="82"/>
        <v xml:space="preserve"> </v>
      </c>
    </row>
    <row r="609" spans="1:26" hidden="1" outlineLevel="1" x14ac:dyDescent="0.35">
      <c r="A609" s="64">
        <v>4610524</v>
      </c>
      <c r="B609" s="64" t="s">
        <v>416</v>
      </c>
      <c r="C609" s="64">
        <v>5463.05</v>
      </c>
      <c r="D609" s="64">
        <v>182</v>
      </c>
      <c r="E609" s="64">
        <v>452.69</v>
      </c>
      <c r="F609" s="64">
        <v>0</v>
      </c>
      <c r="H609" s="64">
        <f t="shared" si="79"/>
        <v>-452.69</v>
      </c>
      <c r="J609" s="64">
        <f t="shared" si="75"/>
        <v>80</v>
      </c>
      <c r="K609" s="64">
        <f t="shared" si="76"/>
        <v>83</v>
      </c>
      <c r="L609" s="64">
        <f t="shared" si="77"/>
        <v>317</v>
      </c>
      <c r="M609" s="64">
        <f t="shared" si="78"/>
        <v>109</v>
      </c>
      <c r="T609" s="64">
        <f t="shared" si="81"/>
        <v>588</v>
      </c>
      <c r="U609" s="64" t="e">
        <f ca="1">INDEX(OFFSET($G$21,0,MATCH(U$20,$H$20:$I$20,0),COUNT($A$21:$A$2199),1),MATCH($T609,OFFSET($I$21,0,MATCH(U$21,$J$19:$M$19,0),COUNT($A$21:$A$2199),1),0),1)</f>
        <v>#N/A</v>
      </c>
      <c r="V609" s="64" t="e">
        <f ca="1">INDEX(OFFSET($G$21,0,MATCH(V$20,$H$20:$I$20,0),COUNT($A$21:$A$2199),1),MATCH($T609,OFFSET($I$21,0,MATCH(V$21,$J$19:$M$19,0),COUNT($A$21:$A$2199),1),0),1)</f>
        <v>#N/A</v>
      </c>
      <c r="Y609" s="64" t="str">
        <f t="shared" ca="1" si="80"/>
        <v xml:space="preserve"> </v>
      </c>
      <c r="Z609" s="64" t="str">
        <f t="shared" ca="1" si="82"/>
        <v xml:space="preserve"> </v>
      </c>
    </row>
    <row r="610" spans="1:26" hidden="1" outlineLevel="1" x14ac:dyDescent="0.35">
      <c r="A610" s="64">
        <v>4683620</v>
      </c>
      <c r="B610" s="64" t="s">
        <v>416</v>
      </c>
      <c r="C610" s="64">
        <v>5524.44</v>
      </c>
      <c r="D610" s="64">
        <v>186</v>
      </c>
      <c r="E610" s="64">
        <v>469.9</v>
      </c>
      <c r="F610" s="64">
        <v>0</v>
      </c>
      <c r="H610" s="64">
        <f t="shared" si="79"/>
        <v>-469.9</v>
      </c>
      <c r="J610" s="64">
        <f t="shared" si="75"/>
        <v>80</v>
      </c>
      <c r="K610" s="64">
        <f t="shared" si="76"/>
        <v>83</v>
      </c>
      <c r="L610" s="64">
        <f t="shared" si="77"/>
        <v>317</v>
      </c>
      <c r="M610" s="64">
        <f t="shared" si="78"/>
        <v>110</v>
      </c>
      <c r="T610" s="64">
        <f t="shared" si="81"/>
        <v>589</v>
      </c>
      <c r="U610" s="64" t="e">
        <f ca="1">INDEX(OFFSET($G$21,0,MATCH(U$20,$H$20:$I$20,0),COUNT($A$21:$A$2199),1),MATCH($T610,OFFSET($I$21,0,MATCH(U$21,$J$19:$M$19,0),COUNT($A$21:$A$2199),1),0),1)</f>
        <v>#N/A</v>
      </c>
      <c r="V610" s="64" t="e">
        <f ca="1">INDEX(OFFSET($G$21,0,MATCH(V$20,$H$20:$I$20,0),COUNT($A$21:$A$2199),1),MATCH($T610,OFFSET($I$21,0,MATCH(V$21,$J$19:$M$19,0),COUNT($A$21:$A$2199),1),0),1)</f>
        <v>#N/A</v>
      </c>
      <c r="Y610" s="64" t="str">
        <f t="shared" ca="1" si="80"/>
        <v xml:space="preserve"> </v>
      </c>
      <c r="Z610" s="64" t="str">
        <f t="shared" ca="1" si="82"/>
        <v xml:space="preserve"> </v>
      </c>
    </row>
    <row r="611" spans="1:26" hidden="1" outlineLevel="1" x14ac:dyDescent="0.35">
      <c r="A611" s="64">
        <v>4688703</v>
      </c>
      <c r="B611" s="64" t="s">
        <v>184</v>
      </c>
      <c r="C611" s="64">
        <v>8757.66</v>
      </c>
      <c r="D611" s="64">
        <v>185</v>
      </c>
      <c r="E611" s="64">
        <v>730.59</v>
      </c>
      <c r="F611" s="64">
        <v>0</v>
      </c>
      <c r="H611" s="64">
        <f t="shared" si="79"/>
        <v>-730.59</v>
      </c>
      <c r="J611" s="64">
        <f t="shared" si="75"/>
        <v>80</v>
      </c>
      <c r="K611" s="64">
        <f t="shared" si="76"/>
        <v>83</v>
      </c>
      <c r="L611" s="64">
        <f t="shared" si="77"/>
        <v>318</v>
      </c>
      <c r="M611" s="64">
        <f t="shared" si="78"/>
        <v>110</v>
      </c>
      <c r="T611" s="64">
        <f t="shared" si="81"/>
        <v>590</v>
      </c>
      <c r="U611" s="64" t="e">
        <f ca="1">INDEX(OFFSET($G$21,0,MATCH(U$20,$H$20:$I$20,0),COUNT($A$21:$A$2199),1),MATCH($T611,OFFSET($I$21,0,MATCH(U$21,$J$19:$M$19,0),COUNT($A$21:$A$2199),1),0),1)</f>
        <v>#N/A</v>
      </c>
      <c r="V611" s="64" t="e">
        <f ca="1">INDEX(OFFSET($G$21,0,MATCH(V$20,$H$20:$I$20,0),COUNT($A$21:$A$2199),1),MATCH($T611,OFFSET($I$21,0,MATCH(V$21,$J$19:$M$19,0),COUNT($A$21:$A$2199),1),0),1)</f>
        <v>#N/A</v>
      </c>
      <c r="Y611" s="64" t="str">
        <f t="shared" ca="1" si="80"/>
        <v xml:space="preserve"> </v>
      </c>
      <c r="Z611" s="64" t="str">
        <f t="shared" ca="1" si="82"/>
        <v xml:space="preserve"> </v>
      </c>
    </row>
    <row r="612" spans="1:26" hidden="1" outlineLevel="1" x14ac:dyDescent="0.35">
      <c r="A612" s="64">
        <v>4689818</v>
      </c>
      <c r="B612" s="64" t="s">
        <v>184</v>
      </c>
      <c r="C612" s="64">
        <v>9870.82</v>
      </c>
      <c r="D612" s="64">
        <v>186</v>
      </c>
      <c r="E612" s="64">
        <v>826.23</v>
      </c>
      <c r="F612" s="64">
        <v>0</v>
      </c>
      <c r="H612" s="64">
        <f t="shared" si="79"/>
        <v>-826.23</v>
      </c>
      <c r="J612" s="64">
        <f t="shared" si="75"/>
        <v>80</v>
      </c>
      <c r="K612" s="64">
        <f t="shared" si="76"/>
        <v>83</v>
      </c>
      <c r="L612" s="64">
        <f t="shared" si="77"/>
        <v>319</v>
      </c>
      <c r="M612" s="64">
        <f t="shared" si="78"/>
        <v>110</v>
      </c>
      <c r="T612" s="64">
        <f t="shared" si="81"/>
        <v>591</v>
      </c>
      <c r="U612" s="64" t="e">
        <f ca="1">INDEX(OFFSET($G$21,0,MATCH(U$20,$H$20:$I$20,0),COUNT($A$21:$A$2199),1),MATCH($T612,OFFSET($I$21,0,MATCH(U$21,$J$19:$M$19,0),COUNT($A$21:$A$2199),1),0),1)</f>
        <v>#N/A</v>
      </c>
      <c r="V612" s="64" t="e">
        <f ca="1">INDEX(OFFSET($G$21,0,MATCH(V$20,$H$20:$I$20,0),COUNT($A$21:$A$2199),1),MATCH($T612,OFFSET($I$21,0,MATCH(V$21,$J$19:$M$19,0),COUNT($A$21:$A$2199),1),0),1)</f>
        <v>#N/A</v>
      </c>
      <c r="Y612" s="64" t="str">
        <f t="shared" ca="1" si="80"/>
        <v xml:space="preserve"> </v>
      </c>
      <c r="Z612" s="64" t="str">
        <f t="shared" ca="1" si="82"/>
        <v xml:space="preserve"> </v>
      </c>
    </row>
    <row r="613" spans="1:26" hidden="1" outlineLevel="1" x14ac:dyDescent="0.35">
      <c r="A613" s="64">
        <v>4690790</v>
      </c>
      <c r="B613" s="64" t="s">
        <v>184</v>
      </c>
      <c r="C613" s="64">
        <v>6636.1</v>
      </c>
      <c r="D613" s="64">
        <v>184</v>
      </c>
      <c r="E613" s="64">
        <v>532.23</v>
      </c>
      <c r="F613" s="64">
        <v>0</v>
      </c>
      <c r="H613" s="64">
        <f t="shared" si="79"/>
        <v>-532.23</v>
      </c>
      <c r="J613" s="64">
        <f t="shared" si="75"/>
        <v>80</v>
      </c>
      <c r="K613" s="64">
        <f t="shared" si="76"/>
        <v>83</v>
      </c>
      <c r="L613" s="64">
        <f t="shared" si="77"/>
        <v>320</v>
      </c>
      <c r="M613" s="64">
        <f t="shared" si="78"/>
        <v>110</v>
      </c>
      <c r="T613" s="64">
        <f t="shared" si="81"/>
        <v>592</v>
      </c>
      <c r="U613" s="64" t="e">
        <f ca="1">INDEX(OFFSET($G$21,0,MATCH(U$20,$H$20:$I$20,0),COUNT($A$21:$A$2199),1),MATCH($T613,OFFSET($I$21,0,MATCH(U$21,$J$19:$M$19,0),COUNT($A$21:$A$2199),1),0),1)</f>
        <v>#N/A</v>
      </c>
      <c r="V613" s="64" t="e">
        <f ca="1">INDEX(OFFSET($G$21,0,MATCH(V$20,$H$20:$I$20,0),COUNT($A$21:$A$2199),1),MATCH($T613,OFFSET($I$21,0,MATCH(V$21,$J$19:$M$19,0),COUNT($A$21:$A$2199),1),0),1)</f>
        <v>#N/A</v>
      </c>
      <c r="Y613" s="64" t="str">
        <f t="shared" ca="1" si="80"/>
        <v xml:space="preserve"> </v>
      </c>
      <c r="Z613" s="64" t="str">
        <f t="shared" ca="1" si="82"/>
        <v xml:space="preserve"> </v>
      </c>
    </row>
    <row r="614" spans="1:26" hidden="1" outlineLevel="1" x14ac:dyDescent="0.35">
      <c r="A614" s="64">
        <v>4691368</v>
      </c>
      <c r="B614" s="64" t="s">
        <v>102</v>
      </c>
      <c r="C614" s="64">
        <v>4160.92</v>
      </c>
      <c r="D614" s="64">
        <v>154</v>
      </c>
      <c r="E614" s="64">
        <v>333.5</v>
      </c>
      <c r="F614" s="64">
        <v>326.63</v>
      </c>
      <c r="H614" s="64">
        <f t="shared" si="79"/>
        <v>-6.8700000000000045</v>
      </c>
      <c r="J614" s="64">
        <f t="shared" si="75"/>
        <v>81</v>
      </c>
      <c r="K614" s="64">
        <f t="shared" si="76"/>
        <v>83</v>
      </c>
      <c r="L614" s="64">
        <f t="shared" si="77"/>
        <v>320</v>
      </c>
      <c r="M614" s="64">
        <f t="shared" si="78"/>
        <v>110</v>
      </c>
      <c r="T614" s="64">
        <f t="shared" si="81"/>
        <v>593</v>
      </c>
      <c r="U614" s="64" t="e">
        <f ca="1">INDEX(OFFSET($G$21,0,MATCH(U$20,$H$20:$I$20,0),COUNT($A$21:$A$2199),1),MATCH($T614,OFFSET($I$21,0,MATCH(U$21,$J$19:$M$19,0),COUNT($A$21:$A$2199),1),0),1)</f>
        <v>#N/A</v>
      </c>
      <c r="V614" s="64" t="e">
        <f ca="1">INDEX(OFFSET($G$21,0,MATCH(V$20,$H$20:$I$20,0),COUNT($A$21:$A$2199),1),MATCH($T614,OFFSET($I$21,0,MATCH(V$21,$J$19:$M$19,0),COUNT($A$21:$A$2199),1),0),1)</f>
        <v>#N/A</v>
      </c>
      <c r="Y614" s="64" t="str">
        <f t="shared" ca="1" si="80"/>
        <v xml:space="preserve"> </v>
      </c>
      <c r="Z614" s="64" t="str">
        <f t="shared" ca="1" si="82"/>
        <v xml:space="preserve"> </v>
      </c>
    </row>
    <row r="615" spans="1:26" hidden="1" outlineLevel="1" x14ac:dyDescent="0.35">
      <c r="A615" s="64">
        <v>4702371</v>
      </c>
      <c r="B615" s="64" t="s">
        <v>184</v>
      </c>
      <c r="C615" s="64">
        <v>11214.46</v>
      </c>
      <c r="D615" s="64">
        <v>182</v>
      </c>
      <c r="E615" s="64">
        <v>926.14</v>
      </c>
      <c r="F615" s="64">
        <v>0</v>
      </c>
      <c r="H615" s="64">
        <f t="shared" si="79"/>
        <v>-926.14</v>
      </c>
      <c r="J615" s="64">
        <f t="shared" si="75"/>
        <v>81</v>
      </c>
      <c r="K615" s="64">
        <f t="shared" si="76"/>
        <v>83</v>
      </c>
      <c r="L615" s="64">
        <f t="shared" si="77"/>
        <v>321</v>
      </c>
      <c r="M615" s="64">
        <f t="shared" si="78"/>
        <v>110</v>
      </c>
      <c r="T615" s="64">
        <f t="shared" si="81"/>
        <v>594</v>
      </c>
      <c r="U615" s="64" t="e">
        <f ca="1">INDEX(OFFSET($G$21,0,MATCH(U$20,$H$20:$I$20,0),COUNT($A$21:$A$2199),1),MATCH($T615,OFFSET($I$21,0,MATCH(U$21,$J$19:$M$19,0),COUNT($A$21:$A$2199),1),0),1)</f>
        <v>#N/A</v>
      </c>
      <c r="V615" s="64" t="e">
        <f ca="1">INDEX(OFFSET($G$21,0,MATCH(V$20,$H$20:$I$20,0),COUNT($A$21:$A$2199),1),MATCH($T615,OFFSET($I$21,0,MATCH(V$21,$J$19:$M$19,0),COUNT($A$21:$A$2199),1),0),1)</f>
        <v>#N/A</v>
      </c>
      <c r="Y615" s="64" t="str">
        <f t="shared" ca="1" si="80"/>
        <v xml:space="preserve"> </v>
      </c>
      <c r="Z615" s="64" t="str">
        <f t="shared" ca="1" si="82"/>
        <v xml:space="preserve"> </v>
      </c>
    </row>
    <row r="616" spans="1:26" hidden="1" outlineLevel="1" x14ac:dyDescent="0.35">
      <c r="A616" s="64">
        <v>4713823</v>
      </c>
      <c r="B616" s="64" t="s">
        <v>184</v>
      </c>
      <c r="C616" s="64">
        <v>7124.8</v>
      </c>
      <c r="D616" s="64">
        <v>183</v>
      </c>
      <c r="E616" s="64">
        <v>564.11</v>
      </c>
      <c r="F616" s="64">
        <v>0</v>
      </c>
      <c r="H616" s="64">
        <f t="shared" si="79"/>
        <v>-564.11</v>
      </c>
      <c r="J616" s="64">
        <f t="shared" si="75"/>
        <v>81</v>
      </c>
      <c r="K616" s="64">
        <f t="shared" si="76"/>
        <v>83</v>
      </c>
      <c r="L616" s="64">
        <f t="shared" si="77"/>
        <v>322</v>
      </c>
      <c r="M616" s="64">
        <f t="shared" si="78"/>
        <v>110</v>
      </c>
      <c r="T616" s="64">
        <f t="shared" si="81"/>
        <v>595</v>
      </c>
      <c r="U616" s="64" t="e">
        <f ca="1">INDEX(OFFSET($G$21,0,MATCH(U$20,$H$20:$I$20,0),COUNT($A$21:$A$2199),1),MATCH($T616,OFFSET($I$21,0,MATCH(U$21,$J$19:$M$19,0),COUNT($A$21:$A$2199),1),0),1)</f>
        <v>#N/A</v>
      </c>
      <c r="V616" s="64" t="e">
        <f ca="1">INDEX(OFFSET($G$21,0,MATCH(V$20,$H$20:$I$20,0),COUNT($A$21:$A$2199),1),MATCH($T616,OFFSET($I$21,0,MATCH(V$21,$J$19:$M$19,0),COUNT($A$21:$A$2199),1),0),1)</f>
        <v>#N/A</v>
      </c>
      <c r="Y616" s="64" t="str">
        <f t="shared" ca="1" si="80"/>
        <v xml:space="preserve"> </v>
      </c>
      <c r="Z616" s="64" t="str">
        <f t="shared" ca="1" si="82"/>
        <v xml:space="preserve"> </v>
      </c>
    </row>
    <row r="617" spans="1:26" hidden="1" outlineLevel="1" x14ac:dyDescent="0.35">
      <c r="A617" s="64">
        <v>4718584</v>
      </c>
      <c r="B617" s="64" t="s">
        <v>184</v>
      </c>
      <c r="C617" s="64">
        <v>3834.02</v>
      </c>
      <c r="D617" s="64">
        <v>185</v>
      </c>
      <c r="E617" s="64">
        <v>323.44</v>
      </c>
      <c r="F617" s="64">
        <v>0</v>
      </c>
      <c r="H617" s="64">
        <f t="shared" si="79"/>
        <v>-323.44</v>
      </c>
      <c r="J617" s="64">
        <f t="shared" si="75"/>
        <v>81</v>
      </c>
      <c r="K617" s="64">
        <f t="shared" si="76"/>
        <v>83</v>
      </c>
      <c r="L617" s="64">
        <f t="shared" si="77"/>
        <v>323</v>
      </c>
      <c r="M617" s="64">
        <f t="shared" si="78"/>
        <v>110</v>
      </c>
      <c r="T617" s="64">
        <f t="shared" si="81"/>
        <v>596</v>
      </c>
      <c r="U617" s="64" t="e">
        <f ca="1">INDEX(OFFSET($G$21,0,MATCH(U$20,$H$20:$I$20,0),COUNT($A$21:$A$2199),1),MATCH($T617,OFFSET($I$21,0,MATCH(U$21,$J$19:$M$19,0),COUNT($A$21:$A$2199),1),0),1)</f>
        <v>#N/A</v>
      </c>
      <c r="V617" s="64" t="e">
        <f ca="1">INDEX(OFFSET($G$21,0,MATCH(V$20,$H$20:$I$20,0),COUNT($A$21:$A$2199),1),MATCH($T617,OFFSET($I$21,0,MATCH(V$21,$J$19:$M$19,0),COUNT($A$21:$A$2199),1),0),1)</f>
        <v>#N/A</v>
      </c>
      <c r="Y617" s="64" t="str">
        <f t="shared" ca="1" si="80"/>
        <v xml:space="preserve"> </v>
      </c>
      <c r="Z617" s="64" t="str">
        <f t="shared" ca="1" si="82"/>
        <v xml:space="preserve"> </v>
      </c>
    </row>
    <row r="618" spans="1:26" hidden="1" outlineLevel="1" x14ac:dyDescent="0.35">
      <c r="A618" s="64">
        <v>4723567</v>
      </c>
      <c r="B618" s="64" t="s">
        <v>102</v>
      </c>
      <c r="C618" s="64">
        <v>5978.22</v>
      </c>
      <c r="D618" s="64">
        <v>184</v>
      </c>
      <c r="E618" s="64">
        <v>492.27</v>
      </c>
      <c r="F618" s="64">
        <v>494.45</v>
      </c>
      <c r="H618" s="64">
        <f t="shared" si="79"/>
        <v>2.1800000000000068</v>
      </c>
      <c r="J618" s="64">
        <f t="shared" si="75"/>
        <v>82</v>
      </c>
      <c r="K618" s="64">
        <f t="shared" si="76"/>
        <v>83</v>
      </c>
      <c r="L618" s="64">
        <f t="shared" si="77"/>
        <v>323</v>
      </c>
      <c r="M618" s="64">
        <f t="shared" si="78"/>
        <v>110</v>
      </c>
      <c r="T618" s="64">
        <f t="shared" si="81"/>
        <v>597</v>
      </c>
      <c r="U618" s="64" t="e">
        <f ca="1">INDEX(OFFSET($G$21,0,MATCH(U$20,$H$20:$I$20,0),COUNT($A$21:$A$2199),1),MATCH($T618,OFFSET($I$21,0,MATCH(U$21,$J$19:$M$19,0),COUNT($A$21:$A$2199),1),0),1)</f>
        <v>#N/A</v>
      </c>
      <c r="V618" s="64" t="e">
        <f ca="1">INDEX(OFFSET($G$21,0,MATCH(V$20,$H$20:$I$20,0),COUNT($A$21:$A$2199),1),MATCH($T618,OFFSET($I$21,0,MATCH(V$21,$J$19:$M$19,0),COUNT($A$21:$A$2199),1),0),1)</f>
        <v>#N/A</v>
      </c>
      <c r="Y618" s="64" t="str">
        <f t="shared" ca="1" si="80"/>
        <v xml:space="preserve"> </v>
      </c>
      <c r="Z618" s="64" t="str">
        <f t="shared" ca="1" si="82"/>
        <v xml:space="preserve"> </v>
      </c>
    </row>
    <row r="619" spans="1:26" hidden="1" outlineLevel="1" x14ac:dyDescent="0.35">
      <c r="A619" s="64">
        <v>4731437</v>
      </c>
      <c r="B619" s="64" t="s">
        <v>184</v>
      </c>
      <c r="C619" s="64">
        <v>4074.67</v>
      </c>
      <c r="D619" s="64">
        <v>183</v>
      </c>
      <c r="E619" s="64">
        <v>338.26</v>
      </c>
      <c r="F619" s="64">
        <v>0</v>
      </c>
      <c r="H619" s="64">
        <f t="shared" si="79"/>
        <v>-338.26</v>
      </c>
      <c r="J619" s="64">
        <f t="shared" si="75"/>
        <v>82</v>
      </c>
      <c r="K619" s="64">
        <f t="shared" si="76"/>
        <v>83</v>
      </c>
      <c r="L619" s="64">
        <f t="shared" si="77"/>
        <v>324</v>
      </c>
      <c r="M619" s="64">
        <f t="shared" si="78"/>
        <v>110</v>
      </c>
      <c r="T619" s="64">
        <f t="shared" si="81"/>
        <v>598</v>
      </c>
      <c r="U619" s="64" t="e">
        <f ca="1">INDEX(OFFSET($G$21,0,MATCH(U$20,$H$20:$I$20,0),COUNT($A$21:$A$2199),1),MATCH($T619,OFFSET($I$21,0,MATCH(U$21,$J$19:$M$19,0),COUNT($A$21:$A$2199),1),0),1)</f>
        <v>#N/A</v>
      </c>
      <c r="V619" s="64" t="e">
        <f ca="1">INDEX(OFFSET($G$21,0,MATCH(V$20,$H$20:$I$20,0),COUNT($A$21:$A$2199),1),MATCH($T619,OFFSET($I$21,0,MATCH(V$21,$J$19:$M$19,0),COUNT($A$21:$A$2199),1),0),1)</f>
        <v>#N/A</v>
      </c>
      <c r="Y619" s="64" t="str">
        <f t="shared" ca="1" si="80"/>
        <v xml:space="preserve"> </v>
      </c>
      <c r="Z619" s="64" t="str">
        <f t="shared" ca="1" si="82"/>
        <v xml:space="preserve"> </v>
      </c>
    </row>
    <row r="620" spans="1:26" hidden="1" outlineLevel="1" x14ac:dyDescent="0.35">
      <c r="A620" s="64">
        <v>4733855</v>
      </c>
      <c r="B620" s="64" t="s">
        <v>184</v>
      </c>
      <c r="C620" s="64">
        <v>3264.95</v>
      </c>
      <c r="D620" s="64">
        <v>183</v>
      </c>
      <c r="E620" s="64">
        <v>261.17</v>
      </c>
      <c r="F620" s="64">
        <v>0</v>
      </c>
      <c r="H620" s="64">
        <f t="shared" si="79"/>
        <v>-261.17</v>
      </c>
      <c r="J620" s="64">
        <f t="shared" si="75"/>
        <v>82</v>
      </c>
      <c r="K620" s="64">
        <f t="shared" si="76"/>
        <v>83</v>
      </c>
      <c r="L620" s="64">
        <f t="shared" si="77"/>
        <v>325</v>
      </c>
      <c r="M620" s="64">
        <f t="shared" si="78"/>
        <v>110</v>
      </c>
      <c r="T620" s="64">
        <f t="shared" si="81"/>
        <v>599</v>
      </c>
      <c r="U620" s="64" t="e">
        <f ca="1">INDEX(OFFSET($G$21,0,MATCH(U$20,$H$20:$I$20,0),COUNT($A$21:$A$2199),1),MATCH($T620,OFFSET($I$21,0,MATCH(U$21,$J$19:$M$19,0),COUNT($A$21:$A$2199),1),0),1)</f>
        <v>#N/A</v>
      </c>
      <c r="V620" s="64" t="e">
        <f ca="1">INDEX(OFFSET($G$21,0,MATCH(V$20,$H$20:$I$20,0),COUNT($A$21:$A$2199),1),MATCH($T620,OFFSET($I$21,0,MATCH(V$21,$J$19:$M$19,0),COUNT($A$21:$A$2199),1),0),1)</f>
        <v>#N/A</v>
      </c>
      <c r="Y620" s="64" t="str">
        <f t="shared" ca="1" si="80"/>
        <v xml:space="preserve"> </v>
      </c>
      <c r="Z620" s="64" t="str">
        <f t="shared" ca="1" si="82"/>
        <v xml:space="preserve"> </v>
      </c>
    </row>
    <row r="621" spans="1:26" hidden="1" outlineLevel="1" x14ac:dyDescent="0.35">
      <c r="A621" s="64">
        <v>4735322</v>
      </c>
      <c r="B621" s="64" t="s">
        <v>184</v>
      </c>
      <c r="C621" s="64">
        <v>6073.86</v>
      </c>
      <c r="D621" s="64">
        <v>182</v>
      </c>
      <c r="E621" s="64">
        <v>508</v>
      </c>
      <c r="F621" s="64">
        <v>0</v>
      </c>
      <c r="H621" s="64">
        <f t="shared" si="79"/>
        <v>-508</v>
      </c>
      <c r="J621" s="64">
        <f t="shared" si="75"/>
        <v>82</v>
      </c>
      <c r="K621" s="64">
        <f t="shared" si="76"/>
        <v>83</v>
      </c>
      <c r="L621" s="64">
        <f t="shared" si="77"/>
        <v>326</v>
      </c>
      <c r="M621" s="64">
        <f t="shared" si="78"/>
        <v>110</v>
      </c>
      <c r="T621" s="64">
        <f t="shared" si="81"/>
        <v>600</v>
      </c>
      <c r="U621" s="64" t="e">
        <f ca="1">INDEX(OFFSET($G$21,0,MATCH(U$20,$H$20:$I$20,0),COUNT($A$21:$A$2199),1),MATCH($T621,OFFSET($I$21,0,MATCH(U$21,$J$19:$M$19,0),COUNT($A$21:$A$2199),1),0),1)</f>
        <v>#N/A</v>
      </c>
      <c r="V621" s="64" t="e">
        <f ca="1">INDEX(OFFSET($G$21,0,MATCH(V$20,$H$20:$I$20,0),COUNT($A$21:$A$2199),1),MATCH($T621,OFFSET($I$21,0,MATCH(V$21,$J$19:$M$19,0),COUNT($A$21:$A$2199),1),0),1)</f>
        <v>#N/A</v>
      </c>
      <c r="Y621" s="64" t="str">
        <f t="shared" ca="1" si="80"/>
        <v xml:space="preserve"> </v>
      </c>
      <c r="Z621" s="64" t="str">
        <f t="shared" ca="1" si="82"/>
        <v xml:space="preserve"> </v>
      </c>
    </row>
    <row r="622" spans="1:26" hidden="1" outlineLevel="1" x14ac:dyDescent="0.35">
      <c r="A622" s="64">
        <v>4738285</v>
      </c>
      <c r="B622" s="64" t="s">
        <v>405</v>
      </c>
      <c r="C622" s="64">
        <v>6576.53</v>
      </c>
      <c r="D622" s="64">
        <v>153</v>
      </c>
      <c r="E622" s="64">
        <v>526.16999999999996</v>
      </c>
      <c r="F622" s="64">
        <v>517.42999999999995</v>
      </c>
      <c r="H622" s="64">
        <f t="shared" si="79"/>
        <v>-8.7400000000000091</v>
      </c>
      <c r="J622" s="64">
        <f t="shared" si="75"/>
        <v>82</v>
      </c>
      <c r="K622" s="64">
        <f t="shared" si="76"/>
        <v>84</v>
      </c>
      <c r="L622" s="64">
        <f t="shared" si="77"/>
        <v>326</v>
      </c>
      <c r="M622" s="64">
        <f t="shared" si="78"/>
        <v>110</v>
      </c>
      <c r="T622" s="64">
        <f t="shared" si="81"/>
        <v>601</v>
      </c>
      <c r="U622" s="64" t="e">
        <f ca="1">INDEX(OFFSET($G$21,0,MATCH(U$20,$H$20:$I$20,0),COUNT($A$21:$A$2199),1),MATCH($T622,OFFSET($I$21,0,MATCH(U$21,$J$19:$M$19,0),COUNT($A$21:$A$2199),1),0),1)</f>
        <v>#N/A</v>
      </c>
      <c r="V622" s="64" t="e">
        <f ca="1">INDEX(OFFSET($G$21,0,MATCH(V$20,$H$20:$I$20,0),COUNT($A$21:$A$2199),1),MATCH($T622,OFFSET($I$21,0,MATCH(V$21,$J$19:$M$19,0),COUNT($A$21:$A$2199),1),0),1)</f>
        <v>#N/A</v>
      </c>
      <c r="Y622" s="64" t="str">
        <f t="shared" ca="1" si="80"/>
        <v xml:space="preserve"> </v>
      </c>
      <c r="Z622" s="64" t="str">
        <f t="shared" ca="1" si="82"/>
        <v xml:space="preserve"> </v>
      </c>
    </row>
    <row r="623" spans="1:26" hidden="1" outlineLevel="1" x14ac:dyDescent="0.35">
      <c r="A623" s="64">
        <v>4740321</v>
      </c>
      <c r="B623" s="64" t="s">
        <v>102</v>
      </c>
      <c r="C623" s="64">
        <v>10153.129999999999</v>
      </c>
      <c r="D623" s="64">
        <v>185</v>
      </c>
      <c r="E623" s="64">
        <v>806.45</v>
      </c>
      <c r="F623" s="64">
        <v>790.81</v>
      </c>
      <c r="H623" s="64">
        <f t="shared" si="79"/>
        <v>-15.6400000000001</v>
      </c>
      <c r="J623" s="64">
        <f t="shared" si="75"/>
        <v>83</v>
      </c>
      <c r="K623" s="64">
        <f t="shared" si="76"/>
        <v>84</v>
      </c>
      <c r="L623" s="64">
        <f t="shared" si="77"/>
        <v>326</v>
      </c>
      <c r="M623" s="64">
        <f t="shared" si="78"/>
        <v>110</v>
      </c>
      <c r="T623" s="64">
        <f t="shared" si="81"/>
        <v>602</v>
      </c>
      <c r="U623" s="64" t="e">
        <f ca="1">INDEX(OFFSET($G$21,0,MATCH(U$20,$H$20:$I$20,0),COUNT($A$21:$A$2199),1),MATCH($T623,OFFSET($I$21,0,MATCH(U$21,$J$19:$M$19,0),COUNT($A$21:$A$2199),1),0),1)</f>
        <v>#N/A</v>
      </c>
      <c r="V623" s="64" t="e">
        <f ca="1">INDEX(OFFSET($G$21,0,MATCH(V$20,$H$20:$I$20,0),COUNT($A$21:$A$2199),1),MATCH($T623,OFFSET($I$21,0,MATCH(V$21,$J$19:$M$19,0),COUNT($A$21:$A$2199),1),0),1)</f>
        <v>#N/A</v>
      </c>
      <c r="Y623" s="64" t="str">
        <f t="shared" ca="1" si="80"/>
        <v xml:space="preserve"> </v>
      </c>
      <c r="Z623" s="64" t="str">
        <f t="shared" ca="1" si="82"/>
        <v xml:space="preserve"> </v>
      </c>
    </row>
    <row r="624" spans="1:26" hidden="1" outlineLevel="1" x14ac:dyDescent="0.35">
      <c r="A624" s="64">
        <v>4759231</v>
      </c>
      <c r="B624" s="64" t="s">
        <v>184</v>
      </c>
      <c r="C624" s="64">
        <v>2875.62</v>
      </c>
      <c r="D624" s="64">
        <v>184</v>
      </c>
      <c r="E624" s="64">
        <v>245.75</v>
      </c>
      <c r="F624" s="64">
        <v>0</v>
      </c>
      <c r="H624" s="64">
        <f t="shared" si="79"/>
        <v>-245.75</v>
      </c>
      <c r="J624" s="64">
        <f t="shared" si="75"/>
        <v>83</v>
      </c>
      <c r="K624" s="64">
        <f t="shared" si="76"/>
        <v>84</v>
      </c>
      <c r="L624" s="64">
        <f t="shared" si="77"/>
        <v>327</v>
      </c>
      <c r="M624" s="64">
        <f t="shared" si="78"/>
        <v>110</v>
      </c>
      <c r="T624" s="64">
        <f t="shared" si="81"/>
        <v>603</v>
      </c>
      <c r="U624" s="64" t="e">
        <f ca="1">INDEX(OFFSET($G$21,0,MATCH(U$20,$H$20:$I$20,0),COUNT($A$21:$A$2199),1),MATCH($T624,OFFSET($I$21,0,MATCH(U$21,$J$19:$M$19,0),COUNT($A$21:$A$2199),1),0),1)</f>
        <v>#N/A</v>
      </c>
      <c r="V624" s="64" t="e">
        <f ca="1">INDEX(OFFSET($G$21,0,MATCH(V$20,$H$20:$I$20,0),COUNT($A$21:$A$2199),1),MATCH($T624,OFFSET($I$21,0,MATCH(V$21,$J$19:$M$19,0),COUNT($A$21:$A$2199),1),0),1)</f>
        <v>#N/A</v>
      </c>
      <c r="Y624" s="64" t="str">
        <f t="shared" ca="1" si="80"/>
        <v xml:space="preserve"> </v>
      </c>
      <c r="Z624" s="64" t="str">
        <f t="shared" ca="1" si="82"/>
        <v xml:space="preserve"> </v>
      </c>
    </row>
    <row r="625" spans="1:26" hidden="1" outlineLevel="1" x14ac:dyDescent="0.35">
      <c r="A625" s="64">
        <v>4759637</v>
      </c>
      <c r="B625" s="64" t="s">
        <v>416</v>
      </c>
      <c r="C625" s="64">
        <v>3971.77</v>
      </c>
      <c r="D625" s="64">
        <v>185</v>
      </c>
      <c r="E625" s="64">
        <v>335.77</v>
      </c>
      <c r="F625" s="64">
        <v>0</v>
      </c>
      <c r="H625" s="64">
        <f t="shared" si="79"/>
        <v>-335.77</v>
      </c>
      <c r="J625" s="64">
        <f t="shared" si="75"/>
        <v>83</v>
      </c>
      <c r="K625" s="64">
        <f t="shared" si="76"/>
        <v>84</v>
      </c>
      <c r="L625" s="64">
        <f t="shared" si="77"/>
        <v>327</v>
      </c>
      <c r="M625" s="64">
        <f t="shared" si="78"/>
        <v>111</v>
      </c>
      <c r="T625" s="64">
        <f t="shared" si="81"/>
        <v>604</v>
      </c>
      <c r="U625" s="64" t="e">
        <f ca="1">INDEX(OFFSET($G$21,0,MATCH(U$20,$H$20:$I$20,0),COUNT($A$21:$A$2199),1),MATCH($T625,OFFSET($I$21,0,MATCH(U$21,$J$19:$M$19,0),COUNT($A$21:$A$2199),1),0),1)</f>
        <v>#N/A</v>
      </c>
      <c r="V625" s="64" t="e">
        <f ca="1">INDEX(OFFSET($G$21,0,MATCH(V$20,$H$20:$I$20,0),COUNT($A$21:$A$2199),1),MATCH($T625,OFFSET($I$21,0,MATCH(V$21,$J$19:$M$19,0),COUNT($A$21:$A$2199),1),0),1)</f>
        <v>#N/A</v>
      </c>
      <c r="Y625" s="64" t="str">
        <f t="shared" ca="1" si="80"/>
        <v xml:space="preserve"> </v>
      </c>
      <c r="Z625" s="64" t="str">
        <f t="shared" ca="1" si="82"/>
        <v xml:space="preserve"> </v>
      </c>
    </row>
    <row r="626" spans="1:26" hidden="1" outlineLevel="1" x14ac:dyDescent="0.35">
      <c r="A626" s="64">
        <v>4761468</v>
      </c>
      <c r="B626" s="64" t="s">
        <v>184</v>
      </c>
      <c r="C626" s="64">
        <v>4045.62</v>
      </c>
      <c r="D626" s="64">
        <v>183</v>
      </c>
      <c r="E626" s="64">
        <v>312.35000000000002</v>
      </c>
      <c r="F626" s="64">
        <v>0</v>
      </c>
      <c r="H626" s="64">
        <f t="shared" si="79"/>
        <v>-312.35000000000002</v>
      </c>
      <c r="J626" s="64">
        <f t="shared" si="75"/>
        <v>83</v>
      </c>
      <c r="K626" s="64">
        <f t="shared" si="76"/>
        <v>84</v>
      </c>
      <c r="L626" s="64">
        <f t="shared" si="77"/>
        <v>328</v>
      </c>
      <c r="M626" s="64">
        <f t="shared" si="78"/>
        <v>111</v>
      </c>
      <c r="T626" s="64">
        <f t="shared" si="81"/>
        <v>605</v>
      </c>
      <c r="U626" s="64" t="e">
        <f ca="1">INDEX(OFFSET($G$21,0,MATCH(U$20,$H$20:$I$20,0),COUNT($A$21:$A$2199),1),MATCH($T626,OFFSET($I$21,0,MATCH(U$21,$J$19:$M$19,0),COUNT($A$21:$A$2199),1),0),1)</f>
        <v>#N/A</v>
      </c>
      <c r="V626" s="64" t="e">
        <f ca="1">INDEX(OFFSET($G$21,0,MATCH(V$20,$H$20:$I$20,0),COUNT($A$21:$A$2199),1),MATCH($T626,OFFSET($I$21,0,MATCH(V$21,$J$19:$M$19,0),COUNT($A$21:$A$2199),1),0),1)</f>
        <v>#N/A</v>
      </c>
      <c r="Y626" s="64" t="str">
        <f t="shared" ca="1" si="80"/>
        <v xml:space="preserve"> </v>
      </c>
      <c r="Z626" s="64" t="str">
        <f t="shared" ca="1" si="82"/>
        <v xml:space="preserve"> </v>
      </c>
    </row>
    <row r="627" spans="1:26" hidden="1" outlineLevel="1" x14ac:dyDescent="0.35">
      <c r="A627" s="64">
        <v>4774750</v>
      </c>
      <c r="B627" s="64" t="s">
        <v>102</v>
      </c>
      <c r="C627" s="64">
        <v>5212.01</v>
      </c>
      <c r="D627" s="64">
        <v>153</v>
      </c>
      <c r="E627" s="64">
        <v>387.46</v>
      </c>
      <c r="F627" s="64">
        <v>376.16</v>
      </c>
      <c r="H627" s="64">
        <f t="shared" si="79"/>
        <v>-11.299999999999955</v>
      </c>
      <c r="J627" s="64">
        <f t="shared" si="75"/>
        <v>84</v>
      </c>
      <c r="K627" s="64">
        <f t="shared" si="76"/>
        <v>84</v>
      </c>
      <c r="L627" s="64">
        <f t="shared" si="77"/>
        <v>328</v>
      </c>
      <c r="M627" s="64">
        <f t="shared" si="78"/>
        <v>111</v>
      </c>
      <c r="T627" s="64">
        <f t="shared" si="81"/>
        <v>606</v>
      </c>
      <c r="U627" s="64" t="e">
        <f ca="1">INDEX(OFFSET($G$21,0,MATCH(U$20,$H$20:$I$20,0),COUNT($A$21:$A$2199),1),MATCH($T627,OFFSET($I$21,0,MATCH(U$21,$J$19:$M$19,0),COUNT($A$21:$A$2199),1),0),1)</f>
        <v>#N/A</v>
      </c>
      <c r="V627" s="64" t="e">
        <f ca="1">INDEX(OFFSET($G$21,0,MATCH(V$20,$H$20:$I$20,0),COUNT($A$21:$A$2199),1),MATCH($T627,OFFSET($I$21,0,MATCH(V$21,$J$19:$M$19,0),COUNT($A$21:$A$2199),1),0),1)</f>
        <v>#N/A</v>
      </c>
      <c r="Y627" s="64" t="str">
        <f t="shared" ca="1" si="80"/>
        <v xml:space="preserve"> </v>
      </c>
      <c r="Z627" s="64" t="str">
        <f t="shared" ca="1" si="82"/>
        <v xml:space="preserve"> </v>
      </c>
    </row>
    <row r="628" spans="1:26" hidden="1" outlineLevel="1" x14ac:dyDescent="0.35">
      <c r="A628" s="64">
        <v>4774867</v>
      </c>
      <c r="B628" s="64" t="s">
        <v>184</v>
      </c>
      <c r="C628" s="64">
        <v>4466.74</v>
      </c>
      <c r="D628" s="64">
        <v>185</v>
      </c>
      <c r="E628" s="64">
        <v>357.56</v>
      </c>
      <c r="F628" s="64">
        <v>0</v>
      </c>
      <c r="H628" s="64">
        <f t="shared" si="79"/>
        <v>-357.56</v>
      </c>
      <c r="J628" s="64">
        <f t="shared" si="75"/>
        <v>84</v>
      </c>
      <c r="K628" s="64">
        <f t="shared" si="76"/>
        <v>84</v>
      </c>
      <c r="L628" s="64">
        <f t="shared" si="77"/>
        <v>329</v>
      </c>
      <c r="M628" s="64">
        <f t="shared" si="78"/>
        <v>111</v>
      </c>
      <c r="T628" s="64">
        <f t="shared" si="81"/>
        <v>607</v>
      </c>
      <c r="U628" s="64" t="e">
        <f ca="1">INDEX(OFFSET($G$21,0,MATCH(U$20,$H$20:$I$20,0),COUNT($A$21:$A$2199),1),MATCH($T628,OFFSET($I$21,0,MATCH(U$21,$J$19:$M$19,0),COUNT($A$21:$A$2199),1),0),1)</f>
        <v>#N/A</v>
      </c>
      <c r="V628" s="64" t="e">
        <f ca="1">INDEX(OFFSET($G$21,0,MATCH(V$20,$H$20:$I$20,0),COUNT($A$21:$A$2199),1),MATCH($T628,OFFSET($I$21,0,MATCH(V$21,$J$19:$M$19,0),COUNT($A$21:$A$2199),1),0),1)</f>
        <v>#N/A</v>
      </c>
      <c r="Y628" s="64" t="str">
        <f t="shared" ca="1" si="80"/>
        <v xml:space="preserve"> </v>
      </c>
      <c r="Z628" s="64" t="str">
        <f t="shared" ca="1" si="82"/>
        <v xml:space="preserve"> </v>
      </c>
    </row>
    <row r="629" spans="1:26" hidden="1" outlineLevel="1" x14ac:dyDescent="0.35">
      <c r="A629" s="64">
        <v>4792372</v>
      </c>
      <c r="B629" s="64" t="s">
        <v>405</v>
      </c>
      <c r="C629" s="64">
        <v>10078.16</v>
      </c>
      <c r="D629" s="64">
        <v>154</v>
      </c>
      <c r="E629" s="64">
        <v>783.22</v>
      </c>
      <c r="F629" s="64">
        <v>765.23</v>
      </c>
      <c r="H629" s="64">
        <f t="shared" si="79"/>
        <v>-17.990000000000009</v>
      </c>
      <c r="J629" s="64">
        <f t="shared" si="75"/>
        <v>84</v>
      </c>
      <c r="K629" s="64">
        <f t="shared" si="76"/>
        <v>85</v>
      </c>
      <c r="L629" s="64">
        <f t="shared" si="77"/>
        <v>329</v>
      </c>
      <c r="M629" s="64">
        <f t="shared" si="78"/>
        <v>111</v>
      </c>
      <c r="T629" s="64">
        <f t="shared" si="81"/>
        <v>608</v>
      </c>
      <c r="U629" s="64" t="e">
        <f ca="1">INDEX(OFFSET($G$21,0,MATCH(U$20,$H$20:$I$20,0),COUNT($A$21:$A$2199),1),MATCH($T629,OFFSET($I$21,0,MATCH(U$21,$J$19:$M$19,0),COUNT($A$21:$A$2199),1),0),1)</f>
        <v>#N/A</v>
      </c>
      <c r="V629" s="64" t="e">
        <f ca="1">INDEX(OFFSET($G$21,0,MATCH(V$20,$H$20:$I$20,0),COUNT($A$21:$A$2199),1),MATCH($T629,OFFSET($I$21,0,MATCH(V$21,$J$19:$M$19,0),COUNT($A$21:$A$2199),1),0),1)</f>
        <v>#N/A</v>
      </c>
      <c r="Y629" s="64" t="str">
        <f t="shared" ca="1" si="80"/>
        <v xml:space="preserve"> </v>
      </c>
      <c r="Z629" s="64" t="str">
        <f t="shared" ca="1" si="82"/>
        <v xml:space="preserve"> </v>
      </c>
    </row>
    <row r="630" spans="1:26" hidden="1" outlineLevel="1" x14ac:dyDescent="0.35">
      <c r="A630" s="64">
        <v>4794146</v>
      </c>
      <c r="B630" s="64" t="s">
        <v>184</v>
      </c>
      <c r="C630" s="64">
        <v>10868.05</v>
      </c>
      <c r="D630" s="64">
        <v>184</v>
      </c>
      <c r="E630" s="64">
        <v>875.37</v>
      </c>
      <c r="F630" s="64">
        <v>0</v>
      </c>
      <c r="H630" s="64">
        <f t="shared" si="79"/>
        <v>-875.37</v>
      </c>
      <c r="J630" s="64">
        <f t="shared" si="75"/>
        <v>84</v>
      </c>
      <c r="K630" s="64">
        <f t="shared" si="76"/>
        <v>85</v>
      </c>
      <c r="L630" s="64">
        <f t="shared" si="77"/>
        <v>330</v>
      </c>
      <c r="M630" s="64">
        <f t="shared" si="78"/>
        <v>111</v>
      </c>
      <c r="T630" s="64">
        <f t="shared" si="81"/>
        <v>609</v>
      </c>
      <c r="U630" s="64" t="e">
        <f ca="1">INDEX(OFFSET($G$21,0,MATCH(U$20,$H$20:$I$20,0),COUNT($A$21:$A$2199),1),MATCH($T630,OFFSET($I$21,0,MATCH(U$21,$J$19:$M$19,0),COUNT($A$21:$A$2199),1),0),1)</f>
        <v>#N/A</v>
      </c>
      <c r="V630" s="64" t="e">
        <f ca="1">INDEX(OFFSET($G$21,0,MATCH(V$20,$H$20:$I$20,0),COUNT($A$21:$A$2199),1),MATCH($T630,OFFSET($I$21,0,MATCH(V$21,$J$19:$M$19,0),COUNT($A$21:$A$2199),1),0),1)</f>
        <v>#N/A</v>
      </c>
      <c r="Y630" s="64" t="str">
        <f t="shared" ca="1" si="80"/>
        <v xml:space="preserve"> </v>
      </c>
      <c r="Z630" s="64" t="str">
        <f t="shared" ca="1" si="82"/>
        <v xml:space="preserve"> </v>
      </c>
    </row>
    <row r="631" spans="1:26" hidden="1" outlineLevel="1" x14ac:dyDescent="0.35">
      <c r="A631" s="64">
        <v>4795764</v>
      </c>
      <c r="B631" s="64" t="s">
        <v>405</v>
      </c>
      <c r="C631" s="64">
        <v>3882.63</v>
      </c>
      <c r="D631" s="64">
        <v>153</v>
      </c>
      <c r="E631" s="64">
        <v>317.33</v>
      </c>
      <c r="F631" s="64">
        <v>318.04000000000002</v>
      </c>
      <c r="H631" s="64">
        <f t="shared" si="79"/>
        <v>0.71000000000003638</v>
      </c>
      <c r="J631" s="64">
        <f t="shared" si="75"/>
        <v>84</v>
      </c>
      <c r="K631" s="64">
        <f t="shared" si="76"/>
        <v>86</v>
      </c>
      <c r="L631" s="64">
        <f t="shared" si="77"/>
        <v>330</v>
      </c>
      <c r="M631" s="64">
        <f t="shared" si="78"/>
        <v>111</v>
      </c>
      <c r="T631" s="64">
        <f t="shared" si="81"/>
        <v>610</v>
      </c>
      <c r="U631" s="64" t="e">
        <f ca="1">INDEX(OFFSET($G$21,0,MATCH(U$20,$H$20:$I$20,0),COUNT($A$21:$A$2199),1),MATCH($T631,OFFSET($I$21,0,MATCH(U$21,$J$19:$M$19,0),COUNT($A$21:$A$2199),1),0),1)</f>
        <v>#N/A</v>
      </c>
      <c r="V631" s="64" t="e">
        <f ca="1">INDEX(OFFSET($G$21,0,MATCH(V$20,$H$20:$I$20,0),COUNT($A$21:$A$2199),1),MATCH($T631,OFFSET($I$21,0,MATCH(V$21,$J$19:$M$19,0),COUNT($A$21:$A$2199),1),0),1)</f>
        <v>#N/A</v>
      </c>
      <c r="Y631" s="64" t="str">
        <f t="shared" ca="1" si="80"/>
        <v xml:space="preserve"> </v>
      </c>
      <c r="Z631" s="64" t="str">
        <f t="shared" ca="1" si="82"/>
        <v xml:space="preserve"> </v>
      </c>
    </row>
    <row r="632" spans="1:26" hidden="1" outlineLevel="1" x14ac:dyDescent="0.35">
      <c r="A632" s="64">
        <v>4810132</v>
      </c>
      <c r="B632" s="64" t="s">
        <v>184</v>
      </c>
      <c r="C632" s="64">
        <v>5949.79</v>
      </c>
      <c r="D632" s="64">
        <v>182</v>
      </c>
      <c r="E632" s="64">
        <v>471.14</v>
      </c>
      <c r="F632" s="64">
        <v>0</v>
      </c>
      <c r="H632" s="64">
        <f t="shared" si="79"/>
        <v>-471.14</v>
      </c>
      <c r="J632" s="64">
        <f t="shared" si="75"/>
        <v>84</v>
      </c>
      <c r="K632" s="64">
        <f t="shared" si="76"/>
        <v>86</v>
      </c>
      <c r="L632" s="64">
        <f t="shared" si="77"/>
        <v>331</v>
      </c>
      <c r="M632" s="64">
        <f t="shared" si="78"/>
        <v>111</v>
      </c>
      <c r="T632" s="64">
        <f t="shared" si="81"/>
        <v>611</v>
      </c>
      <c r="U632" s="64" t="e">
        <f ca="1">INDEX(OFFSET($G$21,0,MATCH(U$20,$H$20:$I$20,0),COUNT($A$21:$A$2199),1),MATCH($T632,OFFSET($I$21,0,MATCH(U$21,$J$19:$M$19,0),COUNT($A$21:$A$2199),1),0),1)</f>
        <v>#N/A</v>
      </c>
      <c r="V632" s="64" t="e">
        <f ca="1">INDEX(OFFSET($G$21,0,MATCH(V$20,$H$20:$I$20,0),COUNT($A$21:$A$2199),1),MATCH($T632,OFFSET($I$21,0,MATCH(V$21,$J$19:$M$19,0),COUNT($A$21:$A$2199),1),0),1)</f>
        <v>#N/A</v>
      </c>
      <c r="Y632" s="64" t="str">
        <f t="shared" ca="1" si="80"/>
        <v xml:space="preserve"> </v>
      </c>
      <c r="Z632" s="64" t="str">
        <f t="shared" ca="1" si="82"/>
        <v xml:space="preserve"> </v>
      </c>
    </row>
    <row r="633" spans="1:26" hidden="1" outlineLevel="1" x14ac:dyDescent="0.35">
      <c r="A633" s="64">
        <v>4811841</v>
      </c>
      <c r="B633" s="64" t="s">
        <v>184</v>
      </c>
      <c r="C633" s="64">
        <v>5572.37</v>
      </c>
      <c r="D633" s="64">
        <v>153</v>
      </c>
      <c r="E633" s="64">
        <v>475.7</v>
      </c>
      <c r="F633" s="64">
        <v>0</v>
      </c>
      <c r="H633" s="64">
        <f t="shared" si="79"/>
        <v>-475.7</v>
      </c>
      <c r="J633" s="64">
        <f t="shared" si="75"/>
        <v>84</v>
      </c>
      <c r="K633" s="64">
        <f t="shared" si="76"/>
        <v>86</v>
      </c>
      <c r="L633" s="64">
        <f t="shared" si="77"/>
        <v>332</v>
      </c>
      <c r="M633" s="64">
        <f t="shared" si="78"/>
        <v>111</v>
      </c>
      <c r="T633" s="64">
        <f t="shared" si="81"/>
        <v>612</v>
      </c>
      <c r="U633" s="64" t="e">
        <f ca="1">INDEX(OFFSET($G$21,0,MATCH(U$20,$H$20:$I$20,0),COUNT($A$21:$A$2199),1),MATCH($T633,OFFSET($I$21,0,MATCH(U$21,$J$19:$M$19,0),COUNT($A$21:$A$2199),1),0),1)</f>
        <v>#N/A</v>
      </c>
      <c r="V633" s="64" t="e">
        <f ca="1">INDEX(OFFSET($G$21,0,MATCH(V$20,$H$20:$I$20,0),COUNT($A$21:$A$2199),1),MATCH($T633,OFFSET($I$21,0,MATCH(V$21,$J$19:$M$19,0),COUNT($A$21:$A$2199),1),0),1)</f>
        <v>#N/A</v>
      </c>
      <c r="Y633" s="64" t="str">
        <f t="shared" ca="1" si="80"/>
        <v xml:space="preserve"> </v>
      </c>
      <c r="Z633" s="64" t="str">
        <f t="shared" ca="1" si="82"/>
        <v xml:space="preserve"> </v>
      </c>
    </row>
    <row r="634" spans="1:26" hidden="1" outlineLevel="1" x14ac:dyDescent="0.35">
      <c r="A634" s="64">
        <v>4814829</v>
      </c>
      <c r="B634" s="64" t="s">
        <v>184</v>
      </c>
      <c r="C634" s="64">
        <v>5891.27</v>
      </c>
      <c r="D634" s="64">
        <v>183</v>
      </c>
      <c r="E634" s="64">
        <v>460.51</v>
      </c>
      <c r="F634" s="64">
        <v>0</v>
      </c>
      <c r="H634" s="64">
        <f t="shared" si="79"/>
        <v>-460.51</v>
      </c>
      <c r="J634" s="64">
        <f t="shared" si="75"/>
        <v>84</v>
      </c>
      <c r="K634" s="64">
        <f t="shared" si="76"/>
        <v>86</v>
      </c>
      <c r="L634" s="64">
        <f t="shared" si="77"/>
        <v>333</v>
      </c>
      <c r="M634" s="64">
        <f t="shared" si="78"/>
        <v>111</v>
      </c>
      <c r="T634" s="64">
        <f t="shared" si="81"/>
        <v>613</v>
      </c>
      <c r="U634" s="64" t="e">
        <f ca="1">INDEX(OFFSET($G$21,0,MATCH(U$20,$H$20:$I$20,0),COUNT($A$21:$A$2199),1),MATCH($T634,OFFSET($I$21,0,MATCH(U$21,$J$19:$M$19,0),COUNT($A$21:$A$2199),1),0),1)</f>
        <v>#N/A</v>
      </c>
      <c r="V634" s="64" t="e">
        <f ca="1">INDEX(OFFSET($G$21,0,MATCH(V$20,$H$20:$I$20,0),COUNT($A$21:$A$2199),1),MATCH($T634,OFFSET($I$21,0,MATCH(V$21,$J$19:$M$19,0),COUNT($A$21:$A$2199),1),0),1)</f>
        <v>#N/A</v>
      </c>
      <c r="Y634" s="64" t="str">
        <f t="shared" ca="1" si="80"/>
        <v xml:space="preserve"> </v>
      </c>
      <c r="Z634" s="64" t="str">
        <f t="shared" ca="1" si="82"/>
        <v xml:space="preserve"> </v>
      </c>
    </row>
    <row r="635" spans="1:26" hidden="1" outlineLevel="1" x14ac:dyDescent="0.35">
      <c r="A635" s="64">
        <v>4822161</v>
      </c>
      <c r="B635" s="64" t="s">
        <v>184</v>
      </c>
      <c r="C635" s="64">
        <v>5093.75</v>
      </c>
      <c r="D635" s="64">
        <v>184</v>
      </c>
      <c r="E635" s="64">
        <v>404</v>
      </c>
      <c r="F635" s="64">
        <v>0</v>
      </c>
      <c r="H635" s="64">
        <f t="shared" si="79"/>
        <v>-404</v>
      </c>
      <c r="J635" s="64">
        <f t="shared" si="75"/>
        <v>84</v>
      </c>
      <c r="K635" s="64">
        <f t="shared" si="76"/>
        <v>86</v>
      </c>
      <c r="L635" s="64">
        <f t="shared" si="77"/>
        <v>334</v>
      </c>
      <c r="M635" s="64">
        <f t="shared" si="78"/>
        <v>111</v>
      </c>
      <c r="T635" s="64">
        <f t="shared" si="81"/>
        <v>614</v>
      </c>
      <c r="U635" s="64" t="e">
        <f ca="1">INDEX(OFFSET($G$21,0,MATCH(U$20,$H$20:$I$20,0),COUNT($A$21:$A$2199),1),MATCH($T635,OFFSET($I$21,0,MATCH(U$21,$J$19:$M$19,0),COUNT($A$21:$A$2199),1),0),1)</f>
        <v>#N/A</v>
      </c>
      <c r="V635" s="64" t="e">
        <f ca="1">INDEX(OFFSET($G$21,0,MATCH(V$20,$H$20:$I$20,0),COUNT($A$21:$A$2199),1),MATCH($T635,OFFSET($I$21,0,MATCH(V$21,$J$19:$M$19,0),COUNT($A$21:$A$2199),1),0),1)</f>
        <v>#N/A</v>
      </c>
      <c r="Y635" s="64" t="str">
        <f t="shared" ca="1" si="80"/>
        <v xml:space="preserve"> </v>
      </c>
      <c r="Z635" s="64" t="str">
        <f t="shared" ca="1" si="82"/>
        <v xml:space="preserve"> </v>
      </c>
    </row>
    <row r="636" spans="1:26" hidden="1" outlineLevel="1" x14ac:dyDescent="0.35">
      <c r="A636" s="64">
        <v>4822963</v>
      </c>
      <c r="B636" s="64" t="s">
        <v>405</v>
      </c>
      <c r="C636" s="64">
        <v>5580.22</v>
      </c>
      <c r="D636" s="64">
        <v>153</v>
      </c>
      <c r="E636" s="64">
        <v>420.14</v>
      </c>
      <c r="F636" s="64">
        <v>407.84</v>
      </c>
      <c r="H636" s="64">
        <f t="shared" si="79"/>
        <v>-12.300000000000011</v>
      </c>
      <c r="J636" s="64">
        <f t="shared" si="75"/>
        <v>84</v>
      </c>
      <c r="K636" s="64">
        <f t="shared" si="76"/>
        <v>87</v>
      </c>
      <c r="L636" s="64">
        <f t="shared" si="77"/>
        <v>334</v>
      </c>
      <c r="M636" s="64">
        <f t="shared" si="78"/>
        <v>111</v>
      </c>
      <c r="T636" s="64">
        <f t="shared" si="81"/>
        <v>615</v>
      </c>
      <c r="U636" s="64" t="e">
        <f ca="1">INDEX(OFFSET($G$21,0,MATCH(U$20,$H$20:$I$20,0),COUNT($A$21:$A$2199),1),MATCH($T636,OFFSET($I$21,0,MATCH(U$21,$J$19:$M$19,0),COUNT($A$21:$A$2199),1),0),1)</f>
        <v>#N/A</v>
      </c>
      <c r="V636" s="64" t="e">
        <f ca="1">INDEX(OFFSET($G$21,0,MATCH(V$20,$H$20:$I$20,0),COUNT($A$21:$A$2199),1),MATCH($T636,OFFSET($I$21,0,MATCH(V$21,$J$19:$M$19,0),COUNT($A$21:$A$2199),1),0),1)</f>
        <v>#N/A</v>
      </c>
      <c r="Y636" s="64" t="str">
        <f t="shared" ca="1" si="80"/>
        <v xml:space="preserve"> </v>
      </c>
      <c r="Z636" s="64" t="str">
        <f t="shared" ca="1" si="82"/>
        <v xml:space="preserve"> </v>
      </c>
    </row>
    <row r="637" spans="1:26" hidden="1" outlineLevel="1" x14ac:dyDescent="0.35">
      <c r="A637" s="64">
        <v>4827236</v>
      </c>
      <c r="B637" s="64" t="s">
        <v>405</v>
      </c>
      <c r="C637" s="64">
        <v>2432.5</v>
      </c>
      <c r="D637" s="64">
        <v>153</v>
      </c>
      <c r="E637" s="64">
        <v>192.44</v>
      </c>
      <c r="F637" s="64">
        <v>187.83</v>
      </c>
      <c r="H637" s="64">
        <f t="shared" si="79"/>
        <v>-4.6099999999999852</v>
      </c>
      <c r="J637" s="64">
        <f t="shared" si="75"/>
        <v>84</v>
      </c>
      <c r="K637" s="64">
        <f t="shared" si="76"/>
        <v>88</v>
      </c>
      <c r="L637" s="64">
        <f t="shared" si="77"/>
        <v>334</v>
      </c>
      <c r="M637" s="64">
        <f t="shared" si="78"/>
        <v>111</v>
      </c>
      <c r="T637" s="64">
        <f t="shared" si="81"/>
        <v>616</v>
      </c>
      <c r="U637" s="64" t="e">
        <f ca="1">INDEX(OFFSET($G$21,0,MATCH(U$20,$H$20:$I$20,0),COUNT($A$21:$A$2199),1),MATCH($T637,OFFSET($I$21,0,MATCH(U$21,$J$19:$M$19,0),COUNT($A$21:$A$2199),1),0),1)</f>
        <v>#N/A</v>
      </c>
      <c r="V637" s="64" t="e">
        <f ca="1">INDEX(OFFSET($G$21,0,MATCH(V$20,$H$20:$I$20,0),COUNT($A$21:$A$2199),1),MATCH($T637,OFFSET($I$21,0,MATCH(V$21,$J$19:$M$19,0),COUNT($A$21:$A$2199),1),0),1)</f>
        <v>#N/A</v>
      </c>
      <c r="Y637" s="64" t="str">
        <f t="shared" ca="1" si="80"/>
        <v xml:space="preserve"> </v>
      </c>
      <c r="Z637" s="64" t="str">
        <f t="shared" ca="1" si="82"/>
        <v xml:space="preserve"> </v>
      </c>
    </row>
    <row r="638" spans="1:26" hidden="1" outlineLevel="1" x14ac:dyDescent="0.35">
      <c r="A638" s="64">
        <v>4876150</v>
      </c>
      <c r="B638" s="64" t="s">
        <v>405</v>
      </c>
      <c r="C638" s="64">
        <v>1836.94</v>
      </c>
      <c r="D638" s="64">
        <v>153</v>
      </c>
      <c r="E638" s="64">
        <v>140.5</v>
      </c>
      <c r="F638" s="64">
        <v>138.12</v>
      </c>
      <c r="H638" s="64">
        <f t="shared" si="79"/>
        <v>-2.3799999999999955</v>
      </c>
      <c r="J638" s="64">
        <f t="shared" si="75"/>
        <v>84</v>
      </c>
      <c r="K638" s="64">
        <f t="shared" si="76"/>
        <v>89</v>
      </c>
      <c r="L638" s="64">
        <f t="shared" si="77"/>
        <v>334</v>
      </c>
      <c r="M638" s="64">
        <f t="shared" si="78"/>
        <v>111</v>
      </c>
      <c r="T638" s="64">
        <f t="shared" si="81"/>
        <v>617</v>
      </c>
      <c r="U638" s="64" t="e">
        <f ca="1">INDEX(OFFSET($G$21,0,MATCH(U$20,$H$20:$I$20,0),COUNT($A$21:$A$2199),1),MATCH($T638,OFFSET($I$21,0,MATCH(U$21,$J$19:$M$19,0),COUNT($A$21:$A$2199),1),0),1)</f>
        <v>#N/A</v>
      </c>
      <c r="V638" s="64" t="e">
        <f ca="1">INDEX(OFFSET($G$21,0,MATCH(V$20,$H$20:$I$20,0),COUNT($A$21:$A$2199),1),MATCH($T638,OFFSET($I$21,0,MATCH(V$21,$J$19:$M$19,0),COUNT($A$21:$A$2199),1),0),1)</f>
        <v>#N/A</v>
      </c>
      <c r="Y638" s="64" t="str">
        <f t="shared" ca="1" si="80"/>
        <v xml:space="preserve"> </v>
      </c>
      <c r="Z638" s="64" t="str">
        <f t="shared" ca="1" si="82"/>
        <v xml:space="preserve"> </v>
      </c>
    </row>
    <row r="639" spans="1:26" hidden="1" outlineLevel="1" x14ac:dyDescent="0.35">
      <c r="A639" s="64">
        <v>4891447</v>
      </c>
      <c r="B639" s="64" t="s">
        <v>184</v>
      </c>
      <c r="C639" s="64">
        <v>6155.67</v>
      </c>
      <c r="D639" s="64">
        <v>183</v>
      </c>
      <c r="E639" s="64">
        <v>515.96</v>
      </c>
      <c r="F639" s="64">
        <v>0</v>
      </c>
      <c r="H639" s="64">
        <f t="shared" si="79"/>
        <v>-515.96</v>
      </c>
      <c r="J639" s="64">
        <f t="shared" si="75"/>
        <v>84</v>
      </c>
      <c r="K639" s="64">
        <f t="shared" si="76"/>
        <v>89</v>
      </c>
      <c r="L639" s="64">
        <f t="shared" si="77"/>
        <v>335</v>
      </c>
      <c r="M639" s="64">
        <f t="shared" si="78"/>
        <v>111</v>
      </c>
      <c r="T639" s="64">
        <f t="shared" si="81"/>
        <v>618</v>
      </c>
      <c r="U639" s="64" t="e">
        <f ca="1">INDEX(OFFSET($G$21,0,MATCH(U$20,$H$20:$I$20,0),COUNT($A$21:$A$2199),1),MATCH($T639,OFFSET($I$21,0,MATCH(U$21,$J$19:$M$19,0),COUNT($A$21:$A$2199),1),0),1)</f>
        <v>#N/A</v>
      </c>
      <c r="V639" s="64" t="e">
        <f ca="1">INDEX(OFFSET($G$21,0,MATCH(V$20,$H$20:$I$20,0),COUNT($A$21:$A$2199),1),MATCH($T639,OFFSET($I$21,0,MATCH(V$21,$J$19:$M$19,0),COUNT($A$21:$A$2199),1),0),1)</f>
        <v>#N/A</v>
      </c>
      <c r="Y639" s="64" t="str">
        <f t="shared" ca="1" si="80"/>
        <v xml:space="preserve"> </v>
      </c>
      <c r="Z639" s="64" t="str">
        <f t="shared" ca="1" si="82"/>
        <v xml:space="preserve"> </v>
      </c>
    </row>
    <row r="640" spans="1:26" hidden="1" outlineLevel="1" x14ac:dyDescent="0.35">
      <c r="A640" s="64">
        <v>4892528</v>
      </c>
      <c r="B640" s="64" t="s">
        <v>416</v>
      </c>
      <c r="C640" s="64">
        <v>3097.03</v>
      </c>
      <c r="D640" s="64">
        <v>185</v>
      </c>
      <c r="E640" s="64">
        <v>256.33</v>
      </c>
      <c r="F640" s="64">
        <v>0</v>
      </c>
      <c r="H640" s="64">
        <f t="shared" si="79"/>
        <v>-256.33</v>
      </c>
      <c r="J640" s="64">
        <f t="shared" si="75"/>
        <v>84</v>
      </c>
      <c r="K640" s="64">
        <f t="shared" si="76"/>
        <v>89</v>
      </c>
      <c r="L640" s="64">
        <f t="shared" si="77"/>
        <v>335</v>
      </c>
      <c r="M640" s="64">
        <f t="shared" si="78"/>
        <v>112</v>
      </c>
      <c r="T640" s="64">
        <f t="shared" si="81"/>
        <v>619</v>
      </c>
      <c r="U640" s="64" t="e">
        <f ca="1">INDEX(OFFSET($G$21,0,MATCH(U$20,$H$20:$I$20,0),COUNT($A$21:$A$2199),1),MATCH($T640,OFFSET($I$21,0,MATCH(U$21,$J$19:$M$19,0),COUNT($A$21:$A$2199),1),0),1)</f>
        <v>#N/A</v>
      </c>
      <c r="V640" s="64" t="e">
        <f ca="1">INDEX(OFFSET($G$21,0,MATCH(V$20,$H$20:$I$20,0),COUNT($A$21:$A$2199),1),MATCH($T640,OFFSET($I$21,0,MATCH(V$21,$J$19:$M$19,0),COUNT($A$21:$A$2199),1),0),1)</f>
        <v>#N/A</v>
      </c>
      <c r="Y640" s="64" t="str">
        <f t="shared" ca="1" si="80"/>
        <v xml:space="preserve"> </v>
      </c>
      <c r="Z640" s="64" t="str">
        <f t="shared" ca="1" si="82"/>
        <v xml:space="preserve"> </v>
      </c>
    </row>
    <row r="641" spans="1:26" hidden="1" outlineLevel="1" x14ac:dyDescent="0.35">
      <c r="A641" s="64">
        <v>4896174</v>
      </c>
      <c r="B641" s="64" t="s">
        <v>405</v>
      </c>
      <c r="C641" s="64">
        <v>11597.04</v>
      </c>
      <c r="D641" s="64">
        <v>184</v>
      </c>
      <c r="E641" s="64">
        <v>924.34</v>
      </c>
      <c r="F641" s="64">
        <v>925.5</v>
      </c>
      <c r="H641" s="64">
        <f t="shared" si="79"/>
        <v>1.1599999999999682</v>
      </c>
      <c r="J641" s="64">
        <f t="shared" si="75"/>
        <v>84</v>
      </c>
      <c r="K641" s="64">
        <f t="shared" si="76"/>
        <v>90</v>
      </c>
      <c r="L641" s="64">
        <f t="shared" si="77"/>
        <v>335</v>
      </c>
      <c r="M641" s="64">
        <f t="shared" si="78"/>
        <v>112</v>
      </c>
      <c r="T641" s="64">
        <f t="shared" si="81"/>
        <v>620</v>
      </c>
      <c r="U641" s="64" t="e">
        <f ca="1">INDEX(OFFSET($G$21,0,MATCH(U$20,$H$20:$I$20,0),COUNT($A$21:$A$2199),1),MATCH($T641,OFFSET($I$21,0,MATCH(U$21,$J$19:$M$19,0),COUNT($A$21:$A$2199),1),0),1)</f>
        <v>#N/A</v>
      </c>
      <c r="V641" s="64" t="e">
        <f ca="1">INDEX(OFFSET($G$21,0,MATCH(V$20,$H$20:$I$20,0),COUNT($A$21:$A$2199),1),MATCH($T641,OFFSET($I$21,0,MATCH(V$21,$J$19:$M$19,0),COUNT($A$21:$A$2199),1),0),1)</f>
        <v>#N/A</v>
      </c>
      <c r="Y641" s="64" t="str">
        <f t="shared" ca="1" si="80"/>
        <v xml:space="preserve"> </v>
      </c>
      <c r="Z641" s="64" t="str">
        <f t="shared" ca="1" si="82"/>
        <v xml:space="preserve"> </v>
      </c>
    </row>
    <row r="642" spans="1:26" hidden="1" outlineLevel="1" x14ac:dyDescent="0.35">
      <c r="A642" s="64">
        <v>4898443</v>
      </c>
      <c r="B642" s="64" t="s">
        <v>405</v>
      </c>
      <c r="C642" s="64">
        <v>4295.7</v>
      </c>
      <c r="D642" s="64">
        <v>153</v>
      </c>
      <c r="E642" s="64">
        <v>349.67</v>
      </c>
      <c r="F642" s="64">
        <v>351.02</v>
      </c>
      <c r="H642" s="64">
        <f t="shared" si="79"/>
        <v>1.3499999999999659</v>
      </c>
      <c r="J642" s="64">
        <f t="shared" si="75"/>
        <v>84</v>
      </c>
      <c r="K642" s="64">
        <f t="shared" si="76"/>
        <v>91</v>
      </c>
      <c r="L642" s="64">
        <f t="shared" si="77"/>
        <v>335</v>
      </c>
      <c r="M642" s="64">
        <f t="shared" si="78"/>
        <v>112</v>
      </c>
      <c r="T642" s="64">
        <f t="shared" si="81"/>
        <v>621</v>
      </c>
      <c r="U642" s="64" t="e">
        <f ca="1">INDEX(OFFSET($G$21,0,MATCH(U$20,$H$20:$I$20,0),COUNT($A$21:$A$2199),1),MATCH($T642,OFFSET($I$21,0,MATCH(U$21,$J$19:$M$19,0),COUNT($A$21:$A$2199),1),0),1)</f>
        <v>#N/A</v>
      </c>
      <c r="V642" s="64" t="e">
        <f ca="1">INDEX(OFFSET($G$21,0,MATCH(V$20,$H$20:$I$20,0),COUNT($A$21:$A$2199),1),MATCH($T642,OFFSET($I$21,0,MATCH(V$21,$J$19:$M$19,0),COUNT($A$21:$A$2199),1),0),1)</f>
        <v>#N/A</v>
      </c>
      <c r="Y642" s="64" t="str">
        <f t="shared" ca="1" si="80"/>
        <v xml:space="preserve"> </v>
      </c>
      <c r="Z642" s="64" t="str">
        <f t="shared" ca="1" si="82"/>
        <v xml:space="preserve"> </v>
      </c>
    </row>
    <row r="643" spans="1:26" hidden="1" outlineLevel="1" x14ac:dyDescent="0.35">
      <c r="A643" s="64">
        <v>4898865</v>
      </c>
      <c r="B643" s="64" t="s">
        <v>184</v>
      </c>
      <c r="C643" s="64">
        <v>8709.9500000000007</v>
      </c>
      <c r="D643" s="64">
        <v>185</v>
      </c>
      <c r="E643" s="64">
        <v>721.76</v>
      </c>
      <c r="F643" s="64">
        <v>0</v>
      </c>
      <c r="H643" s="64">
        <f t="shared" si="79"/>
        <v>-721.76</v>
      </c>
      <c r="J643" s="64">
        <f t="shared" si="75"/>
        <v>84</v>
      </c>
      <c r="K643" s="64">
        <f t="shared" si="76"/>
        <v>91</v>
      </c>
      <c r="L643" s="64">
        <f t="shared" si="77"/>
        <v>336</v>
      </c>
      <c r="M643" s="64">
        <f t="shared" si="78"/>
        <v>112</v>
      </c>
      <c r="T643" s="64">
        <f t="shared" si="81"/>
        <v>622</v>
      </c>
      <c r="U643" s="64" t="e">
        <f ca="1">INDEX(OFFSET($G$21,0,MATCH(U$20,$H$20:$I$20,0),COUNT($A$21:$A$2199),1),MATCH($T643,OFFSET($I$21,0,MATCH(U$21,$J$19:$M$19,0),COUNT($A$21:$A$2199),1),0),1)</f>
        <v>#N/A</v>
      </c>
      <c r="V643" s="64" t="e">
        <f ca="1">INDEX(OFFSET($G$21,0,MATCH(V$20,$H$20:$I$20,0),COUNT($A$21:$A$2199),1),MATCH($T643,OFFSET($I$21,0,MATCH(V$21,$J$19:$M$19,0),COUNT($A$21:$A$2199),1),0),1)</f>
        <v>#N/A</v>
      </c>
      <c r="Y643" s="64" t="str">
        <f t="shared" ca="1" si="80"/>
        <v xml:space="preserve"> </v>
      </c>
      <c r="Z643" s="64" t="str">
        <f t="shared" ca="1" si="82"/>
        <v xml:space="preserve"> </v>
      </c>
    </row>
    <row r="644" spans="1:26" hidden="1" outlineLevel="1" x14ac:dyDescent="0.35">
      <c r="A644" s="64">
        <v>4906080</v>
      </c>
      <c r="B644" s="64" t="s">
        <v>416</v>
      </c>
      <c r="C644" s="64">
        <v>4699.84</v>
      </c>
      <c r="D644" s="64">
        <v>219</v>
      </c>
      <c r="E644" s="64">
        <v>385.23</v>
      </c>
      <c r="F644" s="64">
        <v>0</v>
      </c>
      <c r="H644" s="64">
        <f t="shared" si="79"/>
        <v>-385.23</v>
      </c>
      <c r="J644" s="64">
        <f t="shared" si="75"/>
        <v>84</v>
      </c>
      <c r="K644" s="64">
        <f t="shared" si="76"/>
        <v>91</v>
      </c>
      <c r="L644" s="64">
        <f t="shared" si="77"/>
        <v>336</v>
      </c>
      <c r="M644" s="64">
        <f t="shared" si="78"/>
        <v>113</v>
      </c>
      <c r="T644" s="64">
        <f t="shared" si="81"/>
        <v>623</v>
      </c>
      <c r="U644" s="64" t="e">
        <f ca="1">INDEX(OFFSET($G$21,0,MATCH(U$20,$H$20:$I$20,0),COUNT($A$21:$A$2199),1),MATCH($T644,OFFSET($I$21,0,MATCH(U$21,$J$19:$M$19,0),COUNT($A$21:$A$2199),1),0),1)</f>
        <v>#N/A</v>
      </c>
      <c r="V644" s="64" t="e">
        <f ca="1">INDEX(OFFSET($G$21,0,MATCH(V$20,$H$20:$I$20,0),COUNT($A$21:$A$2199),1),MATCH($T644,OFFSET($I$21,0,MATCH(V$21,$J$19:$M$19,0),COUNT($A$21:$A$2199),1),0),1)</f>
        <v>#N/A</v>
      </c>
      <c r="Y644" s="64" t="str">
        <f t="shared" ca="1" si="80"/>
        <v xml:space="preserve"> </v>
      </c>
      <c r="Z644" s="64" t="str">
        <f t="shared" ca="1" si="82"/>
        <v xml:space="preserve"> </v>
      </c>
    </row>
    <row r="645" spans="1:26" hidden="1" outlineLevel="1" x14ac:dyDescent="0.35">
      <c r="A645" s="64">
        <v>4907963</v>
      </c>
      <c r="B645" s="64" t="s">
        <v>405</v>
      </c>
      <c r="C645" s="64">
        <v>4193.33</v>
      </c>
      <c r="D645" s="64">
        <v>184</v>
      </c>
      <c r="E645" s="64">
        <v>331.65</v>
      </c>
      <c r="F645" s="64">
        <v>323.04000000000002</v>
      </c>
      <c r="H645" s="64">
        <f t="shared" si="79"/>
        <v>-8.6099999999999568</v>
      </c>
      <c r="J645" s="64">
        <f t="shared" si="75"/>
        <v>84</v>
      </c>
      <c r="K645" s="64">
        <f t="shared" si="76"/>
        <v>92</v>
      </c>
      <c r="L645" s="64">
        <f t="shared" si="77"/>
        <v>336</v>
      </c>
      <c r="M645" s="64">
        <f t="shared" si="78"/>
        <v>113</v>
      </c>
      <c r="T645" s="64">
        <f t="shared" si="81"/>
        <v>624</v>
      </c>
      <c r="U645" s="64" t="e">
        <f ca="1">INDEX(OFFSET($G$21,0,MATCH(U$20,$H$20:$I$20,0),COUNT($A$21:$A$2199),1),MATCH($T645,OFFSET($I$21,0,MATCH(U$21,$J$19:$M$19,0),COUNT($A$21:$A$2199),1),0),1)</f>
        <v>#N/A</v>
      </c>
      <c r="V645" s="64" t="e">
        <f ca="1">INDEX(OFFSET($G$21,0,MATCH(V$20,$H$20:$I$20,0),COUNT($A$21:$A$2199),1),MATCH($T645,OFFSET($I$21,0,MATCH(V$21,$J$19:$M$19,0),COUNT($A$21:$A$2199),1),0),1)</f>
        <v>#N/A</v>
      </c>
      <c r="Y645" s="64" t="str">
        <f t="shared" ca="1" si="80"/>
        <v xml:space="preserve"> </v>
      </c>
      <c r="Z645" s="64" t="str">
        <f t="shared" ca="1" si="82"/>
        <v xml:space="preserve"> </v>
      </c>
    </row>
    <row r="646" spans="1:26" hidden="1" outlineLevel="1" x14ac:dyDescent="0.35">
      <c r="A646" s="64">
        <v>4909620</v>
      </c>
      <c r="B646" s="64" t="s">
        <v>416</v>
      </c>
      <c r="C646" s="64">
        <v>5421.56</v>
      </c>
      <c r="D646" s="64">
        <v>183</v>
      </c>
      <c r="E646" s="64">
        <v>442.16</v>
      </c>
      <c r="F646" s="64">
        <v>0</v>
      </c>
      <c r="H646" s="64">
        <f t="shared" si="79"/>
        <v>-442.16</v>
      </c>
      <c r="J646" s="64">
        <f t="shared" si="75"/>
        <v>84</v>
      </c>
      <c r="K646" s="64">
        <f t="shared" si="76"/>
        <v>92</v>
      </c>
      <c r="L646" s="64">
        <f t="shared" si="77"/>
        <v>336</v>
      </c>
      <c r="M646" s="64">
        <f t="shared" si="78"/>
        <v>114</v>
      </c>
      <c r="T646" s="64">
        <f t="shared" si="81"/>
        <v>625</v>
      </c>
      <c r="U646" s="64" t="e">
        <f ca="1">INDEX(OFFSET($G$21,0,MATCH(U$20,$H$20:$I$20,0),COUNT($A$21:$A$2199),1),MATCH($T646,OFFSET($I$21,0,MATCH(U$21,$J$19:$M$19,0),COUNT($A$21:$A$2199),1),0),1)</f>
        <v>#N/A</v>
      </c>
      <c r="V646" s="64" t="e">
        <f ca="1">INDEX(OFFSET($G$21,0,MATCH(V$20,$H$20:$I$20,0),COUNT($A$21:$A$2199),1),MATCH($T646,OFFSET($I$21,0,MATCH(V$21,$J$19:$M$19,0),COUNT($A$21:$A$2199),1),0),1)</f>
        <v>#N/A</v>
      </c>
      <c r="Y646" s="64" t="str">
        <f t="shared" ca="1" si="80"/>
        <v xml:space="preserve"> </v>
      </c>
      <c r="Z646" s="64" t="str">
        <f t="shared" ca="1" si="82"/>
        <v xml:space="preserve"> </v>
      </c>
    </row>
    <row r="647" spans="1:26" hidden="1" outlineLevel="1" x14ac:dyDescent="0.35">
      <c r="A647" s="64">
        <v>4910213</v>
      </c>
      <c r="B647" s="64" t="s">
        <v>184</v>
      </c>
      <c r="C647" s="64">
        <v>3718.69</v>
      </c>
      <c r="D647" s="64">
        <v>183</v>
      </c>
      <c r="E647" s="64">
        <v>300.45</v>
      </c>
      <c r="F647" s="64">
        <v>0</v>
      </c>
      <c r="H647" s="64">
        <f t="shared" si="79"/>
        <v>-300.45</v>
      </c>
      <c r="J647" s="64">
        <f t="shared" si="75"/>
        <v>84</v>
      </c>
      <c r="K647" s="64">
        <f t="shared" si="76"/>
        <v>92</v>
      </c>
      <c r="L647" s="64">
        <f t="shared" si="77"/>
        <v>337</v>
      </c>
      <c r="M647" s="64">
        <f t="shared" si="78"/>
        <v>114</v>
      </c>
      <c r="T647" s="64">
        <f t="shared" si="81"/>
        <v>626</v>
      </c>
      <c r="U647" s="64" t="e">
        <f ca="1">INDEX(OFFSET($G$21,0,MATCH(U$20,$H$20:$I$20,0),COUNT($A$21:$A$2199),1),MATCH($T647,OFFSET($I$21,0,MATCH(U$21,$J$19:$M$19,0),COUNT($A$21:$A$2199),1),0),1)</f>
        <v>#N/A</v>
      </c>
      <c r="V647" s="64" t="e">
        <f ca="1">INDEX(OFFSET($G$21,0,MATCH(V$20,$H$20:$I$20,0),COUNT($A$21:$A$2199),1),MATCH($T647,OFFSET($I$21,0,MATCH(V$21,$J$19:$M$19,0),COUNT($A$21:$A$2199),1),0),1)</f>
        <v>#N/A</v>
      </c>
      <c r="Y647" s="64" t="str">
        <f t="shared" ca="1" si="80"/>
        <v xml:space="preserve"> </v>
      </c>
      <c r="Z647" s="64" t="str">
        <f t="shared" ca="1" si="82"/>
        <v xml:space="preserve"> </v>
      </c>
    </row>
    <row r="648" spans="1:26" hidden="1" outlineLevel="1" x14ac:dyDescent="0.35">
      <c r="A648" s="64">
        <v>4913126</v>
      </c>
      <c r="B648" s="64" t="s">
        <v>416</v>
      </c>
      <c r="C648" s="64">
        <v>8096.76</v>
      </c>
      <c r="D648" s="64">
        <v>185</v>
      </c>
      <c r="E648" s="64">
        <v>650.78</v>
      </c>
      <c r="F648" s="64">
        <v>0</v>
      </c>
      <c r="H648" s="64">
        <f t="shared" si="79"/>
        <v>-650.78</v>
      </c>
      <c r="J648" s="64">
        <f t="shared" si="75"/>
        <v>84</v>
      </c>
      <c r="K648" s="64">
        <f t="shared" si="76"/>
        <v>92</v>
      </c>
      <c r="L648" s="64">
        <f t="shared" si="77"/>
        <v>337</v>
      </c>
      <c r="M648" s="64">
        <f t="shared" si="78"/>
        <v>115</v>
      </c>
      <c r="T648" s="64">
        <f t="shared" si="81"/>
        <v>627</v>
      </c>
      <c r="U648" s="64" t="e">
        <f ca="1">INDEX(OFFSET($G$21,0,MATCH(U$20,$H$20:$I$20,0),COUNT($A$21:$A$2199),1),MATCH($T648,OFFSET($I$21,0,MATCH(U$21,$J$19:$M$19,0),COUNT($A$21:$A$2199),1),0),1)</f>
        <v>#N/A</v>
      </c>
      <c r="V648" s="64" t="e">
        <f ca="1">INDEX(OFFSET($G$21,0,MATCH(V$20,$H$20:$I$20,0),COUNT($A$21:$A$2199),1),MATCH($T648,OFFSET($I$21,0,MATCH(V$21,$J$19:$M$19,0),COUNT($A$21:$A$2199),1),0),1)</f>
        <v>#N/A</v>
      </c>
      <c r="Y648" s="64" t="str">
        <f t="shared" ca="1" si="80"/>
        <v xml:space="preserve"> </v>
      </c>
      <c r="Z648" s="64" t="str">
        <f t="shared" ca="1" si="82"/>
        <v xml:space="preserve"> </v>
      </c>
    </row>
    <row r="649" spans="1:26" hidden="1" outlineLevel="1" x14ac:dyDescent="0.35">
      <c r="A649" s="64">
        <v>4935881</v>
      </c>
      <c r="B649" s="64" t="s">
        <v>184</v>
      </c>
      <c r="C649" s="64">
        <v>3559.55</v>
      </c>
      <c r="D649" s="64">
        <v>184</v>
      </c>
      <c r="E649" s="64">
        <v>300.25</v>
      </c>
      <c r="F649" s="64">
        <v>0</v>
      </c>
      <c r="H649" s="64">
        <f t="shared" si="79"/>
        <v>-300.25</v>
      </c>
      <c r="J649" s="64">
        <f t="shared" si="75"/>
        <v>84</v>
      </c>
      <c r="K649" s="64">
        <f t="shared" si="76"/>
        <v>92</v>
      </c>
      <c r="L649" s="64">
        <f t="shared" si="77"/>
        <v>338</v>
      </c>
      <c r="M649" s="64">
        <f t="shared" si="78"/>
        <v>115</v>
      </c>
      <c r="T649" s="64">
        <f t="shared" si="81"/>
        <v>628</v>
      </c>
      <c r="U649" s="64" t="e">
        <f ca="1">INDEX(OFFSET($G$21,0,MATCH(U$20,$H$20:$I$20,0),COUNT($A$21:$A$2199),1),MATCH($T649,OFFSET($I$21,0,MATCH(U$21,$J$19:$M$19,0),COUNT($A$21:$A$2199),1),0),1)</f>
        <v>#N/A</v>
      </c>
      <c r="V649" s="64" t="e">
        <f ca="1">INDEX(OFFSET($G$21,0,MATCH(V$20,$H$20:$I$20,0),COUNT($A$21:$A$2199),1),MATCH($T649,OFFSET($I$21,0,MATCH(V$21,$J$19:$M$19,0),COUNT($A$21:$A$2199),1),0),1)</f>
        <v>#N/A</v>
      </c>
      <c r="Y649" s="64" t="str">
        <f t="shared" ca="1" si="80"/>
        <v xml:space="preserve"> </v>
      </c>
      <c r="Z649" s="64" t="str">
        <f t="shared" ca="1" si="82"/>
        <v xml:space="preserve"> </v>
      </c>
    </row>
    <row r="650" spans="1:26" hidden="1" outlineLevel="1" x14ac:dyDescent="0.35">
      <c r="A650" s="64">
        <v>4949006</v>
      </c>
      <c r="B650" s="64" t="s">
        <v>405</v>
      </c>
      <c r="C650" s="64">
        <v>4539.34</v>
      </c>
      <c r="D650" s="64">
        <v>183</v>
      </c>
      <c r="E650" s="64">
        <v>378.16</v>
      </c>
      <c r="F650" s="64">
        <v>376.9</v>
      </c>
      <c r="H650" s="64">
        <f t="shared" si="79"/>
        <v>-1.2600000000000477</v>
      </c>
      <c r="J650" s="64">
        <f t="shared" si="75"/>
        <v>84</v>
      </c>
      <c r="K650" s="64">
        <f t="shared" si="76"/>
        <v>93</v>
      </c>
      <c r="L650" s="64">
        <f t="shared" si="77"/>
        <v>338</v>
      </c>
      <c r="M650" s="64">
        <f t="shared" si="78"/>
        <v>115</v>
      </c>
      <c r="T650" s="64">
        <f t="shared" si="81"/>
        <v>629</v>
      </c>
      <c r="U650" s="64" t="e">
        <f ca="1">INDEX(OFFSET($G$21,0,MATCH(U$20,$H$20:$I$20,0),COUNT($A$21:$A$2199),1),MATCH($T650,OFFSET($I$21,0,MATCH(U$21,$J$19:$M$19,0),COUNT($A$21:$A$2199),1),0),1)</f>
        <v>#N/A</v>
      </c>
      <c r="V650" s="64" t="e">
        <f ca="1">INDEX(OFFSET($G$21,0,MATCH(V$20,$H$20:$I$20,0),COUNT($A$21:$A$2199),1),MATCH($T650,OFFSET($I$21,0,MATCH(V$21,$J$19:$M$19,0),COUNT($A$21:$A$2199),1),0),1)</f>
        <v>#N/A</v>
      </c>
      <c r="Y650" s="64" t="str">
        <f t="shared" ca="1" si="80"/>
        <v xml:space="preserve"> </v>
      </c>
      <c r="Z650" s="64" t="str">
        <f t="shared" ca="1" si="82"/>
        <v xml:space="preserve"> </v>
      </c>
    </row>
    <row r="651" spans="1:26" hidden="1" outlineLevel="1" x14ac:dyDescent="0.35">
      <c r="A651" s="64">
        <v>4956431</v>
      </c>
      <c r="B651" s="64" t="s">
        <v>184</v>
      </c>
      <c r="C651" s="64">
        <v>7610.63</v>
      </c>
      <c r="D651" s="64">
        <v>183</v>
      </c>
      <c r="E651" s="64">
        <v>613.64</v>
      </c>
      <c r="F651" s="64">
        <v>0</v>
      </c>
      <c r="H651" s="64">
        <f t="shared" si="79"/>
        <v>-613.64</v>
      </c>
      <c r="J651" s="64">
        <f t="shared" si="75"/>
        <v>84</v>
      </c>
      <c r="K651" s="64">
        <f t="shared" si="76"/>
        <v>93</v>
      </c>
      <c r="L651" s="64">
        <f t="shared" si="77"/>
        <v>339</v>
      </c>
      <c r="M651" s="64">
        <f t="shared" si="78"/>
        <v>115</v>
      </c>
      <c r="T651" s="64">
        <f t="shared" si="81"/>
        <v>630</v>
      </c>
      <c r="U651" s="64" t="e">
        <f ca="1">INDEX(OFFSET($G$21,0,MATCH(U$20,$H$20:$I$20,0),COUNT($A$21:$A$2199),1),MATCH($T651,OFFSET($I$21,0,MATCH(U$21,$J$19:$M$19,0),COUNT($A$21:$A$2199),1),0),1)</f>
        <v>#N/A</v>
      </c>
      <c r="V651" s="64" t="e">
        <f ca="1">INDEX(OFFSET($G$21,0,MATCH(V$20,$H$20:$I$20,0),COUNT($A$21:$A$2199),1),MATCH($T651,OFFSET($I$21,0,MATCH(V$21,$J$19:$M$19,0),COUNT($A$21:$A$2199),1),0),1)</f>
        <v>#N/A</v>
      </c>
      <c r="Y651" s="64" t="str">
        <f t="shared" ca="1" si="80"/>
        <v xml:space="preserve"> </v>
      </c>
      <c r="Z651" s="64" t="str">
        <f t="shared" ca="1" si="82"/>
        <v xml:space="preserve"> </v>
      </c>
    </row>
    <row r="652" spans="1:26" hidden="1" outlineLevel="1" x14ac:dyDescent="0.35">
      <c r="A652" s="64">
        <v>4960135</v>
      </c>
      <c r="B652" s="64" t="s">
        <v>184</v>
      </c>
      <c r="C652" s="64">
        <v>3268.66</v>
      </c>
      <c r="D652" s="64">
        <v>184</v>
      </c>
      <c r="E652" s="64">
        <v>268.77</v>
      </c>
      <c r="F652" s="64">
        <v>0</v>
      </c>
      <c r="H652" s="64">
        <f t="shared" si="79"/>
        <v>-268.77</v>
      </c>
      <c r="J652" s="64">
        <f t="shared" si="75"/>
        <v>84</v>
      </c>
      <c r="K652" s="64">
        <f t="shared" si="76"/>
        <v>93</v>
      </c>
      <c r="L652" s="64">
        <f t="shared" si="77"/>
        <v>340</v>
      </c>
      <c r="M652" s="64">
        <f t="shared" si="78"/>
        <v>115</v>
      </c>
      <c r="T652" s="64">
        <f t="shared" si="81"/>
        <v>631</v>
      </c>
      <c r="U652" s="64" t="e">
        <f ca="1">INDEX(OFFSET($G$21,0,MATCH(U$20,$H$20:$I$20,0),COUNT($A$21:$A$2199),1),MATCH($T652,OFFSET($I$21,0,MATCH(U$21,$J$19:$M$19,0),COUNT($A$21:$A$2199),1),0),1)</f>
        <v>#N/A</v>
      </c>
      <c r="V652" s="64" t="e">
        <f ca="1">INDEX(OFFSET($G$21,0,MATCH(V$20,$H$20:$I$20,0),COUNT($A$21:$A$2199),1),MATCH($T652,OFFSET($I$21,0,MATCH(V$21,$J$19:$M$19,0),COUNT($A$21:$A$2199),1),0),1)</f>
        <v>#N/A</v>
      </c>
      <c r="Y652" s="64" t="str">
        <f t="shared" ca="1" si="80"/>
        <v xml:space="preserve"> </v>
      </c>
      <c r="Z652" s="64" t="str">
        <f t="shared" ca="1" si="82"/>
        <v xml:space="preserve"> </v>
      </c>
    </row>
    <row r="653" spans="1:26" hidden="1" outlineLevel="1" x14ac:dyDescent="0.35">
      <c r="A653" s="64">
        <v>4962917</v>
      </c>
      <c r="B653" s="64" t="s">
        <v>184</v>
      </c>
      <c r="C653" s="64">
        <v>2064.2199999999998</v>
      </c>
      <c r="D653" s="64">
        <v>183</v>
      </c>
      <c r="E653" s="64">
        <v>171.67</v>
      </c>
      <c r="F653" s="64">
        <v>0</v>
      </c>
      <c r="H653" s="64">
        <f t="shared" si="79"/>
        <v>-171.67</v>
      </c>
      <c r="J653" s="64">
        <f t="shared" si="75"/>
        <v>84</v>
      </c>
      <c r="K653" s="64">
        <f t="shared" si="76"/>
        <v>93</v>
      </c>
      <c r="L653" s="64">
        <f t="shared" si="77"/>
        <v>341</v>
      </c>
      <c r="M653" s="64">
        <f t="shared" si="78"/>
        <v>115</v>
      </c>
      <c r="T653" s="64">
        <f t="shared" si="81"/>
        <v>632</v>
      </c>
      <c r="U653" s="64" t="e">
        <f ca="1">INDEX(OFFSET($G$21,0,MATCH(U$20,$H$20:$I$20,0),COUNT($A$21:$A$2199),1),MATCH($T653,OFFSET($I$21,0,MATCH(U$21,$J$19:$M$19,0),COUNT($A$21:$A$2199),1),0),1)</f>
        <v>#N/A</v>
      </c>
      <c r="V653" s="64" t="e">
        <f ca="1">INDEX(OFFSET($G$21,0,MATCH(V$20,$H$20:$I$20,0),COUNT($A$21:$A$2199),1),MATCH($T653,OFFSET($I$21,0,MATCH(V$21,$J$19:$M$19,0),COUNT($A$21:$A$2199),1),0),1)</f>
        <v>#N/A</v>
      </c>
      <c r="Y653" s="64" t="str">
        <f t="shared" ca="1" si="80"/>
        <v xml:space="preserve"> </v>
      </c>
      <c r="Z653" s="64" t="str">
        <f t="shared" ca="1" si="82"/>
        <v xml:space="preserve"> </v>
      </c>
    </row>
    <row r="654" spans="1:26" hidden="1" outlineLevel="1" x14ac:dyDescent="0.35">
      <c r="A654" s="64">
        <v>4967561</v>
      </c>
      <c r="B654" s="64" t="s">
        <v>416</v>
      </c>
      <c r="C654" s="64">
        <v>5588.44</v>
      </c>
      <c r="D654" s="64">
        <v>183</v>
      </c>
      <c r="E654" s="64">
        <v>489.34</v>
      </c>
      <c r="F654" s="64">
        <v>0</v>
      </c>
      <c r="H654" s="64">
        <f t="shared" si="79"/>
        <v>-489.34</v>
      </c>
      <c r="J654" s="64">
        <f t="shared" si="75"/>
        <v>84</v>
      </c>
      <c r="K654" s="64">
        <f t="shared" si="76"/>
        <v>93</v>
      </c>
      <c r="L654" s="64">
        <f t="shared" si="77"/>
        <v>341</v>
      </c>
      <c r="M654" s="64">
        <f t="shared" si="78"/>
        <v>116</v>
      </c>
      <c r="T654" s="64">
        <f t="shared" si="81"/>
        <v>633</v>
      </c>
      <c r="U654" s="64" t="e">
        <f ca="1">INDEX(OFFSET($G$21,0,MATCH(U$20,$H$20:$I$20,0),COUNT($A$21:$A$2199),1),MATCH($T654,OFFSET($I$21,0,MATCH(U$21,$J$19:$M$19,0),COUNT($A$21:$A$2199),1),0),1)</f>
        <v>#N/A</v>
      </c>
      <c r="V654" s="64" t="e">
        <f ca="1">INDEX(OFFSET($G$21,0,MATCH(V$20,$H$20:$I$20,0),COUNT($A$21:$A$2199),1),MATCH($T654,OFFSET($I$21,0,MATCH(V$21,$J$19:$M$19,0),COUNT($A$21:$A$2199),1),0),1)</f>
        <v>#N/A</v>
      </c>
      <c r="Y654" s="64" t="str">
        <f t="shared" ca="1" si="80"/>
        <v xml:space="preserve"> </v>
      </c>
      <c r="Z654" s="64" t="str">
        <f t="shared" ca="1" si="82"/>
        <v xml:space="preserve"> </v>
      </c>
    </row>
    <row r="655" spans="1:26" hidden="1" outlineLevel="1" x14ac:dyDescent="0.35">
      <c r="A655" s="64">
        <v>4973451</v>
      </c>
      <c r="B655" s="64" t="s">
        <v>405</v>
      </c>
      <c r="C655" s="64">
        <v>5031.45</v>
      </c>
      <c r="D655" s="64">
        <v>182</v>
      </c>
      <c r="E655" s="64">
        <v>404.76</v>
      </c>
      <c r="F655" s="64">
        <v>403.06</v>
      </c>
      <c r="H655" s="64">
        <f t="shared" si="79"/>
        <v>-1.6999999999999886</v>
      </c>
      <c r="J655" s="64">
        <f t="shared" si="75"/>
        <v>84</v>
      </c>
      <c r="K655" s="64">
        <f t="shared" si="76"/>
        <v>94</v>
      </c>
      <c r="L655" s="64">
        <f t="shared" si="77"/>
        <v>341</v>
      </c>
      <c r="M655" s="64">
        <f t="shared" si="78"/>
        <v>116</v>
      </c>
      <c r="T655" s="64">
        <f t="shared" si="81"/>
        <v>634</v>
      </c>
      <c r="U655" s="64" t="e">
        <f ca="1">INDEX(OFFSET($G$21,0,MATCH(U$20,$H$20:$I$20,0),COUNT($A$21:$A$2199),1),MATCH($T655,OFFSET($I$21,0,MATCH(U$21,$J$19:$M$19,0),COUNT($A$21:$A$2199),1),0),1)</f>
        <v>#N/A</v>
      </c>
      <c r="V655" s="64" t="e">
        <f ca="1">INDEX(OFFSET($G$21,0,MATCH(V$20,$H$20:$I$20,0),COUNT($A$21:$A$2199),1),MATCH($T655,OFFSET($I$21,0,MATCH(V$21,$J$19:$M$19,0),COUNT($A$21:$A$2199),1),0),1)</f>
        <v>#N/A</v>
      </c>
      <c r="Y655" s="64" t="str">
        <f t="shared" ca="1" si="80"/>
        <v xml:space="preserve"> </v>
      </c>
      <c r="Z655" s="64" t="str">
        <f t="shared" ca="1" si="82"/>
        <v xml:space="preserve"> </v>
      </c>
    </row>
    <row r="656" spans="1:26" hidden="1" outlineLevel="1" x14ac:dyDescent="0.35">
      <c r="A656" s="64">
        <v>4984606</v>
      </c>
      <c r="B656" s="64" t="s">
        <v>416</v>
      </c>
      <c r="C656" s="64">
        <v>4332.67</v>
      </c>
      <c r="D656" s="64">
        <v>184</v>
      </c>
      <c r="E656" s="64">
        <v>359.28</v>
      </c>
      <c r="F656" s="64">
        <v>0</v>
      </c>
      <c r="H656" s="64">
        <f t="shared" si="79"/>
        <v>-359.28</v>
      </c>
      <c r="J656" s="64">
        <f t="shared" si="75"/>
        <v>84</v>
      </c>
      <c r="K656" s="64">
        <f t="shared" si="76"/>
        <v>94</v>
      </c>
      <c r="L656" s="64">
        <f t="shared" si="77"/>
        <v>341</v>
      </c>
      <c r="M656" s="64">
        <f t="shared" si="78"/>
        <v>117</v>
      </c>
      <c r="T656" s="64">
        <f t="shared" si="81"/>
        <v>635</v>
      </c>
      <c r="U656" s="64" t="e">
        <f ca="1">INDEX(OFFSET($G$21,0,MATCH(U$20,$H$20:$I$20,0),COUNT($A$21:$A$2199),1),MATCH($T656,OFFSET($I$21,0,MATCH(U$21,$J$19:$M$19,0),COUNT($A$21:$A$2199),1),0),1)</f>
        <v>#N/A</v>
      </c>
      <c r="V656" s="64" t="e">
        <f ca="1">INDEX(OFFSET($G$21,0,MATCH(V$20,$H$20:$I$20,0),COUNT($A$21:$A$2199),1),MATCH($T656,OFFSET($I$21,0,MATCH(V$21,$J$19:$M$19,0),COUNT($A$21:$A$2199),1),0),1)</f>
        <v>#N/A</v>
      </c>
      <c r="Y656" s="64" t="str">
        <f t="shared" ca="1" si="80"/>
        <v xml:space="preserve"> </v>
      </c>
      <c r="Z656" s="64" t="str">
        <f t="shared" ca="1" si="82"/>
        <v xml:space="preserve"> </v>
      </c>
    </row>
    <row r="657" spans="1:26" hidden="1" outlineLevel="1" x14ac:dyDescent="0.35">
      <c r="A657" s="64">
        <v>4986032</v>
      </c>
      <c r="B657" s="64" t="s">
        <v>102</v>
      </c>
      <c r="C657" s="64">
        <v>11782.51</v>
      </c>
      <c r="D657" s="64">
        <v>185</v>
      </c>
      <c r="E657" s="64">
        <v>930.49</v>
      </c>
      <c r="F657" s="64">
        <v>914.34</v>
      </c>
      <c r="H657" s="64">
        <f t="shared" si="79"/>
        <v>-16.149999999999977</v>
      </c>
      <c r="J657" s="64">
        <f t="shared" si="75"/>
        <v>85</v>
      </c>
      <c r="K657" s="64">
        <f t="shared" si="76"/>
        <v>94</v>
      </c>
      <c r="L657" s="64">
        <f t="shared" si="77"/>
        <v>341</v>
      </c>
      <c r="M657" s="64">
        <f t="shared" si="78"/>
        <v>117</v>
      </c>
      <c r="T657" s="64">
        <f t="shared" si="81"/>
        <v>636</v>
      </c>
      <c r="U657" s="64" t="e">
        <f ca="1">INDEX(OFFSET($G$21,0,MATCH(U$20,$H$20:$I$20,0),COUNT($A$21:$A$2199),1),MATCH($T657,OFFSET($I$21,0,MATCH(U$21,$J$19:$M$19,0),COUNT($A$21:$A$2199),1),0),1)</f>
        <v>#N/A</v>
      </c>
      <c r="V657" s="64" t="e">
        <f ca="1">INDEX(OFFSET($G$21,0,MATCH(V$20,$H$20:$I$20,0),COUNT($A$21:$A$2199),1),MATCH($T657,OFFSET($I$21,0,MATCH(V$21,$J$19:$M$19,0),COUNT($A$21:$A$2199),1),0),1)</f>
        <v>#N/A</v>
      </c>
      <c r="Y657" s="64" t="str">
        <f t="shared" ca="1" si="80"/>
        <v xml:space="preserve"> </v>
      </c>
      <c r="Z657" s="64" t="str">
        <f t="shared" ca="1" si="82"/>
        <v xml:space="preserve"> </v>
      </c>
    </row>
    <row r="658" spans="1:26" hidden="1" outlineLevel="1" x14ac:dyDescent="0.35">
      <c r="A658" s="64">
        <v>4996768</v>
      </c>
      <c r="B658" s="64" t="s">
        <v>184</v>
      </c>
      <c r="C658" s="64">
        <v>4778.5600000000004</v>
      </c>
      <c r="D658" s="64">
        <v>182</v>
      </c>
      <c r="E658" s="64">
        <v>416.02</v>
      </c>
      <c r="F658" s="64">
        <v>0</v>
      </c>
      <c r="H658" s="64">
        <f t="shared" si="79"/>
        <v>-416.02</v>
      </c>
      <c r="J658" s="64">
        <f t="shared" si="75"/>
        <v>85</v>
      </c>
      <c r="K658" s="64">
        <f t="shared" si="76"/>
        <v>94</v>
      </c>
      <c r="L658" s="64">
        <f t="shared" si="77"/>
        <v>342</v>
      </c>
      <c r="M658" s="64">
        <f t="shared" si="78"/>
        <v>117</v>
      </c>
      <c r="T658" s="64">
        <f t="shared" si="81"/>
        <v>637</v>
      </c>
      <c r="U658" s="64" t="e">
        <f ca="1">INDEX(OFFSET($G$21,0,MATCH(U$20,$H$20:$I$20,0),COUNT($A$21:$A$2199),1),MATCH($T658,OFFSET($I$21,0,MATCH(U$21,$J$19:$M$19,0),COUNT($A$21:$A$2199),1),0),1)</f>
        <v>#N/A</v>
      </c>
      <c r="V658" s="64" t="e">
        <f ca="1">INDEX(OFFSET($G$21,0,MATCH(V$20,$H$20:$I$20,0),COUNT($A$21:$A$2199),1),MATCH($T658,OFFSET($I$21,0,MATCH(V$21,$J$19:$M$19,0),COUNT($A$21:$A$2199),1),0),1)</f>
        <v>#N/A</v>
      </c>
      <c r="Y658" s="64" t="str">
        <f t="shared" ca="1" si="80"/>
        <v xml:space="preserve"> </v>
      </c>
      <c r="Z658" s="64" t="str">
        <f t="shared" ca="1" si="82"/>
        <v xml:space="preserve"> </v>
      </c>
    </row>
    <row r="659" spans="1:26" hidden="1" outlineLevel="1" x14ac:dyDescent="0.35">
      <c r="A659" s="64">
        <v>4997568</v>
      </c>
      <c r="B659" s="64" t="s">
        <v>416</v>
      </c>
      <c r="C659" s="64">
        <v>5558.62</v>
      </c>
      <c r="D659" s="64">
        <v>183</v>
      </c>
      <c r="E659" s="64">
        <v>465.79</v>
      </c>
      <c r="F659" s="64">
        <v>0</v>
      </c>
      <c r="H659" s="64">
        <f t="shared" si="79"/>
        <v>-465.79</v>
      </c>
      <c r="J659" s="64">
        <f t="shared" si="75"/>
        <v>85</v>
      </c>
      <c r="K659" s="64">
        <f t="shared" si="76"/>
        <v>94</v>
      </c>
      <c r="L659" s="64">
        <f t="shared" si="77"/>
        <v>342</v>
      </c>
      <c r="M659" s="64">
        <f t="shared" si="78"/>
        <v>118</v>
      </c>
      <c r="T659" s="64">
        <f t="shared" si="81"/>
        <v>638</v>
      </c>
      <c r="U659" s="64" t="e">
        <f ca="1">INDEX(OFFSET($G$21,0,MATCH(U$20,$H$20:$I$20,0),COUNT($A$21:$A$2199),1),MATCH($T659,OFFSET($I$21,0,MATCH(U$21,$J$19:$M$19,0),COUNT($A$21:$A$2199),1),0),1)</f>
        <v>#N/A</v>
      </c>
      <c r="V659" s="64" t="e">
        <f ca="1">INDEX(OFFSET($G$21,0,MATCH(V$20,$H$20:$I$20,0),COUNT($A$21:$A$2199),1),MATCH($T659,OFFSET($I$21,0,MATCH(V$21,$J$19:$M$19,0),COUNT($A$21:$A$2199),1),0),1)</f>
        <v>#N/A</v>
      </c>
      <c r="Y659" s="64" t="str">
        <f t="shared" ca="1" si="80"/>
        <v xml:space="preserve"> </v>
      </c>
      <c r="Z659" s="64" t="str">
        <f t="shared" ca="1" si="82"/>
        <v xml:space="preserve"> </v>
      </c>
    </row>
    <row r="660" spans="1:26" hidden="1" outlineLevel="1" x14ac:dyDescent="0.35">
      <c r="A660" s="64">
        <v>5020318</v>
      </c>
      <c r="B660" s="64" t="s">
        <v>102</v>
      </c>
      <c r="C660" s="64">
        <v>4766.6000000000004</v>
      </c>
      <c r="D660" s="64">
        <v>184</v>
      </c>
      <c r="E660" s="64">
        <v>401.3</v>
      </c>
      <c r="F660" s="64">
        <v>397.21</v>
      </c>
      <c r="H660" s="64">
        <f t="shared" si="79"/>
        <v>-4.0900000000000318</v>
      </c>
      <c r="J660" s="64">
        <f t="shared" si="75"/>
        <v>86</v>
      </c>
      <c r="K660" s="64">
        <f t="shared" si="76"/>
        <v>94</v>
      </c>
      <c r="L660" s="64">
        <f t="shared" si="77"/>
        <v>342</v>
      </c>
      <c r="M660" s="64">
        <f t="shared" si="78"/>
        <v>118</v>
      </c>
      <c r="T660" s="64">
        <f t="shared" si="81"/>
        <v>639</v>
      </c>
      <c r="U660" s="64" t="e">
        <f ca="1">INDEX(OFFSET($G$21,0,MATCH(U$20,$H$20:$I$20,0),COUNT($A$21:$A$2199),1),MATCH($T660,OFFSET($I$21,0,MATCH(U$21,$J$19:$M$19,0),COUNT($A$21:$A$2199),1),0),1)</f>
        <v>#N/A</v>
      </c>
      <c r="V660" s="64" t="e">
        <f ca="1">INDEX(OFFSET($G$21,0,MATCH(V$20,$H$20:$I$20,0),COUNT($A$21:$A$2199),1),MATCH($T660,OFFSET($I$21,0,MATCH(V$21,$J$19:$M$19,0),COUNT($A$21:$A$2199),1),0),1)</f>
        <v>#N/A</v>
      </c>
      <c r="Y660" s="64" t="str">
        <f t="shared" ca="1" si="80"/>
        <v xml:space="preserve"> </v>
      </c>
      <c r="Z660" s="64" t="str">
        <f t="shared" ca="1" si="82"/>
        <v xml:space="preserve"> </v>
      </c>
    </row>
    <row r="661" spans="1:26" hidden="1" outlineLevel="1" x14ac:dyDescent="0.35">
      <c r="A661" s="64">
        <v>5028429</v>
      </c>
      <c r="B661" s="64" t="s">
        <v>405</v>
      </c>
      <c r="C661" s="64">
        <v>4972.33</v>
      </c>
      <c r="D661" s="64">
        <v>184</v>
      </c>
      <c r="E661" s="64">
        <v>388.42</v>
      </c>
      <c r="F661" s="64">
        <v>390.07</v>
      </c>
      <c r="H661" s="64">
        <f t="shared" si="79"/>
        <v>1.6499999999999773</v>
      </c>
      <c r="J661" s="64">
        <f t="shared" ref="J661:J724" si="83">IF($B661=J$19,J660+1,J660)</f>
        <v>86</v>
      </c>
      <c r="K661" s="64">
        <f t="shared" ref="K661:K724" si="84">IF($B661=K$19,K660+1,K660)</f>
        <v>95</v>
      </c>
      <c r="L661" s="64">
        <f t="shared" ref="L661:L724" si="85">IF($B661=L$19,L660+1,L660)</f>
        <v>342</v>
      </c>
      <c r="M661" s="64">
        <f t="shared" ref="M661:M724" si="86">IF($B661=M$19,M660+1,M660)</f>
        <v>118</v>
      </c>
      <c r="T661" s="64">
        <f t="shared" si="81"/>
        <v>640</v>
      </c>
      <c r="U661" s="64" t="e">
        <f ca="1">INDEX(OFFSET($G$21,0,MATCH(U$20,$H$20:$I$20,0),COUNT($A$21:$A$2199),1),MATCH($T661,OFFSET($I$21,0,MATCH(U$21,$J$19:$M$19,0),COUNT($A$21:$A$2199),1),0),1)</f>
        <v>#N/A</v>
      </c>
      <c r="V661" s="64" t="e">
        <f ca="1">INDEX(OFFSET($G$21,0,MATCH(V$20,$H$20:$I$20,0),COUNT($A$21:$A$2199),1),MATCH($T661,OFFSET($I$21,0,MATCH(V$21,$J$19:$M$19,0),COUNT($A$21:$A$2199),1),0),1)</f>
        <v>#N/A</v>
      </c>
      <c r="Y661" s="64" t="str">
        <f t="shared" ca="1" si="80"/>
        <v xml:space="preserve"> </v>
      </c>
      <c r="Z661" s="64" t="str">
        <f t="shared" ca="1" si="82"/>
        <v xml:space="preserve"> </v>
      </c>
    </row>
    <row r="662" spans="1:26" hidden="1" outlineLevel="1" x14ac:dyDescent="0.35">
      <c r="A662" s="64">
        <v>5035177</v>
      </c>
      <c r="B662" s="64" t="s">
        <v>184</v>
      </c>
      <c r="C662" s="64">
        <v>9079.48</v>
      </c>
      <c r="D662" s="64">
        <v>184</v>
      </c>
      <c r="E662" s="64">
        <v>760.83</v>
      </c>
      <c r="F662" s="64">
        <v>0</v>
      </c>
      <c r="H662" s="64">
        <f t="shared" ref="H662:H725" si="87">F662-E662</f>
        <v>-760.83</v>
      </c>
      <c r="J662" s="64">
        <f t="shared" si="83"/>
        <v>86</v>
      </c>
      <c r="K662" s="64">
        <f t="shared" si="84"/>
        <v>95</v>
      </c>
      <c r="L662" s="64">
        <f t="shared" si="85"/>
        <v>343</v>
      </c>
      <c r="M662" s="64">
        <f t="shared" si="86"/>
        <v>118</v>
      </c>
      <c r="T662" s="64">
        <f t="shared" si="81"/>
        <v>641</v>
      </c>
      <c r="U662" s="64" t="e">
        <f ca="1">INDEX(OFFSET($G$21,0,MATCH(U$20,$H$20:$I$20,0),COUNT($A$21:$A$2199),1),MATCH($T662,OFFSET($I$21,0,MATCH(U$21,$J$19:$M$19,0),COUNT($A$21:$A$2199),1),0),1)</f>
        <v>#N/A</v>
      </c>
      <c r="V662" s="64" t="e">
        <f ca="1">INDEX(OFFSET($G$21,0,MATCH(V$20,$H$20:$I$20,0),COUNT($A$21:$A$2199),1),MATCH($T662,OFFSET($I$21,0,MATCH(V$21,$J$19:$M$19,0),COUNT($A$21:$A$2199),1),0),1)</f>
        <v>#N/A</v>
      </c>
      <c r="Y662" s="64" t="str">
        <f t="shared" ca="1" si="80"/>
        <v xml:space="preserve"> </v>
      </c>
      <c r="Z662" s="64" t="str">
        <f t="shared" ca="1" si="82"/>
        <v xml:space="preserve"> </v>
      </c>
    </row>
    <row r="663" spans="1:26" hidden="1" outlineLevel="1" x14ac:dyDescent="0.35">
      <c r="A663" s="64">
        <v>5037743</v>
      </c>
      <c r="B663" s="64" t="s">
        <v>405</v>
      </c>
      <c r="C663" s="64">
        <v>2527.13</v>
      </c>
      <c r="D663" s="64">
        <v>183</v>
      </c>
      <c r="E663" s="64">
        <v>202.64</v>
      </c>
      <c r="F663" s="64">
        <v>201.51</v>
      </c>
      <c r="H663" s="64">
        <f t="shared" si="87"/>
        <v>-1.1299999999999955</v>
      </c>
      <c r="J663" s="64">
        <f t="shared" si="83"/>
        <v>86</v>
      </c>
      <c r="K663" s="64">
        <f t="shared" si="84"/>
        <v>96</v>
      </c>
      <c r="L663" s="64">
        <f t="shared" si="85"/>
        <v>343</v>
      </c>
      <c r="M663" s="64">
        <f t="shared" si="86"/>
        <v>118</v>
      </c>
      <c r="T663" s="64">
        <f t="shared" si="81"/>
        <v>642</v>
      </c>
      <c r="U663" s="64" t="e">
        <f ca="1">INDEX(OFFSET($G$21,0,MATCH(U$20,$H$20:$I$20,0),COUNT($A$21:$A$2199),1),MATCH($T663,OFFSET($I$21,0,MATCH(U$21,$J$19:$M$19,0),COUNT($A$21:$A$2199),1),0),1)</f>
        <v>#N/A</v>
      </c>
      <c r="V663" s="64" t="e">
        <f ca="1">INDEX(OFFSET($G$21,0,MATCH(V$20,$H$20:$I$20,0),COUNT($A$21:$A$2199),1),MATCH($T663,OFFSET($I$21,0,MATCH(V$21,$J$19:$M$19,0),COUNT($A$21:$A$2199),1),0),1)</f>
        <v>#N/A</v>
      </c>
      <c r="Y663" s="64" t="str">
        <f t="shared" ref="Y663:Y726" ca="1" si="88">IF(ISNA(U663)," ",U663)</f>
        <v xml:space="preserve"> </v>
      </c>
      <c r="Z663" s="64" t="str">
        <f t="shared" ca="1" si="82"/>
        <v xml:space="preserve"> </v>
      </c>
    </row>
    <row r="664" spans="1:26" hidden="1" outlineLevel="1" x14ac:dyDescent="0.35">
      <c r="A664" s="64">
        <v>5040267</v>
      </c>
      <c r="B664" s="64" t="s">
        <v>405</v>
      </c>
      <c r="C664" s="64">
        <v>9844.85</v>
      </c>
      <c r="D664" s="64">
        <v>182</v>
      </c>
      <c r="E664" s="64">
        <v>764.62</v>
      </c>
      <c r="F664" s="64">
        <v>742.22</v>
      </c>
      <c r="H664" s="64">
        <f t="shared" si="87"/>
        <v>-22.399999999999977</v>
      </c>
      <c r="J664" s="64">
        <f t="shared" si="83"/>
        <v>86</v>
      </c>
      <c r="K664" s="64">
        <f t="shared" si="84"/>
        <v>97</v>
      </c>
      <c r="L664" s="64">
        <f t="shared" si="85"/>
        <v>343</v>
      </c>
      <c r="M664" s="64">
        <f t="shared" si="86"/>
        <v>118</v>
      </c>
      <c r="T664" s="64">
        <f t="shared" ref="T664:T727" si="89">T663+1</f>
        <v>643</v>
      </c>
      <c r="U664" s="64" t="e">
        <f ca="1">INDEX(OFFSET($G$21,0,MATCH(U$20,$H$20:$I$20,0),COUNT($A$21:$A$2199),1),MATCH($T664,OFFSET($I$21,0,MATCH(U$21,$J$19:$M$19,0),COUNT($A$21:$A$2199),1),0),1)</f>
        <v>#N/A</v>
      </c>
      <c r="V664" s="64" t="e">
        <f ca="1">INDEX(OFFSET($G$21,0,MATCH(V$20,$H$20:$I$20,0),COUNT($A$21:$A$2199),1),MATCH($T664,OFFSET($I$21,0,MATCH(V$21,$J$19:$M$19,0),COUNT($A$21:$A$2199),1),0),1)</f>
        <v>#N/A</v>
      </c>
      <c r="Y664" s="64" t="str">
        <f t="shared" ca="1" si="88"/>
        <v xml:space="preserve"> </v>
      </c>
      <c r="Z664" s="64" t="str">
        <f t="shared" ref="Z664:Z727" ca="1" si="90">IF(ISNA(V664)," ",V664)</f>
        <v xml:space="preserve"> </v>
      </c>
    </row>
    <row r="665" spans="1:26" hidden="1" outlineLevel="1" x14ac:dyDescent="0.35">
      <c r="A665" s="64">
        <v>5041736</v>
      </c>
      <c r="B665" s="64" t="s">
        <v>102</v>
      </c>
      <c r="C665" s="64">
        <v>1370.35</v>
      </c>
      <c r="D665" s="64">
        <v>182</v>
      </c>
      <c r="E665" s="64">
        <v>104.74</v>
      </c>
      <c r="F665" s="64">
        <v>101.81</v>
      </c>
      <c r="H665" s="64">
        <f t="shared" si="87"/>
        <v>-2.9299999999999926</v>
      </c>
      <c r="J665" s="64">
        <f t="shared" si="83"/>
        <v>87</v>
      </c>
      <c r="K665" s="64">
        <f t="shared" si="84"/>
        <v>97</v>
      </c>
      <c r="L665" s="64">
        <f t="shared" si="85"/>
        <v>343</v>
      </c>
      <c r="M665" s="64">
        <f t="shared" si="86"/>
        <v>118</v>
      </c>
      <c r="T665" s="64">
        <f t="shared" si="89"/>
        <v>644</v>
      </c>
      <c r="U665" s="64" t="e">
        <f ca="1">INDEX(OFFSET($G$21,0,MATCH(U$20,$H$20:$I$20,0),COUNT($A$21:$A$2199),1),MATCH($T665,OFFSET($I$21,0,MATCH(U$21,$J$19:$M$19,0),COUNT($A$21:$A$2199),1),0),1)</f>
        <v>#N/A</v>
      </c>
      <c r="V665" s="64" t="e">
        <f ca="1">INDEX(OFFSET($G$21,0,MATCH(V$20,$H$20:$I$20,0),COUNT($A$21:$A$2199),1),MATCH($T665,OFFSET($I$21,0,MATCH(V$21,$J$19:$M$19,0),COUNT($A$21:$A$2199),1),0),1)</f>
        <v>#N/A</v>
      </c>
      <c r="Y665" s="64" t="str">
        <f t="shared" ca="1" si="88"/>
        <v xml:space="preserve"> </v>
      </c>
      <c r="Z665" s="64" t="str">
        <f t="shared" ca="1" si="90"/>
        <v xml:space="preserve"> </v>
      </c>
    </row>
    <row r="666" spans="1:26" hidden="1" outlineLevel="1" x14ac:dyDescent="0.35">
      <c r="A666" s="64">
        <v>5044368</v>
      </c>
      <c r="B666" s="64" t="s">
        <v>416</v>
      </c>
      <c r="C666" s="64">
        <v>3179.4</v>
      </c>
      <c r="D666" s="64">
        <v>184</v>
      </c>
      <c r="E666" s="64">
        <v>243.48</v>
      </c>
      <c r="F666" s="64">
        <v>0</v>
      </c>
      <c r="H666" s="64">
        <f t="shared" si="87"/>
        <v>-243.48</v>
      </c>
      <c r="J666" s="64">
        <f t="shared" si="83"/>
        <v>87</v>
      </c>
      <c r="K666" s="64">
        <f t="shared" si="84"/>
        <v>97</v>
      </c>
      <c r="L666" s="64">
        <f t="shared" si="85"/>
        <v>343</v>
      </c>
      <c r="M666" s="64">
        <f t="shared" si="86"/>
        <v>119</v>
      </c>
      <c r="T666" s="64">
        <f t="shared" si="89"/>
        <v>645</v>
      </c>
      <c r="U666" s="64" t="e">
        <f ca="1">INDEX(OFFSET($G$21,0,MATCH(U$20,$H$20:$I$20,0),COUNT($A$21:$A$2199),1),MATCH($T666,OFFSET($I$21,0,MATCH(U$21,$J$19:$M$19,0),COUNT($A$21:$A$2199),1),0),1)</f>
        <v>#N/A</v>
      </c>
      <c r="V666" s="64" t="e">
        <f ca="1">INDEX(OFFSET($G$21,0,MATCH(V$20,$H$20:$I$20,0),COUNT($A$21:$A$2199),1),MATCH($T666,OFFSET($I$21,0,MATCH(V$21,$J$19:$M$19,0),COUNT($A$21:$A$2199),1),0),1)</f>
        <v>#N/A</v>
      </c>
      <c r="Y666" s="64" t="str">
        <f t="shared" ca="1" si="88"/>
        <v xml:space="preserve"> </v>
      </c>
      <c r="Z666" s="64" t="str">
        <f t="shared" ca="1" si="90"/>
        <v xml:space="preserve"> </v>
      </c>
    </row>
    <row r="667" spans="1:26" hidden="1" outlineLevel="1" x14ac:dyDescent="0.35">
      <c r="A667" s="64">
        <v>5044516</v>
      </c>
      <c r="B667" s="64" t="s">
        <v>416</v>
      </c>
      <c r="C667" s="64">
        <v>3347.67</v>
      </c>
      <c r="D667" s="64">
        <v>182</v>
      </c>
      <c r="E667" s="64">
        <v>263.08999999999997</v>
      </c>
      <c r="F667" s="64">
        <v>0</v>
      </c>
      <c r="H667" s="64">
        <f t="shared" si="87"/>
        <v>-263.08999999999997</v>
      </c>
      <c r="J667" s="64">
        <f t="shared" si="83"/>
        <v>87</v>
      </c>
      <c r="K667" s="64">
        <f t="shared" si="84"/>
        <v>97</v>
      </c>
      <c r="L667" s="64">
        <f t="shared" si="85"/>
        <v>343</v>
      </c>
      <c r="M667" s="64">
        <f t="shared" si="86"/>
        <v>120</v>
      </c>
      <c r="T667" s="64">
        <f t="shared" si="89"/>
        <v>646</v>
      </c>
      <c r="U667" s="64" t="e">
        <f ca="1">INDEX(OFFSET($G$21,0,MATCH(U$20,$H$20:$I$20,0),COUNT($A$21:$A$2199),1),MATCH($T667,OFFSET($I$21,0,MATCH(U$21,$J$19:$M$19,0),COUNT($A$21:$A$2199),1),0),1)</f>
        <v>#N/A</v>
      </c>
      <c r="V667" s="64" t="e">
        <f ca="1">INDEX(OFFSET($G$21,0,MATCH(V$20,$H$20:$I$20,0),COUNT($A$21:$A$2199),1),MATCH($T667,OFFSET($I$21,0,MATCH(V$21,$J$19:$M$19,0),COUNT($A$21:$A$2199),1),0),1)</f>
        <v>#N/A</v>
      </c>
      <c r="Y667" s="64" t="str">
        <f t="shared" ca="1" si="88"/>
        <v xml:space="preserve"> </v>
      </c>
      <c r="Z667" s="64" t="str">
        <f t="shared" ca="1" si="90"/>
        <v xml:space="preserve"> </v>
      </c>
    </row>
    <row r="668" spans="1:26" hidden="1" outlineLevel="1" x14ac:dyDescent="0.35">
      <c r="A668" s="64">
        <v>5045217</v>
      </c>
      <c r="B668" s="64" t="s">
        <v>102</v>
      </c>
      <c r="C668" s="64">
        <v>2829.23</v>
      </c>
      <c r="D668" s="64">
        <v>185</v>
      </c>
      <c r="E668" s="64">
        <v>231.08</v>
      </c>
      <c r="F668" s="64">
        <v>227.04</v>
      </c>
      <c r="H668" s="64">
        <f t="shared" si="87"/>
        <v>-4.0400000000000205</v>
      </c>
      <c r="J668" s="64">
        <f t="shared" si="83"/>
        <v>88</v>
      </c>
      <c r="K668" s="64">
        <f t="shared" si="84"/>
        <v>97</v>
      </c>
      <c r="L668" s="64">
        <f t="shared" si="85"/>
        <v>343</v>
      </c>
      <c r="M668" s="64">
        <f t="shared" si="86"/>
        <v>120</v>
      </c>
      <c r="T668" s="64">
        <f t="shared" si="89"/>
        <v>647</v>
      </c>
      <c r="U668" s="64" t="e">
        <f ca="1">INDEX(OFFSET($G$21,0,MATCH(U$20,$H$20:$I$20,0),COUNT($A$21:$A$2199),1),MATCH($T668,OFFSET($I$21,0,MATCH(U$21,$J$19:$M$19,0),COUNT($A$21:$A$2199),1),0),1)</f>
        <v>#N/A</v>
      </c>
      <c r="V668" s="64" t="e">
        <f ca="1">INDEX(OFFSET($G$21,0,MATCH(V$20,$H$20:$I$20,0),COUNT($A$21:$A$2199),1),MATCH($T668,OFFSET($I$21,0,MATCH(V$21,$J$19:$M$19,0),COUNT($A$21:$A$2199),1),0),1)</f>
        <v>#N/A</v>
      </c>
      <c r="Y668" s="64" t="str">
        <f t="shared" ca="1" si="88"/>
        <v xml:space="preserve"> </v>
      </c>
      <c r="Z668" s="64" t="str">
        <f t="shared" ca="1" si="90"/>
        <v xml:space="preserve"> </v>
      </c>
    </row>
    <row r="669" spans="1:26" hidden="1" outlineLevel="1" x14ac:dyDescent="0.35">
      <c r="A669" s="64">
        <v>5049102</v>
      </c>
      <c r="B669" s="64" t="s">
        <v>184</v>
      </c>
      <c r="C669" s="64">
        <v>4934.38</v>
      </c>
      <c r="D669" s="64">
        <v>183</v>
      </c>
      <c r="E669" s="64">
        <v>385.08</v>
      </c>
      <c r="F669" s="64">
        <v>0</v>
      </c>
      <c r="H669" s="64">
        <f t="shared" si="87"/>
        <v>-385.08</v>
      </c>
      <c r="J669" s="64">
        <f t="shared" si="83"/>
        <v>88</v>
      </c>
      <c r="K669" s="64">
        <f t="shared" si="84"/>
        <v>97</v>
      </c>
      <c r="L669" s="64">
        <f t="shared" si="85"/>
        <v>344</v>
      </c>
      <c r="M669" s="64">
        <f t="shared" si="86"/>
        <v>120</v>
      </c>
      <c r="T669" s="64">
        <f t="shared" si="89"/>
        <v>648</v>
      </c>
      <c r="U669" s="64" t="e">
        <f ca="1">INDEX(OFFSET($G$21,0,MATCH(U$20,$H$20:$I$20,0),COUNT($A$21:$A$2199),1),MATCH($T669,OFFSET($I$21,0,MATCH(U$21,$J$19:$M$19,0),COUNT($A$21:$A$2199),1),0),1)</f>
        <v>#N/A</v>
      </c>
      <c r="V669" s="64" t="e">
        <f ca="1">INDEX(OFFSET($G$21,0,MATCH(V$20,$H$20:$I$20,0),COUNT($A$21:$A$2199),1),MATCH($T669,OFFSET($I$21,0,MATCH(V$21,$J$19:$M$19,0),COUNT($A$21:$A$2199),1),0),1)</f>
        <v>#N/A</v>
      </c>
      <c r="Y669" s="64" t="str">
        <f t="shared" ca="1" si="88"/>
        <v xml:space="preserve"> </v>
      </c>
      <c r="Z669" s="64" t="str">
        <f t="shared" ca="1" si="90"/>
        <v xml:space="preserve"> </v>
      </c>
    </row>
    <row r="670" spans="1:26" hidden="1" outlineLevel="1" x14ac:dyDescent="0.35">
      <c r="A670" s="64">
        <v>5056488</v>
      </c>
      <c r="B670" s="64" t="s">
        <v>184</v>
      </c>
      <c r="C670" s="64">
        <v>3089.05</v>
      </c>
      <c r="D670" s="64">
        <v>185</v>
      </c>
      <c r="E670" s="64">
        <v>240.01</v>
      </c>
      <c r="F670" s="64">
        <v>0</v>
      </c>
      <c r="H670" s="64">
        <f t="shared" si="87"/>
        <v>-240.01</v>
      </c>
      <c r="J670" s="64">
        <f t="shared" si="83"/>
        <v>88</v>
      </c>
      <c r="K670" s="64">
        <f t="shared" si="84"/>
        <v>97</v>
      </c>
      <c r="L670" s="64">
        <f t="shared" si="85"/>
        <v>345</v>
      </c>
      <c r="M670" s="64">
        <f t="shared" si="86"/>
        <v>120</v>
      </c>
      <c r="T670" s="64">
        <f t="shared" si="89"/>
        <v>649</v>
      </c>
      <c r="U670" s="64" t="e">
        <f ca="1">INDEX(OFFSET($G$21,0,MATCH(U$20,$H$20:$I$20,0),COUNT($A$21:$A$2199),1),MATCH($T670,OFFSET($I$21,0,MATCH(U$21,$J$19:$M$19,0),COUNT($A$21:$A$2199),1),0),1)</f>
        <v>#N/A</v>
      </c>
      <c r="V670" s="64" t="e">
        <f ca="1">INDEX(OFFSET($G$21,0,MATCH(V$20,$H$20:$I$20,0),COUNT($A$21:$A$2199),1),MATCH($T670,OFFSET($I$21,0,MATCH(V$21,$J$19:$M$19,0),COUNT($A$21:$A$2199),1),0),1)</f>
        <v>#N/A</v>
      </c>
      <c r="Y670" s="64" t="str">
        <f t="shared" ca="1" si="88"/>
        <v xml:space="preserve"> </v>
      </c>
      <c r="Z670" s="64" t="str">
        <f t="shared" ca="1" si="90"/>
        <v xml:space="preserve"> </v>
      </c>
    </row>
    <row r="671" spans="1:26" hidden="1" outlineLevel="1" x14ac:dyDescent="0.35">
      <c r="A671" s="64">
        <v>5057197</v>
      </c>
      <c r="B671" s="64" t="s">
        <v>184</v>
      </c>
      <c r="C671" s="64">
        <v>7240.35</v>
      </c>
      <c r="D671" s="64">
        <v>182</v>
      </c>
      <c r="E671" s="64">
        <v>566.22</v>
      </c>
      <c r="F671" s="64">
        <v>0</v>
      </c>
      <c r="H671" s="64">
        <f t="shared" si="87"/>
        <v>-566.22</v>
      </c>
      <c r="J671" s="64">
        <f t="shared" si="83"/>
        <v>88</v>
      </c>
      <c r="K671" s="64">
        <f t="shared" si="84"/>
        <v>97</v>
      </c>
      <c r="L671" s="64">
        <f t="shared" si="85"/>
        <v>346</v>
      </c>
      <c r="M671" s="64">
        <f t="shared" si="86"/>
        <v>120</v>
      </c>
      <c r="T671" s="64">
        <f t="shared" si="89"/>
        <v>650</v>
      </c>
      <c r="U671" s="64" t="e">
        <f ca="1">INDEX(OFFSET($G$21,0,MATCH(U$20,$H$20:$I$20,0),COUNT($A$21:$A$2199),1),MATCH($T671,OFFSET($I$21,0,MATCH(U$21,$J$19:$M$19,0),COUNT($A$21:$A$2199),1),0),1)</f>
        <v>#N/A</v>
      </c>
      <c r="V671" s="64" t="e">
        <f ca="1">INDEX(OFFSET($G$21,0,MATCH(V$20,$H$20:$I$20,0),COUNT($A$21:$A$2199),1),MATCH($T671,OFFSET($I$21,0,MATCH(V$21,$J$19:$M$19,0),COUNT($A$21:$A$2199),1),0),1)</f>
        <v>#N/A</v>
      </c>
      <c r="Y671" s="64" t="str">
        <f t="shared" ca="1" si="88"/>
        <v xml:space="preserve"> </v>
      </c>
      <c r="Z671" s="64" t="str">
        <f t="shared" ca="1" si="90"/>
        <v xml:space="preserve"> </v>
      </c>
    </row>
    <row r="672" spans="1:26" hidden="1" outlineLevel="1" x14ac:dyDescent="0.35">
      <c r="A672" s="64">
        <v>5074662</v>
      </c>
      <c r="B672" s="64" t="s">
        <v>184</v>
      </c>
      <c r="C672" s="64">
        <v>4798.3999999999996</v>
      </c>
      <c r="D672" s="64">
        <v>183</v>
      </c>
      <c r="E672" s="64">
        <v>396.89</v>
      </c>
      <c r="F672" s="64">
        <v>0</v>
      </c>
      <c r="H672" s="64">
        <f t="shared" si="87"/>
        <v>-396.89</v>
      </c>
      <c r="J672" s="64">
        <f t="shared" si="83"/>
        <v>88</v>
      </c>
      <c r="K672" s="64">
        <f t="shared" si="84"/>
        <v>97</v>
      </c>
      <c r="L672" s="64">
        <f t="shared" si="85"/>
        <v>347</v>
      </c>
      <c r="M672" s="64">
        <f t="shared" si="86"/>
        <v>120</v>
      </c>
      <c r="T672" s="64">
        <f t="shared" si="89"/>
        <v>651</v>
      </c>
      <c r="U672" s="64" t="e">
        <f ca="1">INDEX(OFFSET($G$21,0,MATCH(U$20,$H$20:$I$20,0),COUNT($A$21:$A$2199),1),MATCH($T672,OFFSET($I$21,0,MATCH(U$21,$J$19:$M$19,0),COUNT($A$21:$A$2199),1),0),1)</f>
        <v>#N/A</v>
      </c>
      <c r="V672" s="64" t="e">
        <f ca="1">INDEX(OFFSET($G$21,0,MATCH(V$20,$H$20:$I$20,0),COUNT($A$21:$A$2199),1),MATCH($T672,OFFSET($I$21,0,MATCH(V$21,$J$19:$M$19,0),COUNT($A$21:$A$2199),1),0),1)</f>
        <v>#N/A</v>
      </c>
      <c r="Y672" s="64" t="str">
        <f t="shared" ca="1" si="88"/>
        <v xml:space="preserve"> </v>
      </c>
      <c r="Z672" s="64" t="str">
        <f t="shared" ca="1" si="90"/>
        <v xml:space="preserve"> </v>
      </c>
    </row>
    <row r="673" spans="1:26" hidden="1" outlineLevel="1" x14ac:dyDescent="0.35">
      <c r="A673" s="64">
        <v>5078325</v>
      </c>
      <c r="B673" s="64" t="s">
        <v>416</v>
      </c>
      <c r="C673" s="64">
        <v>8144.84</v>
      </c>
      <c r="D673" s="64">
        <v>183</v>
      </c>
      <c r="E673" s="64">
        <v>639.48</v>
      </c>
      <c r="F673" s="64">
        <v>0</v>
      </c>
      <c r="H673" s="64">
        <f t="shared" si="87"/>
        <v>-639.48</v>
      </c>
      <c r="J673" s="64">
        <f t="shared" si="83"/>
        <v>88</v>
      </c>
      <c r="K673" s="64">
        <f t="shared" si="84"/>
        <v>97</v>
      </c>
      <c r="L673" s="64">
        <f t="shared" si="85"/>
        <v>347</v>
      </c>
      <c r="M673" s="64">
        <f t="shared" si="86"/>
        <v>121</v>
      </c>
      <c r="T673" s="64">
        <f t="shared" si="89"/>
        <v>652</v>
      </c>
      <c r="U673" s="64" t="e">
        <f ca="1">INDEX(OFFSET($G$21,0,MATCH(U$20,$H$20:$I$20,0),COUNT($A$21:$A$2199),1),MATCH($T673,OFFSET($I$21,0,MATCH(U$21,$J$19:$M$19,0),COUNT($A$21:$A$2199),1),0),1)</f>
        <v>#N/A</v>
      </c>
      <c r="V673" s="64" t="e">
        <f ca="1">INDEX(OFFSET($G$21,0,MATCH(V$20,$H$20:$I$20,0),COUNT($A$21:$A$2199),1),MATCH($T673,OFFSET($I$21,0,MATCH(V$21,$J$19:$M$19,0),COUNT($A$21:$A$2199),1),0),1)</f>
        <v>#N/A</v>
      </c>
      <c r="Y673" s="64" t="str">
        <f t="shared" ca="1" si="88"/>
        <v xml:space="preserve"> </v>
      </c>
      <c r="Z673" s="64" t="str">
        <f t="shared" ca="1" si="90"/>
        <v xml:space="preserve"> </v>
      </c>
    </row>
    <row r="674" spans="1:26" hidden="1" outlineLevel="1" x14ac:dyDescent="0.35">
      <c r="A674" s="64">
        <v>5078656</v>
      </c>
      <c r="B674" s="64" t="s">
        <v>184</v>
      </c>
      <c r="C674" s="64">
        <v>6631.55</v>
      </c>
      <c r="D674" s="64">
        <v>183</v>
      </c>
      <c r="E674" s="64">
        <v>558.64</v>
      </c>
      <c r="F674" s="64">
        <v>0</v>
      </c>
      <c r="H674" s="64">
        <f t="shared" si="87"/>
        <v>-558.64</v>
      </c>
      <c r="J674" s="64">
        <f t="shared" si="83"/>
        <v>88</v>
      </c>
      <c r="K674" s="64">
        <f t="shared" si="84"/>
        <v>97</v>
      </c>
      <c r="L674" s="64">
        <f t="shared" si="85"/>
        <v>348</v>
      </c>
      <c r="M674" s="64">
        <f t="shared" si="86"/>
        <v>121</v>
      </c>
      <c r="T674" s="64">
        <f t="shared" si="89"/>
        <v>653</v>
      </c>
      <c r="U674" s="64" t="e">
        <f ca="1">INDEX(OFFSET($G$21,0,MATCH(U$20,$H$20:$I$20,0),COUNT($A$21:$A$2199),1),MATCH($T674,OFFSET($I$21,0,MATCH(U$21,$J$19:$M$19,0),COUNT($A$21:$A$2199),1),0),1)</f>
        <v>#N/A</v>
      </c>
      <c r="V674" s="64" t="e">
        <f ca="1">INDEX(OFFSET($G$21,0,MATCH(V$20,$H$20:$I$20,0),COUNT($A$21:$A$2199),1),MATCH($T674,OFFSET($I$21,0,MATCH(V$21,$J$19:$M$19,0),COUNT($A$21:$A$2199),1),0),1)</f>
        <v>#N/A</v>
      </c>
      <c r="Y674" s="64" t="str">
        <f t="shared" ca="1" si="88"/>
        <v xml:space="preserve"> </v>
      </c>
      <c r="Z674" s="64" t="str">
        <f t="shared" ca="1" si="90"/>
        <v xml:space="preserve"> </v>
      </c>
    </row>
    <row r="675" spans="1:26" hidden="1" outlineLevel="1" x14ac:dyDescent="0.35">
      <c r="A675" s="64">
        <v>5079315</v>
      </c>
      <c r="B675" s="64" t="s">
        <v>416</v>
      </c>
      <c r="C675" s="64">
        <v>10409.120000000001</v>
      </c>
      <c r="D675" s="64">
        <v>186</v>
      </c>
      <c r="E675" s="64">
        <v>852.25</v>
      </c>
      <c r="F675" s="64">
        <v>0</v>
      </c>
      <c r="H675" s="64">
        <f t="shared" si="87"/>
        <v>-852.25</v>
      </c>
      <c r="J675" s="64">
        <f t="shared" si="83"/>
        <v>88</v>
      </c>
      <c r="K675" s="64">
        <f t="shared" si="84"/>
        <v>97</v>
      </c>
      <c r="L675" s="64">
        <f t="shared" si="85"/>
        <v>348</v>
      </c>
      <c r="M675" s="64">
        <f t="shared" si="86"/>
        <v>122</v>
      </c>
      <c r="T675" s="64">
        <f t="shared" si="89"/>
        <v>654</v>
      </c>
      <c r="U675" s="64" t="e">
        <f ca="1">INDEX(OFFSET($G$21,0,MATCH(U$20,$H$20:$I$20,0),COUNT($A$21:$A$2199),1),MATCH($T675,OFFSET($I$21,0,MATCH(U$21,$J$19:$M$19,0),COUNT($A$21:$A$2199),1),0),1)</f>
        <v>#N/A</v>
      </c>
      <c r="V675" s="64" t="e">
        <f ca="1">INDEX(OFFSET($G$21,0,MATCH(V$20,$H$20:$I$20,0),COUNT($A$21:$A$2199),1),MATCH($T675,OFFSET($I$21,0,MATCH(V$21,$J$19:$M$19,0),COUNT($A$21:$A$2199),1),0),1)</f>
        <v>#N/A</v>
      </c>
      <c r="Y675" s="64" t="str">
        <f t="shared" ca="1" si="88"/>
        <v xml:space="preserve"> </v>
      </c>
      <c r="Z675" s="64" t="str">
        <f t="shared" ca="1" si="90"/>
        <v xml:space="preserve"> </v>
      </c>
    </row>
    <row r="676" spans="1:26" hidden="1" outlineLevel="1" x14ac:dyDescent="0.35">
      <c r="A676" s="64">
        <v>5082938</v>
      </c>
      <c r="B676" s="64" t="s">
        <v>416</v>
      </c>
      <c r="C676" s="64">
        <v>10642.19</v>
      </c>
      <c r="D676" s="64">
        <v>182</v>
      </c>
      <c r="E676" s="64">
        <v>828.56</v>
      </c>
      <c r="F676" s="64">
        <v>0</v>
      </c>
      <c r="H676" s="64">
        <f t="shared" si="87"/>
        <v>-828.56</v>
      </c>
      <c r="J676" s="64">
        <f t="shared" si="83"/>
        <v>88</v>
      </c>
      <c r="K676" s="64">
        <f t="shared" si="84"/>
        <v>97</v>
      </c>
      <c r="L676" s="64">
        <f t="shared" si="85"/>
        <v>348</v>
      </c>
      <c r="M676" s="64">
        <f t="shared" si="86"/>
        <v>123</v>
      </c>
      <c r="T676" s="64">
        <f t="shared" si="89"/>
        <v>655</v>
      </c>
      <c r="U676" s="64" t="e">
        <f ca="1">INDEX(OFFSET($G$21,0,MATCH(U$20,$H$20:$I$20,0),COUNT($A$21:$A$2199),1),MATCH($T676,OFFSET($I$21,0,MATCH(U$21,$J$19:$M$19,0),COUNT($A$21:$A$2199),1),0),1)</f>
        <v>#N/A</v>
      </c>
      <c r="V676" s="64" t="e">
        <f ca="1">INDEX(OFFSET($G$21,0,MATCH(V$20,$H$20:$I$20,0),COUNT($A$21:$A$2199),1),MATCH($T676,OFFSET($I$21,0,MATCH(V$21,$J$19:$M$19,0),COUNT($A$21:$A$2199),1),0),1)</f>
        <v>#N/A</v>
      </c>
      <c r="Y676" s="64" t="str">
        <f t="shared" ca="1" si="88"/>
        <v xml:space="preserve"> </v>
      </c>
      <c r="Z676" s="64" t="str">
        <f t="shared" ca="1" si="90"/>
        <v xml:space="preserve"> </v>
      </c>
    </row>
    <row r="677" spans="1:26" hidden="1" outlineLevel="1" x14ac:dyDescent="0.35">
      <c r="A677" s="64">
        <v>5087607</v>
      </c>
      <c r="B677" s="64" t="s">
        <v>184</v>
      </c>
      <c r="C677" s="64">
        <v>6063.46</v>
      </c>
      <c r="D677" s="64">
        <v>186</v>
      </c>
      <c r="E677" s="64">
        <v>490.52</v>
      </c>
      <c r="F677" s="64">
        <v>0</v>
      </c>
      <c r="H677" s="64">
        <f t="shared" si="87"/>
        <v>-490.52</v>
      </c>
      <c r="J677" s="64">
        <f t="shared" si="83"/>
        <v>88</v>
      </c>
      <c r="K677" s="64">
        <f t="shared" si="84"/>
        <v>97</v>
      </c>
      <c r="L677" s="64">
        <f t="shared" si="85"/>
        <v>349</v>
      </c>
      <c r="M677" s="64">
        <f t="shared" si="86"/>
        <v>123</v>
      </c>
      <c r="T677" s="64">
        <f t="shared" si="89"/>
        <v>656</v>
      </c>
      <c r="U677" s="64" t="e">
        <f ca="1">INDEX(OFFSET($G$21,0,MATCH(U$20,$H$20:$I$20,0),COUNT($A$21:$A$2199),1),MATCH($T677,OFFSET($I$21,0,MATCH(U$21,$J$19:$M$19,0),COUNT($A$21:$A$2199),1),0),1)</f>
        <v>#N/A</v>
      </c>
      <c r="V677" s="64" t="e">
        <f ca="1">INDEX(OFFSET($G$21,0,MATCH(V$20,$H$20:$I$20,0),COUNT($A$21:$A$2199),1),MATCH($T677,OFFSET($I$21,0,MATCH(V$21,$J$19:$M$19,0),COUNT($A$21:$A$2199),1),0),1)</f>
        <v>#N/A</v>
      </c>
      <c r="Y677" s="64" t="str">
        <f t="shared" ca="1" si="88"/>
        <v xml:space="preserve"> </v>
      </c>
      <c r="Z677" s="64" t="str">
        <f t="shared" ca="1" si="90"/>
        <v xml:space="preserve"> </v>
      </c>
    </row>
    <row r="678" spans="1:26" hidden="1" outlineLevel="1" x14ac:dyDescent="0.35">
      <c r="A678" s="64">
        <v>5088944</v>
      </c>
      <c r="B678" s="64" t="s">
        <v>405</v>
      </c>
      <c r="C678" s="64">
        <v>6317.63</v>
      </c>
      <c r="D678" s="64">
        <v>185</v>
      </c>
      <c r="E678" s="64">
        <v>482.87</v>
      </c>
      <c r="F678" s="64">
        <v>475.75</v>
      </c>
      <c r="H678" s="64">
        <f t="shared" si="87"/>
        <v>-7.1200000000000045</v>
      </c>
      <c r="J678" s="64">
        <f t="shared" si="83"/>
        <v>88</v>
      </c>
      <c r="K678" s="64">
        <f t="shared" si="84"/>
        <v>98</v>
      </c>
      <c r="L678" s="64">
        <f t="shared" si="85"/>
        <v>349</v>
      </c>
      <c r="M678" s="64">
        <f t="shared" si="86"/>
        <v>123</v>
      </c>
      <c r="T678" s="64">
        <f t="shared" si="89"/>
        <v>657</v>
      </c>
      <c r="U678" s="64" t="e">
        <f ca="1">INDEX(OFFSET($G$21,0,MATCH(U$20,$H$20:$I$20,0),COUNT($A$21:$A$2199),1),MATCH($T678,OFFSET($I$21,0,MATCH(U$21,$J$19:$M$19,0),COUNT($A$21:$A$2199),1),0),1)</f>
        <v>#N/A</v>
      </c>
      <c r="V678" s="64" t="e">
        <f ca="1">INDEX(OFFSET($G$21,0,MATCH(V$20,$H$20:$I$20,0),COUNT($A$21:$A$2199),1),MATCH($T678,OFFSET($I$21,0,MATCH(V$21,$J$19:$M$19,0),COUNT($A$21:$A$2199),1),0),1)</f>
        <v>#N/A</v>
      </c>
      <c r="Y678" s="64" t="str">
        <f t="shared" ca="1" si="88"/>
        <v xml:space="preserve"> </v>
      </c>
      <c r="Z678" s="64" t="str">
        <f t="shared" ca="1" si="90"/>
        <v xml:space="preserve"> </v>
      </c>
    </row>
    <row r="679" spans="1:26" hidden="1" outlineLevel="1" x14ac:dyDescent="0.35">
      <c r="A679" s="64">
        <v>5089140</v>
      </c>
      <c r="B679" s="64" t="s">
        <v>102</v>
      </c>
      <c r="C679" s="64">
        <v>2676.16</v>
      </c>
      <c r="D679" s="64">
        <v>184</v>
      </c>
      <c r="E679" s="64">
        <v>223.19</v>
      </c>
      <c r="F679" s="64">
        <v>219.36</v>
      </c>
      <c r="H679" s="64">
        <f t="shared" si="87"/>
        <v>-3.8299999999999841</v>
      </c>
      <c r="J679" s="64">
        <f t="shared" si="83"/>
        <v>89</v>
      </c>
      <c r="K679" s="64">
        <f t="shared" si="84"/>
        <v>98</v>
      </c>
      <c r="L679" s="64">
        <f t="shared" si="85"/>
        <v>349</v>
      </c>
      <c r="M679" s="64">
        <f t="shared" si="86"/>
        <v>123</v>
      </c>
      <c r="T679" s="64">
        <f t="shared" si="89"/>
        <v>658</v>
      </c>
      <c r="U679" s="64" t="e">
        <f ca="1">INDEX(OFFSET($G$21,0,MATCH(U$20,$H$20:$I$20,0),COUNT($A$21:$A$2199),1),MATCH($T679,OFFSET($I$21,0,MATCH(U$21,$J$19:$M$19,0),COUNT($A$21:$A$2199),1),0),1)</f>
        <v>#N/A</v>
      </c>
      <c r="V679" s="64" t="e">
        <f ca="1">INDEX(OFFSET($G$21,0,MATCH(V$20,$H$20:$I$20,0),COUNT($A$21:$A$2199),1),MATCH($T679,OFFSET($I$21,0,MATCH(V$21,$J$19:$M$19,0),COUNT($A$21:$A$2199),1),0),1)</f>
        <v>#N/A</v>
      </c>
      <c r="Y679" s="64" t="str">
        <f t="shared" ca="1" si="88"/>
        <v xml:space="preserve"> </v>
      </c>
      <c r="Z679" s="64" t="str">
        <f t="shared" ca="1" si="90"/>
        <v xml:space="preserve"> </v>
      </c>
    </row>
    <row r="680" spans="1:26" hidden="1" outlineLevel="1" x14ac:dyDescent="0.35">
      <c r="A680" s="64">
        <v>5094751</v>
      </c>
      <c r="B680" s="64" t="s">
        <v>416</v>
      </c>
      <c r="C680" s="64">
        <v>7362.69</v>
      </c>
      <c r="D680" s="64">
        <v>182</v>
      </c>
      <c r="E680" s="64">
        <v>609.22</v>
      </c>
      <c r="F680" s="64">
        <v>0</v>
      </c>
      <c r="H680" s="64">
        <f t="shared" si="87"/>
        <v>-609.22</v>
      </c>
      <c r="J680" s="64">
        <f t="shared" si="83"/>
        <v>89</v>
      </c>
      <c r="K680" s="64">
        <f t="shared" si="84"/>
        <v>98</v>
      </c>
      <c r="L680" s="64">
        <f t="shared" si="85"/>
        <v>349</v>
      </c>
      <c r="M680" s="64">
        <f t="shared" si="86"/>
        <v>124</v>
      </c>
      <c r="T680" s="64">
        <f t="shared" si="89"/>
        <v>659</v>
      </c>
      <c r="U680" s="64" t="e">
        <f ca="1">INDEX(OFFSET($G$21,0,MATCH(U$20,$H$20:$I$20,0),COUNT($A$21:$A$2199),1),MATCH($T680,OFFSET($I$21,0,MATCH(U$21,$J$19:$M$19,0),COUNT($A$21:$A$2199),1),0),1)</f>
        <v>#N/A</v>
      </c>
      <c r="V680" s="64" t="e">
        <f ca="1">INDEX(OFFSET($G$21,0,MATCH(V$20,$H$20:$I$20,0),COUNT($A$21:$A$2199),1),MATCH($T680,OFFSET($I$21,0,MATCH(V$21,$J$19:$M$19,0),COUNT($A$21:$A$2199),1),0),1)</f>
        <v>#N/A</v>
      </c>
      <c r="Y680" s="64" t="str">
        <f t="shared" ca="1" si="88"/>
        <v xml:space="preserve"> </v>
      </c>
      <c r="Z680" s="64" t="str">
        <f t="shared" ca="1" si="90"/>
        <v xml:space="preserve"> </v>
      </c>
    </row>
    <row r="681" spans="1:26" hidden="1" outlineLevel="1" x14ac:dyDescent="0.35">
      <c r="A681" s="64">
        <v>5098034</v>
      </c>
      <c r="B681" s="64" t="s">
        <v>102</v>
      </c>
      <c r="C681" s="64">
        <v>4908.01</v>
      </c>
      <c r="D681" s="64">
        <v>184</v>
      </c>
      <c r="E681" s="64">
        <v>400.4</v>
      </c>
      <c r="F681" s="64">
        <v>404.73</v>
      </c>
      <c r="H681" s="64">
        <f t="shared" si="87"/>
        <v>4.3300000000000409</v>
      </c>
      <c r="J681" s="64">
        <f t="shared" si="83"/>
        <v>90</v>
      </c>
      <c r="K681" s="64">
        <f t="shared" si="84"/>
        <v>98</v>
      </c>
      <c r="L681" s="64">
        <f t="shared" si="85"/>
        <v>349</v>
      </c>
      <c r="M681" s="64">
        <f t="shared" si="86"/>
        <v>124</v>
      </c>
      <c r="T681" s="64">
        <f t="shared" si="89"/>
        <v>660</v>
      </c>
      <c r="U681" s="64" t="e">
        <f ca="1">INDEX(OFFSET($G$21,0,MATCH(U$20,$H$20:$I$20,0),COUNT($A$21:$A$2199),1),MATCH($T681,OFFSET($I$21,0,MATCH(U$21,$J$19:$M$19,0),COUNT($A$21:$A$2199),1),0),1)</f>
        <v>#N/A</v>
      </c>
      <c r="V681" s="64" t="e">
        <f ca="1">INDEX(OFFSET($G$21,0,MATCH(V$20,$H$20:$I$20,0),COUNT($A$21:$A$2199),1),MATCH($T681,OFFSET($I$21,0,MATCH(V$21,$J$19:$M$19,0),COUNT($A$21:$A$2199),1),0),1)</f>
        <v>#N/A</v>
      </c>
      <c r="Y681" s="64" t="str">
        <f t="shared" ca="1" si="88"/>
        <v xml:space="preserve"> </v>
      </c>
      <c r="Z681" s="64" t="str">
        <f t="shared" ca="1" si="90"/>
        <v xml:space="preserve"> </v>
      </c>
    </row>
    <row r="682" spans="1:26" hidden="1" outlineLevel="1" x14ac:dyDescent="0.35">
      <c r="A682" s="64">
        <v>5108601</v>
      </c>
      <c r="B682" s="64" t="s">
        <v>184</v>
      </c>
      <c r="C682" s="64">
        <v>8239.27</v>
      </c>
      <c r="D682" s="64">
        <v>185</v>
      </c>
      <c r="E682" s="64">
        <v>668.68</v>
      </c>
      <c r="F682" s="64">
        <v>0</v>
      </c>
      <c r="H682" s="64">
        <f t="shared" si="87"/>
        <v>-668.68</v>
      </c>
      <c r="J682" s="64">
        <f t="shared" si="83"/>
        <v>90</v>
      </c>
      <c r="K682" s="64">
        <f t="shared" si="84"/>
        <v>98</v>
      </c>
      <c r="L682" s="64">
        <f t="shared" si="85"/>
        <v>350</v>
      </c>
      <c r="M682" s="64">
        <f t="shared" si="86"/>
        <v>124</v>
      </c>
      <c r="T682" s="64">
        <f t="shared" si="89"/>
        <v>661</v>
      </c>
      <c r="U682" s="64" t="e">
        <f ca="1">INDEX(OFFSET($G$21,0,MATCH(U$20,$H$20:$I$20,0),COUNT($A$21:$A$2199),1),MATCH($T682,OFFSET($I$21,0,MATCH(U$21,$J$19:$M$19,0),COUNT($A$21:$A$2199),1),0),1)</f>
        <v>#N/A</v>
      </c>
      <c r="V682" s="64" t="e">
        <f ca="1">INDEX(OFFSET($G$21,0,MATCH(V$20,$H$20:$I$20,0),COUNT($A$21:$A$2199),1),MATCH($T682,OFFSET($I$21,0,MATCH(V$21,$J$19:$M$19,0),COUNT($A$21:$A$2199),1),0),1)</f>
        <v>#N/A</v>
      </c>
      <c r="Y682" s="64" t="str">
        <f t="shared" ca="1" si="88"/>
        <v xml:space="preserve"> </v>
      </c>
      <c r="Z682" s="64" t="str">
        <f t="shared" ca="1" si="90"/>
        <v xml:space="preserve"> </v>
      </c>
    </row>
    <row r="683" spans="1:26" hidden="1" outlineLevel="1" x14ac:dyDescent="0.35">
      <c r="A683" s="64">
        <v>5114848</v>
      </c>
      <c r="B683" s="64" t="s">
        <v>416</v>
      </c>
      <c r="C683" s="64">
        <v>4091.62</v>
      </c>
      <c r="D683" s="64">
        <v>183</v>
      </c>
      <c r="E683" s="64">
        <v>318.95</v>
      </c>
      <c r="F683" s="64">
        <v>0</v>
      </c>
      <c r="H683" s="64">
        <f t="shared" si="87"/>
        <v>-318.95</v>
      </c>
      <c r="J683" s="64">
        <f t="shared" si="83"/>
        <v>90</v>
      </c>
      <c r="K683" s="64">
        <f t="shared" si="84"/>
        <v>98</v>
      </c>
      <c r="L683" s="64">
        <f t="shared" si="85"/>
        <v>350</v>
      </c>
      <c r="M683" s="64">
        <f t="shared" si="86"/>
        <v>125</v>
      </c>
      <c r="T683" s="64">
        <f t="shared" si="89"/>
        <v>662</v>
      </c>
      <c r="U683" s="64" t="e">
        <f ca="1">INDEX(OFFSET($G$21,0,MATCH(U$20,$H$20:$I$20,0),COUNT($A$21:$A$2199),1),MATCH($T683,OFFSET($I$21,0,MATCH(U$21,$J$19:$M$19,0),COUNT($A$21:$A$2199),1),0),1)</f>
        <v>#N/A</v>
      </c>
      <c r="V683" s="64" t="e">
        <f ca="1">INDEX(OFFSET($G$21,0,MATCH(V$20,$H$20:$I$20,0),COUNT($A$21:$A$2199),1),MATCH($T683,OFFSET($I$21,0,MATCH(V$21,$J$19:$M$19,0),COUNT($A$21:$A$2199),1),0),1)</f>
        <v>#N/A</v>
      </c>
      <c r="Y683" s="64" t="str">
        <f t="shared" ca="1" si="88"/>
        <v xml:space="preserve"> </v>
      </c>
      <c r="Z683" s="64" t="str">
        <f t="shared" ca="1" si="90"/>
        <v xml:space="preserve"> </v>
      </c>
    </row>
    <row r="684" spans="1:26" hidden="1" outlineLevel="1" x14ac:dyDescent="0.35">
      <c r="A684" s="64">
        <v>5132999</v>
      </c>
      <c r="B684" s="64" t="s">
        <v>416</v>
      </c>
      <c r="C684" s="64">
        <v>3662.85</v>
      </c>
      <c r="D684" s="64">
        <v>185</v>
      </c>
      <c r="E684" s="64">
        <v>276.41000000000003</v>
      </c>
      <c r="F684" s="64">
        <v>0</v>
      </c>
      <c r="H684" s="64">
        <f t="shared" si="87"/>
        <v>-276.41000000000003</v>
      </c>
      <c r="J684" s="64">
        <f t="shared" si="83"/>
        <v>90</v>
      </c>
      <c r="K684" s="64">
        <f t="shared" si="84"/>
        <v>98</v>
      </c>
      <c r="L684" s="64">
        <f t="shared" si="85"/>
        <v>350</v>
      </c>
      <c r="M684" s="64">
        <f t="shared" si="86"/>
        <v>126</v>
      </c>
      <c r="T684" s="64">
        <f t="shared" si="89"/>
        <v>663</v>
      </c>
      <c r="U684" s="64" t="e">
        <f ca="1">INDEX(OFFSET($G$21,0,MATCH(U$20,$H$20:$I$20,0),COUNT($A$21:$A$2199),1),MATCH($T684,OFFSET($I$21,0,MATCH(U$21,$J$19:$M$19,0),COUNT($A$21:$A$2199),1),0),1)</f>
        <v>#N/A</v>
      </c>
      <c r="V684" s="64" t="e">
        <f ca="1">INDEX(OFFSET($G$21,0,MATCH(V$20,$H$20:$I$20,0),COUNT($A$21:$A$2199),1),MATCH($T684,OFFSET($I$21,0,MATCH(V$21,$J$19:$M$19,0),COUNT($A$21:$A$2199),1),0),1)</f>
        <v>#N/A</v>
      </c>
      <c r="Y684" s="64" t="str">
        <f t="shared" ca="1" si="88"/>
        <v xml:space="preserve"> </v>
      </c>
      <c r="Z684" s="64" t="str">
        <f t="shared" ca="1" si="90"/>
        <v xml:space="preserve"> </v>
      </c>
    </row>
    <row r="685" spans="1:26" hidden="1" outlineLevel="1" x14ac:dyDescent="0.35">
      <c r="A685" s="64">
        <v>5137113</v>
      </c>
      <c r="B685" s="64" t="s">
        <v>102</v>
      </c>
      <c r="C685" s="64">
        <v>9416.9</v>
      </c>
      <c r="D685" s="64">
        <v>186</v>
      </c>
      <c r="E685" s="64">
        <v>779.08</v>
      </c>
      <c r="F685" s="64">
        <v>779.01</v>
      </c>
      <c r="H685" s="64">
        <f t="shared" si="87"/>
        <v>-7.0000000000050022E-2</v>
      </c>
      <c r="J685" s="64">
        <f t="shared" si="83"/>
        <v>91</v>
      </c>
      <c r="K685" s="64">
        <f t="shared" si="84"/>
        <v>98</v>
      </c>
      <c r="L685" s="64">
        <f t="shared" si="85"/>
        <v>350</v>
      </c>
      <c r="M685" s="64">
        <f t="shared" si="86"/>
        <v>126</v>
      </c>
      <c r="T685" s="64">
        <f t="shared" si="89"/>
        <v>664</v>
      </c>
      <c r="U685" s="64" t="e">
        <f ca="1">INDEX(OFFSET($G$21,0,MATCH(U$20,$H$20:$I$20,0),COUNT($A$21:$A$2199),1),MATCH($T685,OFFSET($I$21,0,MATCH(U$21,$J$19:$M$19,0),COUNT($A$21:$A$2199),1),0),1)</f>
        <v>#N/A</v>
      </c>
      <c r="V685" s="64" t="e">
        <f ca="1">INDEX(OFFSET($G$21,0,MATCH(V$20,$H$20:$I$20,0),COUNT($A$21:$A$2199),1),MATCH($T685,OFFSET($I$21,0,MATCH(V$21,$J$19:$M$19,0),COUNT($A$21:$A$2199),1),0),1)</f>
        <v>#N/A</v>
      </c>
      <c r="Y685" s="64" t="str">
        <f t="shared" ca="1" si="88"/>
        <v xml:space="preserve"> </v>
      </c>
      <c r="Z685" s="64" t="str">
        <f t="shared" ca="1" si="90"/>
        <v xml:space="preserve"> </v>
      </c>
    </row>
    <row r="686" spans="1:26" hidden="1" outlineLevel="1" x14ac:dyDescent="0.35">
      <c r="A686" s="64">
        <v>5137121</v>
      </c>
      <c r="B686" s="64" t="s">
        <v>416</v>
      </c>
      <c r="C686" s="64">
        <v>5723.51</v>
      </c>
      <c r="D686" s="64">
        <v>184</v>
      </c>
      <c r="E686" s="64">
        <v>466.69</v>
      </c>
      <c r="F686" s="64">
        <v>0</v>
      </c>
      <c r="H686" s="64">
        <f t="shared" si="87"/>
        <v>-466.69</v>
      </c>
      <c r="J686" s="64">
        <f t="shared" si="83"/>
        <v>91</v>
      </c>
      <c r="K686" s="64">
        <f t="shared" si="84"/>
        <v>98</v>
      </c>
      <c r="L686" s="64">
        <f t="shared" si="85"/>
        <v>350</v>
      </c>
      <c r="M686" s="64">
        <f t="shared" si="86"/>
        <v>127</v>
      </c>
      <c r="T686" s="64">
        <f t="shared" si="89"/>
        <v>665</v>
      </c>
      <c r="U686" s="64" t="e">
        <f ca="1">INDEX(OFFSET($G$21,0,MATCH(U$20,$H$20:$I$20,0),COUNT($A$21:$A$2199),1),MATCH($T686,OFFSET($I$21,0,MATCH(U$21,$J$19:$M$19,0),COUNT($A$21:$A$2199),1),0),1)</f>
        <v>#N/A</v>
      </c>
      <c r="V686" s="64" t="e">
        <f ca="1">INDEX(OFFSET($G$21,0,MATCH(V$20,$H$20:$I$20,0),COUNT($A$21:$A$2199),1),MATCH($T686,OFFSET($I$21,0,MATCH(V$21,$J$19:$M$19,0),COUNT($A$21:$A$2199),1),0),1)</f>
        <v>#N/A</v>
      </c>
      <c r="Y686" s="64" t="str">
        <f t="shared" ca="1" si="88"/>
        <v xml:space="preserve"> </v>
      </c>
      <c r="Z686" s="64" t="str">
        <f t="shared" ca="1" si="90"/>
        <v xml:space="preserve"> </v>
      </c>
    </row>
    <row r="687" spans="1:26" hidden="1" outlineLevel="1" x14ac:dyDescent="0.35">
      <c r="A687" s="64">
        <v>5150446</v>
      </c>
      <c r="B687" s="64" t="s">
        <v>184</v>
      </c>
      <c r="C687" s="64">
        <v>2891.06</v>
      </c>
      <c r="D687" s="64">
        <v>182</v>
      </c>
      <c r="E687" s="64">
        <v>230.68</v>
      </c>
      <c r="F687" s="64">
        <v>0</v>
      </c>
      <c r="H687" s="64">
        <f t="shared" si="87"/>
        <v>-230.68</v>
      </c>
      <c r="J687" s="64">
        <f t="shared" si="83"/>
        <v>91</v>
      </c>
      <c r="K687" s="64">
        <f t="shared" si="84"/>
        <v>98</v>
      </c>
      <c r="L687" s="64">
        <f t="shared" si="85"/>
        <v>351</v>
      </c>
      <c r="M687" s="64">
        <f t="shared" si="86"/>
        <v>127</v>
      </c>
      <c r="T687" s="64">
        <f t="shared" si="89"/>
        <v>666</v>
      </c>
      <c r="U687" s="64" t="e">
        <f ca="1">INDEX(OFFSET($G$21,0,MATCH(U$20,$H$20:$I$20,0),COUNT($A$21:$A$2199),1),MATCH($T687,OFFSET($I$21,0,MATCH(U$21,$J$19:$M$19,0),COUNT($A$21:$A$2199),1),0),1)</f>
        <v>#N/A</v>
      </c>
      <c r="V687" s="64" t="e">
        <f ca="1">INDEX(OFFSET($G$21,0,MATCH(V$20,$H$20:$I$20,0),COUNT($A$21:$A$2199),1),MATCH($T687,OFFSET($I$21,0,MATCH(V$21,$J$19:$M$19,0),COUNT($A$21:$A$2199),1),0),1)</f>
        <v>#N/A</v>
      </c>
      <c r="Y687" s="64" t="str">
        <f t="shared" ca="1" si="88"/>
        <v xml:space="preserve"> </v>
      </c>
      <c r="Z687" s="64" t="str">
        <f t="shared" ca="1" si="90"/>
        <v xml:space="preserve"> </v>
      </c>
    </row>
    <row r="688" spans="1:26" hidden="1" outlineLevel="1" x14ac:dyDescent="0.35">
      <c r="A688" s="64">
        <v>5159711</v>
      </c>
      <c r="B688" s="64" t="s">
        <v>405</v>
      </c>
      <c r="C688" s="64">
        <v>5132.58</v>
      </c>
      <c r="D688" s="64">
        <v>184</v>
      </c>
      <c r="E688" s="64">
        <v>426.63</v>
      </c>
      <c r="F688" s="64">
        <v>416.77</v>
      </c>
      <c r="H688" s="64">
        <f t="shared" si="87"/>
        <v>-9.8600000000000136</v>
      </c>
      <c r="J688" s="64">
        <f t="shared" si="83"/>
        <v>91</v>
      </c>
      <c r="K688" s="64">
        <f t="shared" si="84"/>
        <v>99</v>
      </c>
      <c r="L688" s="64">
        <f t="shared" si="85"/>
        <v>351</v>
      </c>
      <c r="M688" s="64">
        <f t="shared" si="86"/>
        <v>127</v>
      </c>
      <c r="T688" s="64">
        <f t="shared" si="89"/>
        <v>667</v>
      </c>
      <c r="U688" s="64" t="e">
        <f ca="1">INDEX(OFFSET($G$21,0,MATCH(U$20,$H$20:$I$20,0),COUNT($A$21:$A$2199),1),MATCH($T688,OFFSET($I$21,0,MATCH(U$21,$J$19:$M$19,0),COUNT($A$21:$A$2199),1),0),1)</f>
        <v>#N/A</v>
      </c>
      <c r="V688" s="64" t="e">
        <f ca="1">INDEX(OFFSET($G$21,0,MATCH(V$20,$H$20:$I$20,0),COUNT($A$21:$A$2199),1),MATCH($T688,OFFSET($I$21,0,MATCH(V$21,$J$19:$M$19,0),COUNT($A$21:$A$2199),1),0),1)</f>
        <v>#N/A</v>
      </c>
      <c r="Y688" s="64" t="str">
        <f t="shared" ca="1" si="88"/>
        <v xml:space="preserve"> </v>
      </c>
      <c r="Z688" s="64" t="str">
        <f t="shared" ca="1" si="90"/>
        <v xml:space="preserve"> </v>
      </c>
    </row>
    <row r="689" spans="1:26" hidden="1" outlineLevel="1" x14ac:dyDescent="0.35">
      <c r="A689" s="64">
        <v>5170030</v>
      </c>
      <c r="B689" s="64" t="s">
        <v>102</v>
      </c>
      <c r="C689" s="64">
        <v>4144.16</v>
      </c>
      <c r="D689" s="64">
        <v>182</v>
      </c>
      <c r="E689" s="64">
        <v>340.27</v>
      </c>
      <c r="F689" s="64">
        <v>338.94</v>
      </c>
      <c r="H689" s="64">
        <f t="shared" si="87"/>
        <v>-1.3299999999999841</v>
      </c>
      <c r="J689" s="64">
        <f t="shared" si="83"/>
        <v>92</v>
      </c>
      <c r="K689" s="64">
        <f t="shared" si="84"/>
        <v>99</v>
      </c>
      <c r="L689" s="64">
        <f t="shared" si="85"/>
        <v>351</v>
      </c>
      <c r="M689" s="64">
        <f t="shared" si="86"/>
        <v>127</v>
      </c>
      <c r="T689" s="64">
        <f t="shared" si="89"/>
        <v>668</v>
      </c>
      <c r="U689" s="64" t="e">
        <f ca="1">INDEX(OFFSET($G$21,0,MATCH(U$20,$H$20:$I$20,0),COUNT($A$21:$A$2199),1),MATCH($T689,OFFSET($I$21,0,MATCH(U$21,$J$19:$M$19,0),COUNT($A$21:$A$2199),1),0),1)</f>
        <v>#N/A</v>
      </c>
      <c r="V689" s="64" t="e">
        <f ca="1">INDEX(OFFSET($G$21,0,MATCH(V$20,$H$20:$I$20,0),COUNT($A$21:$A$2199),1),MATCH($T689,OFFSET($I$21,0,MATCH(V$21,$J$19:$M$19,0),COUNT($A$21:$A$2199),1),0),1)</f>
        <v>#N/A</v>
      </c>
      <c r="Y689" s="64" t="str">
        <f t="shared" ca="1" si="88"/>
        <v xml:space="preserve"> </v>
      </c>
      <c r="Z689" s="64" t="str">
        <f t="shared" ca="1" si="90"/>
        <v xml:space="preserve"> </v>
      </c>
    </row>
    <row r="690" spans="1:26" hidden="1" outlineLevel="1" x14ac:dyDescent="0.35">
      <c r="A690" s="64">
        <v>5177846</v>
      </c>
      <c r="B690" s="64" t="s">
        <v>102</v>
      </c>
      <c r="C690" s="64">
        <v>4194.3500000000004</v>
      </c>
      <c r="D690" s="64">
        <v>183</v>
      </c>
      <c r="E690" s="64">
        <v>347.03</v>
      </c>
      <c r="F690" s="64">
        <v>343.5</v>
      </c>
      <c r="H690" s="64">
        <f t="shared" si="87"/>
        <v>-3.5299999999999727</v>
      </c>
      <c r="J690" s="64">
        <f t="shared" si="83"/>
        <v>93</v>
      </c>
      <c r="K690" s="64">
        <f t="shared" si="84"/>
        <v>99</v>
      </c>
      <c r="L690" s="64">
        <f t="shared" si="85"/>
        <v>351</v>
      </c>
      <c r="M690" s="64">
        <f t="shared" si="86"/>
        <v>127</v>
      </c>
      <c r="T690" s="64">
        <f t="shared" si="89"/>
        <v>669</v>
      </c>
      <c r="U690" s="64" t="e">
        <f ca="1">INDEX(OFFSET($G$21,0,MATCH(U$20,$H$20:$I$20,0),COUNT($A$21:$A$2199),1),MATCH($T690,OFFSET($I$21,0,MATCH(U$21,$J$19:$M$19,0),COUNT($A$21:$A$2199),1),0),1)</f>
        <v>#N/A</v>
      </c>
      <c r="V690" s="64" t="e">
        <f ca="1">INDEX(OFFSET($G$21,0,MATCH(V$20,$H$20:$I$20,0),COUNT($A$21:$A$2199),1),MATCH($T690,OFFSET($I$21,0,MATCH(V$21,$J$19:$M$19,0),COUNT($A$21:$A$2199),1),0),1)</f>
        <v>#N/A</v>
      </c>
      <c r="Y690" s="64" t="str">
        <f t="shared" ca="1" si="88"/>
        <v xml:space="preserve"> </v>
      </c>
      <c r="Z690" s="64" t="str">
        <f t="shared" ca="1" si="90"/>
        <v xml:space="preserve"> </v>
      </c>
    </row>
    <row r="691" spans="1:26" hidden="1" outlineLevel="1" x14ac:dyDescent="0.35">
      <c r="A691" s="64">
        <v>5190898</v>
      </c>
      <c r="B691" s="64" t="s">
        <v>416</v>
      </c>
      <c r="C691" s="64">
        <v>7506.46</v>
      </c>
      <c r="D691" s="64">
        <v>185</v>
      </c>
      <c r="E691" s="64">
        <v>634.19000000000005</v>
      </c>
      <c r="F691" s="64">
        <v>0</v>
      </c>
      <c r="H691" s="64">
        <f t="shared" si="87"/>
        <v>-634.19000000000005</v>
      </c>
      <c r="J691" s="64">
        <f t="shared" si="83"/>
        <v>93</v>
      </c>
      <c r="K691" s="64">
        <f t="shared" si="84"/>
        <v>99</v>
      </c>
      <c r="L691" s="64">
        <f t="shared" si="85"/>
        <v>351</v>
      </c>
      <c r="M691" s="64">
        <f t="shared" si="86"/>
        <v>128</v>
      </c>
      <c r="T691" s="64">
        <f t="shared" si="89"/>
        <v>670</v>
      </c>
      <c r="U691" s="64" t="e">
        <f ca="1">INDEX(OFFSET($G$21,0,MATCH(U$20,$H$20:$I$20,0),COUNT($A$21:$A$2199),1),MATCH($T691,OFFSET($I$21,0,MATCH(U$21,$J$19:$M$19,0),COUNT($A$21:$A$2199),1),0),1)</f>
        <v>#N/A</v>
      </c>
      <c r="V691" s="64" t="e">
        <f ca="1">INDEX(OFFSET($G$21,0,MATCH(V$20,$H$20:$I$20,0),COUNT($A$21:$A$2199),1),MATCH($T691,OFFSET($I$21,0,MATCH(V$21,$J$19:$M$19,0),COUNT($A$21:$A$2199),1),0),1)</f>
        <v>#N/A</v>
      </c>
      <c r="Y691" s="64" t="str">
        <f t="shared" ca="1" si="88"/>
        <v xml:space="preserve"> </v>
      </c>
      <c r="Z691" s="64" t="str">
        <f t="shared" ca="1" si="90"/>
        <v xml:space="preserve"> </v>
      </c>
    </row>
    <row r="692" spans="1:26" hidden="1" outlineLevel="1" x14ac:dyDescent="0.35">
      <c r="A692" s="64">
        <v>5205001</v>
      </c>
      <c r="B692" s="64" t="s">
        <v>405</v>
      </c>
      <c r="C692" s="64">
        <v>6247.62</v>
      </c>
      <c r="D692" s="64">
        <v>185</v>
      </c>
      <c r="E692" s="64">
        <v>518.42999999999995</v>
      </c>
      <c r="F692" s="64">
        <v>509.16</v>
      </c>
      <c r="H692" s="64">
        <f t="shared" si="87"/>
        <v>-9.269999999999925</v>
      </c>
      <c r="J692" s="64">
        <f t="shared" si="83"/>
        <v>93</v>
      </c>
      <c r="K692" s="64">
        <f t="shared" si="84"/>
        <v>100</v>
      </c>
      <c r="L692" s="64">
        <f t="shared" si="85"/>
        <v>351</v>
      </c>
      <c r="M692" s="64">
        <f t="shared" si="86"/>
        <v>128</v>
      </c>
      <c r="T692" s="64">
        <f t="shared" si="89"/>
        <v>671</v>
      </c>
      <c r="U692" s="64" t="e">
        <f ca="1">INDEX(OFFSET($G$21,0,MATCH(U$20,$H$20:$I$20,0),COUNT($A$21:$A$2199),1),MATCH($T692,OFFSET($I$21,0,MATCH(U$21,$J$19:$M$19,0),COUNT($A$21:$A$2199),1),0),1)</f>
        <v>#N/A</v>
      </c>
      <c r="V692" s="64" t="e">
        <f ca="1">INDEX(OFFSET($G$21,0,MATCH(V$20,$H$20:$I$20,0),COUNT($A$21:$A$2199),1),MATCH($T692,OFFSET($I$21,0,MATCH(V$21,$J$19:$M$19,0),COUNT($A$21:$A$2199),1),0),1)</f>
        <v>#N/A</v>
      </c>
      <c r="Y692" s="64" t="str">
        <f t="shared" ca="1" si="88"/>
        <v xml:space="preserve"> </v>
      </c>
      <c r="Z692" s="64" t="str">
        <f t="shared" ca="1" si="90"/>
        <v xml:space="preserve"> </v>
      </c>
    </row>
    <row r="693" spans="1:26" hidden="1" outlineLevel="1" x14ac:dyDescent="0.35">
      <c r="A693" s="64">
        <v>5207750</v>
      </c>
      <c r="B693" s="64" t="s">
        <v>184</v>
      </c>
      <c r="C693" s="64">
        <v>3789.93</v>
      </c>
      <c r="D693" s="64">
        <v>184</v>
      </c>
      <c r="E693" s="64">
        <v>296.68</v>
      </c>
      <c r="F693" s="64">
        <v>0</v>
      </c>
      <c r="H693" s="64">
        <f t="shared" si="87"/>
        <v>-296.68</v>
      </c>
      <c r="J693" s="64">
        <f t="shared" si="83"/>
        <v>93</v>
      </c>
      <c r="K693" s="64">
        <f t="shared" si="84"/>
        <v>100</v>
      </c>
      <c r="L693" s="64">
        <f t="shared" si="85"/>
        <v>352</v>
      </c>
      <c r="M693" s="64">
        <f t="shared" si="86"/>
        <v>128</v>
      </c>
      <c r="T693" s="64">
        <f t="shared" si="89"/>
        <v>672</v>
      </c>
      <c r="U693" s="64" t="e">
        <f ca="1">INDEX(OFFSET($G$21,0,MATCH(U$20,$H$20:$I$20,0),COUNT($A$21:$A$2199),1),MATCH($T693,OFFSET($I$21,0,MATCH(U$21,$J$19:$M$19,0),COUNT($A$21:$A$2199),1),0),1)</f>
        <v>#N/A</v>
      </c>
      <c r="V693" s="64" t="e">
        <f ca="1">INDEX(OFFSET($G$21,0,MATCH(V$20,$H$20:$I$20,0),COUNT($A$21:$A$2199),1),MATCH($T693,OFFSET($I$21,0,MATCH(V$21,$J$19:$M$19,0),COUNT($A$21:$A$2199),1),0),1)</f>
        <v>#N/A</v>
      </c>
      <c r="Y693" s="64" t="str">
        <f t="shared" ca="1" si="88"/>
        <v xml:space="preserve"> </v>
      </c>
      <c r="Z693" s="64" t="str">
        <f t="shared" ca="1" si="90"/>
        <v xml:space="preserve"> </v>
      </c>
    </row>
    <row r="694" spans="1:26" hidden="1" outlineLevel="1" x14ac:dyDescent="0.35">
      <c r="A694" s="64">
        <v>5208675</v>
      </c>
      <c r="B694" s="64" t="s">
        <v>102</v>
      </c>
      <c r="C694" s="64">
        <v>3884.38</v>
      </c>
      <c r="D694" s="64">
        <v>186</v>
      </c>
      <c r="E694" s="64">
        <v>311.3</v>
      </c>
      <c r="F694" s="64">
        <v>302.89999999999998</v>
      </c>
      <c r="H694" s="64">
        <f t="shared" si="87"/>
        <v>-8.4000000000000341</v>
      </c>
      <c r="J694" s="64">
        <f t="shared" si="83"/>
        <v>94</v>
      </c>
      <c r="K694" s="64">
        <f t="shared" si="84"/>
        <v>100</v>
      </c>
      <c r="L694" s="64">
        <f t="shared" si="85"/>
        <v>352</v>
      </c>
      <c r="M694" s="64">
        <f t="shared" si="86"/>
        <v>128</v>
      </c>
      <c r="T694" s="64">
        <f t="shared" si="89"/>
        <v>673</v>
      </c>
      <c r="U694" s="64" t="e">
        <f ca="1">INDEX(OFFSET($G$21,0,MATCH(U$20,$H$20:$I$20,0),COUNT($A$21:$A$2199),1),MATCH($T694,OFFSET($I$21,0,MATCH(U$21,$J$19:$M$19,0),COUNT($A$21:$A$2199),1),0),1)</f>
        <v>#N/A</v>
      </c>
      <c r="V694" s="64" t="e">
        <f ca="1">INDEX(OFFSET($G$21,0,MATCH(V$20,$H$20:$I$20,0),COUNT($A$21:$A$2199),1),MATCH($T694,OFFSET($I$21,0,MATCH(V$21,$J$19:$M$19,0),COUNT($A$21:$A$2199),1),0),1)</f>
        <v>#N/A</v>
      </c>
      <c r="Y694" s="64" t="str">
        <f t="shared" ca="1" si="88"/>
        <v xml:space="preserve"> </v>
      </c>
      <c r="Z694" s="64" t="str">
        <f t="shared" ca="1" si="90"/>
        <v xml:space="preserve"> </v>
      </c>
    </row>
    <row r="695" spans="1:26" hidden="1" outlineLevel="1" x14ac:dyDescent="0.35">
      <c r="A695" s="64">
        <v>5226289</v>
      </c>
      <c r="B695" s="64" t="s">
        <v>416</v>
      </c>
      <c r="C695" s="64">
        <v>7999.95</v>
      </c>
      <c r="D695" s="64">
        <v>183</v>
      </c>
      <c r="E695" s="64">
        <v>640.95000000000005</v>
      </c>
      <c r="F695" s="64">
        <v>0</v>
      </c>
      <c r="H695" s="64">
        <f t="shared" si="87"/>
        <v>-640.95000000000005</v>
      </c>
      <c r="J695" s="64">
        <f t="shared" si="83"/>
        <v>94</v>
      </c>
      <c r="K695" s="64">
        <f t="shared" si="84"/>
        <v>100</v>
      </c>
      <c r="L695" s="64">
        <f t="shared" si="85"/>
        <v>352</v>
      </c>
      <c r="M695" s="64">
        <f t="shared" si="86"/>
        <v>129</v>
      </c>
      <c r="T695" s="64">
        <f t="shared" si="89"/>
        <v>674</v>
      </c>
      <c r="U695" s="64" t="e">
        <f ca="1">INDEX(OFFSET($G$21,0,MATCH(U$20,$H$20:$I$20,0),COUNT($A$21:$A$2199),1),MATCH($T695,OFFSET($I$21,0,MATCH(U$21,$J$19:$M$19,0),COUNT($A$21:$A$2199),1),0),1)</f>
        <v>#N/A</v>
      </c>
      <c r="V695" s="64" t="e">
        <f ca="1">INDEX(OFFSET($G$21,0,MATCH(V$20,$H$20:$I$20,0),COUNT($A$21:$A$2199),1),MATCH($T695,OFFSET($I$21,0,MATCH(V$21,$J$19:$M$19,0),COUNT($A$21:$A$2199),1),0),1)</f>
        <v>#N/A</v>
      </c>
      <c r="Y695" s="64" t="str">
        <f t="shared" ca="1" si="88"/>
        <v xml:space="preserve"> </v>
      </c>
      <c r="Z695" s="64" t="str">
        <f t="shared" ca="1" si="90"/>
        <v xml:space="preserve"> </v>
      </c>
    </row>
    <row r="696" spans="1:26" hidden="1" outlineLevel="1" x14ac:dyDescent="0.35">
      <c r="A696" s="64">
        <v>5227154</v>
      </c>
      <c r="B696" s="64" t="s">
        <v>416</v>
      </c>
      <c r="C696" s="64">
        <v>4401.83</v>
      </c>
      <c r="D696" s="64">
        <v>182</v>
      </c>
      <c r="E696" s="64">
        <v>356.7</v>
      </c>
      <c r="F696" s="64">
        <v>0</v>
      </c>
      <c r="H696" s="64">
        <f t="shared" si="87"/>
        <v>-356.7</v>
      </c>
      <c r="J696" s="64">
        <f t="shared" si="83"/>
        <v>94</v>
      </c>
      <c r="K696" s="64">
        <f t="shared" si="84"/>
        <v>100</v>
      </c>
      <c r="L696" s="64">
        <f t="shared" si="85"/>
        <v>352</v>
      </c>
      <c r="M696" s="64">
        <f t="shared" si="86"/>
        <v>130</v>
      </c>
      <c r="T696" s="64">
        <f t="shared" si="89"/>
        <v>675</v>
      </c>
      <c r="U696" s="64" t="e">
        <f ca="1">INDEX(OFFSET($G$21,0,MATCH(U$20,$H$20:$I$20,0),COUNT($A$21:$A$2199),1),MATCH($T696,OFFSET($I$21,0,MATCH(U$21,$J$19:$M$19,0),COUNT($A$21:$A$2199),1),0),1)</f>
        <v>#N/A</v>
      </c>
      <c r="V696" s="64" t="e">
        <f ca="1">INDEX(OFFSET($G$21,0,MATCH(V$20,$H$20:$I$20,0),COUNT($A$21:$A$2199),1),MATCH($T696,OFFSET($I$21,0,MATCH(V$21,$J$19:$M$19,0),COUNT($A$21:$A$2199),1),0),1)</f>
        <v>#N/A</v>
      </c>
      <c r="Y696" s="64" t="str">
        <f t="shared" ca="1" si="88"/>
        <v xml:space="preserve"> </v>
      </c>
      <c r="Z696" s="64" t="str">
        <f t="shared" ca="1" si="90"/>
        <v xml:space="preserve"> </v>
      </c>
    </row>
    <row r="697" spans="1:26" hidden="1" outlineLevel="1" x14ac:dyDescent="0.35">
      <c r="A697" s="64">
        <v>5227998</v>
      </c>
      <c r="B697" s="64" t="s">
        <v>184</v>
      </c>
      <c r="C697" s="64">
        <v>4071.71</v>
      </c>
      <c r="D697" s="64">
        <v>183</v>
      </c>
      <c r="E697" s="64">
        <v>331.16</v>
      </c>
      <c r="F697" s="64">
        <v>0</v>
      </c>
      <c r="H697" s="64">
        <f t="shared" si="87"/>
        <v>-331.16</v>
      </c>
      <c r="J697" s="64">
        <f t="shared" si="83"/>
        <v>94</v>
      </c>
      <c r="K697" s="64">
        <f t="shared" si="84"/>
        <v>100</v>
      </c>
      <c r="L697" s="64">
        <f t="shared" si="85"/>
        <v>353</v>
      </c>
      <c r="M697" s="64">
        <f t="shared" si="86"/>
        <v>130</v>
      </c>
      <c r="T697" s="64">
        <f t="shared" si="89"/>
        <v>676</v>
      </c>
      <c r="U697" s="64" t="e">
        <f ca="1">INDEX(OFFSET($G$21,0,MATCH(U$20,$H$20:$I$20,0),COUNT($A$21:$A$2199),1),MATCH($T697,OFFSET($I$21,0,MATCH(U$21,$J$19:$M$19,0),COUNT($A$21:$A$2199),1),0),1)</f>
        <v>#N/A</v>
      </c>
      <c r="V697" s="64" t="e">
        <f ca="1">INDEX(OFFSET($G$21,0,MATCH(V$20,$H$20:$I$20,0),COUNT($A$21:$A$2199),1),MATCH($T697,OFFSET($I$21,0,MATCH(V$21,$J$19:$M$19,0),COUNT($A$21:$A$2199),1),0),1)</f>
        <v>#N/A</v>
      </c>
      <c r="Y697" s="64" t="str">
        <f t="shared" ca="1" si="88"/>
        <v xml:space="preserve"> </v>
      </c>
      <c r="Z697" s="64" t="str">
        <f t="shared" ca="1" si="90"/>
        <v xml:space="preserve"> </v>
      </c>
    </row>
    <row r="698" spans="1:26" hidden="1" outlineLevel="1" x14ac:dyDescent="0.35">
      <c r="A698" s="64">
        <v>5228433</v>
      </c>
      <c r="B698" s="64" t="s">
        <v>184</v>
      </c>
      <c r="C698" s="64">
        <v>8312.65</v>
      </c>
      <c r="D698" s="64">
        <v>184</v>
      </c>
      <c r="E698" s="64">
        <v>644.04999999999995</v>
      </c>
      <c r="F698" s="64">
        <v>0</v>
      </c>
      <c r="H698" s="64">
        <f t="shared" si="87"/>
        <v>-644.04999999999995</v>
      </c>
      <c r="J698" s="64">
        <f t="shared" si="83"/>
        <v>94</v>
      </c>
      <c r="K698" s="64">
        <f t="shared" si="84"/>
        <v>100</v>
      </c>
      <c r="L698" s="64">
        <f t="shared" si="85"/>
        <v>354</v>
      </c>
      <c r="M698" s="64">
        <f t="shared" si="86"/>
        <v>130</v>
      </c>
      <c r="T698" s="64">
        <f t="shared" si="89"/>
        <v>677</v>
      </c>
      <c r="U698" s="64" t="e">
        <f ca="1">INDEX(OFFSET($G$21,0,MATCH(U$20,$H$20:$I$20,0),COUNT($A$21:$A$2199),1),MATCH($T698,OFFSET($I$21,0,MATCH(U$21,$J$19:$M$19,0),COUNT($A$21:$A$2199),1),0),1)</f>
        <v>#N/A</v>
      </c>
      <c r="V698" s="64" t="e">
        <f ca="1">INDEX(OFFSET($G$21,0,MATCH(V$20,$H$20:$I$20,0),COUNT($A$21:$A$2199),1),MATCH($T698,OFFSET($I$21,0,MATCH(V$21,$J$19:$M$19,0),COUNT($A$21:$A$2199),1),0),1)</f>
        <v>#N/A</v>
      </c>
      <c r="Y698" s="64" t="str">
        <f t="shared" ca="1" si="88"/>
        <v xml:space="preserve"> </v>
      </c>
      <c r="Z698" s="64" t="str">
        <f t="shared" ca="1" si="90"/>
        <v xml:space="preserve"> </v>
      </c>
    </row>
    <row r="699" spans="1:26" hidden="1" outlineLevel="1" x14ac:dyDescent="0.35">
      <c r="A699" s="64">
        <v>5229316</v>
      </c>
      <c r="B699" s="64" t="s">
        <v>416</v>
      </c>
      <c r="C699" s="64">
        <v>6631.02</v>
      </c>
      <c r="D699" s="64">
        <v>183</v>
      </c>
      <c r="E699" s="64">
        <v>535.07000000000005</v>
      </c>
      <c r="F699" s="64">
        <v>0</v>
      </c>
      <c r="H699" s="64">
        <f t="shared" si="87"/>
        <v>-535.07000000000005</v>
      </c>
      <c r="J699" s="64">
        <f t="shared" si="83"/>
        <v>94</v>
      </c>
      <c r="K699" s="64">
        <f t="shared" si="84"/>
        <v>100</v>
      </c>
      <c r="L699" s="64">
        <f t="shared" si="85"/>
        <v>354</v>
      </c>
      <c r="M699" s="64">
        <f t="shared" si="86"/>
        <v>131</v>
      </c>
      <c r="T699" s="64">
        <f t="shared" si="89"/>
        <v>678</v>
      </c>
      <c r="U699" s="64" t="e">
        <f ca="1">INDEX(OFFSET($G$21,0,MATCH(U$20,$H$20:$I$20,0),COUNT($A$21:$A$2199),1),MATCH($T699,OFFSET($I$21,0,MATCH(U$21,$J$19:$M$19,0),COUNT($A$21:$A$2199),1),0),1)</f>
        <v>#N/A</v>
      </c>
      <c r="V699" s="64" t="e">
        <f ca="1">INDEX(OFFSET($G$21,0,MATCH(V$20,$H$20:$I$20,0),COUNT($A$21:$A$2199),1),MATCH($T699,OFFSET($I$21,0,MATCH(V$21,$J$19:$M$19,0),COUNT($A$21:$A$2199),1),0),1)</f>
        <v>#N/A</v>
      </c>
      <c r="Y699" s="64" t="str">
        <f t="shared" ca="1" si="88"/>
        <v xml:space="preserve"> </v>
      </c>
      <c r="Z699" s="64" t="str">
        <f t="shared" ca="1" si="90"/>
        <v xml:space="preserve"> </v>
      </c>
    </row>
    <row r="700" spans="1:26" hidden="1" outlineLevel="1" x14ac:dyDescent="0.35">
      <c r="A700" s="64">
        <v>5230131</v>
      </c>
      <c r="B700" s="64" t="s">
        <v>184</v>
      </c>
      <c r="C700" s="64">
        <v>9196.2800000000007</v>
      </c>
      <c r="D700" s="64">
        <v>182</v>
      </c>
      <c r="E700" s="64">
        <v>753.2</v>
      </c>
      <c r="F700" s="64">
        <v>0</v>
      </c>
      <c r="H700" s="64">
        <f t="shared" si="87"/>
        <v>-753.2</v>
      </c>
      <c r="J700" s="64">
        <f t="shared" si="83"/>
        <v>94</v>
      </c>
      <c r="K700" s="64">
        <f t="shared" si="84"/>
        <v>100</v>
      </c>
      <c r="L700" s="64">
        <f t="shared" si="85"/>
        <v>355</v>
      </c>
      <c r="M700" s="64">
        <f t="shared" si="86"/>
        <v>131</v>
      </c>
      <c r="T700" s="64">
        <f t="shared" si="89"/>
        <v>679</v>
      </c>
      <c r="U700" s="64" t="e">
        <f ca="1">INDEX(OFFSET($G$21,0,MATCH(U$20,$H$20:$I$20,0),COUNT($A$21:$A$2199),1),MATCH($T700,OFFSET($I$21,0,MATCH(U$21,$J$19:$M$19,0),COUNT($A$21:$A$2199),1),0),1)</f>
        <v>#N/A</v>
      </c>
      <c r="V700" s="64" t="e">
        <f ca="1">INDEX(OFFSET($G$21,0,MATCH(V$20,$H$20:$I$20,0),COUNT($A$21:$A$2199),1),MATCH($T700,OFFSET($I$21,0,MATCH(V$21,$J$19:$M$19,0),COUNT($A$21:$A$2199),1),0),1)</f>
        <v>#N/A</v>
      </c>
      <c r="Y700" s="64" t="str">
        <f t="shared" ca="1" si="88"/>
        <v xml:space="preserve"> </v>
      </c>
      <c r="Z700" s="64" t="str">
        <f t="shared" ca="1" si="90"/>
        <v xml:space="preserve"> </v>
      </c>
    </row>
    <row r="701" spans="1:26" hidden="1" outlineLevel="1" x14ac:dyDescent="0.35">
      <c r="A701" s="64">
        <v>5231204</v>
      </c>
      <c r="B701" s="64" t="s">
        <v>184</v>
      </c>
      <c r="C701" s="64">
        <v>9575.32</v>
      </c>
      <c r="D701" s="64">
        <v>183</v>
      </c>
      <c r="E701" s="64">
        <v>778.81</v>
      </c>
      <c r="F701" s="64">
        <v>0</v>
      </c>
      <c r="H701" s="64">
        <f t="shared" si="87"/>
        <v>-778.81</v>
      </c>
      <c r="J701" s="64">
        <f t="shared" si="83"/>
        <v>94</v>
      </c>
      <c r="K701" s="64">
        <f t="shared" si="84"/>
        <v>100</v>
      </c>
      <c r="L701" s="64">
        <f t="shared" si="85"/>
        <v>356</v>
      </c>
      <c r="M701" s="64">
        <f t="shared" si="86"/>
        <v>131</v>
      </c>
      <c r="T701" s="64">
        <f t="shared" si="89"/>
        <v>680</v>
      </c>
      <c r="U701" s="64" t="e">
        <f ca="1">INDEX(OFFSET($G$21,0,MATCH(U$20,$H$20:$I$20,0),COUNT($A$21:$A$2199),1),MATCH($T701,OFFSET($I$21,0,MATCH(U$21,$J$19:$M$19,0),COUNT($A$21:$A$2199),1),0),1)</f>
        <v>#N/A</v>
      </c>
      <c r="V701" s="64" t="e">
        <f ca="1">INDEX(OFFSET($G$21,0,MATCH(V$20,$H$20:$I$20,0),COUNT($A$21:$A$2199),1),MATCH($T701,OFFSET($I$21,0,MATCH(V$21,$J$19:$M$19,0),COUNT($A$21:$A$2199),1),0),1)</f>
        <v>#N/A</v>
      </c>
      <c r="Y701" s="64" t="str">
        <f t="shared" ca="1" si="88"/>
        <v xml:space="preserve"> </v>
      </c>
      <c r="Z701" s="64" t="str">
        <f t="shared" ca="1" si="90"/>
        <v xml:space="preserve"> </v>
      </c>
    </row>
    <row r="702" spans="1:26" hidden="1" outlineLevel="1" x14ac:dyDescent="0.35">
      <c r="A702" s="64">
        <v>5239985</v>
      </c>
      <c r="B702" s="64" t="s">
        <v>184</v>
      </c>
      <c r="C702" s="64">
        <v>7302.83</v>
      </c>
      <c r="D702" s="64">
        <v>183</v>
      </c>
      <c r="E702" s="64">
        <v>582.16</v>
      </c>
      <c r="F702" s="64">
        <v>0</v>
      </c>
      <c r="H702" s="64">
        <f t="shared" si="87"/>
        <v>-582.16</v>
      </c>
      <c r="J702" s="64">
        <f t="shared" si="83"/>
        <v>94</v>
      </c>
      <c r="K702" s="64">
        <f t="shared" si="84"/>
        <v>100</v>
      </c>
      <c r="L702" s="64">
        <f t="shared" si="85"/>
        <v>357</v>
      </c>
      <c r="M702" s="64">
        <f t="shared" si="86"/>
        <v>131</v>
      </c>
      <c r="T702" s="64">
        <f t="shared" si="89"/>
        <v>681</v>
      </c>
      <c r="U702" s="64" t="e">
        <f ca="1">INDEX(OFFSET($G$21,0,MATCH(U$20,$H$20:$I$20,0),COUNT($A$21:$A$2199),1),MATCH($T702,OFFSET($I$21,0,MATCH(U$21,$J$19:$M$19,0),COUNT($A$21:$A$2199),1),0),1)</f>
        <v>#N/A</v>
      </c>
      <c r="V702" s="64" t="e">
        <f ca="1">INDEX(OFFSET($G$21,0,MATCH(V$20,$H$20:$I$20,0),COUNT($A$21:$A$2199),1),MATCH($T702,OFFSET($I$21,0,MATCH(V$21,$J$19:$M$19,0),COUNT($A$21:$A$2199),1),0),1)</f>
        <v>#N/A</v>
      </c>
      <c r="Y702" s="64" t="str">
        <f t="shared" ca="1" si="88"/>
        <v xml:space="preserve"> </v>
      </c>
      <c r="Z702" s="64" t="str">
        <f t="shared" ca="1" si="90"/>
        <v xml:space="preserve"> </v>
      </c>
    </row>
    <row r="703" spans="1:26" hidden="1" outlineLevel="1" x14ac:dyDescent="0.35">
      <c r="A703" s="64">
        <v>5240057</v>
      </c>
      <c r="B703" s="64" t="s">
        <v>102</v>
      </c>
      <c r="C703" s="64">
        <v>3535.39</v>
      </c>
      <c r="D703" s="64">
        <v>153</v>
      </c>
      <c r="E703" s="64">
        <v>297.02999999999997</v>
      </c>
      <c r="F703" s="64">
        <v>296.75</v>
      </c>
      <c r="H703" s="64">
        <f t="shared" si="87"/>
        <v>-0.27999999999997272</v>
      </c>
      <c r="J703" s="64">
        <f t="shared" si="83"/>
        <v>95</v>
      </c>
      <c r="K703" s="64">
        <f t="shared" si="84"/>
        <v>100</v>
      </c>
      <c r="L703" s="64">
        <f t="shared" si="85"/>
        <v>357</v>
      </c>
      <c r="M703" s="64">
        <f t="shared" si="86"/>
        <v>131</v>
      </c>
      <c r="T703" s="64">
        <f t="shared" si="89"/>
        <v>682</v>
      </c>
      <c r="U703" s="64" t="e">
        <f ca="1">INDEX(OFFSET($G$21,0,MATCH(U$20,$H$20:$I$20,0),COUNT($A$21:$A$2199),1),MATCH($T703,OFFSET($I$21,0,MATCH(U$21,$J$19:$M$19,0),COUNT($A$21:$A$2199),1),0),1)</f>
        <v>#N/A</v>
      </c>
      <c r="V703" s="64" t="e">
        <f ca="1">INDEX(OFFSET($G$21,0,MATCH(V$20,$H$20:$I$20,0),COUNT($A$21:$A$2199),1),MATCH($T703,OFFSET($I$21,0,MATCH(V$21,$J$19:$M$19,0),COUNT($A$21:$A$2199),1),0),1)</f>
        <v>#N/A</v>
      </c>
      <c r="Y703" s="64" t="str">
        <f t="shared" ca="1" si="88"/>
        <v xml:space="preserve"> </v>
      </c>
      <c r="Z703" s="64" t="str">
        <f t="shared" ca="1" si="90"/>
        <v xml:space="preserve"> </v>
      </c>
    </row>
    <row r="704" spans="1:26" hidden="1" outlineLevel="1" x14ac:dyDescent="0.35">
      <c r="A704" s="64">
        <v>5255189</v>
      </c>
      <c r="B704" s="64" t="s">
        <v>405</v>
      </c>
      <c r="C704" s="64">
        <v>9680.32</v>
      </c>
      <c r="D704" s="64">
        <v>153</v>
      </c>
      <c r="E704" s="64">
        <v>801.38</v>
      </c>
      <c r="F704" s="64">
        <v>791.3</v>
      </c>
      <c r="H704" s="64">
        <f t="shared" si="87"/>
        <v>-10.080000000000041</v>
      </c>
      <c r="J704" s="64">
        <f t="shared" si="83"/>
        <v>95</v>
      </c>
      <c r="K704" s="64">
        <f t="shared" si="84"/>
        <v>101</v>
      </c>
      <c r="L704" s="64">
        <f t="shared" si="85"/>
        <v>357</v>
      </c>
      <c r="M704" s="64">
        <f t="shared" si="86"/>
        <v>131</v>
      </c>
      <c r="T704" s="64">
        <f t="shared" si="89"/>
        <v>683</v>
      </c>
      <c r="U704" s="64" t="e">
        <f ca="1">INDEX(OFFSET($G$21,0,MATCH(U$20,$H$20:$I$20,0),COUNT($A$21:$A$2199),1),MATCH($T704,OFFSET($I$21,0,MATCH(U$21,$J$19:$M$19,0),COUNT($A$21:$A$2199),1),0),1)</f>
        <v>#N/A</v>
      </c>
      <c r="V704" s="64" t="e">
        <f ca="1">INDEX(OFFSET($G$21,0,MATCH(V$20,$H$20:$I$20,0),COUNT($A$21:$A$2199),1),MATCH($T704,OFFSET($I$21,0,MATCH(V$21,$J$19:$M$19,0),COUNT($A$21:$A$2199),1),0),1)</f>
        <v>#N/A</v>
      </c>
      <c r="Y704" s="64" t="str">
        <f t="shared" ca="1" si="88"/>
        <v xml:space="preserve"> </v>
      </c>
      <c r="Z704" s="64" t="str">
        <f t="shared" ca="1" si="90"/>
        <v xml:space="preserve"> </v>
      </c>
    </row>
    <row r="705" spans="1:26" hidden="1" outlineLevel="1" x14ac:dyDescent="0.35">
      <c r="A705" s="64">
        <v>5267720</v>
      </c>
      <c r="B705" s="64" t="s">
        <v>416</v>
      </c>
      <c r="C705" s="64">
        <v>3280.79</v>
      </c>
      <c r="D705" s="64">
        <v>184</v>
      </c>
      <c r="E705" s="64">
        <v>267.66000000000003</v>
      </c>
      <c r="F705" s="64">
        <v>0</v>
      </c>
      <c r="H705" s="64">
        <f t="shared" si="87"/>
        <v>-267.66000000000003</v>
      </c>
      <c r="J705" s="64">
        <f t="shared" si="83"/>
        <v>95</v>
      </c>
      <c r="K705" s="64">
        <f t="shared" si="84"/>
        <v>101</v>
      </c>
      <c r="L705" s="64">
        <f t="shared" si="85"/>
        <v>357</v>
      </c>
      <c r="M705" s="64">
        <f t="shared" si="86"/>
        <v>132</v>
      </c>
      <c r="T705" s="64">
        <f t="shared" si="89"/>
        <v>684</v>
      </c>
      <c r="U705" s="64" t="e">
        <f ca="1">INDEX(OFFSET($G$21,0,MATCH(U$20,$H$20:$I$20,0),COUNT($A$21:$A$2199),1),MATCH($T705,OFFSET($I$21,0,MATCH(U$21,$J$19:$M$19,0),COUNT($A$21:$A$2199),1),0),1)</f>
        <v>#N/A</v>
      </c>
      <c r="V705" s="64" t="e">
        <f ca="1">INDEX(OFFSET($G$21,0,MATCH(V$20,$H$20:$I$20,0),COUNT($A$21:$A$2199),1),MATCH($T705,OFFSET($I$21,0,MATCH(V$21,$J$19:$M$19,0),COUNT($A$21:$A$2199),1),0),1)</f>
        <v>#N/A</v>
      </c>
      <c r="Y705" s="64" t="str">
        <f t="shared" ca="1" si="88"/>
        <v xml:space="preserve"> </v>
      </c>
      <c r="Z705" s="64" t="str">
        <f t="shared" ca="1" si="90"/>
        <v xml:space="preserve"> </v>
      </c>
    </row>
    <row r="706" spans="1:26" hidden="1" outlineLevel="1" x14ac:dyDescent="0.35">
      <c r="A706" s="64">
        <v>5286837</v>
      </c>
      <c r="B706" s="64" t="s">
        <v>405</v>
      </c>
      <c r="C706" s="64">
        <v>7911.74</v>
      </c>
      <c r="D706" s="64">
        <v>185</v>
      </c>
      <c r="E706" s="64">
        <v>613.86</v>
      </c>
      <c r="F706" s="64">
        <v>598.42999999999995</v>
      </c>
      <c r="H706" s="64">
        <f t="shared" si="87"/>
        <v>-15.430000000000064</v>
      </c>
      <c r="J706" s="64">
        <f t="shared" si="83"/>
        <v>95</v>
      </c>
      <c r="K706" s="64">
        <f t="shared" si="84"/>
        <v>102</v>
      </c>
      <c r="L706" s="64">
        <f t="shared" si="85"/>
        <v>357</v>
      </c>
      <c r="M706" s="64">
        <f t="shared" si="86"/>
        <v>132</v>
      </c>
      <c r="T706" s="64">
        <f t="shared" si="89"/>
        <v>685</v>
      </c>
      <c r="U706" s="64" t="e">
        <f ca="1">INDEX(OFFSET($G$21,0,MATCH(U$20,$H$20:$I$20,0),COUNT($A$21:$A$2199),1),MATCH($T706,OFFSET($I$21,0,MATCH(U$21,$J$19:$M$19,0),COUNT($A$21:$A$2199),1),0),1)</f>
        <v>#N/A</v>
      </c>
      <c r="V706" s="64" t="e">
        <f ca="1">INDEX(OFFSET($G$21,0,MATCH(V$20,$H$20:$I$20,0),COUNT($A$21:$A$2199),1),MATCH($T706,OFFSET($I$21,0,MATCH(V$21,$J$19:$M$19,0),COUNT($A$21:$A$2199),1),0),1)</f>
        <v>#N/A</v>
      </c>
      <c r="Y706" s="64" t="str">
        <f t="shared" ca="1" si="88"/>
        <v xml:space="preserve"> </v>
      </c>
      <c r="Z706" s="64" t="str">
        <f t="shared" ca="1" si="90"/>
        <v xml:space="preserve"> </v>
      </c>
    </row>
    <row r="707" spans="1:26" hidden="1" outlineLevel="1" x14ac:dyDescent="0.35">
      <c r="A707" s="64">
        <v>5287588</v>
      </c>
      <c r="B707" s="64" t="s">
        <v>184</v>
      </c>
      <c r="C707" s="64">
        <v>5177.68</v>
      </c>
      <c r="D707" s="64">
        <v>183</v>
      </c>
      <c r="E707" s="64">
        <v>413.75</v>
      </c>
      <c r="F707" s="64">
        <v>0</v>
      </c>
      <c r="H707" s="64">
        <f t="shared" si="87"/>
        <v>-413.75</v>
      </c>
      <c r="J707" s="64">
        <f t="shared" si="83"/>
        <v>95</v>
      </c>
      <c r="K707" s="64">
        <f t="shared" si="84"/>
        <v>102</v>
      </c>
      <c r="L707" s="64">
        <f t="shared" si="85"/>
        <v>358</v>
      </c>
      <c r="M707" s="64">
        <f t="shared" si="86"/>
        <v>132</v>
      </c>
      <c r="T707" s="64">
        <f t="shared" si="89"/>
        <v>686</v>
      </c>
      <c r="U707" s="64" t="e">
        <f ca="1">INDEX(OFFSET($G$21,0,MATCH(U$20,$H$20:$I$20,0),COUNT($A$21:$A$2199),1),MATCH($T707,OFFSET($I$21,0,MATCH(U$21,$J$19:$M$19,0),COUNT($A$21:$A$2199),1),0),1)</f>
        <v>#N/A</v>
      </c>
      <c r="V707" s="64" t="e">
        <f ca="1">INDEX(OFFSET($G$21,0,MATCH(V$20,$H$20:$I$20,0),COUNT($A$21:$A$2199),1),MATCH($T707,OFFSET($I$21,0,MATCH(V$21,$J$19:$M$19,0),COUNT($A$21:$A$2199),1),0),1)</f>
        <v>#N/A</v>
      </c>
      <c r="Y707" s="64" t="str">
        <f t="shared" ca="1" si="88"/>
        <v xml:space="preserve"> </v>
      </c>
      <c r="Z707" s="64" t="str">
        <f t="shared" ca="1" si="90"/>
        <v xml:space="preserve"> </v>
      </c>
    </row>
    <row r="708" spans="1:26" hidden="1" outlineLevel="1" x14ac:dyDescent="0.35">
      <c r="A708" s="64">
        <v>5291216</v>
      </c>
      <c r="B708" s="64" t="s">
        <v>416</v>
      </c>
      <c r="C708" s="64">
        <v>6711.93</v>
      </c>
      <c r="D708" s="64">
        <v>184</v>
      </c>
      <c r="E708" s="64">
        <v>541.16</v>
      </c>
      <c r="F708" s="64">
        <v>0</v>
      </c>
      <c r="H708" s="64">
        <f t="shared" si="87"/>
        <v>-541.16</v>
      </c>
      <c r="J708" s="64">
        <f t="shared" si="83"/>
        <v>95</v>
      </c>
      <c r="K708" s="64">
        <f t="shared" si="84"/>
        <v>102</v>
      </c>
      <c r="L708" s="64">
        <f t="shared" si="85"/>
        <v>358</v>
      </c>
      <c r="M708" s="64">
        <f t="shared" si="86"/>
        <v>133</v>
      </c>
      <c r="T708" s="64">
        <f t="shared" si="89"/>
        <v>687</v>
      </c>
      <c r="U708" s="64" t="e">
        <f ca="1">INDEX(OFFSET($G$21,0,MATCH(U$20,$H$20:$I$20,0),COUNT($A$21:$A$2199),1),MATCH($T708,OFFSET($I$21,0,MATCH(U$21,$J$19:$M$19,0),COUNT($A$21:$A$2199),1),0),1)</f>
        <v>#N/A</v>
      </c>
      <c r="V708" s="64" t="e">
        <f ca="1">INDEX(OFFSET($G$21,0,MATCH(V$20,$H$20:$I$20,0),COUNT($A$21:$A$2199),1),MATCH($T708,OFFSET($I$21,0,MATCH(V$21,$J$19:$M$19,0),COUNT($A$21:$A$2199),1),0),1)</f>
        <v>#N/A</v>
      </c>
      <c r="Y708" s="64" t="str">
        <f t="shared" ca="1" si="88"/>
        <v xml:space="preserve"> </v>
      </c>
      <c r="Z708" s="64" t="str">
        <f t="shared" ca="1" si="90"/>
        <v xml:space="preserve"> </v>
      </c>
    </row>
    <row r="709" spans="1:26" hidden="1" outlineLevel="1" x14ac:dyDescent="0.35">
      <c r="A709" s="64">
        <v>5304126</v>
      </c>
      <c r="B709" s="64" t="s">
        <v>184</v>
      </c>
      <c r="C709" s="64">
        <v>2502.17</v>
      </c>
      <c r="D709" s="64">
        <v>183</v>
      </c>
      <c r="E709" s="64">
        <v>202.22</v>
      </c>
      <c r="F709" s="64">
        <v>0</v>
      </c>
      <c r="H709" s="64">
        <f t="shared" si="87"/>
        <v>-202.22</v>
      </c>
      <c r="J709" s="64">
        <f t="shared" si="83"/>
        <v>95</v>
      </c>
      <c r="K709" s="64">
        <f t="shared" si="84"/>
        <v>102</v>
      </c>
      <c r="L709" s="64">
        <f t="shared" si="85"/>
        <v>359</v>
      </c>
      <c r="M709" s="64">
        <f t="shared" si="86"/>
        <v>133</v>
      </c>
      <c r="T709" s="64">
        <f t="shared" si="89"/>
        <v>688</v>
      </c>
      <c r="U709" s="64" t="e">
        <f ca="1">INDEX(OFFSET($G$21,0,MATCH(U$20,$H$20:$I$20,0),COUNT($A$21:$A$2199),1),MATCH($T709,OFFSET($I$21,0,MATCH(U$21,$J$19:$M$19,0),COUNT($A$21:$A$2199),1),0),1)</f>
        <v>#N/A</v>
      </c>
      <c r="V709" s="64" t="e">
        <f ca="1">INDEX(OFFSET($G$21,0,MATCH(V$20,$H$20:$I$20,0),COUNT($A$21:$A$2199),1),MATCH($T709,OFFSET($I$21,0,MATCH(V$21,$J$19:$M$19,0),COUNT($A$21:$A$2199),1),0),1)</f>
        <v>#N/A</v>
      </c>
      <c r="Y709" s="64" t="str">
        <f t="shared" ca="1" si="88"/>
        <v xml:space="preserve"> </v>
      </c>
      <c r="Z709" s="64" t="str">
        <f t="shared" ca="1" si="90"/>
        <v xml:space="preserve"> </v>
      </c>
    </row>
    <row r="710" spans="1:26" hidden="1" outlineLevel="1" x14ac:dyDescent="0.35">
      <c r="A710" s="64">
        <v>5306297</v>
      </c>
      <c r="B710" s="64" t="s">
        <v>184</v>
      </c>
      <c r="C710" s="64">
        <v>2865.82</v>
      </c>
      <c r="D710" s="64">
        <v>183</v>
      </c>
      <c r="E710" s="64">
        <v>228.18</v>
      </c>
      <c r="F710" s="64">
        <v>0</v>
      </c>
      <c r="H710" s="64">
        <f t="shared" si="87"/>
        <v>-228.18</v>
      </c>
      <c r="J710" s="64">
        <f t="shared" si="83"/>
        <v>95</v>
      </c>
      <c r="K710" s="64">
        <f t="shared" si="84"/>
        <v>102</v>
      </c>
      <c r="L710" s="64">
        <f t="shared" si="85"/>
        <v>360</v>
      </c>
      <c r="M710" s="64">
        <f t="shared" si="86"/>
        <v>133</v>
      </c>
      <c r="T710" s="64">
        <f t="shared" si="89"/>
        <v>689</v>
      </c>
      <c r="U710" s="64" t="e">
        <f ca="1">INDEX(OFFSET($G$21,0,MATCH(U$20,$H$20:$I$20,0),COUNT($A$21:$A$2199),1),MATCH($T710,OFFSET($I$21,0,MATCH(U$21,$J$19:$M$19,0),COUNT($A$21:$A$2199),1),0),1)</f>
        <v>#N/A</v>
      </c>
      <c r="V710" s="64" t="e">
        <f ca="1">INDEX(OFFSET($G$21,0,MATCH(V$20,$H$20:$I$20,0),COUNT($A$21:$A$2199),1),MATCH($T710,OFFSET($I$21,0,MATCH(V$21,$J$19:$M$19,0),COUNT($A$21:$A$2199),1),0),1)</f>
        <v>#N/A</v>
      </c>
      <c r="Y710" s="64" t="str">
        <f t="shared" ca="1" si="88"/>
        <v xml:space="preserve"> </v>
      </c>
      <c r="Z710" s="64" t="str">
        <f t="shared" ca="1" si="90"/>
        <v xml:space="preserve"> </v>
      </c>
    </row>
    <row r="711" spans="1:26" hidden="1" outlineLevel="1" x14ac:dyDescent="0.35">
      <c r="A711" s="64">
        <v>5314133</v>
      </c>
      <c r="B711" s="64" t="s">
        <v>184</v>
      </c>
      <c r="C711" s="64">
        <v>2312.1799999999998</v>
      </c>
      <c r="D711" s="64">
        <v>185</v>
      </c>
      <c r="E711" s="64">
        <v>181.87</v>
      </c>
      <c r="F711" s="64">
        <v>0</v>
      </c>
      <c r="H711" s="64">
        <f t="shared" si="87"/>
        <v>-181.87</v>
      </c>
      <c r="J711" s="64">
        <f t="shared" si="83"/>
        <v>95</v>
      </c>
      <c r="K711" s="64">
        <f t="shared" si="84"/>
        <v>102</v>
      </c>
      <c r="L711" s="64">
        <f t="shared" si="85"/>
        <v>361</v>
      </c>
      <c r="M711" s="64">
        <f t="shared" si="86"/>
        <v>133</v>
      </c>
      <c r="T711" s="64">
        <f t="shared" si="89"/>
        <v>690</v>
      </c>
      <c r="U711" s="64" t="e">
        <f ca="1">INDEX(OFFSET($G$21,0,MATCH(U$20,$H$20:$I$20,0),COUNT($A$21:$A$2199),1),MATCH($T711,OFFSET($I$21,0,MATCH(U$21,$J$19:$M$19,0),COUNT($A$21:$A$2199),1),0),1)</f>
        <v>#N/A</v>
      </c>
      <c r="V711" s="64" t="e">
        <f ca="1">INDEX(OFFSET($G$21,0,MATCH(V$20,$H$20:$I$20,0),COUNT($A$21:$A$2199),1),MATCH($T711,OFFSET($I$21,0,MATCH(V$21,$J$19:$M$19,0),COUNT($A$21:$A$2199),1),0),1)</f>
        <v>#N/A</v>
      </c>
      <c r="Y711" s="64" t="str">
        <f t="shared" ca="1" si="88"/>
        <v xml:space="preserve"> </v>
      </c>
      <c r="Z711" s="64" t="str">
        <f t="shared" ca="1" si="90"/>
        <v xml:space="preserve"> </v>
      </c>
    </row>
    <row r="712" spans="1:26" hidden="1" outlineLevel="1" x14ac:dyDescent="0.35">
      <c r="A712" s="64">
        <v>5323126</v>
      </c>
      <c r="B712" s="64" t="s">
        <v>184</v>
      </c>
      <c r="C712" s="64">
        <v>1745.86</v>
      </c>
      <c r="D712" s="64">
        <v>183</v>
      </c>
      <c r="E712" s="64">
        <v>139.47999999999999</v>
      </c>
      <c r="F712" s="64">
        <v>0</v>
      </c>
      <c r="H712" s="64">
        <f t="shared" si="87"/>
        <v>-139.47999999999999</v>
      </c>
      <c r="J712" s="64">
        <f t="shared" si="83"/>
        <v>95</v>
      </c>
      <c r="K712" s="64">
        <f t="shared" si="84"/>
        <v>102</v>
      </c>
      <c r="L712" s="64">
        <f t="shared" si="85"/>
        <v>362</v>
      </c>
      <c r="M712" s="64">
        <f t="shared" si="86"/>
        <v>133</v>
      </c>
      <c r="T712" s="64">
        <f t="shared" si="89"/>
        <v>691</v>
      </c>
      <c r="U712" s="64" t="e">
        <f ca="1">INDEX(OFFSET($G$21,0,MATCH(U$20,$H$20:$I$20,0),COUNT($A$21:$A$2199),1),MATCH($T712,OFFSET($I$21,0,MATCH(U$21,$J$19:$M$19,0),COUNT($A$21:$A$2199),1),0),1)</f>
        <v>#N/A</v>
      </c>
      <c r="V712" s="64" t="e">
        <f ca="1">INDEX(OFFSET($G$21,0,MATCH(V$20,$H$20:$I$20,0),COUNT($A$21:$A$2199),1),MATCH($T712,OFFSET($I$21,0,MATCH(V$21,$J$19:$M$19,0),COUNT($A$21:$A$2199),1),0),1)</f>
        <v>#N/A</v>
      </c>
      <c r="Y712" s="64" t="str">
        <f t="shared" ca="1" si="88"/>
        <v xml:space="preserve"> </v>
      </c>
      <c r="Z712" s="64" t="str">
        <f t="shared" ca="1" si="90"/>
        <v xml:space="preserve"> </v>
      </c>
    </row>
    <row r="713" spans="1:26" hidden="1" outlineLevel="1" x14ac:dyDescent="0.35">
      <c r="A713" s="64">
        <v>5330717</v>
      </c>
      <c r="B713" s="64" t="s">
        <v>102</v>
      </c>
      <c r="C713" s="64">
        <v>4610.62</v>
      </c>
      <c r="D713" s="64">
        <v>184</v>
      </c>
      <c r="E713" s="64">
        <v>368.36</v>
      </c>
      <c r="F713" s="64">
        <v>363.19</v>
      </c>
      <c r="H713" s="64">
        <f t="shared" si="87"/>
        <v>-5.1700000000000159</v>
      </c>
      <c r="J713" s="64">
        <f t="shared" si="83"/>
        <v>96</v>
      </c>
      <c r="K713" s="64">
        <f t="shared" si="84"/>
        <v>102</v>
      </c>
      <c r="L713" s="64">
        <f t="shared" si="85"/>
        <v>362</v>
      </c>
      <c r="M713" s="64">
        <f t="shared" si="86"/>
        <v>133</v>
      </c>
      <c r="T713" s="64">
        <f t="shared" si="89"/>
        <v>692</v>
      </c>
      <c r="U713" s="64" t="e">
        <f ca="1">INDEX(OFFSET($G$21,0,MATCH(U$20,$H$20:$I$20,0),COUNT($A$21:$A$2199),1),MATCH($T713,OFFSET($I$21,0,MATCH(U$21,$J$19:$M$19,0),COUNT($A$21:$A$2199),1),0),1)</f>
        <v>#N/A</v>
      </c>
      <c r="V713" s="64" t="e">
        <f ca="1">INDEX(OFFSET($G$21,0,MATCH(V$20,$H$20:$I$20,0),COUNT($A$21:$A$2199),1),MATCH($T713,OFFSET($I$21,0,MATCH(V$21,$J$19:$M$19,0),COUNT($A$21:$A$2199),1),0),1)</f>
        <v>#N/A</v>
      </c>
      <c r="Y713" s="64" t="str">
        <f t="shared" ca="1" si="88"/>
        <v xml:space="preserve"> </v>
      </c>
      <c r="Z713" s="64" t="str">
        <f t="shared" ca="1" si="90"/>
        <v xml:space="preserve"> </v>
      </c>
    </row>
    <row r="714" spans="1:26" hidden="1" outlineLevel="1" x14ac:dyDescent="0.35">
      <c r="A714" s="64">
        <v>5341350</v>
      </c>
      <c r="B714" s="64" t="s">
        <v>416</v>
      </c>
      <c r="C714" s="64">
        <v>2948.76</v>
      </c>
      <c r="D714" s="64">
        <v>186</v>
      </c>
      <c r="E714" s="64">
        <v>240.46</v>
      </c>
      <c r="F714" s="64">
        <v>0</v>
      </c>
      <c r="H714" s="64">
        <f t="shared" si="87"/>
        <v>-240.46</v>
      </c>
      <c r="J714" s="64">
        <f t="shared" si="83"/>
        <v>96</v>
      </c>
      <c r="K714" s="64">
        <f t="shared" si="84"/>
        <v>102</v>
      </c>
      <c r="L714" s="64">
        <f t="shared" si="85"/>
        <v>362</v>
      </c>
      <c r="M714" s="64">
        <f t="shared" si="86"/>
        <v>134</v>
      </c>
      <c r="T714" s="64">
        <f t="shared" si="89"/>
        <v>693</v>
      </c>
      <c r="U714" s="64" t="e">
        <f ca="1">INDEX(OFFSET($G$21,0,MATCH(U$20,$H$20:$I$20,0),COUNT($A$21:$A$2199),1),MATCH($T714,OFFSET($I$21,0,MATCH(U$21,$J$19:$M$19,0),COUNT($A$21:$A$2199),1),0),1)</f>
        <v>#N/A</v>
      </c>
      <c r="V714" s="64" t="e">
        <f ca="1">INDEX(OFFSET($G$21,0,MATCH(V$20,$H$20:$I$20,0),COUNT($A$21:$A$2199),1),MATCH($T714,OFFSET($I$21,0,MATCH(V$21,$J$19:$M$19,0),COUNT($A$21:$A$2199),1),0),1)</f>
        <v>#N/A</v>
      </c>
      <c r="Y714" s="64" t="str">
        <f t="shared" ca="1" si="88"/>
        <v xml:space="preserve"> </v>
      </c>
      <c r="Z714" s="64" t="str">
        <f t="shared" ca="1" si="90"/>
        <v xml:space="preserve"> </v>
      </c>
    </row>
    <row r="715" spans="1:26" hidden="1" outlineLevel="1" x14ac:dyDescent="0.35">
      <c r="A715" s="64">
        <v>5354577</v>
      </c>
      <c r="B715" s="64" t="s">
        <v>416</v>
      </c>
      <c r="C715" s="64">
        <v>4190.09</v>
      </c>
      <c r="D715" s="64">
        <v>188</v>
      </c>
      <c r="E715" s="64">
        <v>344.99</v>
      </c>
      <c r="F715" s="64">
        <v>0</v>
      </c>
      <c r="H715" s="64">
        <f t="shared" si="87"/>
        <v>-344.99</v>
      </c>
      <c r="J715" s="64">
        <f t="shared" si="83"/>
        <v>96</v>
      </c>
      <c r="K715" s="64">
        <f t="shared" si="84"/>
        <v>102</v>
      </c>
      <c r="L715" s="64">
        <f t="shared" si="85"/>
        <v>362</v>
      </c>
      <c r="M715" s="64">
        <f t="shared" si="86"/>
        <v>135</v>
      </c>
      <c r="T715" s="64">
        <f t="shared" si="89"/>
        <v>694</v>
      </c>
      <c r="U715" s="64" t="e">
        <f ca="1">INDEX(OFFSET($G$21,0,MATCH(U$20,$H$20:$I$20,0),COUNT($A$21:$A$2199),1),MATCH($T715,OFFSET($I$21,0,MATCH(U$21,$J$19:$M$19,0),COUNT($A$21:$A$2199),1),0),1)</f>
        <v>#N/A</v>
      </c>
      <c r="V715" s="64" t="e">
        <f ca="1">INDEX(OFFSET($G$21,0,MATCH(V$20,$H$20:$I$20,0),COUNT($A$21:$A$2199),1),MATCH($T715,OFFSET($I$21,0,MATCH(V$21,$J$19:$M$19,0),COUNT($A$21:$A$2199),1),0),1)</f>
        <v>#N/A</v>
      </c>
      <c r="Y715" s="64" t="str">
        <f t="shared" ca="1" si="88"/>
        <v xml:space="preserve"> </v>
      </c>
      <c r="Z715" s="64" t="str">
        <f t="shared" ca="1" si="90"/>
        <v xml:space="preserve"> </v>
      </c>
    </row>
    <row r="716" spans="1:26" hidden="1" outlineLevel="1" x14ac:dyDescent="0.35">
      <c r="A716" s="64">
        <v>5355400</v>
      </c>
      <c r="B716" s="64" t="s">
        <v>405</v>
      </c>
      <c r="C716" s="64">
        <v>6427.9</v>
      </c>
      <c r="D716" s="64">
        <v>183</v>
      </c>
      <c r="E716" s="64">
        <v>526.32000000000005</v>
      </c>
      <c r="F716" s="64">
        <v>517.37</v>
      </c>
      <c r="H716" s="64">
        <f t="shared" si="87"/>
        <v>-8.9500000000000455</v>
      </c>
      <c r="J716" s="64">
        <f t="shared" si="83"/>
        <v>96</v>
      </c>
      <c r="K716" s="64">
        <f t="shared" si="84"/>
        <v>103</v>
      </c>
      <c r="L716" s="64">
        <f t="shared" si="85"/>
        <v>362</v>
      </c>
      <c r="M716" s="64">
        <f t="shared" si="86"/>
        <v>135</v>
      </c>
      <c r="T716" s="64">
        <f t="shared" si="89"/>
        <v>695</v>
      </c>
      <c r="U716" s="64" t="e">
        <f ca="1">INDEX(OFFSET($G$21,0,MATCH(U$20,$H$20:$I$20,0),COUNT($A$21:$A$2199),1),MATCH($T716,OFFSET($I$21,0,MATCH(U$21,$J$19:$M$19,0),COUNT($A$21:$A$2199),1),0),1)</f>
        <v>#N/A</v>
      </c>
      <c r="V716" s="64" t="e">
        <f ca="1">INDEX(OFFSET($G$21,0,MATCH(V$20,$H$20:$I$20,0),COUNT($A$21:$A$2199),1),MATCH($T716,OFFSET($I$21,0,MATCH(V$21,$J$19:$M$19,0),COUNT($A$21:$A$2199),1),0),1)</f>
        <v>#N/A</v>
      </c>
      <c r="Y716" s="64" t="str">
        <f t="shared" ca="1" si="88"/>
        <v xml:space="preserve"> </v>
      </c>
      <c r="Z716" s="64" t="str">
        <f t="shared" ca="1" si="90"/>
        <v xml:space="preserve"> </v>
      </c>
    </row>
    <row r="717" spans="1:26" hidden="1" outlineLevel="1" x14ac:dyDescent="0.35">
      <c r="A717" s="64">
        <v>5364550</v>
      </c>
      <c r="B717" s="64" t="s">
        <v>184</v>
      </c>
      <c r="C717" s="64">
        <v>3800.43</v>
      </c>
      <c r="D717" s="64">
        <v>184</v>
      </c>
      <c r="E717" s="64">
        <v>321.13</v>
      </c>
      <c r="F717" s="64">
        <v>0</v>
      </c>
      <c r="H717" s="64">
        <f t="shared" si="87"/>
        <v>-321.13</v>
      </c>
      <c r="J717" s="64">
        <f t="shared" si="83"/>
        <v>96</v>
      </c>
      <c r="K717" s="64">
        <f t="shared" si="84"/>
        <v>103</v>
      </c>
      <c r="L717" s="64">
        <f t="shared" si="85"/>
        <v>363</v>
      </c>
      <c r="M717" s="64">
        <f t="shared" si="86"/>
        <v>135</v>
      </c>
      <c r="T717" s="64">
        <f t="shared" si="89"/>
        <v>696</v>
      </c>
      <c r="U717" s="64" t="e">
        <f ca="1">INDEX(OFFSET($G$21,0,MATCH(U$20,$H$20:$I$20,0),COUNT($A$21:$A$2199),1),MATCH($T717,OFFSET($I$21,0,MATCH(U$21,$J$19:$M$19,0),COUNT($A$21:$A$2199),1),0),1)</f>
        <v>#N/A</v>
      </c>
      <c r="V717" s="64" t="e">
        <f ca="1">INDEX(OFFSET($G$21,0,MATCH(V$20,$H$20:$I$20,0),COUNT($A$21:$A$2199),1),MATCH($T717,OFFSET($I$21,0,MATCH(V$21,$J$19:$M$19,0),COUNT($A$21:$A$2199),1),0),1)</f>
        <v>#N/A</v>
      </c>
      <c r="Y717" s="64" t="str">
        <f t="shared" ca="1" si="88"/>
        <v xml:space="preserve"> </v>
      </c>
      <c r="Z717" s="64" t="str">
        <f t="shared" ca="1" si="90"/>
        <v xml:space="preserve"> </v>
      </c>
    </row>
    <row r="718" spans="1:26" hidden="1" outlineLevel="1" x14ac:dyDescent="0.35">
      <c r="A718" s="64">
        <v>5376117</v>
      </c>
      <c r="B718" s="64" t="s">
        <v>184</v>
      </c>
      <c r="C718" s="64">
        <v>4327.42</v>
      </c>
      <c r="D718" s="64">
        <v>183</v>
      </c>
      <c r="E718" s="64">
        <v>350.63</v>
      </c>
      <c r="F718" s="64">
        <v>0</v>
      </c>
      <c r="H718" s="64">
        <f t="shared" si="87"/>
        <v>-350.63</v>
      </c>
      <c r="J718" s="64">
        <f t="shared" si="83"/>
        <v>96</v>
      </c>
      <c r="K718" s="64">
        <f t="shared" si="84"/>
        <v>103</v>
      </c>
      <c r="L718" s="64">
        <f t="shared" si="85"/>
        <v>364</v>
      </c>
      <c r="M718" s="64">
        <f t="shared" si="86"/>
        <v>135</v>
      </c>
      <c r="T718" s="64">
        <f t="shared" si="89"/>
        <v>697</v>
      </c>
      <c r="U718" s="64" t="e">
        <f ca="1">INDEX(OFFSET($G$21,0,MATCH(U$20,$H$20:$I$20,0),COUNT($A$21:$A$2199),1),MATCH($T718,OFFSET($I$21,0,MATCH(U$21,$J$19:$M$19,0),COUNT($A$21:$A$2199),1),0),1)</f>
        <v>#N/A</v>
      </c>
      <c r="V718" s="64" t="e">
        <f ca="1">INDEX(OFFSET($G$21,0,MATCH(V$20,$H$20:$I$20,0),COUNT($A$21:$A$2199),1),MATCH($T718,OFFSET($I$21,0,MATCH(V$21,$J$19:$M$19,0),COUNT($A$21:$A$2199),1),0),1)</f>
        <v>#N/A</v>
      </c>
      <c r="Y718" s="64" t="str">
        <f t="shared" ca="1" si="88"/>
        <v xml:space="preserve"> </v>
      </c>
      <c r="Z718" s="64" t="str">
        <f t="shared" ca="1" si="90"/>
        <v xml:space="preserve"> </v>
      </c>
    </row>
    <row r="719" spans="1:26" hidden="1" outlineLevel="1" x14ac:dyDescent="0.35">
      <c r="A719" s="64">
        <v>5376521</v>
      </c>
      <c r="B719" s="64" t="s">
        <v>405</v>
      </c>
      <c r="C719" s="64">
        <v>2324.2199999999998</v>
      </c>
      <c r="D719" s="64">
        <v>153</v>
      </c>
      <c r="E719" s="64">
        <v>182.46</v>
      </c>
      <c r="F719" s="64">
        <v>177.58</v>
      </c>
      <c r="H719" s="64">
        <f t="shared" si="87"/>
        <v>-4.8799999999999955</v>
      </c>
      <c r="J719" s="64">
        <f t="shared" si="83"/>
        <v>96</v>
      </c>
      <c r="K719" s="64">
        <f t="shared" si="84"/>
        <v>104</v>
      </c>
      <c r="L719" s="64">
        <f t="shared" si="85"/>
        <v>364</v>
      </c>
      <c r="M719" s="64">
        <f t="shared" si="86"/>
        <v>135</v>
      </c>
      <c r="T719" s="64">
        <f t="shared" si="89"/>
        <v>698</v>
      </c>
      <c r="U719" s="64" t="e">
        <f ca="1">INDEX(OFFSET($G$21,0,MATCH(U$20,$H$20:$I$20,0),COUNT($A$21:$A$2199),1),MATCH($T719,OFFSET($I$21,0,MATCH(U$21,$J$19:$M$19,0),COUNT($A$21:$A$2199),1),0),1)</f>
        <v>#N/A</v>
      </c>
      <c r="V719" s="64" t="e">
        <f ca="1">INDEX(OFFSET($G$21,0,MATCH(V$20,$H$20:$I$20,0),COUNT($A$21:$A$2199),1),MATCH($T719,OFFSET($I$21,0,MATCH(V$21,$J$19:$M$19,0),COUNT($A$21:$A$2199),1),0),1)</f>
        <v>#N/A</v>
      </c>
      <c r="Y719" s="64" t="str">
        <f t="shared" ca="1" si="88"/>
        <v xml:space="preserve"> </v>
      </c>
      <c r="Z719" s="64" t="str">
        <f t="shared" ca="1" si="90"/>
        <v xml:space="preserve"> </v>
      </c>
    </row>
    <row r="720" spans="1:26" hidden="1" outlineLevel="1" x14ac:dyDescent="0.35">
      <c r="A720" s="64">
        <v>5377800</v>
      </c>
      <c r="B720" s="64" t="s">
        <v>184</v>
      </c>
      <c r="C720" s="64">
        <v>2768.92</v>
      </c>
      <c r="D720" s="64">
        <v>183</v>
      </c>
      <c r="E720" s="64">
        <v>226.9</v>
      </c>
      <c r="F720" s="64">
        <v>0</v>
      </c>
      <c r="H720" s="64">
        <f t="shared" si="87"/>
        <v>-226.9</v>
      </c>
      <c r="J720" s="64">
        <f t="shared" si="83"/>
        <v>96</v>
      </c>
      <c r="K720" s="64">
        <f t="shared" si="84"/>
        <v>104</v>
      </c>
      <c r="L720" s="64">
        <f t="shared" si="85"/>
        <v>365</v>
      </c>
      <c r="M720" s="64">
        <f t="shared" si="86"/>
        <v>135</v>
      </c>
      <c r="T720" s="64">
        <f t="shared" si="89"/>
        <v>699</v>
      </c>
      <c r="U720" s="64" t="e">
        <f ca="1">INDEX(OFFSET($G$21,0,MATCH(U$20,$H$20:$I$20,0),COUNT($A$21:$A$2199),1),MATCH($T720,OFFSET($I$21,0,MATCH(U$21,$J$19:$M$19,0),COUNT($A$21:$A$2199),1),0),1)</f>
        <v>#N/A</v>
      </c>
      <c r="V720" s="64" t="e">
        <f ca="1">INDEX(OFFSET($G$21,0,MATCH(V$20,$H$20:$I$20,0),COUNT($A$21:$A$2199),1),MATCH($T720,OFFSET($I$21,0,MATCH(V$21,$J$19:$M$19,0),COUNT($A$21:$A$2199),1),0),1)</f>
        <v>#N/A</v>
      </c>
      <c r="Y720" s="64" t="str">
        <f t="shared" ca="1" si="88"/>
        <v xml:space="preserve"> </v>
      </c>
      <c r="Z720" s="64" t="str">
        <f t="shared" ca="1" si="90"/>
        <v xml:space="preserve"> </v>
      </c>
    </row>
    <row r="721" spans="1:26" hidden="1" outlineLevel="1" x14ac:dyDescent="0.35">
      <c r="A721" s="64">
        <v>5377991</v>
      </c>
      <c r="B721" s="64" t="s">
        <v>184</v>
      </c>
      <c r="C721" s="64">
        <v>4320.62</v>
      </c>
      <c r="D721" s="64">
        <v>183</v>
      </c>
      <c r="E721" s="64">
        <v>339.98</v>
      </c>
      <c r="F721" s="64">
        <v>0</v>
      </c>
      <c r="H721" s="64">
        <f t="shared" si="87"/>
        <v>-339.98</v>
      </c>
      <c r="J721" s="64">
        <f t="shared" si="83"/>
        <v>96</v>
      </c>
      <c r="K721" s="64">
        <f t="shared" si="84"/>
        <v>104</v>
      </c>
      <c r="L721" s="64">
        <f t="shared" si="85"/>
        <v>366</v>
      </c>
      <c r="M721" s="64">
        <f t="shared" si="86"/>
        <v>135</v>
      </c>
      <c r="T721" s="64">
        <f t="shared" si="89"/>
        <v>700</v>
      </c>
      <c r="U721" s="64" t="e">
        <f ca="1">INDEX(OFFSET($G$21,0,MATCH(U$20,$H$20:$I$20,0),COUNT($A$21:$A$2199),1),MATCH($T721,OFFSET($I$21,0,MATCH(U$21,$J$19:$M$19,0),COUNT($A$21:$A$2199),1),0),1)</f>
        <v>#N/A</v>
      </c>
      <c r="V721" s="64" t="e">
        <f ca="1">INDEX(OFFSET($G$21,0,MATCH(V$20,$H$20:$I$20,0),COUNT($A$21:$A$2199),1),MATCH($T721,OFFSET($I$21,0,MATCH(V$21,$J$19:$M$19,0),COUNT($A$21:$A$2199),1),0),1)</f>
        <v>#N/A</v>
      </c>
      <c r="Y721" s="64" t="str">
        <f t="shared" ca="1" si="88"/>
        <v xml:space="preserve"> </v>
      </c>
      <c r="Z721" s="64" t="str">
        <f t="shared" ca="1" si="90"/>
        <v xml:space="preserve"> </v>
      </c>
    </row>
    <row r="722" spans="1:26" hidden="1" outlineLevel="1" x14ac:dyDescent="0.35">
      <c r="A722" s="64">
        <v>5378551</v>
      </c>
      <c r="B722" s="64" t="s">
        <v>416</v>
      </c>
      <c r="C722" s="64">
        <v>4670.0200000000004</v>
      </c>
      <c r="D722" s="64">
        <v>186</v>
      </c>
      <c r="E722" s="64">
        <v>400.39</v>
      </c>
      <c r="F722" s="64">
        <v>0</v>
      </c>
      <c r="H722" s="64">
        <f t="shared" si="87"/>
        <v>-400.39</v>
      </c>
      <c r="J722" s="64">
        <f t="shared" si="83"/>
        <v>96</v>
      </c>
      <c r="K722" s="64">
        <f t="shared" si="84"/>
        <v>104</v>
      </c>
      <c r="L722" s="64">
        <f t="shared" si="85"/>
        <v>366</v>
      </c>
      <c r="M722" s="64">
        <f t="shared" si="86"/>
        <v>136</v>
      </c>
      <c r="T722" s="64">
        <f t="shared" si="89"/>
        <v>701</v>
      </c>
      <c r="U722" s="64" t="e">
        <f ca="1">INDEX(OFFSET($G$21,0,MATCH(U$20,$H$20:$I$20,0),COUNT($A$21:$A$2199),1),MATCH($T722,OFFSET($I$21,0,MATCH(U$21,$J$19:$M$19,0),COUNT($A$21:$A$2199),1),0),1)</f>
        <v>#N/A</v>
      </c>
      <c r="V722" s="64" t="e">
        <f ca="1">INDEX(OFFSET($G$21,0,MATCH(V$20,$H$20:$I$20,0),COUNT($A$21:$A$2199),1),MATCH($T722,OFFSET($I$21,0,MATCH(V$21,$J$19:$M$19,0),COUNT($A$21:$A$2199),1),0),1)</f>
        <v>#N/A</v>
      </c>
      <c r="Y722" s="64" t="str">
        <f t="shared" ca="1" si="88"/>
        <v xml:space="preserve"> </v>
      </c>
      <c r="Z722" s="64" t="str">
        <f t="shared" ca="1" si="90"/>
        <v xml:space="preserve"> </v>
      </c>
    </row>
    <row r="723" spans="1:26" hidden="1" outlineLevel="1" x14ac:dyDescent="0.35">
      <c r="A723" s="64">
        <v>5382940</v>
      </c>
      <c r="B723" s="64" t="s">
        <v>102</v>
      </c>
      <c r="C723" s="64">
        <v>4903.8999999999996</v>
      </c>
      <c r="D723" s="64">
        <v>154</v>
      </c>
      <c r="E723" s="64">
        <v>418.58</v>
      </c>
      <c r="F723" s="64">
        <v>420.74</v>
      </c>
      <c r="H723" s="64">
        <f t="shared" si="87"/>
        <v>2.160000000000025</v>
      </c>
      <c r="J723" s="64">
        <f t="shared" si="83"/>
        <v>97</v>
      </c>
      <c r="K723" s="64">
        <f t="shared" si="84"/>
        <v>104</v>
      </c>
      <c r="L723" s="64">
        <f t="shared" si="85"/>
        <v>366</v>
      </c>
      <c r="M723" s="64">
        <f t="shared" si="86"/>
        <v>136</v>
      </c>
      <c r="T723" s="64">
        <f t="shared" si="89"/>
        <v>702</v>
      </c>
      <c r="U723" s="64" t="e">
        <f ca="1">INDEX(OFFSET($G$21,0,MATCH(U$20,$H$20:$I$20,0),COUNT($A$21:$A$2199),1),MATCH($T723,OFFSET($I$21,0,MATCH(U$21,$J$19:$M$19,0),COUNT($A$21:$A$2199),1),0),1)</f>
        <v>#N/A</v>
      </c>
      <c r="V723" s="64" t="e">
        <f ca="1">INDEX(OFFSET($G$21,0,MATCH(V$20,$H$20:$I$20,0),COUNT($A$21:$A$2199),1),MATCH($T723,OFFSET($I$21,0,MATCH(V$21,$J$19:$M$19,0),COUNT($A$21:$A$2199),1),0),1)</f>
        <v>#N/A</v>
      </c>
      <c r="Y723" s="64" t="str">
        <f t="shared" ca="1" si="88"/>
        <v xml:space="preserve"> </v>
      </c>
      <c r="Z723" s="64" t="str">
        <f t="shared" ca="1" si="90"/>
        <v xml:space="preserve"> </v>
      </c>
    </row>
    <row r="724" spans="1:26" hidden="1" outlineLevel="1" x14ac:dyDescent="0.35">
      <c r="A724" s="64">
        <v>5388401</v>
      </c>
      <c r="B724" s="64" t="s">
        <v>405</v>
      </c>
      <c r="C724" s="64">
        <v>1273.28</v>
      </c>
      <c r="D724" s="64">
        <v>153</v>
      </c>
      <c r="E724" s="64">
        <v>101.88</v>
      </c>
      <c r="F724" s="64">
        <v>102.54</v>
      </c>
      <c r="H724" s="64">
        <f t="shared" si="87"/>
        <v>0.6600000000000108</v>
      </c>
      <c r="J724" s="64">
        <f t="shared" si="83"/>
        <v>97</v>
      </c>
      <c r="K724" s="64">
        <f t="shared" si="84"/>
        <v>105</v>
      </c>
      <c r="L724" s="64">
        <f t="shared" si="85"/>
        <v>366</v>
      </c>
      <c r="M724" s="64">
        <f t="shared" si="86"/>
        <v>136</v>
      </c>
      <c r="T724" s="64">
        <f t="shared" si="89"/>
        <v>703</v>
      </c>
      <c r="U724" s="64" t="e">
        <f ca="1">INDEX(OFFSET($G$21,0,MATCH(U$20,$H$20:$I$20,0),COUNT($A$21:$A$2199),1),MATCH($T724,OFFSET($I$21,0,MATCH(U$21,$J$19:$M$19,0),COUNT($A$21:$A$2199),1),0),1)</f>
        <v>#N/A</v>
      </c>
      <c r="V724" s="64" t="e">
        <f ca="1">INDEX(OFFSET($G$21,0,MATCH(V$20,$H$20:$I$20,0),COUNT($A$21:$A$2199),1),MATCH($T724,OFFSET($I$21,0,MATCH(V$21,$J$19:$M$19,0),COUNT($A$21:$A$2199),1),0),1)</f>
        <v>#N/A</v>
      </c>
      <c r="Y724" s="64" t="str">
        <f t="shared" ca="1" si="88"/>
        <v xml:space="preserve"> </v>
      </c>
      <c r="Z724" s="64" t="str">
        <f t="shared" ca="1" si="90"/>
        <v xml:space="preserve"> </v>
      </c>
    </row>
    <row r="725" spans="1:26" hidden="1" outlineLevel="1" x14ac:dyDescent="0.35">
      <c r="A725" s="64">
        <v>5397460</v>
      </c>
      <c r="B725" s="64" t="s">
        <v>184</v>
      </c>
      <c r="C725" s="64">
        <v>2047.45</v>
      </c>
      <c r="D725" s="64">
        <v>183</v>
      </c>
      <c r="E725" s="64">
        <v>175.1</v>
      </c>
      <c r="F725" s="64">
        <v>0</v>
      </c>
      <c r="H725" s="64">
        <f t="shared" si="87"/>
        <v>-175.1</v>
      </c>
      <c r="J725" s="64">
        <f t="shared" ref="J725:J788" si="91">IF($B725=J$19,J724+1,J724)</f>
        <v>97</v>
      </c>
      <c r="K725" s="64">
        <f t="shared" ref="K725:K788" si="92">IF($B725=K$19,K724+1,K724)</f>
        <v>105</v>
      </c>
      <c r="L725" s="64">
        <f t="shared" ref="L725:L788" si="93">IF($B725=L$19,L724+1,L724)</f>
        <v>367</v>
      </c>
      <c r="M725" s="64">
        <f t="shared" ref="M725:M788" si="94">IF($B725=M$19,M724+1,M724)</f>
        <v>136</v>
      </c>
      <c r="T725" s="64">
        <f t="shared" si="89"/>
        <v>704</v>
      </c>
      <c r="U725" s="64" t="e">
        <f ca="1">INDEX(OFFSET($G$21,0,MATCH(U$20,$H$20:$I$20,0),COUNT($A$21:$A$2199),1),MATCH($T725,OFFSET($I$21,0,MATCH(U$21,$J$19:$M$19,0),COUNT($A$21:$A$2199),1),0),1)</f>
        <v>#N/A</v>
      </c>
      <c r="V725" s="64" t="e">
        <f ca="1">INDEX(OFFSET($G$21,0,MATCH(V$20,$H$20:$I$20,0),COUNT($A$21:$A$2199),1),MATCH($T725,OFFSET($I$21,0,MATCH(V$21,$J$19:$M$19,0),COUNT($A$21:$A$2199),1),0),1)</f>
        <v>#N/A</v>
      </c>
      <c r="Y725" s="64" t="str">
        <f t="shared" ca="1" si="88"/>
        <v xml:space="preserve"> </v>
      </c>
      <c r="Z725" s="64" t="str">
        <f t="shared" ca="1" si="90"/>
        <v xml:space="preserve"> </v>
      </c>
    </row>
    <row r="726" spans="1:26" hidden="1" outlineLevel="1" x14ac:dyDescent="0.35">
      <c r="A726" s="64">
        <v>5399838</v>
      </c>
      <c r="B726" s="64" t="s">
        <v>184</v>
      </c>
      <c r="C726" s="64">
        <v>11404.45</v>
      </c>
      <c r="D726" s="64">
        <v>184</v>
      </c>
      <c r="E726" s="64">
        <v>925.97</v>
      </c>
      <c r="F726" s="64">
        <v>0</v>
      </c>
      <c r="H726" s="64">
        <f t="shared" ref="H726:H789" si="95">F726-E726</f>
        <v>-925.97</v>
      </c>
      <c r="J726" s="64">
        <f t="shared" si="91"/>
        <v>97</v>
      </c>
      <c r="K726" s="64">
        <f t="shared" si="92"/>
        <v>105</v>
      </c>
      <c r="L726" s="64">
        <f t="shared" si="93"/>
        <v>368</v>
      </c>
      <c r="M726" s="64">
        <f t="shared" si="94"/>
        <v>136</v>
      </c>
      <c r="T726" s="64">
        <f t="shared" si="89"/>
        <v>705</v>
      </c>
      <c r="U726" s="64" t="e">
        <f ca="1">INDEX(OFFSET($G$21,0,MATCH(U$20,$H$20:$I$20,0),COUNT($A$21:$A$2199),1),MATCH($T726,OFFSET($I$21,0,MATCH(U$21,$J$19:$M$19,0),COUNT($A$21:$A$2199),1),0),1)</f>
        <v>#N/A</v>
      </c>
      <c r="V726" s="64" t="e">
        <f ca="1">INDEX(OFFSET($G$21,0,MATCH(V$20,$H$20:$I$20,0),COUNT($A$21:$A$2199),1),MATCH($T726,OFFSET($I$21,0,MATCH(V$21,$J$19:$M$19,0),COUNT($A$21:$A$2199),1),0),1)</f>
        <v>#N/A</v>
      </c>
      <c r="Y726" s="64" t="str">
        <f t="shared" ca="1" si="88"/>
        <v xml:space="preserve"> </v>
      </c>
      <c r="Z726" s="64" t="str">
        <f t="shared" ca="1" si="90"/>
        <v xml:space="preserve"> </v>
      </c>
    </row>
    <row r="727" spans="1:26" hidden="1" outlineLevel="1" x14ac:dyDescent="0.35">
      <c r="A727" s="64">
        <v>5401469</v>
      </c>
      <c r="B727" s="64" t="s">
        <v>416</v>
      </c>
      <c r="C727" s="64">
        <v>2287.4499999999998</v>
      </c>
      <c r="D727" s="64">
        <v>184</v>
      </c>
      <c r="E727" s="64">
        <v>191.03</v>
      </c>
      <c r="F727" s="64">
        <v>0</v>
      </c>
      <c r="H727" s="64">
        <f t="shared" si="95"/>
        <v>-191.03</v>
      </c>
      <c r="J727" s="64">
        <f t="shared" si="91"/>
        <v>97</v>
      </c>
      <c r="K727" s="64">
        <f t="shared" si="92"/>
        <v>105</v>
      </c>
      <c r="L727" s="64">
        <f t="shared" si="93"/>
        <v>368</v>
      </c>
      <c r="M727" s="64">
        <f t="shared" si="94"/>
        <v>137</v>
      </c>
      <c r="T727" s="64">
        <f t="shared" si="89"/>
        <v>706</v>
      </c>
      <c r="U727" s="64" t="e">
        <f ca="1">INDEX(OFFSET($G$21,0,MATCH(U$20,$H$20:$I$20,0),COUNT($A$21:$A$2199),1),MATCH($T727,OFFSET($I$21,0,MATCH(U$21,$J$19:$M$19,0),COUNT($A$21:$A$2199),1),0),1)</f>
        <v>#N/A</v>
      </c>
      <c r="V727" s="64" t="e">
        <f ca="1">INDEX(OFFSET($G$21,0,MATCH(V$20,$H$20:$I$20,0),COUNT($A$21:$A$2199),1),MATCH($T727,OFFSET($I$21,0,MATCH(V$21,$J$19:$M$19,0),COUNT($A$21:$A$2199),1),0),1)</f>
        <v>#N/A</v>
      </c>
      <c r="Y727" s="64" t="str">
        <f t="shared" ref="Y727:Y790" ca="1" si="96">IF(ISNA(U727)," ",U727)</f>
        <v xml:space="preserve"> </v>
      </c>
      <c r="Z727" s="64" t="str">
        <f t="shared" ca="1" si="90"/>
        <v xml:space="preserve"> </v>
      </c>
    </row>
    <row r="728" spans="1:26" hidden="1" outlineLevel="1" x14ac:dyDescent="0.35">
      <c r="A728" s="64">
        <v>5403093</v>
      </c>
      <c r="B728" s="64" t="s">
        <v>184</v>
      </c>
      <c r="C728" s="64">
        <v>4145.7700000000004</v>
      </c>
      <c r="D728" s="64">
        <v>183</v>
      </c>
      <c r="E728" s="64">
        <v>344.79</v>
      </c>
      <c r="F728" s="64">
        <v>0</v>
      </c>
      <c r="H728" s="64">
        <f t="shared" si="95"/>
        <v>-344.79</v>
      </c>
      <c r="J728" s="64">
        <f t="shared" si="91"/>
        <v>97</v>
      </c>
      <c r="K728" s="64">
        <f t="shared" si="92"/>
        <v>105</v>
      </c>
      <c r="L728" s="64">
        <f t="shared" si="93"/>
        <v>369</v>
      </c>
      <c r="M728" s="64">
        <f t="shared" si="94"/>
        <v>137</v>
      </c>
      <c r="T728" s="64">
        <f t="shared" ref="T728:T791" si="97">T727+1</f>
        <v>707</v>
      </c>
      <c r="U728" s="64" t="e">
        <f ca="1">INDEX(OFFSET($G$21,0,MATCH(U$20,$H$20:$I$20,0),COUNT($A$21:$A$2199),1),MATCH($T728,OFFSET($I$21,0,MATCH(U$21,$J$19:$M$19,0),COUNT($A$21:$A$2199),1),0),1)</f>
        <v>#N/A</v>
      </c>
      <c r="V728" s="64" t="e">
        <f ca="1">INDEX(OFFSET($G$21,0,MATCH(V$20,$H$20:$I$20,0),COUNT($A$21:$A$2199),1),MATCH($T728,OFFSET($I$21,0,MATCH(V$21,$J$19:$M$19,0),COUNT($A$21:$A$2199),1),0),1)</f>
        <v>#N/A</v>
      </c>
      <c r="Y728" s="64" t="str">
        <f t="shared" ca="1" si="96"/>
        <v xml:space="preserve"> </v>
      </c>
      <c r="Z728" s="64" t="str">
        <f t="shared" ref="Z728:Z791" ca="1" si="98">IF(ISNA(V728)," ",V728)</f>
        <v xml:space="preserve"> </v>
      </c>
    </row>
    <row r="729" spans="1:26" hidden="1" outlineLevel="1" x14ac:dyDescent="0.35">
      <c r="A729" s="64">
        <v>5403423</v>
      </c>
      <c r="B729" s="64" t="s">
        <v>405</v>
      </c>
      <c r="C729" s="64">
        <v>7105.58</v>
      </c>
      <c r="D729" s="64">
        <v>183</v>
      </c>
      <c r="E729" s="64">
        <v>585.80999999999995</v>
      </c>
      <c r="F729" s="64">
        <v>571.64</v>
      </c>
      <c r="H729" s="64">
        <f t="shared" si="95"/>
        <v>-14.169999999999959</v>
      </c>
      <c r="J729" s="64">
        <f t="shared" si="91"/>
        <v>97</v>
      </c>
      <c r="K729" s="64">
        <f t="shared" si="92"/>
        <v>106</v>
      </c>
      <c r="L729" s="64">
        <f t="shared" si="93"/>
        <v>369</v>
      </c>
      <c r="M729" s="64">
        <f t="shared" si="94"/>
        <v>137</v>
      </c>
      <c r="T729" s="64">
        <f t="shared" si="97"/>
        <v>708</v>
      </c>
      <c r="U729" s="64" t="e">
        <f ca="1">INDEX(OFFSET($G$21,0,MATCH(U$20,$H$20:$I$20,0),COUNT($A$21:$A$2199),1),MATCH($T729,OFFSET($I$21,0,MATCH(U$21,$J$19:$M$19,0),COUNT($A$21:$A$2199),1),0),1)</f>
        <v>#N/A</v>
      </c>
      <c r="V729" s="64" t="e">
        <f ca="1">INDEX(OFFSET($G$21,0,MATCH(V$20,$H$20:$I$20,0),COUNT($A$21:$A$2199),1),MATCH($T729,OFFSET($I$21,0,MATCH(V$21,$J$19:$M$19,0),COUNT($A$21:$A$2199),1),0),1)</f>
        <v>#N/A</v>
      </c>
      <c r="Y729" s="64" t="str">
        <f t="shared" ca="1" si="96"/>
        <v xml:space="preserve"> </v>
      </c>
      <c r="Z729" s="64" t="str">
        <f t="shared" ca="1" si="98"/>
        <v xml:space="preserve"> </v>
      </c>
    </row>
    <row r="730" spans="1:26" hidden="1" outlineLevel="1" x14ac:dyDescent="0.35">
      <c r="A730" s="64">
        <v>5405817</v>
      </c>
      <c r="B730" s="64" t="s">
        <v>184</v>
      </c>
      <c r="C730" s="64">
        <v>1980.02</v>
      </c>
      <c r="D730" s="64">
        <v>183</v>
      </c>
      <c r="E730" s="64">
        <v>170.06</v>
      </c>
      <c r="F730" s="64">
        <v>0</v>
      </c>
      <c r="H730" s="64">
        <f t="shared" si="95"/>
        <v>-170.06</v>
      </c>
      <c r="J730" s="64">
        <f t="shared" si="91"/>
        <v>97</v>
      </c>
      <c r="K730" s="64">
        <f t="shared" si="92"/>
        <v>106</v>
      </c>
      <c r="L730" s="64">
        <f t="shared" si="93"/>
        <v>370</v>
      </c>
      <c r="M730" s="64">
        <f t="shared" si="94"/>
        <v>137</v>
      </c>
      <c r="T730" s="64">
        <f t="shared" si="97"/>
        <v>709</v>
      </c>
      <c r="U730" s="64" t="e">
        <f ca="1">INDEX(OFFSET($G$21,0,MATCH(U$20,$H$20:$I$20,0),COUNT($A$21:$A$2199),1),MATCH($T730,OFFSET($I$21,0,MATCH(U$21,$J$19:$M$19,0),COUNT($A$21:$A$2199),1),0),1)</f>
        <v>#N/A</v>
      </c>
      <c r="V730" s="64" t="e">
        <f ca="1">INDEX(OFFSET($G$21,0,MATCH(V$20,$H$20:$I$20,0),COUNT($A$21:$A$2199),1),MATCH($T730,OFFSET($I$21,0,MATCH(V$21,$J$19:$M$19,0),COUNT($A$21:$A$2199),1),0),1)</f>
        <v>#N/A</v>
      </c>
      <c r="Y730" s="64" t="str">
        <f t="shared" ca="1" si="96"/>
        <v xml:space="preserve"> </v>
      </c>
      <c r="Z730" s="64" t="str">
        <f t="shared" ca="1" si="98"/>
        <v xml:space="preserve"> </v>
      </c>
    </row>
    <row r="731" spans="1:26" hidden="1" outlineLevel="1" x14ac:dyDescent="0.35">
      <c r="A731" s="64">
        <v>5407483</v>
      </c>
      <c r="B731" s="64" t="s">
        <v>184</v>
      </c>
      <c r="C731" s="64">
        <v>2851.3</v>
      </c>
      <c r="D731" s="64">
        <v>185</v>
      </c>
      <c r="E731" s="64">
        <v>223.9</v>
      </c>
      <c r="F731" s="64">
        <v>0</v>
      </c>
      <c r="H731" s="64">
        <f t="shared" si="95"/>
        <v>-223.9</v>
      </c>
      <c r="J731" s="64">
        <f t="shared" si="91"/>
        <v>97</v>
      </c>
      <c r="K731" s="64">
        <f t="shared" si="92"/>
        <v>106</v>
      </c>
      <c r="L731" s="64">
        <f t="shared" si="93"/>
        <v>371</v>
      </c>
      <c r="M731" s="64">
        <f t="shared" si="94"/>
        <v>137</v>
      </c>
      <c r="T731" s="64">
        <f t="shared" si="97"/>
        <v>710</v>
      </c>
      <c r="U731" s="64" t="e">
        <f ca="1">INDEX(OFFSET($G$21,0,MATCH(U$20,$H$20:$I$20,0),COUNT($A$21:$A$2199),1),MATCH($T731,OFFSET($I$21,0,MATCH(U$21,$J$19:$M$19,0),COUNT($A$21:$A$2199),1),0),1)</f>
        <v>#N/A</v>
      </c>
      <c r="V731" s="64" t="e">
        <f ca="1">INDEX(OFFSET($G$21,0,MATCH(V$20,$H$20:$I$20,0),COUNT($A$21:$A$2199),1),MATCH($T731,OFFSET($I$21,0,MATCH(V$21,$J$19:$M$19,0),COUNT($A$21:$A$2199),1),0),1)</f>
        <v>#N/A</v>
      </c>
      <c r="Y731" s="64" t="str">
        <f t="shared" ca="1" si="96"/>
        <v xml:space="preserve"> </v>
      </c>
      <c r="Z731" s="64" t="str">
        <f t="shared" ca="1" si="98"/>
        <v xml:space="preserve"> </v>
      </c>
    </row>
    <row r="732" spans="1:26" hidden="1" outlineLevel="1" x14ac:dyDescent="0.35">
      <c r="A732" s="64">
        <v>5409827</v>
      </c>
      <c r="B732" s="64" t="s">
        <v>416</v>
      </c>
      <c r="C732" s="64">
        <v>4140.0200000000004</v>
      </c>
      <c r="D732" s="64">
        <v>184</v>
      </c>
      <c r="E732" s="64">
        <v>332.37</v>
      </c>
      <c r="F732" s="64">
        <v>0</v>
      </c>
      <c r="H732" s="64">
        <f t="shared" si="95"/>
        <v>-332.37</v>
      </c>
      <c r="J732" s="64">
        <f t="shared" si="91"/>
        <v>97</v>
      </c>
      <c r="K732" s="64">
        <f t="shared" si="92"/>
        <v>106</v>
      </c>
      <c r="L732" s="64">
        <f t="shared" si="93"/>
        <v>371</v>
      </c>
      <c r="M732" s="64">
        <f t="shared" si="94"/>
        <v>138</v>
      </c>
      <c r="T732" s="64">
        <f t="shared" si="97"/>
        <v>711</v>
      </c>
      <c r="U732" s="64" t="e">
        <f ca="1">INDEX(OFFSET($G$21,0,MATCH(U$20,$H$20:$I$20,0),COUNT($A$21:$A$2199),1),MATCH($T732,OFFSET($I$21,0,MATCH(U$21,$J$19:$M$19,0),COUNT($A$21:$A$2199),1),0),1)</f>
        <v>#N/A</v>
      </c>
      <c r="V732" s="64" t="e">
        <f ca="1">INDEX(OFFSET($G$21,0,MATCH(V$20,$H$20:$I$20,0),COUNT($A$21:$A$2199),1),MATCH($T732,OFFSET($I$21,0,MATCH(V$21,$J$19:$M$19,0),COUNT($A$21:$A$2199),1),0),1)</f>
        <v>#N/A</v>
      </c>
      <c r="Y732" s="64" t="str">
        <f t="shared" ca="1" si="96"/>
        <v xml:space="preserve"> </v>
      </c>
      <c r="Z732" s="64" t="str">
        <f t="shared" ca="1" si="98"/>
        <v xml:space="preserve"> </v>
      </c>
    </row>
    <row r="733" spans="1:26" hidden="1" outlineLevel="1" x14ac:dyDescent="0.35">
      <c r="A733" s="64">
        <v>5425823</v>
      </c>
      <c r="B733" s="64" t="s">
        <v>416</v>
      </c>
      <c r="C733" s="64">
        <v>8078.77</v>
      </c>
      <c r="D733" s="64">
        <v>184</v>
      </c>
      <c r="E733" s="64">
        <v>687.31</v>
      </c>
      <c r="F733" s="64">
        <v>0</v>
      </c>
      <c r="H733" s="64">
        <f t="shared" si="95"/>
        <v>-687.31</v>
      </c>
      <c r="J733" s="64">
        <f t="shared" si="91"/>
        <v>97</v>
      </c>
      <c r="K733" s="64">
        <f t="shared" si="92"/>
        <v>106</v>
      </c>
      <c r="L733" s="64">
        <f t="shared" si="93"/>
        <v>371</v>
      </c>
      <c r="M733" s="64">
        <f t="shared" si="94"/>
        <v>139</v>
      </c>
      <c r="T733" s="64">
        <f t="shared" si="97"/>
        <v>712</v>
      </c>
      <c r="U733" s="64" t="e">
        <f ca="1">INDEX(OFFSET($G$21,0,MATCH(U$20,$H$20:$I$20,0),COUNT($A$21:$A$2199),1),MATCH($T733,OFFSET($I$21,0,MATCH(U$21,$J$19:$M$19,0),COUNT($A$21:$A$2199),1),0),1)</f>
        <v>#N/A</v>
      </c>
      <c r="V733" s="64" t="e">
        <f ca="1">INDEX(OFFSET($G$21,0,MATCH(V$20,$H$20:$I$20,0),COUNT($A$21:$A$2199),1),MATCH($T733,OFFSET($I$21,0,MATCH(V$21,$J$19:$M$19,0),COUNT($A$21:$A$2199),1),0),1)</f>
        <v>#N/A</v>
      </c>
      <c r="Y733" s="64" t="str">
        <f t="shared" ca="1" si="96"/>
        <v xml:space="preserve"> </v>
      </c>
      <c r="Z733" s="64" t="str">
        <f t="shared" ca="1" si="98"/>
        <v xml:space="preserve"> </v>
      </c>
    </row>
    <row r="734" spans="1:26" hidden="1" outlineLevel="1" x14ac:dyDescent="0.35">
      <c r="A734" s="64">
        <v>5445110</v>
      </c>
      <c r="B734" s="64" t="s">
        <v>184</v>
      </c>
      <c r="C734" s="64">
        <v>4932.34</v>
      </c>
      <c r="D734" s="64">
        <v>185</v>
      </c>
      <c r="E734" s="64">
        <v>402.51</v>
      </c>
      <c r="F734" s="64">
        <v>0</v>
      </c>
      <c r="H734" s="64">
        <f t="shared" si="95"/>
        <v>-402.51</v>
      </c>
      <c r="J734" s="64">
        <f t="shared" si="91"/>
        <v>97</v>
      </c>
      <c r="K734" s="64">
        <f t="shared" si="92"/>
        <v>106</v>
      </c>
      <c r="L734" s="64">
        <f t="shared" si="93"/>
        <v>372</v>
      </c>
      <c r="M734" s="64">
        <f t="shared" si="94"/>
        <v>139</v>
      </c>
      <c r="T734" s="64">
        <f t="shared" si="97"/>
        <v>713</v>
      </c>
      <c r="U734" s="64" t="e">
        <f ca="1">INDEX(OFFSET($G$21,0,MATCH(U$20,$H$20:$I$20,0),COUNT($A$21:$A$2199),1),MATCH($T734,OFFSET($I$21,0,MATCH(U$21,$J$19:$M$19,0),COUNT($A$21:$A$2199),1),0),1)</f>
        <v>#N/A</v>
      </c>
      <c r="V734" s="64" t="e">
        <f ca="1">INDEX(OFFSET($G$21,0,MATCH(V$20,$H$20:$I$20,0),COUNT($A$21:$A$2199),1),MATCH($T734,OFFSET($I$21,0,MATCH(V$21,$J$19:$M$19,0),COUNT($A$21:$A$2199),1),0),1)</f>
        <v>#N/A</v>
      </c>
      <c r="Y734" s="64" t="str">
        <f t="shared" ca="1" si="96"/>
        <v xml:space="preserve"> </v>
      </c>
      <c r="Z734" s="64" t="str">
        <f t="shared" ca="1" si="98"/>
        <v xml:space="preserve"> </v>
      </c>
    </row>
    <row r="735" spans="1:26" hidden="1" outlineLevel="1" x14ac:dyDescent="0.35">
      <c r="A735" s="64">
        <v>5465233</v>
      </c>
      <c r="B735" s="64" t="s">
        <v>184</v>
      </c>
      <c r="C735" s="64">
        <v>3541.75</v>
      </c>
      <c r="D735" s="64">
        <v>182</v>
      </c>
      <c r="E735" s="64">
        <v>282.74</v>
      </c>
      <c r="F735" s="64">
        <v>0</v>
      </c>
      <c r="H735" s="64">
        <f t="shared" si="95"/>
        <v>-282.74</v>
      </c>
      <c r="J735" s="64">
        <f t="shared" si="91"/>
        <v>97</v>
      </c>
      <c r="K735" s="64">
        <f t="shared" si="92"/>
        <v>106</v>
      </c>
      <c r="L735" s="64">
        <f t="shared" si="93"/>
        <v>373</v>
      </c>
      <c r="M735" s="64">
        <f t="shared" si="94"/>
        <v>139</v>
      </c>
      <c r="T735" s="64">
        <f t="shared" si="97"/>
        <v>714</v>
      </c>
      <c r="U735" s="64" t="e">
        <f ca="1">INDEX(OFFSET($G$21,0,MATCH(U$20,$H$20:$I$20,0),COUNT($A$21:$A$2199),1),MATCH($T735,OFFSET($I$21,0,MATCH(U$21,$J$19:$M$19,0),COUNT($A$21:$A$2199),1),0),1)</f>
        <v>#N/A</v>
      </c>
      <c r="V735" s="64" t="e">
        <f ca="1">INDEX(OFFSET($G$21,0,MATCH(V$20,$H$20:$I$20,0),COUNT($A$21:$A$2199),1),MATCH($T735,OFFSET($I$21,0,MATCH(V$21,$J$19:$M$19,0),COUNT($A$21:$A$2199),1),0),1)</f>
        <v>#N/A</v>
      </c>
      <c r="Y735" s="64" t="str">
        <f t="shared" ca="1" si="96"/>
        <v xml:space="preserve"> </v>
      </c>
      <c r="Z735" s="64" t="str">
        <f t="shared" ca="1" si="98"/>
        <v xml:space="preserve"> </v>
      </c>
    </row>
    <row r="736" spans="1:26" hidden="1" outlineLevel="1" x14ac:dyDescent="0.35">
      <c r="A736" s="64">
        <v>5465746</v>
      </c>
      <c r="B736" s="64" t="s">
        <v>184</v>
      </c>
      <c r="C736" s="64">
        <v>3868.31</v>
      </c>
      <c r="D736" s="64">
        <v>182</v>
      </c>
      <c r="E736" s="64">
        <v>300.52999999999997</v>
      </c>
      <c r="F736" s="64">
        <v>0</v>
      </c>
      <c r="H736" s="64">
        <f t="shared" si="95"/>
        <v>-300.52999999999997</v>
      </c>
      <c r="J736" s="64">
        <f t="shared" si="91"/>
        <v>97</v>
      </c>
      <c r="K736" s="64">
        <f t="shared" si="92"/>
        <v>106</v>
      </c>
      <c r="L736" s="64">
        <f t="shared" si="93"/>
        <v>374</v>
      </c>
      <c r="M736" s="64">
        <f t="shared" si="94"/>
        <v>139</v>
      </c>
      <c r="T736" s="64">
        <f t="shared" si="97"/>
        <v>715</v>
      </c>
      <c r="U736" s="64" t="e">
        <f ca="1">INDEX(OFFSET($G$21,0,MATCH(U$20,$H$20:$I$20,0),COUNT($A$21:$A$2199),1),MATCH($T736,OFFSET($I$21,0,MATCH(U$21,$J$19:$M$19,0),COUNT($A$21:$A$2199),1),0),1)</f>
        <v>#N/A</v>
      </c>
      <c r="V736" s="64" t="e">
        <f ca="1">INDEX(OFFSET($G$21,0,MATCH(V$20,$H$20:$I$20,0),COUNT($A$21:$A$2199),1),MATCH($T736,OFFSET($I$21,0,MATCH(V$21,$J$19:$M$19,0),COUNT($A$21:$A$2199),1),0),1)</f>
        <v>#N/A</v>
      </c>
      <c r="Y736" s="64" t="str">
        <f t="shared" ca="1" si="96"/>
        <v xml:space="preserve"> </v>
      </c>
      <c r="Z736" s="64" t="str">
        <f t="shared" ca="1" si="98"/>
        <v xml:space="preserve"> </v>
      </c>
    </row>
    <row r="737" spans="1:26" hidden="1" outlineLevel="1" x14ac:dyDescent="0.35">
      <c r="A737" s="64">
        <v>5484564</v>
      </c>
      <c r="B737" s="64" t="s">
        <v>184</v>
      </c>
      <c r="C737" s="64">
        <v>1564.6</v>
      </c>
      <c r="D737" s="64">
        <v>183</v>
      </c>
      <c r="E737" s="64">
        <v>119.76</v>
      </c>
      <c r="F737" s="64">
        <v>0</v>
      </c>
      <c r="H737" s="64">
        <f t="shared" si="95"/>
        <v>-119.76</v>
      </c>
      <c r="J737" s="64">
        <f t="shared" si="91"/>
        <v>97</v>
      </c>
      <c r="K737" s="64">
        <f t="shared" si="92"/>
        <v>106</v>
      </c>
      <c r="L737" s="64">
        <f t="shared" si="93"/>
        <v>375</v>
      </c>
      <c r="M737" s="64">
        <f t="shared" si="94"/>
        <v>139</v>
      </c>
      <c r="T737" s="64">
        <f t="shared" si="97"/>
        <v>716</v>
      </c>
      <c r="U737" s="64" t="e">
        <f ca="1">INDEX(OFFSET($G$21,0,MATCH(U$20,$H$20:$I$20,0),COUNT($A$21:$A$2199),1),MATCH($T737,OFFSET($I$21,0,MATCH(U$21,$J$19:$M$19,0),COUNT($A$21:$A$2199),1),0),1)</f>
        <v>#N/A</v>
      </c>
      <c r="V737" s="64" t="e">
        <f ca="1">INDEX(OFFSET($G$21,0,MATCH(V$20,$H$20:$I$20,0),COUNT($A$21:$A$2199),1),MATCH($T737,OFFSET($I$21,0,MATCH(V$21,$J$19:$M$19,0),COUNT($A$21:$A$2199),1),0),1)</f>
        <v>#N/A</v>
      </c>
      <c r="Y737" s="64" t="str">
        <f t="shared" ca="1" si="96"/>
        <v xml:space="preserve"> </v>
      </c>
      <c r="Z737" s="64" t="str">
        <f t="shared" ca="1" si="98"/>
        <v xml:space="preserve"> </v>
      </c>
    </row>
    <row r="738" spans="1:26" hidden="1" outlineLevel="1" x14ac:dyDescent="0.35">
      <c r="A738" s="64">
        <v>5484572</v>
      </c>
      <c r="B738" s="64" t="s">
        <v>102</v>
      </c>
      <c r="C738" s="64">
        <v>6812.82</v>
      </c>
      <c r="D738" s="64">
        <v>153</v>
      </c>
      <c r="E738" s="64">
        <v>568.04999999999995</v>
      </c>
      <c r="F738" s="64">
        <v>566.17999999999995</v>
      </c>
      <c r="H738" s="64">
        <f t="shared" si="95"/>
        <v>-1.8700000000000045</v>
      </c>
      <c r="J738" s="64">
        <f t="shared" si="91"/>
        <v>98</v>
      </c>
      <c r="K738" s="64">
        <f t="shared" si="92"/>
        <v>106</v>
      </c>
      <c r="L738" s="64">
        <f t="shared" si="93"/>
        <v>375</v>
      </c>
      <c r="M738" s="64">
        <f t="shared" si="94"/>
        <v>139</v>
      </c>
      <c r="T738" s="64">
        <f t="shared" si="97"/>
        <v>717</v>
      </c>
      <c r="U738" s="64" t="e">
        <f ca="1">INDEX(OFFSET($G$21,0,MATCH(U$20,$H$20:$I$20,0),COUNT($A$21:$A$2199),1),MATCH($T738,OFFSET($I$21,0,MATCH(U$21,$J$19:$M$19,0),COUNT($A$21:$A$2199),1),0),1)</f>
        <v>#N/A</v>
      </c>
      <c r="V738" s="64" t="e">
        <f ca="1">INDEX(OFFSET($G$21,0,MATCH(V$20,$H$20:$I$20,0),COUNT($A$21:$A$2199),1),MATCH($T738,OFFSET($I$21,0,MATCH(V$21,$J$19:$M$19,0),COUNT($A$21:$A$2199),1),0),1)</f>
        <v>#N/A</v>
      </c>
      <c r="Y738" s="64" t="str">
        <f t="shared" ca="1" si="96"/>
        <v xml:space="preserve"> </v>
      </c>
      <c r="Z738" s="64" t="str">
        <f t="shared" ca="1" si="98"/>
        <v xml:space="preserve"> </v>
      </c>
    </row>
    <row r="739" spans="1:26" hidden="1" outlineLevel="1" x14ac:dyDescent="0.35">
      <c r="A739" s="64">
        <v>5489952</v>
      </c>
      <c r="B739" s="64" t="s">
        <v>416</v>
      </c>
      <c r="C739" s="64">
        <v>5174.24</v>
      </c>
      <c r="D739" s="64">
        <v>183</v>
      </c>
      <c r="E739" s="64">
        <v>411.09</v>
      </c>
      <c r="F739" s="64">
        <v>0</v>
      </c>
      <c r="H739" s="64">
        <f t="shared" si="95"/>
        <v>-411.09</v>
      </c>
      <c r="J739" s="64">
        <f t="shared" si="91"/>
        <v>98</v>
      </c>
      <c r="K739" s="64">
        <f t="shared" si="92"/>
        <v>106</v>
      </c>
      <c r="L739" s="64">
        <f t="shared" si="93"/>
        <v>375</v>
      </c>
      <c r="M739" s="64">
        <f t="shared" si="94"/>
        <v>140</v>
      </c>
      <c r="T739" s="64">
        <f t="shared" si="97"/>
        <v>718</v>
      </c>
      <c r="U739" s="64" t="e">
        <f ca="1">INDEX(OFFSET($G$21,0,MATCH(U$20,$H$20:$I$20,0),COUNT($A$21:$A$2199),1),MATCH($T739,OFFSET($I$21,0,MATCH(U$21,$J$19:$M$19,0),COUNT($A$21:$A$2199),1),0),1)</f>
        <v>#N/A</v>
      </c>
      <c r="V739" s="64" t="e">
        <f ca="1">INDEX(OFFSET($G$21,0,MATCH(V$20,$H$20:$I$20,0),COUNT($A$21:$A$2199),1),MATCH($T739,OFFSET($I$21,0,MATCH(V$21,$J$19:$M$19,0),COUNT($A$21:$A$2199),1),0),1)</f>
        <v>#N/A</v>
      </c>
      <c r="Y739" s="64" t="str">
        <f t="shared" ca="1" si="96"/>
        <v xml:space="preserve"> </v>
      </c>
      <c r="Z739" s="64" t="str">
        <f t="shared" ca="1" si="98"/>
        <v xml:space="preserve"> </v>
      </c>
    </row>
    <row r="740" spans="1:26" hidden="1" outlineLevel="1" x14ac:dyDescent="0.35">
      <c r="A740" s="64">
        <v>5514197</v>
      </c>
      <c r="B740" s="64" t="s">
        <v>102</v>
      </c>
      <c r="C740" s="64">
        <v>4883.41</v>
      </c>
      <c r="D740" s="64">
        <v>184</v>
      </c>
      <c r="E740" s="64">
        <v>377.1</v>
      </c>
      <c r="F740" s="64">
        <v>369.47</v>
      </c>
      <c r="H740" s="64">
        <f t="shared" si="95"/>
        <v>-7.6299999999999955</v>
      </c>
      <c r="J740" s="64">
        <f t="shared" si="91"/>
        <v>99</v>
      </c>
      <c r="K740" s="64">
        <f t="shared" si="92"/>
        <v>106</v>
      </c>
      <c r="L740" s="64">
        <f t="shared" si="93"/>
        <v>375</v>
      </c>
      <c r="M740" s="64">
        <f t="shared" si="94"/>
        <v>140</v>
      </c>
      <c r="T740" s="64">
        <f t="shared" si="97"/>
        <v>719</v>
      </c>
      <c r="U740" s="64" t="e">
        <f ca="1">INDEX(OFFSET($G$21,0,MATCH(U$20,$H$20:$I$20,0),COUNT($A$21:$A$2199),1),MATCH($T740,OFFSET($I$21,0,MATCH(U$21,$J$19:$M$19,0),COUNT($A$21:$A$2199),1),0),1)</f>
        <v>#N/A</v>
      </c>
      <c r="V740" s="64" t="e">
        <f ca="1">INDEX(OFFSET($G$21,0,MATCH(V$20,$H$20:$I$20,0),COUNT($A$21:$A$2199),1),MATCH($T740,OFFSET($I$21,0,MATCH(V$21,$J$19:$M$19,0),COUNT($A$21:$A$2199),1),0),1)</f>
        <v>#N/A</v>
      </c>
      <c r="Y740" s="64" t="str">
        <f t="shared" ca="1" si="96"/>
        <v xml:space="preserve"> </v>
      </c>
      <c r="Z740" s="64" t="str">
        <f t="shared" ca="1" si="98"/>
        <v xml:space="preserve"> </v>
      </c>
    </row>
    <row r="741" spans="1:26" hidden="1" outlineLevel="1" x14ac:dyDescent="0.35">
      <c r="A741" s="64">
        <v>5515707</v>
      </c>
      <c r="B741" s="64" t="s">
        <v>416</v>
      </c>
      <c r="C741" s="64">
        <v>2238.7199999999998</v>
      </c>
      <c r="D741" s="64">
        <v>184</v>
      </c>
      <c r="E741" s="64">
        <v>181.74</v>
      </c>
      <c r="F741" s="64">
        <v>0</v>
      </c>
      <c r="H741" s="64">
        <f t="shared" si="95"/>
        <v>-181.74</v>
      </c>
      <c r="J741" s="64">
        <f t="shared" si="91"/>
        <v>99</v>
      </c>
      <c r="K741" s="64">
        <f t="shared" si="92"/>
        <v>106</v>
      </c>
      <c r="L741" s="64">
        <f t="shared" si="93"/>
        <v>375</v>
      </c>
      <c r="M741" s="64">
        <f t="shared" si="94"/>
        <v>141</v>
      </c>
      <c r="T741" s="64">
        <f t="shared" si="97"/>
        <v>720</v>
      </c>
      <c r="U741" s="64" t="e">
        <f ca="1">INDEX(OFFSET($G$21,0,MATCH(U$20,$H$20:$I$20,0),COUNT($A$21:$A$2199),1),MATCH($T741,OFFSET($I$21,0,MATCH(U$21,$J$19:$M$19,0),COUNT($A$21:$A$2199),1),0),1)</f>
        <v>#N/A</v>
      </c>
      <c r="V741" s="64" t="e">
        <f ca="1">INDEX(OFFSET($G$21,0,MATCH(V$20,$H$20:$I$20,0),COUNT($A$21:$A$2199),1),MATCH($T741,OFFSET($I$21,0,MATCH(V$21,$J$19:$M$19,0),COUNT($A$21:$A$2199),1),0),1)</f>
        <v>#N/A</v>
      </c>
      <c r="Y741" s="64" t="str">
        <f t="shared" ca="1" si="96"/>
        <v xml:space="preserve"> </v>
      </c>
      <c r="Z741" s="64" t="str">
        <f t="shared" ca="1" si="98"/>
        <v xml:space="preserve"> </v>
      </c>
    </row>
    <row r="742" spans="1:26" hidden="1" outlineLevel="1" x14ac:dyDescent="0.35">
      <c r="A742" s="64">
        <v>5518173</v>
      </c>
      <c r="B742" s="64" t="s">
        <v>184</v>
      </c>
      <c r="C742" s="64">
        <v>2599.7399999999998</v>
      </c>
      <c r="D742" s="64">
        <v>153</v>
      </c>
      <c r="E742" s="64">
        <v>214.6</v>
      </c>
      <c r="F742" s="64">
        <v>0</v>
      </c>
      <c r="H742" s="64">
        <f t="shared" si="95"/>
        <v>-214.6</v>
      </c>
      <c r="J742" s="64">
        <f t="shared" si="91"/>
        <v>99</v>
      </c>
      <c r="K742" s="64">
        <f t="shared" si="92"/>
        <v>106</v>
      </c>
      <c r="L742" s="64">
        <f t="shared" si="93"/>
        <v>376</v>
      </c>
      <c r="M742" s="64">
        <f t="shared" si="94"/>
        <v>141</v>
      </c>
      <c r="T742" s="64">
        <f t="shared" si="97"/>
        <v>721</v>
      </c>
      <c r="U742" s="64" t="e">
        <f ca="1">INDEX(OFFSET($G$21,0,MATCH(U$20,$H$20:$I$20,0),COUNT($A$21:$A$2199),1),MATCH($T742,OFFSET($I$21,0,MATCH(U$21,$J$19:$M$19,0),COUNT($A$21:$A$2199),1),0),1)</f>
        <v>#N/A</v>
      </c>
      <c r="V742" s="64" t="e">
        <f ca="1">INDEX(OFFSET($G$21,0,MATCH(V$20,$H$20:$I$20,0),COUNT($A$21:$A$2199),1),MATCH($T742,OFFSET($I$21,0,MATCH(V$21,$J$19:$M$19,0),COUNT($A$21:$A$2199),1),0),1)</f>
        <v>#N/A</v>
      </c>
      <c r="Y742" s="64" t="str">
        <f t="shared" ca="1" si="96"/>
        <v xml:space="preserve"> </v>
      </c>
      <c r="Z742" s="64" t="str">
        <f t="shared" ca="1" si="98"/>
        <v xml:space="preserve"> </v>
      </c>
    </row>
    <row r="743" spans="1:26" hidden="1" outlineLevel="1" x14ac:dyDescent="0.35">
      <c r="A743" s="64">
        <v>5523247</v>
      </c>
      <c r="B743" s="64" t="s">
        <v>184</v>
      </c>
      <c r="C743" s="64">
        <v>7014.76</v>
      </c>
      <c r="D743" s="64">
        <v>184</v>
      </c>
      <c r="E743" s="64">
        <v>556.64</v>
      </c>
      <c r="F743" s="64">
        <v>0</v>
      </c>
      <c r="H743" s="64">
        <f t="shared" si="95"/>
        <v>-556.64</v>
      </c>
      <c r="J743" s="64">
        <f t="shared" si="91"/>
        <v>99</v>
      </c>
      <c r="K743" s="64">
        <f t="shared" si="92"/>
        <v>106</v>
      </c>
      <c r="L743" s="64">
        <f t="shared" si="93"/>
        <v>377</v>
      </c>
      <c r="M743" s="64">
        <f t="shared" si="94"/>
        <v>141</v>
      </c>
      <c r="T743" s="64">
        <f t="shared" si="97"/>
        <v>722</v>
      </c>
      <c r="U743" s="64" t="e">
        <f ca="1">INDEX(OFFSET($G$21,0,MATCH(U$20,$H$20:$I$20,0),COUNT($A$21:$A$2199),1),MATCH($T743,OFFSET($I$21,0,MATCH(U$21,$J$19:$M$19,0),COUNT($A$21:$A$2199),1),0),1)</f>
        <v>#N/A</v>
      </c>
      <c r="V743" s="64" t="e">
        <f ca="1">INDEX(OFFSET($G$21,0,MATCH(V$20,$H$20:$I$20,0),COUNT($A$21:$A$2199),1),MATCH($T743,OFFSET($I$21,0,MATCH(V$21,$J$19:$M$19,0),COUNT($A$21:$A$2199),1),0),1)</f>
        <v>#N/A</v>
      </c>
      <c r="Y743" s="64" t="str">
        <f t="shared" ca="1" si="96"/>
        <v xml:space="preserve"> </v>
      </c>
      <c r="Z743" s="64" t="str">
        <f t="shared" ca="1" si="98"/>
        <v xml:space="preserve"> </v>
      </c>
    </row>
    <row r="744" spans="1:26" hidden="1" outlineLevel="1" x14ac:dyDescent="0.35">
      <c r="A744" s="64">
        <v>5531018</v>
      </c>
      <c r="B744" s="64" t="s">
        <v>184</v>
      </c>
      <c r="C744" s="64">
        <v>2975.82</v>
      </c>
      <c r="D744" s="64">
        <v>184</v>
      </c>
      <c r="E744" s="64">
        <v>244.1</v>
      </c>
      <c r="F744" s="64">
        <v>0</v>
      </c>
      <c r="H744" s="64">
        <f t="shared" si="95"/>
        <v>-244.1</v>
      </c>
      <c r="J744" s="64">
        <f t="shared" si="91"/>
        <v>99</v>
      </c>
      <c r="K744" s="64">
        <f t="shared" si="92"/>
        <v>106</v>
      </c>
      <c r="L744" s="64">
        <f t="shared" si="93"/>
        <v>378</v>
      </c>
      <c r="M744" s="64">
        <f t="shared" si="94"/>
        <v>141</v>
      </c>
      <c r="T744" s="64">
        <f t="shared" si="97"/>
        <v>723</v>
      </c>
      <c r="U744" s="64" t="e">
        <f ca="1">INDEX(OFFSET($G$21,0,MATCH(U$20,$H$20:$I$20,0),COUNT($A$21:$A$2199),1),MATCH($T744,OFFSET($I$21,0,MATCH(U$21,$J$19:$M$19,0),COUNT($A$21:$A$2199),1),0),1)</f>
        <v>#N/A</v>
      </c>
      <c r="V744" s="64" t="e">
        <f ca="1">INDEX(OFFSET($G$21,0,MATCH(V$20,$H$20:$I$20,0),COUNT($A$21:$A$2199),1),MATCH($T744,OFFSET($I$21,0,MATCH(V$21,$J$19:$M$19,0),COUNT($A$21:$A$2199),1),0),1)</f>
        <v>#N/A</v>
      </c>
      <c r="Y744" s="64" t="str">
        <f t="shared" ca="1" si="96"/>
        <v xml:space="preserve"> </v>
      </c>
      <c r="Z744" s="64" t="str">
        <f t="shared" ca="1" si="98"/>
        <v xml:space="preserve"> </v>
      </c>
    </row>
    <row r="745" spans="1:26" hidden="1" outlineLevel="1" x14ac:dyDescent="0.35">
      <c r="A745" s="64">
        <v>5540580</v>
      </c>
      <c r="B745" s="64" t="s">
        <v>102</v>
      </c>
      <c r="C745" s="64">
        <v>3822.34</v>
      </c>
      <c r="D745" s="64">
        <v>153</v>
      </c>
      <c r="E745" s="64">
        <v>315.08999999999997</v>
      </c>
      <c r="F745" s="64">
        <v>314.06</v>
      </c>
      <c r="H745" s="64">
        <f t="shared" si="95"/>
        <v>-1.0299999999999727</v>
      </c>
      <c r="J745" s="64">
        <f t="shared" si="91"/>
        <v>100</v>
      </c>
      <c r="K745" s="64">
        <f t="shared" si="92"/>
        <v>106</v>
      </c>
      <c r="L745" s="64">
        <f t="shared" si="93"/>
        <v>378</v>
      </c>
      <c r="M745" s="64">
        <f t="shared" si="94"/>
        <v>141</v>
      </c>
      <c r="T745" s="64">
        <f t="shared" si="97"/>
        <v>724</v>
      </c>
      <c r="U745" s="64" t="e">
        <f ca="1">INDEX(OFFSET($G$21,0,MATCH(U$20,$H$20:$I$20,0),COUNT($A$21:$A$2199),1),MATCH($T745,OFFSET($I$21,0,MATCH(U$21,$J$19:$M$19,0),COUNT($A$21:$A$2199),1),0),1)</f>
        <v>#N/A</v>
      </c>
      <c r="V745" s="64" t="e">
        <f ca="1">INDEX(OFFSET($G$21,0,MATCH(V$20,$H$20:$I$20,0),COUNT($A$21:$A$2199),1),MATCH($T745,OFFSET($I$21,0,MATCH(V$21,$J$19:$M$19,0),COUNT($A$21:$A$2199),1),0),1)</f>
        <v>#N/A</v>
      </c>
      <c r="Y745" s="64" t="str">
        <f t="shared" ca="1" si="96"/>
        <v xml:space="preserve"> </v>
      </c>
      <c r="Z745" s="64" t="str">
        <f t="shared" ca="1" si="98"/>
        <v xml:space="preserve"> </v>
      </c>
    </row>
    <row r="746" spans="1:26" hidden="1" outlineLevel="1" x14ac:dyDescent="0.35">
      <c r="A746" s="64">
        <v>5549037</v>
      </c>
      <c r="B746" s="64" t="s">
        <v>184</v>
      </c>
      <c r="C746" s="64">
        <v>8371.5300000000007</v>
      </c>
      <c r="D746" s="64">
        <v>186</v>
      </c>
      <c r="E746" s="64">
        <v>697.1</v>
      </c>
      <c r="F746" s="64">
        <v>0</v>
      </c>
      <c r="H746" s="64">
        <f t="shared" si="95"/>
        <v>-697.1</v>
      </c>
      <c r="J746" s="64">
        <f t="shared" si="91"/>
        <v>100</v>
      </c>
      <c r="K746" s="64">
        <f t="shared" si="92"/>
        <v>106</v>
      </c>
      <c r="L746" s="64">
        <f t="shared" si="93"/>
        <v>379</v>
      </c>
      <c r="M746" s="64">
        <f t="shared" si="94"/>
        <v>141</v>
      </c>
      <c r="T746" s="64">
        <f t="shared" si="97"/>
        <v>725</v>
      </c>
      <c r="U746" s="64" t="e">
        <f ca="1">INDEX(OFFSET($G$21,0,MATCH(U$20,$H$20:$I$20,0),COUNT($A$21:$A$2199),1),MATCH($T746,OFFSET($I$21,0,MATCH(U$21,$J$19:$M$19,0),COUNT($A$21:$A$2199),1),0),1)</f>
        <v>#N/A</v>
      </c>
      <c r="V746" s="64" t="e">
        <f ca="1">INDEX(OFFSET($G$21,0,MATCH(V$20,$H$20:$I$20,0),COUNT($A$21:$A$2199),1),MATCH($T746,OFFSET($I$21,0,MATCH(V$21,$J$19:$M$19,0),COUNT($A$21:$A$2199),1),0),1)</f>
        <v>#N/A</v>
      </c>
      <c r="Y746" s="64" t="str">
        <f t="shared" ca="1" si="96"/>
        <v xml:space="preserve"> </v>
      </c>
      <c r="Z746" s="64" t="str">
        <f t="shared" ca="1" si="98"/>
        <v xml:space="preserve"> </v>
      </c>
    </row>
    <row r="747" spans="1:26" hidden="1" outlineLevel="1" x14ac:dyDescent="0.35">
      <c r="A747" s="64">
        <v>5549897</v>
      </c>
      <c r="B747" s="64" t="s">
        <v>184</v>
      </c>
      <c r="C747" s="64">
        <v>4721.6099999999997</v>
      </c>
      <c r="D747" s="64">
        <v>183</v>
      </c>
      <c r="E747" s="64">
        <v>403.55</v>
      </c>
      <c r="F747" s="64">
        <v>0</v>
      </c>
      <c r="H747" s="64">
        <f t="shared" si="95"/>
        <v>-403.55</v>
      </c>
      <c r="J747" s="64">
        <f t="shared" si="91"/>
        <v>100</v>
      </c>
      <c r="K747" s="64">
        <f t="shared" si="92"/>
        <v>106</v>
      </c>
      <c r="L747" s="64">
        <f t="shared" si="93"/>
        <v>380</v>
      </c>
      <c r="M747" s="64">
        <f t="shared" si="94"/>
        <v>141</v>
      </c>
      <c r="T747" s="64">
        <f t="shared" si="97"/>
        <v>726</v>
      </c>
      <c r="U747" s="64" t="e">
        <f ca="1">INDEX(OFFSET($G$21,0,MATCH(U$20,$H$20:$I$20,0),COUNT($A$21:$A$2199),1),MATCH($T747,OFFSET($I$21,0,MATCH(U$21,$J$19:$M$19,0),COUNT($A$21:$A$2199),1),0),1)</f>
        <v>#N/A</v>
      </c>
      <c r="V747" s="64" t="e">
        <f ca="1">INDEX(OFFSET($G$21,0,MATCH(V$20,$H$20:$I$20,0),COUNT($A$21:$A$2199),1),MATCH($T747,OFFSET($I$21,0,MATCH(V$21,$J$19:$M$19,0),COUNT($A$21:$A$2199),1),0),1)</f>
        <v>#N/A</v>
      </c>
      <c r="Y747" s="64" t="str">
        <f t="shared" ca="1" si="96"/>
        <v xml:space="preserve"> </v>
      </c>
      <c r="Z747" s="64" t="str">
        <f t="shared" ca="1" si="98"/>
        <v xml:space="preserve"> </v>
      </c>
    </row>
    <row r="748" spans="1:26" hidden="1" outlineLevel="1" x14ac:dyDescent="0.35">
      <c r="A748" s="64">
        <v>5554846</v>
      </c>
      <c r="B748" s="64" t="s">
        <v>102</v>
      </c>
      <c r="C748" s="64">
        <v>5684.86</v>
      </c>
      <c r="D748" s="64">
        <v>183</v>
      </c>
      <c r="E748" s="64">
        <v>452.94</v>
      </c>
      <c r="F748" s="64">
        <v>444.49</v>
      </c>
      <c r="H748" s="64">
        <f t="shared" si="95"/>
        <v>-8.4499999999999886</v>
      </c>
      <c r="J748" s="64">
        <f t="shared" si="91"/>
        <v>101</v>
      </c>
      <c r="K748" s="64">
        <f t="shared" si="92"/>
        <v>106</v>
      </c>
      <c r="L748" s="64">
        <f t="shared" si="93"/>
        <v>380</v>
      </c>
      <c r="M748" s="64">
        <f t="shared" si="94"/>
        <v>141</v>
      </c>
      <c r="T748" s="64">
        <f t="shared" si="97"/>
        <v>727</v>
      </c>
      <c r="U748" s="64" t="e">
        <f ca="1">INDEX(OFFSET($G$21,0,MATCH(U$20,$H$20:$I$20,0),COUNT($A$21:$A$2199),1),MATCH($T748,OFFSET($I$21,0,MATCH(U$21,$J$19:$M$19,0),COUNT($A$21:$A$2199),1),0),1)</f>
        <v>#N/A</v>
      </c>
      <c r="V748" s="64" t="e">
        <f ca="1">INDEX(OFFSET($G$21,0,MATCH(V$20,$H$20:$I$20,0),COUNT($A$21:$A$2199),1),MATCH($T748,OFFSET($I$21,0,MATCH(V$21,$J$19:$M$19,0),COUNT($A$21:$A$2199),1),0),1)</f>
        <v>#N/A</v>
      </c>
      <c r="Y748" s="64" t="str">
        <f t="shared" ca="1" si="96"/>
        <v xml:space="preserve"> </v>
      </c>
      <c r="Z748" s="64" t="str">
        <f t="shared" ca="1" si="98"/>
        <v xml:space="preserve"> </v>
      </c>
    </row>
    <row r="749" spans="1:26" hidden="1" outlineLevel="1" x14ac:dyDescent="0.35">
      <c r="A749" s="64">
        <v>5567097</v>
      </c>
      <c r="B749" s="64" t="s">
        <v>416</v>
      </c>
      <c r="C749" s="64">
        <v>2214.64</v>
      </c>
      <c r="D749" s="64">
        <v>183</v>
      </c>
      <c r="E749" s="64">
        <v>155.69999999999999</v>
      </c>
      <c r="F749" s="64">
        <v>0</v>
      </c>
      <c r="H749" s="64">
        <f t="shared" si="95"/>
        <v>-155.69999999999999</v>
      </c>
      <c r="J749" s="64">
        <f t="shared" si="91"/>
        <v>101</v>
      </c>
      <c r="K749" s="64">
        <f t="shared" si="92"/>
        <v>106</v>
      </c>
      <c r="L749" s="64">
        <f t="shared" si="93"/>
        <v>380</v>
      </c>
      <c r="M749" s="64">
        <f t="shared" si="94"/>
        <v>142</v>
      </c>
      <c r="T749" s="64">
        <f t="shared" si="97"/>
        <v>728</v>
      </c>
      <c r="U749" s="64" t="e">
        <f ca="1">INDEX(OFFSET($G$21,0,MATCH(U$20,$H$20:$I$20,0),COUNT($A$21:$A$2199),1),MATCH($T749,OFFSET($I$21,0,MATCH(U$21,$J$19:$M$19,0),COUNT($A$21:$A$2199),1),0),1)</f>
        <v>#N/A</v>
      </c>
      <c r="V749" s="64" t="e">
        <f ca="1">INDEX(OFFSET($G$21,0,MATCH(V$20,$H$20:$I$20,0),COUNT($A$21:$A$2199),1),MATCH($T749,OFFSET($I$21,0,MATCH(V$21,$J$19:$M$19,0),COUNT($A$21:$A$2199),1),0),1)</f>
        <v>#N/A</v>
      </c>
      <c r="Y749" s="64" t="str">
        <f t="shared" ca="1" si="96"/>
        <v xml:space="preserve"> </v>
      </c>
      <c r="Z749" s="64" t="str">
        <f t="shared" ca="1" si="98"/>
        <v xml:space="preserve"> </v>
      </c>
    </row>
    <row r="750" spans="1:26" hidden="1" outlineLevel="1" x14ac:dyDescent="0.35">
      <c r="A750" s="64">
        <v>5567104</v>
      </c>
      <c r="B750" s="64" t="s">
        <v>416</v>
      </c>
      <c r="C750" s="64">
        <v>1559.04</v>
      </c>
      <c r="D750" s="64">
        <v>183</v>
      </c>
      <c r="E750" s="64">
        <v>126.53</v>
      </c>
      <c r="F750" s="64">
        <v>0</v>
      </c>
      <c r="H750" s="64">
        <f t="shared" si="95"/>
        <v>-126.53</v>
      </c>
      <c r="J750" s="64">
        <f t="shared" si="91"/>
        <v>101</v>
      </c>
      <c r="K750" s="64">
        <f t="shared" si="92"/>
        <v>106</v>
      </c>
      <c r="L750" s="64">
        <f t="shared" si="93"/>
        <v>380</v>
      </c>
      <c r="M750" s="64">
        <f t="shared" si="94"/>
        <v>143</v>
      </c>
      <c r="T750" s="64">
        <f t="shared" si="97"/>
        <v>729</v>
      </c>
      <c r="U750" s="64" t="e">
        <f ca="1">INDEX(OFFSET($G$21,0,MATCH(U$20,$H$20:$I$20,0),COUNT($A$21:$A$2199),1),MATCH($T750,OFFSET($I$21,0,MATCH(U$21,$J$19:$M$19,0),COUNT($A$21:$A$2199),1),0),1)</f>
        <v>#N/A</v>
      </c>
      <c r="V750" s="64" t="e">
        <f ca="1">INDEX(OFFSET($G$21,0,MATCH(V$20,$H$20:$I$20,0),COUNT($A$21:$A$2199),1),MATCH($T750,OFFSET($I$21,0,MATCH(V$21,$J$19:$M$19,0),COUNT($A$21:$A$2199),1),0),1)</f>
        <v>#N/A</v>
      </c>
      <c r="Y750" s="64" t="str">
        <f t="shared" ca="1" si="96"/>
        <v xml:space="preserve"> </v>
      </c>
      <c r="Z750" s="64" t="str">
        <f t="shared" ca="1" si="98"/>
        <v xml:space="preserve"> </v>
      </c>
    </row>
    <row r="751" spans="1:26" hidden="1" outlineLevel="1" x14ac:dyDescent="0.35">
      <c r="A751" s="64">
        <v>5568508</v>
      </c>
      <c r="B751" s="64" t="s">
        <v>184</v>
      </c>
      <c r="C751" s="64">
        <v>10560.16</v>
      </c>
      <c r="D751" s="64">
        <v>183</v>
      </c>
      <c r="E751" s="64">
        <v>840.79</v>
      </c>
      <c r="F751" s="64">
        <v>0</v>
      </c>
      <c r="H751" s="64">
        <f t="shared" si="95"/>
        <v>-840.79</v>
      </c>
      <c r="J751" s="64">
        <f t="shared" si="91"/>
        <v>101</v>
      </c>
      <c r="K751" s="64">
        <f t="shared" si="92"/>
        <v>106</v>
      </c>
      <c r="L751" s="64">
        <f t="shared" si="93"/>
        <v>381</v>
      </c>
      <c r="M751" s="64">
        <f t="shared" si="94"/>
        <v>143</v>
      </c>
      <c r="T751" s="64">
        <f t="shared" si="97"/>
        <v>730</v>
      </c>
      <c r="U751" s="64" t="e">
        <f ca="1">INDEX(OFFSET($G$21,0,MATCH(U$20,$H$20:$I$20,0),COUNT($A$21:$A$2199),1),MATCH($T751,OFFSET($I$21,0,MATCH(U$21,$J$19:$M$19,0),COUNT($A$21:$A$2199),1),0),1)</f>
        <v>#N/A</v>
      </c>
      <c r="V751" s="64" t="e">
        <f ca="1">INDEX(OFFSET($G$21,0,MATCH(V$20,$H$20:$I$20,0),COUNT($A$21:$A$2199),1),MATCH($T751,OFFSET($I$21,0,MATCH(V$21,$J$19:$M$19,0),COUNT($A$21:$A$2199),1),0),1)</f>
        <v>#N/A</v>
      </c>
      <c r="Y751" s="64" t="str">
        <f t="shared" ca="1" si="96"/>
        <v xml:space="preserve"> </v>
      </c>
      <c r="Z751" s="64" t="str">
        <f t="shared" ca="1" si="98"/>
        <v xml:space="preserve"> </v>
      </c>
    </row>
    <row r="752" spans="1:26" hidden="1" outlineLevel="1" x14ac:dyDescent="0.35">
      <c r="A752" s="64">
        <v>5589158</v>
      </c>
      <c r="B752" s="64" t="s">
        <v>405</v>
      </c>
      <c r="C752" s="64">
        <v>3282.04</v>
      </c>
      <c r="D752" s="64">
        <v>154</v>
      </c>
      <c r="E752" s="64">
        <v>267.02</v>
      </c>
      <c r="F752" s="64">
        <v>263.20999999999998</v>
      </c>
      <c r="H752" s="64">
        <f t="shared" si="95"/>
        <v>-3.8100000000000023</v>
      </c>
      <c r="J752" s="64">
        <f t="shared" si="91"/>
        <v>101</v>
      </c>
      <c r="K752" s="64">
        <f t="shared" si="92"/>
        <v>107</v>
      </c>
      <c r="L752" s="64">
        <f t="shared" si="93"/>
        <v>381</v>
      </c>
      <c r="M752" s="64">
        <f t="shared" si="94"/>
        <v>143</v>
      </c>
      <c r="T752" s="64">
        <f t="shared" si="97"/>
        <v>731</v>
      </c>
      <c r="U752" s="64" t="e">
        <f ca="1">INDEX(OFFSET($G$21,0,MATCH(U$20,$H$20:$I$20,0),COUNT($A$21:$A$2199),1),MATCH($T752,OFFSET($I$21,0,MATCH(U$21,$J$19:$M$19,0),COUNT($A$21:$A$2199),1),0),1)</f>
        <v>#N/A</v>
      </c>
      <c r="V752" s="64" t="e">
        <f ca="1">INDEX(OFFSET($G$21,0,MATCH(V$20,$H$20:$I$20,0),COUNT($A$21:$A$2199),1),MATCH($T752,OFFSET($I$21,0,MATCH(V$21,$J$19:$M$19,0),COUNT($A$21:$A$2199),1),0),1)</f>
        <v>#N/A</v>
      </c>
      <c r="Y752" s="64" t="str">
        <f t="shared" ca="1" si="96"/>
        <v xml:space="preserve"> </v>
      </c>
      <c r="Z752" s="64" t="str">
        <f t="shared" ca="1" si="98"/>
        <v xml:space="preserve"> </v>
      </c>
    </row>
    <row r="753" spans="1:26" hidden="1" outlineLevel="1" x14ac:dyDescent="0.35">
      <c r="A753" s="64">
        <v>5593365</v>
      </c>
      <c r="B753" s="64" t="s">
        <v>184</v>
      </c>
      <c r="C753" s="64">
        <v>5428.54</v>
      </c>
      <c r="D753" s="64">
        <v>184</v>
      </c>
      <c r="E753" s="64">
        <v>443.27</v>
      </c>
      <c r="F753" s="64">
        <v>0</v>
      </c>
      <c r="H753" s="64">
        <f t="shared" si="95"/>
        <v>-443.27</v>
      </c>
      <c r="J753" s="64">
        <f t="shared" si="91"/>
        <v>101</v>
      </c>
      <c r="K753" s="64">
        <f t="shared" si="92"/>
        <v>107</v>
      </c>
      <c r="L753" s="64">
        <f t="shared" si="93"/>
        <v>382</v>
      </c>
      <c r="M753" s="64">
        <f t="shared" si="94"/>
        <v>143</v>
      </c>
      <c r="T753" s="64">
        <f t="shared" si="97"/>
        <v>732</v>
      </c>
      <c r="U753" s="64" t="e">
        <f ca="1">INDEX(OFFSET($G$21,0,MATCH(U$20,$H$20:$I$20,0),COUNT($A$21:$A$2199),1),MATCH($T753,OFFSET($I$21,0,MATCH(U$21,$J$19:$M$19,0),COUNT($A$21:$A$2199),1),0),1)</f>
        <v>#N/A</v>
      </c>
      <c r="V753" s="64" t="e">
        <f ca="1">INDEX(OFFSET($G$21,0,MATCH(V$20,$H$20:$I$20,0),COUNT($A$21:$A$2199),1),MATCH($T753,OFFSET($I$21,0,MATCH(V$21,$J$19:$M$19,0),COUNT($A$21:$A$2199),1),0),1)</f>
        <v>#N/A</v>
      </c>
      <c r="Y753" s="64" t="str">
        <f t="shared" ca="1" si="96"/>
        <v xml:space="preserve"> </v>
      </c>
      <c r="Z753" s="64" t="str">
        <f t="shared" ca="1" si="98"/>
        <v xml:space="preserve"> </v>
      </c>
    </row>
    <row r="754" spans="1:26" hidden="1" outlineLevel="1" x14ac:dyDescent="0.35">
      <c r="A754" s="64">
        <v>5599660</v>
      </c>
      <c r="B754" s="64" t="s">
        <v>416</v>
      </c>
      <c r="C754" s="64">
        <v>4165.01</v>
      </c>
      <c r="D754" s="64">
        <v>183</v>
      </c>
      <c r="E754" s="64">
        <v>332.37</v>
      </c>
      <c r="F754" s="64">
        <v>0</v>
      </c>
      <c r="H754" s="64">
        <f t="shared" si="95"/>
        <v>-332.37</v>
      </c>
      <c r="J754" s="64">
        <f t="shared" si="91"/>
        <v>101</v>
      </c>
      <c r="K754" s="64">
        <f t="shared" si="92"/>
        <v>107</v>
      </c>
      <c r="L754" s="64">
        <f t="shared" si="93"/>
        <v>382</v>
      </c>
      <c r="M754" s="64">
        <f t="shared" si="94"/>
        <v>144</v>
      </c>
      <c r="T754" s="64">
        <f t="shared" si="97"/>
        <v>733</v>
      </c>
      <c r="U754" s="64" t="e">
        <f ca="1">INDEX(OFFSET($G$21,0,MATCH(U$20,$H$20:$I$20,0),COUNT($A$21:$A$2199),1),MATCH($T754,OFFSET($I$21,0,MATCH(U$21,$J$19:$M$19,0),COUNT($A$21:$A$2199),1),0),1)</f>
        <v>#N/A</v>
      </c>
      <c r="V754" s="64" t="e">
        <f ca="1">INDEX(OFFSET($G$21,0,MATCH(V$20,$H$20:$I$20,0),COUNT($A$21:$A$2199),1),MATCH($T754,OFFSET($I$21,0,MATCH(V$21,$J$19:$M$19,0),COUNT($A$21:$A$2199),1),0),1)</f>
        <v>#N/A</v>
      </c>
      <c r="Y754" s="64" t="str">
        <f t="shared" ca="1" si="96"/>
        <v xml:space="preserve"> </v>
      </c>
      <c r="Z754" s="64" t="str">
        <f t="shared" ca="1" si="98"/>
        <v xml:space="preserve"> </v>
      </c>
    </row>
    <row r="755" spans="1:26" hidden="1" outlineLevel="1" x14ac:dyDescent="0.35">
      <c r="A755" s="64">
        <v>5606259</v>
      </c>
      <c r="B755" s="64" t="s">
        <v>184</v>
      </c>
      <c r="C755" s="64">
        <v>4731.24</v>
      </c>
      <c r="D755" s="64">
        <v>184</v>
      </c>
      <c r="E755" s="64">
        <v>391.92</v>
      </c>
      <c r="F755" s="64">
        <v>0</v>
      </c>
      <c r="H755" s="64">
        <f t="shared" si="95"/>
        <v>-391.92</v>
      </c>
      <c r="J755" s="64">
        <f t="shared" si="91"/>
        <v>101</v>
      </c>
      <c r="K755" s="64">
        <f t="shared" si="92"/>
        <v>107</v>
      </c>
      <c r="L755" s="64">
        <f t="shared" si="93"/>
        <v>383</v>
      </c>
      <c r="M755" s="64">
        <f t="shared" si="94"/>
        <v>144</v>
      </c>
      <c r="T755" s="64">
        <f t="shared" si="97"/>
        <v>734</v>
      </c>
      <c r="U755" s="64" t="e">
        <f ca="1">INDEX(OFFSET($G$21,0,MATCH(U$20,$H$20:$I$20,0),COUNT($A$21:$A$2199),1),MATCH($T755,OFFSET($I$21,0,MATCH(U$21,$J$19:$M$19,0),COUNT($A$21:$A$2199),1),0),1)</f>
        <v>#N/A</v>
      </c>
      <c r="V755" s="64" t="e">
        <f ca="1">INDEX(OFFSET($G$21,0,MATCH(V$20,$H$20:$I$20,0),COUNT($A$21:$A$2199),1),MATCH($T755,OFFSET($I$21,0,MATCH(V$21,$J$19:$M$19,0),COUNT($A$21:$A$2199),1),0),1)</f>
        <v>#N/A</v>
      </c>
      <c r="Y755" s="64" t="str">
        <f t="shared" ca="1" si="96"/>
        <v xml:space="preserve"> </v>
      </c>
      <c r="Z755" s="64" t="str">
        <f t="shared" ca="1" si="98"/>
        <v xml:space="preserve"> </v>
      </c>
    </row>
    <row r="756" spans="1:26" hidden="1" outlineLevel="1" x14ac:dyDescent="0.35">
      <c r="A756" s="64">
        <v>5608817</v>
      </c>
      <c r="B756" s="64" t="s">
        <v>416</v>
      </c>
      <c r="C756" s="64">
        <v>7901.2</v>
      </c>
      <c r="D756" s="64">
        <v>183</v>
      </c>
      <c r="E756" s="64">
        <v>654.52</v>
      </c>
      <c r="F756" s="64">
        <v>0</v>
      </c>
      <c r="H756" s="64">
        <f t="shared" si="95"/>
        <v>-654.52</v>
      </c>
      <c r="J756" s="64">
        <f t="shared" si="91"/>
        <v>101</v>
      </c>
      <c r="K756" s="64">
        <f t="shared" si="92"/>
        <v>107</v>
      </c>
      <c r="L756" s="64">
        <f t="shared" si="93"/>
        <v>383</v>
      </c>
      <c r="M756" s="64">
        <f t="shared" si="94"/>
        <v>145</v>
      </c>
      <c r="T756" s="64">
        <f t="shared" si="97"/>
        <v>735</v>
      </c>
      <c r="U756" s="64" t="e">
        <f ca="1">INDEX(OFFSET($G$21,0,MATCH(U$20,$H$20:$I$20,0),COUNT($A$21:$A$2199),1),MATCH($T756,OFFSET($I$21,0,MATCH(U$21,$J$19:$M$19,0),COUNT($A$21:$A$2199),1),0),1)</f>
        <v>#N/A</v>
      </c>
      <c r="V756" s="64" t="e">
        <f ca="1">INDEX(OFFSET($G$21,0,MATCH(V$20,$H$20:$I$20,0),COUNT($A$21:$A$2199),1),MATCH($T756,OFFSET($I$21,0,MATCH(V$21,$J$19:$M$19,0),COUNT($A$21:$A$2199),1),0),1)</f>
        <v>#N/A</v>
      </c>
      <c r="Y756" s="64" t="str">
        <f t="shared" ca="1" si="96"/>
        <v xml:space="preserve"> </v>
      </c>
      <c r="Z756" s="64" t="str">
        <f t="shared" ca="1" si="98"/>
        <v xml:space="preserve"> </v>
      </c>
    </row>
    <row r="757" spans="1:26" hidden="1" outlineLevel="1" x14ac:dyDescent="0.35">
      <c r="A757" s="64">
        <v>5610953</v>
      </c>
      <c r="B757" s="64" t="s">
        <v>405</v>
      </c>
      <c r="C757" s="64">
        <v>4077.22</v>
      </c>
      <c r="D757" s="64">
        <v>154</v>
      </c>
      <c r="E757" s="64">
        <v>329.55</v>
      </c>
      <c r="F757" s="64">
        <v>328.39</v>
      </c>
      <c r="H757" s="64">
        <f t="shared" si="95"/>
        <v>-1.160000000000025</v>
      </c>
      <c r="J757" s="64">
        <f t="shared" si="91"/>
        <v>101</v>
      </c>
      <c r="K757" s="64">
        <f t="shared" si="92"/>
        <v>108</v>
      </c>
      <c r="L757" s="64">
        <f t="shared" si="93"/>
        <v>383</v>
      </c>
      <c r="M757" s="64">
        <f t="shared" si="94"/>
        <v>145</v>
      </c>
      <c r="T757" s="64">
        <f t="shared" si="97"/>
        <v>736</v>
      </c>
      <c r="U757" s="64" t="e">
        <f ca="1">INDEX(OFFSET($G$21,0,MATCH(U$20,$H$20:$I$20,0),COUNT($A$21:$A$2199),1),MATCH($T757,OFFSET($I$21,0,MATCH(U$21,$J$19:$M$19,0),COUNT($A$21:$A$2199),1),0),1)</f>
        <v>#N/A</v>
      </c>
      <c r="V757" s="64" t="e">
        <f ca="1">INDEX(OFFSET($G$21,0,MATCH(V$20,$H$20:$I$20,0),COUNT($A$21:$A$2199),1),MATCH($T757,OFFSET($I$21,0,MATCH(V$21,$J$19:$M$19,0),COUNT($A$21:$A$2199),1),0),1)</f>
        <v>#N/A</v>
      </c>
      <c r="Y757" s="64" t="str">
        <f t="shared" ca="1" si="96"/>
        <v xml:space="preserve"> </v>
      </c>
      <c r="Z757" s="64" t="str">
        <f t="shared" ca="1" si="98"/>
        <v xml:space="preserve"> </v>
      </c>
    </row>
    <row r="758" spans="1:26" hidden="1" outlineLevel="1" x14ac:dyDescent="0.35">
      <c r="A758" s="64">
        <v>5614583</v>
      </c>
      <c r="B758" s="64" t="s">
        <v>416</v>
      </c>
      <c r="C758" s="64">
        <v>2187.4899999999998</v>
      </c>
      <c r="D758" s="64">
        <v>185</v>
      </c>
      <c r="E758" s="64">
        <v>179.08</v>
      </c>
      <c r="F758" s="64">
        <v>0</v>
      </c>
      <c r="H758" s="64">
        <f t="shared" si="95"/>
        <v>-179.08</v>
      </c>
      <c r="J758" s="64">
        <f t="shared" si="91"/>
        <v>101</v>
      </c>
      <c r="K758" s="64">
        <f t="shared" si="92"/>
        <v>108</v>
      </c>
      <c r="L758" s="64">
        <f t="shared" si="93"/>
        <v>383</v>
      </c>
      <c r="M758" s="64">
        <f t="shared" si="94"/>
        <v>146</v>
      </c>
      <c r="T758" s="64">
        <f t="shared" si="97"/>
        <v>737</v>
      </c>
      <c r="U758" s="64" t="e">
        <f ca="1">INDEX(OFFSET($G$21,0,MATCH(U$20,$H$20:$I$20,0),COUNT($A$21:$A$2199),1),MATCH($T758,OFFSET($I$21,0,MATCH(U$21,$J$19:$M$19,0),COUNT($A$21:$A$2199),1),0),1)</f>
        <v>#N/A</v>
      </c>
      <c r="V758" s="64" t="e">
        <f ca="1">INDEX(OFFSET($G$21,0,MATCH(V$20,$H$20:$I$20,0),COUNT($A$21:$A$2199),1),MATCH($T758,OFFSET($I$21,0,MATCH(V$21,$J$19:$M$19,0),COUNT($A$21:$A$2199),1),0),1)</f>
        <v>#N/A</v>
      </c>
      <c r="Y758" s="64" t="str">
        <f t="shared" ca="1" si="96"/>
        <v xml:space="preserve"> </v>
      </c>
      <c r="Z758" s="64" t="str">
        <f t="shared" ca="1" si="98"/>
        <v xml:space="preserve"> </v>
      </c>
    </row>
    <row r="759" spans="1:26" hidden="1" outlineLevel="1" x14ac:dyDescent="0.35">
      <c r="A759" s="64">
        <v>5618022</v>
      </c>
      <c r="B759" s="64" t="s">
        <v>416</v>
      </c>
      <c r="C759" s="64">
        <v>4168.83</v>
      </c>
      <c r="D759" s="64">
        <v>182</v>
      </c>
      <c r="E759" s="64">
        <v>352.93</v>
      </c>
      <c r="F759" s="64">
        <v>0</v>
      </c>
      <c r="H759" s="64">
        <f t="shared" si="95"/>
        <v>-352.93</v>
      </c>
      <c r="J759" s="64">
        <f t="shared" si="91"/>
        <v>101</v>
      </c>
      <c r="K759" s="64">
        <f t="shared" si="92"/>
        <v>108</v>
      </c>
      <c r="L759" s="64">
        <f t="shared" si="93"/>
        <v>383</v>
      </c>
      <c r="M759" s="64">
        <f t="shared" si="94"/>
        <v>147</v>
      </c>
      <c r="T759" s="64">
        <f t="shared" si="97"/>
        <v>738</v>
      </c>
      <c r="U759" s="64" t="e">
        <f ca="1">INDEX(OFFSET($G$21,0,MATCH(U$20,$H$20:$I$20,0),COUNT($A$21:$A$2199),1),MATCH($T759,OFFSET($I$21,0,MATCH(U$21,$J$19:$M$19,0),COUNT($A$21:$A$2199),1),0),1)</f>
        <v>#N/A</v>
      </c>
      <c r="V759" s="64" t="e">
        <f ca="1">INDEX(OFFSET($G$21,0,MATCH(V$20,$H$20:$I$20,0),COUNT($A$21:$A$2199),1),MATCH($T759,OFFSET($I$21,0,MATCH(V$21,$J$19:$M$19,0),COUNT($A$21:$A$2199),1),0),1)</f>
        <v>#N/A</v>
      </c>
      <c r="Y759" s="64" t="str">
        <f t="shared" ca="1" si="96"/>
        <v xml:space="preserve"> </v>
      </c>
      <c r="Z759" s="64" t="str">
        <f t="shared" ca="1" si="98"/>
        <v xml:space="preserve"> </v>
      </c>
    </row>
    <row r="760" spans="1:26" hidden="1" outlineLevel="1" x14ac:dyDescent="0.35">
      <c r="A760" s="64">
        <v>5645075</v>
      </c>
      <c r="B760" s="64" t="s">
        <v>102</v>
      </c>
      <c r="C760" s="64">
        <v>3117.49</v>
      </c>
      <c r="D760" s="64">
        <v>182</v>
      </c>
      <c r="E760" s="64">
        <v>253.66</v>
      </c>
      <c r="F760" s="64">
        <v>253.42</v>
      </c>
      <c r="H760" s="64">
        <f t="shared" si="95"/>
        <v>-0.24000000000000909</v>
      </c>
      <c r="J760" s="64">
        <f t="shared" si="91"/>
        <v>102</v>
      </c>
      <c r="K760" s="64">
        <f t="shared" si="92"/>
        <v>108</v>
      </c>
      <c r="L760" s="64">
        <f t="shared" si="93"/>
        <v>383</v>
      </c>
      <c r="M760" s="64">
        <f t="shared" si="94"/>
        <v>147</v>
      </c>
      <c r="T760" s="64">
        <f t="shared" si="97"/>
        <v>739</v>
      </c>
      <c r="U760" s="64" t="e">
        <f ca="1">INDEX(OFFSET($G$21,0,MATCH(U$20,$H$20:$I$20,0),COUNT($A$21:$A$2199),1),MATCH($T760,OFFSET($I$21,0,MATCH(U$21,$J$19:$M$19,0),COUNT($A$21:$A$2199),1),0),1)</f>
        <v>#N/A</v>
      </c>
      <c r="V760" s="64" t="e">
        <f ca="1">INDEX(OFFSET($G$21,0,MATCH(V$20,$H$20:$I$20,0),COUNT($A$21:$A$2199),1),MATCH($T760,OFFSET($I$21,0,MATCH(V$21,$J$19:$M$19,0),COUNT($A$21:$A$2199),1),0),1)</f>
        <v>#N/A</v>
      </c>
      <c r="Y760" s="64" t="str">
        <f t="shared" ca="1" si="96"/>
        <v xml:space="preserve"> </v>
      </c>
      <c r="Z760" s="64" t="str">
        <f t="shared" ca="1" si="98"/>
        <v xml:space="preserve"> </v>
      </c>
    </row>
    <row r="761" spans="1:26" hidden="1" outlineLevel="1" x14ac:dyDescent="0.35">
      <c r="A761" s="64">
        <v>5646859</v>
      </c>
      <c r="B761" s="64" t="s">
        <v>184</v>
      </c>
      <c r="C761" s="64">
        <v>8417.2000000000007</v>
      </c>
      <c r="D761" s="64">
        <v>183</v>
      </c>
      <c r="E761" s="64">
        <v>692.52</v>
      </c>
      <c r="F761" s="64">
        <v>0</v>
      </c>
      <c r="H761" s="64">
        <f t="shared" si="95"/>
        <v>-692.52</v>
      </c>
      <c r="J761" s="64">
        <f t="shared" si="91"/>
        <v>102</v>
      </c>
      <c r="K761" s="64">
        <f t="shared" si="92"/>
        <v>108</v>
      </c>
      <c r="L761" s="64">
        <f t="shared" si="93"/>
        <v>384</v>
      </c>
      <c r="M761" s="64">
        <f t="shared" si="94"/>
        <v>147</v>
      </c>
      <c r="T761" s="64">
        <f t="shared" si="97"/>
        <v>740</v>
      </c>
      <c r="U761" s="64" t="e">
        <f ca="1">INDEX(OFFSET($G$21,0,MATCH(U$20,$H$20:$I$20,0),COUNT($A$21:$A$2199),1),MATCH($T761,OFFSET($I$21,0,MATCH(U$21,$J$19:$M$19,0),COUNT($A$21:$A$2199),1),0),1)</f>
        <v>#N/A</v>
      </c>
      <c r="V761" s="64" t="e">
        <f ca="1">INDEX(OFFSET($G$21,0,MATCH(V$20,$H$20:$I$20,0),COUNT($A$21:$A$2199),1),MATCH($T761,OFFSET($I$21,0,MATCH(V$21,$J$19:$M$19,0),COUNT($A$21:$A$2199),1),0),1)</f>
        <v>#N/A</v>
      </c>
      <c r="Y761" s="64" t="str">
        <f t="shared" ca="1" si="96"/>
        <v xml:space="preserve"> </v>
      </c>
      <c r="Z761" s="64" t="str">
        <f t="shared" ca="1" si="98"/>
        <v xml:space="preserve"> </v>
      </c>
    </row>
    <row r="762" spans="1:26" hidden="1" outlineLevel="1" x14ac:dyDescent="0.35">
      <c r="A762" s="64">
        <v>5648871</v>
      </c>
      <c r="B762" s="64" t="s">
        <v>184</v>
      </c>
      <c r="C762" s="64">
        <v>4432.97</v>
      </c>
      <c r="D762" s="64">
        <v>183</v>
      </c>
      <c r="E762" s="64">
        <v>349.81</v>
      </c>
      <c r="F762" s="64">
        <v>0</v>
      </c>
      <c r="H762" s="64">
        <f t="shared" si="95"/>
        <v>-349.81</v>
      </c>
      <c r="J762" s="64">
        <f t="shared" si="91"/>
        <v>102</v>
      </c>
      <c r="K762" s="64">
        <f t="shared" si="92"/>
        <v>108</v>
      </c>
      <c r="L762" s="64">
        <f t="shared" si="93"/>
        <v>385</v>
      </c>
      <c r="M762" s="64">
        <f t="shared" si="94"/>
        <v>147</v>
      </c>
      <c r="T762" s="64">
        <f t="shared" si="97"/>
        <v>741</v>
      </c>
      <c r="U762" s="64" t="e">
        <f ca="1">INDEX(OFFSET($G$21,0,MATCH(U$20,$H$20:$I$20,0),COUNT($A$21:$A$2199),1),MATCH($T762,OFFSET($I$21,0,MATCH(U$21,$J$19:$M$19,0),COUNT($A$21:$A$2199),1),0),1)</f>
        <v>#N/A</v>
      </c>
      <c r="V762" s="64" t="e">
        <f ca="1">INDEX(OFFSET($G$21,0,MATCH(V$20,$H$20:$I$20,0),COUNT($A$21:$A$2199),1),MATCH($T762,OFFSET($I$21,0,MATCH(V$21,$J$19:$M$19,0),COUNT($A$21:$A$2199),1),0),1)</f>
        <v>#N/A</v>
      </c>
      <c r="Y762" s="64" t="str">
        <f t="shared" ca="1" si="96"/>
        <v xml:space="preserve"> </v>
      </c>
      <c r="Z762" s="64" t="str">
        <f t="shared" ca="1" si="98"/>
        <v xml:space="preserve"> </v>
      </c>
    </row>
    <row r="763" spans="1:26" hidden="1" outlineLevel="1" x14ac:dyDescent="0.35">
      <c r="A763" s="64">
        <v>5657921</v>
      </c>
      <c r="B763" s="64" t="s">
        <v>405</v>
      </c>
      <c r="C763" s="64">
        <v>3744.51</v>
      </c>
      <c r="D763" s="64">
        <v>184</v>
      </c>
      <c r="E763" s="64">
        <v>317.01</v>
      </c>
      <c r="F763" s="64">
        <v>317.23</v>
      </c>
      <c r="H763" s="64">
        <f t="shared" si="95"/>
        <v>0.22000000000002728</v>
      </c>
      <c r="J763" s="64">
        <f t="shared" si="91"/>
        <v>102</v>
      </c>
      <c r="K763" s="64">
        <f t="shared" si="92"/>
        <v>109</v>
      </c>
      <c r="L763" s="64">
        <f t="shared" si="93"/>
        <v>385</v>
      </c>
      <c r="M763" s="64">
        <f t="shared" si="94"/>
        <v>147</v>
      </c>
      <c r="T763" s="64">
        <f t="shared" si="97"/>
        <v>742</v>
      </c>
      <c r="U763" s="64" t="e">
        <f ca="1">INDEX(OFFSET($G$21,0,MATCH(U$20,$H$20:$I$20,0),COUNT($A$21:$A$2199),1),MATCH($T763,OFFSET($I$21,0,MATCH(U$21,$J$19:$M$19,0),COUNT($A$21:$A$2199),1),0),1)</f>
        <v>#N/A</v>
      </c>
      <c r="V763" s="64" t="e">
        <f ca="1">INDEX(OFFSET($G$21,0,MATCH(V$20,$H$20:$I$20,0),COUNT($A$21:$A$2199),1),MATCH($T763,OFFSET($I$21,0,MATCH(V$21,$J$19:$M$19,0),COUNT($A$21:$A$2199),1),0),1)</f>
        <v>#N/A</v>
      </c>
      <c r="Y763" s="64" t="str">
        <f t="shared" ca="1" si="96"/>
        <v xml:space="preserve"> </v>
      </c>
      <c r="Z763" s="64" t="str">
        <f t="shared" ca="1" si="98"/>
        <v xml:space="preserve"> </v>
      </c>
    </row>
    <row r="764" spans="1:26" hidden="1" outlineLevel="1" x14ac:dyDescent="0.35">
      <c r="A764" s="64">
        <v>5665461</v>
      </c>
      <c r="B764" s="64" t="s">
        <v>184</v>
      </c>
      <c r="C764" s="64">
        <v>6429.55</v>
      </c>
      <c r="D764" s="64">
        <v>183</v>
      </c>
      <c r="E764" s="64">
        <v>523.98</v>
      </c>
      <c r="F764" s="64">
        <v>0</v>
      </c>
      <c r="H764" s="64">
        <f t="shared" si="95"/>
        <v>-523.98</v>
      </c>
      <c r="J764" s="64">
        <f t="shared" si="91"/>
        <v>102</v>
      </c>
      <c r="K764" s="64">
        <f t="shared" si="92"/>
        <v>109</v>
      </c>
      <c r="L764" s="64">
        <f t="shared" si="93"/>
        <v>386</v>
      </c>
      <c r="M764" s="64">
        <f t="shared" si="94"/>
        <v>147</v>
      </c>
      <c r="T764" s="64">
        <f t="shared" si="97"/>
        <v>743</v>
      </c>
      <c r="U764" s="64" t="e">
        <f ca="1">INDEX(OFFSET($G$21,0,MATCH(U$20,$H$20:$I$20,0),COUNT($A$21:$A$2199),1),MATCH($T764,OFFSET($I$21,0,MATCH(U$21,$J$19:$M$19,0),COUNT($A$21:$A$2199),1),0),1)</f>
        <v>#N/A</v>
      </c>
      <c r="V764" s="64" t="e">
        <f ca="1">INDEX(OFFSET($G$21,0,MATCH(V$20,$H$20:$I$20,0),COUNT($A$21:$A$2199),1),MATCH($T764,OFFSET($I$21,0,MATCH(V$21,$J$19:$M$19,0),COUNT($A$21:$A$2199),1),0),1)</f>
        <v>#N/A</v>
      </c>
      <c r="Y764" s="64" t="str">
        <f t="shared" ca="1" si="96"/>
        <v xml:space="preserve"> </v>
      </c>
      <c r="Z764" s="64" t="str">
        <f t="shared" ca="1" si="98"/>
        <v xml:space="preserve"> </v>
      </c>
    </row>
    <row r="765" spans="1:26" hidden="1" outlineLevel="1" x14ac:dyDescent="0.35">
      <c r="A765" s="64">
        <v>5674115</v>
      </c>
      <c r="B765" s="64" t="s">
        <v>102</v>
      </c>
      <c r="C765" s="64">
        <v>2202.85</v>
      </c>
      <c r="D765" s="64">
        <v>153</v>
      </c>
      <c r="E765" s="64">
        <v>164.53</v>
      </c>
      <c r="F765" s="64">
        <v>157.46</v>
      </c>
      <c r="H765" s="64">
        <f t="shared" si="95"/>
        <v>-7.0699999999999932</v>
      </c>
      <c r="J765" s="64">
        <f t="shared" si="91"/>
        <v>103</v>
      </c>
      <c r="K765" s="64">
        <f t="shared" si="92"/>
        <v>109</v>
      </c>
      <c r="L765" s="64">
        <f t="shared" si="93"/>
        <v>386</v>
      </c>
      <c r="M765" s="64">
        <f t="shared" si="94"/>
        <v>147</v>
      </c>
      <c r="T765" s="64">
        <f t="shared" si="97"/>
        <v>744</v>
      </c>
      <c r="U765" s="64" t="e">
        <f ca="1">INDEX(OFFSET($G$21,0,MATCH(U$20,$H$20:$I$20,0),COUNT($A$21:$A$2199),1),MATCH($T765,OFFSET($I$21,0,MATCH(U$21,$J$19:$M$19,0),COUNT($A$21:$A$2199),1),0),1)</f>
        <v>#N/A</v>
      </c>
      <c r="V765" s="64" t="e">
        <f ca="1">INDEX(OFFSET($G$21,0,MATCH(V$20,$H$20:$I$20,0),COUNT($A$21:$A$2199),1),MATCH($T765,OFFSET($I$21,0,MATCH(V$21,$J$19:$M$19,0),COUNT($A$21:$A$2199),1),0),1)</f>
        <v>#N/A</v>
      </c>
      <c r="Y765" s="64" t="str">
        <f t="shared" ca="1" si="96"/>
        <v xml:space="preserve"> </v>
      </c>
      <c r="Z765" s="64" t="str">
        <f t="shared" ca="1" si="98"/>
        <v xml:space="preserve"> </v>
      </c>
    </row>
    <row r="766" spans="1:26" hidden="1" outlineLevel="1" x14ac:dyDescent="0.35">
      <c r="A766" s="64">
        <v>5677094</v>
      </c>
      <c r="B766" s="64" t="s">
        <v>184</v>
      </c>
      <c r="C766" s="64">
        <v>2023.46</v>
      </c>
      <c r="D766" s="64">
        <v>182</v>
      </c>
      <c r="E766" s="64">
        <v>167.1</v>
      </c>
      <c r="F766" s="64">
        <v>0</v>
      </c>
      <c r="H766" s="64">
        <f t="shared" si="95"/>
        <v>-167.1</v>
      </c>
      <c r="J766" s="64">
        <f t="shared" si="91"/>
        <v>103</v>
      </c>
      <c r="K766" s="64">
        <f t="shared" si="92"/>
        <v>109</v>
      </c>
      <c r="L766" s="64">
        <f t="shared" si="93"/>
        <v>387</v>
      </c>
      <c r="M766" s="64">
        <f t="shared" si="94"/>
        <v>147</v>
      </c>
      <c r="T766" s="64">
        <f t="shared" si="97"/>
        <v>745</v>
      </c>
      <c r="U766" s="64" t="e">
        <f ca="1">INDEX(OFFSET($G$21,0,MATCH(U$20,$H$20:$I$20,0),COUNT($A$21:$A$2199),1),MATCH($T766,OFFSET($I$21,0,MATCH(U$21,$J$19:$M$19,0),COUNT($A$21:$A$2199),1),0),1)</f>
        <v>#N/A</v>
      </c>
      <c r="V766" s="64" t="e">
        <f ca="1">INDEX(OFFSET($G$21,0,MATCH(V$20,$H$20:$I$20,0),COUNT($A$21:$A$2199),1),MATCH($T766,OFFSET($I$21,0,MATCH(V$21,$J$19:$M$19,0),COUNT($A$21:$A$2199),1),0),1)</f>
        <v>#N/A</v>
      </c>
      <c r="Y766" s="64" t="str">
        <f t="shared" ca="1" si="96"/>
        <v xml:space="preserve"> </v>
      </c>
      <c r="Z766" s="64" t="str">
        <f t="shared" ca="1" si="98"/>
        <v xml:space="preserve"> </v>
      </c>
    </row>
    <row r="767" spans="1:26" hidden="1" outlineLevel="1" x14ac:dyDescent="0.35">
      <c r="A767" s="64">
        <v>5695575</v>
      </c>
      <c r="B767" s="64" t="s">
        <v>184</v>
      </c>
      <c r="C767" s="64">
        <v>7639.92</v>
      </c>
      <c r="D767" s="64">
        <v>183</v>
      </c>
      <c r="E767" s="64">
        <v>613.5</v>
      </c>
      <c r="F767" s="64">
        <v>0</v>
      </c>
      <c r="H767" s="64">
        <f t="shared" si="95"/>
        <v>-613.5</v>
      </c>
      <c r="J767" s="64">
        <f t="shared" si="91"/>
        <v>103</v>
      </c>
      <c r="K767" s="64">
        <f t="shared" si="92"/>
        <v>109</v>
      </c>
      <c r="L767" s="64">
        <f t="shared" si="93"/>
        <v>388</v>
      </c>
      <c r="M767" s="64">
        <f t="shared" si="94"/>
        <v>147</v>
      </c>
      <c r="T767" s="64">
        <f t="shared" si="97"/>
        <v>746</v>
      </c>
      <c r="U767" s="64" t="e">
        <f ca="1">INDEX(OFFSET($G$21,0,MATCH(U$20,$H$20:$I$20,0),COUNT($A$21:$A$2199),1),MATCH($T767,OFFSET($I$21,0,MATCH(U$21,$J$19:$M$19,0),COUNT($A$21:$A$2199),1),0),1)</f>
        <v>#N/A</v>
      </c>
      <c r="V767" s="64" t="e">
        <f ca="1">INDEX(OFFSET($G$21,0,MATCH(V$20,$H$20:$I$20,0),COUNT($A$21:$A$2199),1),MATCH($T767,OFFSET($I$21,0,MATCH(V$21,$J$19:$M$19,0),COUNT($A$21:$A$2199),1),0),1)</f>
        <v>#N/A</v>
      </c>
      <c r="Y767" s="64" t="str">
        <f t="shared" ca="1" si="96"/>
        <v xml:space="preserve"> </v>
      </c>
      <c r="Z767" s="64" t="str">
        <f t="shared" ca="1" si="98"/>
        <v xml:space="preserve"> </v>
      </c>
    </row>
    <row r="768" spans="1:26" hidden="1" outlineLevel="1" x14ac:dyDescent="0.35">
      <c r="A768" s="64">
        <v>5696359</v>
      </c>
      <c r="B768" s="64" t="s">
        <v>184</v>
      </c>
      <c r="C768" s="64">
        <v>4217.78</v>
      </c>
      <c r="D768" s="64">
        <v>185</v>
      </c>
      <c r="E768" s="64">
        <v>340.15</v>
      </c>
      <c r="F768" s="64">
        <v>0</v>
      </c>
      <c r="H768" s="64">
        <f t="shared" si="95"/>
        <v>-340.15</v>
      </c>
      <c r="J768" s="64">
        <f t="shared" si="91"/>
        <v>103</v>
      </c>
      <c r="K768" s="64">
        <f t="shared" si="92"/>
        <v>109</v>
      </c>
      <c r="L768" s="64">
        <f t="shared" si="93"/>
        <v>389</v>
      </c>
      <c r="M768" s="64">
        <f t="shared" si="94"/>
        <v>147</v>
      </c>
      <c r="T768" s="64">
        <f t="shared" si="97"/>
        <v>747</v>
      </c>
      <c r="U768" s="64" t="e">
        <f ca="1">INDEX(OFFSET($G$21,0,MATCH(U$20,$H$20:$I$20,0),COUNT($A$21:$A$2199),1),MATCH($T768,OFFSET($I$21,0,MATCH(U$21,$J$19:$M$19,0),COUNT($A$21:$A$2199),1),0),1)</f>
        <v>#N/A</v>
      </c>
      <c r="V768" s="64" t="e">
        <f ca="1">INDEX(OFFSET($G$21,0,MATCH(V$20,$H$20:$I$20,0),COUNT($A$21:$A$2199),1),MATCH($T768,OFFSET($I$21,0,MATCH(V$21,$J$19:$M$19,0),COUNT($A$21:$A$2199),1),0),1)</f>
        <v>#N/A</v>
      </c>
      <c r="Y768" s="64" t="str">
        <f t="shared" ca="1" si="96"/>
        <v xml:space="preserve"> </v>
      </c>
      <c r="Z768" s="64" t="str">
        <f t="shared" ca="1" si="98"/>
        <v xml:space="preserve"> </v>
      </c>
    </row>
    <row r="769" spans="1:26" hidden="1" outlineLevel="1" x14ac:dyDescent="0.35">
      <c r="A769" s="64">
        <v>5701562</v>
      </c>
      <c r="B769" s="64" t="s">
        <v>405</v>
      </c>
      <c r="C769" s="64">
        <v>3884.98</v>
      </c>
      <c r="D769" s="64">
        <v>153</v>
      </c>
      <c r="E769" s="64">
        <v>323.61</v>
      </c>
      <c r="F769" s="64">
        <v>330.9</v>
      </c>
      <c r="H769" s="64">
        <f t="shared" si="95"/>
        <v>7.2899999999999636</v>
      </c>
      <c r="J769" s="64">
        <f t="shared" si="91"/>
        <v>103</v>
      </c>
      <c r="K769" s="64">
        <f t="shared" si="92"/>
        <v>110</v>
      </c>
      <c r="L769" s="64">
        <f t="shared" si="93"/>
        <v>389</v>
      </c>
      <c r="M769" s="64">
        <f t="shared" si="94"/>
        <v>147</v>
      </c>
      <c r="T769" s="64">
        <f t="shared" si="97"/>
        <v>748</v>
      </c>
      <c r="U769" s="64" t="e">
        <f ca="1">INDEX(OFFSET($G$21,0,MATCH(U$20,$H$20:$I$20,0),COUNT($A$21:$A$2199),1),MATCH($T769,OFFSET($I$21,0,MATCH(U$21,$J$19:$M$19,0),COUNT($A$21:$A$2199),1),0),1)</f>
        <v>#N/A</v>
      </c>
      <c r="V769" s="64" t="e">
        <f ca="1">INDEX(OFFSET($G$21,0,MATCH(V$20,$H$20:$I$20,0),COUNT($A$21:$A$2199),1),MATCH($T769,OFFSET($I$21,0,MATCH(V$21,$J$19:$M$19,0),COUNT($A$21:$A$2199),1),0),1)</f>
        <v>#N/A</v>
      </c>
      <c r="Y769" s="64" t="str">
        <f t="shared" ca="1" si="96"/>
        <v xml:space="preserve"> </v>
      </c>
      <c r="Z769" s="64" t="str">
        <f t="shared" ca="1" si="98"/>
        <v xml:space="preserve"> </v>
      </c>
    </row>
    <row r="770" spans="1:26" hidden="1" outlineLevel="1" x14ac:dyDescent="0.35">
      <c r="A770" s="64">
        <v>5717345</v>
      </c>
      <c r="B770" s="64" t="s">
        <v>102</v>
      </c>
      <c r="C770" s="64">
        <v>4934.08</v>
      </c>
      <c r="D770" s="64">
        <v>153</v>
      </c>
      <c r="E770" s="64">
        <v>403.32</v>
      </c>
      <c r="F770" s="64">
        <v>399.23</v>
      </c>
      <c r="H770" s="64">
        <f t="shared" si="95"/>
        <v>-4.089999999999975</v>
      </c>
      <c r="J770" s="64">
        <f t="shared" si="91"/>
        <v>104</v>
      </c>
      <c r="K770" s="64">
        <f t="shared" si="92"/>
        <v>110</v>
      </c>
      <c r="L770" s="64">
        <f t="shared" si="93"/>
        <v>389</v>
      </c>
      <c r="M770" s="64">
        <f t="shared" si="94"/>
        <v>147</v>
      </c>
      <c r="T770" s="64">
        <f t="shared" si="97"/>
        <v>749</v>
      </c>
      <c r="U770" s="64" t="e">
        <f ca="1">INDEX(OFFSET($G$21,0,MATCH(U$20,$H$20:$I$20,0),COUNT($A$21:$A$2199),1),MATCH($T770,OFFSET($I$21,0,MATCH(U$21,$J$19:$M$19,0),COUNT($A$21:$A$2199),1),0),1)</f>
        <v>#N/A</v>
      </c>
      <c r="V770" s="64" t="e">
        <f ca="1">INDEX(OFFSET($G$21,0,MATCH(V$20,$H$20:$I$20,0),COUNT($A$21:$A$2199),1),MATCH($T770,OFFSET($I$21,0,MATCH(V$21,$J$19:$M$19,0),COUNT($A$21:$A$2199),1),0),1)</f>
        <v>#N/A</v>
      </c>
      <c r="Y770" s="64" t="str">
        <f t="shared" ca="1" si="96"/>
        <v xml:space="preserve"> </v>
      </c>
      <c r="Z770" s="64" t="str">
        <f t="shared" ca="1" si="98"/>
        <v xml:space="preserve"> </v>
      </c>
    </row>
    <row r="771" spans="1:26" hidden="1" outlineLevel="1" x14ac:dyDescent="0.35">
      <c r="A771" s="64">
        <v>5721255</v>
      </c>
      <c r="B771" s="64" t="s">
        <v>416</v>
      </c>
      <c r="C771" s="64">
        <v>6688.31</v>
      </c>
      <c r="D771" s="64">
        <v>183</v>
      </c>
      <c r="E771" s="64">
        <v>550.49</v>
      </c>
      <c r="F771" s="64">
        <v>0</v>
      </c>
      <c r="H771" s="64">
        <f t="shared" si="95"/>
        <v>-550.49</v>
      </c>
      <c r="J771" s="64">
        <f t="shared" si="91"/>
        <v>104</v>
      </c>
      <c r="K771" s="64">
        <f t="shared" si="92"/>
        <v>110</v>
      </c>
      <c r="L771" s="64">
        <f t="shared" si="93"/>
        <v>389</v>
      </c>
      <c r="M771" s="64">
        <f t="shared" si="94"/>
        <v>148</v>
      </c>
      <c r="T771" s="64">
        <f t="shared" si="97"/>
        <v>750</v>
      </c>
      <c r="U771" s="64" t="e">
        <f ca="1">INDEX(OFFSET($G$21,0,MATCH(U$20,$H$20:$I$20,0),COUNT($A$21:$A$2199),1),MATCH($T771,OFFSET($I$21,0,MATCH(U$21,$J$19:$M$19,0),COUNT($A$21:$A$2199),1),0),1)</f>
        <v>#N/A</v>
      </c>
      <c r="V771" s="64" t="e">
        <f ca="1">INDEX(OFFSET($G$21,0,MATCH(V$20,$H$20:$I$20,0),COUNT($A$21:$A$2199),1),MATCH($T771,OFFSET($I$21,0,MATCH(V$21,$J$19:$M$19,0),COUNT($A$21:$A$2199),1),0),1)</f>
        <v>#N/A</v>
      </c>
      <c r="Y771" s="64" t="str">
        <f t="shared" ca="1" si="96"/>
        <v xml:space="preserve"> </v>
      </c>
      <c r="Z771" s="64" t="str">
        <f t="shared" ca="1" si="98"/>
        <v xml:space="preserve"> </v>
      </c>
    </row>
    <row r="772" spans="1:26" hidden="1" outlineLevel="1" x14ac:dyDescent="0.35">
      <c r="A772" s="64">
        <v>5726635</v>
      </c>
      <c r="B772" s="64" t="s">
        <v>184</v>
      </c>
      <c r="C772" s="64">
        <v>4093.96</v>
      </c>
      <c r="D772" s="64">
        <v>183</v>
      </c>
      <c r="E772" s="64">
        <v>331.75</v>
      </c>
      <c r="F772" s="64">
        <v>0</v>
      </c>
      <c r="H772" s="64">
        <f t="shared" si="95"/>
        <v>-331.75</v>
      </c>
      <c r="J772" s="64">
        <f t="shared" si="91"/>
        <v>104</v>
      </c>
      <c r="K772" s="64">
        <f t="shared" si="92"/>
        <v>110</v>
      </c>
      <c r="L772" s="64">
        <f t="shared" si="93"/>
        <v>390</v>
      </c>
      <c r="M772" s="64">
        <f t="shared" si="94"/>
        <v>148</v>
      </c>
      <c r="T772" s="64">
        <f t="shared" si="97"/>
        <v>751</v>
      </c>
      <c r="U772" s="64" t="e">
        <f ca="1">INDEX(OFFSET($G$21,0,MATCH(U$20,$H$20:$I$20,0),COUNT($A$21:$A$2199),1),MATCH($T772,OFFSET($I$21,0,MATCH(U$21,$J$19:$M$19,0),COUNT($A$21:$A$2199),1),0),1)</f>
        <v>#N/A</v>
      </c>
      <c r="V772" s="64" t="e">
        <f ca="1">INDEX(OFFSET($G$21,0,MATCH(V$20,$H$20:$I$20,0),COUNT($A$21:$A$2199),1),MATCH($T772,OFFSET($I$21,0,MATCH(V$21,$J$19:$M$19,0),COUNT($A$21:$A$2199),1),0),1)</f>
        <v>#N/A</v>
      </c>
      <c r="Y772" s="64" t="str">
        <f t="shared" ca="1" si="96"/>
        <v xml:space="preserve"> </v>
      </c>
      <c r="Z772" s="64" t="str">
        <f t="shared" ca="1" si="98"/>
        <v xml:space="preserve"> </v>
      </c>
    </row>
    <row r="773" spans="1:26" hidden="1" outlineLevel="1" x14ac:dyDescent="0.35">
      <c r="A773" s="64">
        <v>5740130</v>
      </c>
      <c r="B773" s="64" t="s">
        <v>405</v>
      </c>
      <c r="C773" s="64">
        <v>4182.13</v>
      </c>
      <c r="D773" s="64">
        <v>184</v>
      </c>
      <c r="E773" s="64">
        <v>343.13</v>
      </c>
      <c r="F773" s="64">
        <v>343.22</v>
      </c>
      <c r="H773" s="64">
        <f t="shared" si="95"/>
        <v>9.0000000000031832E-2</v>
      </c>
      <c r="J773" s="64">
        <f t="shared" si="91"/>
        <v>104</v>
      </c>
      <c r="K773" s="64">
        <f t="shared" si="92"/>
        <v>111</v>
      </c>
      <c r="L773" s="64">
        <f t="shared" si="93"/>
        <v>390</v>
      </c>
      <c r="M773" s="64">
        <f t="shared" si="94"/>
        <v>148</v>
      </c>
      <c r="T773" s="64">
        <f t="shared" si="97"/>
        <v>752</v>
      </c>
      <c r="U773" s="64" t="e">
        <f ca="1">INDEX(OFFSET($G$21,0,MATCH(U$20,$H$20:$I$20,0),COUNT($A$21:$A$2199),1),MATCH($T773,OFFSET($I$21,0,MATCH(U$21,$J$19:$M$19,0),COUNT($A$21:$A$2199),1),0),1)</f>
        <v>#N/A</v>
      </c>
      <c r="V773" s="64" t="e">
        <f ca="1">INDEX(OFFSET($G$21,0,MATCH(V$20,$H$20:$I$20,0),COUNT($A$21:$A$2199),1),MATCH($T773,OFFSET($I$21,0,MATCH(V$21,$J$19:$M$19,0),COUNT($A$21:$A$2199),1),0),1)</f>
        <v>#N/A</v>
      </c>
      <c r="Y773" s="64" t="str">
        <f t="shared" ca="1" si="96"/>
        <v xml:space="preserve"> </v>
      </c>
      <c r="Z773" s="64" t="str">
        <f t="shared" ca="1" si="98"/>
        <v xml:space="preserve"> </v>
      </c>
    </row>
    <row r="774" spans="1:26" hidden="1" outlineLevel="1" x14ac:dyDescent="0.35">
      <c r="A774" s="64">
        <v>5756799</v>
      </c>
      <c r="B774" s="64" t="s">
        <v>184</v>
      </c>
      <c r="C774" s="64">
        <v>4038.91</v>
      </c>
      <c r="D774" s="64">
        <v>185</v>
      </c>
      <c r="E774" s="64">
        <v>309.31</v>
      </c>
      <c r="F774" s="64">
        <v>0</v>
      </c>
      <c r="H774" s="64">
        <f t="shared" si="95"/>
        <v>-309.31</v>
      </c>
      <c r="J774" s="64">
        <f t="shared" si="91"/>
        <v>104</v>
      </c>
      <c r="K774" s="64">
        <f t="shared" si="92"/>
        <v>111</v>
      </c>
      <c r="L774" s="64">
        <f t="shared" si="93"/>
        <v>391</v>
      </c>
      <c r="M774" s="64">
        <f t="shared" si="94"/>
        <v>148</v>
      </c>
      <c r="T774" s="64">
        <f t="shared" si="97"/>
        <v>753</v>
      </c>
      <c r="U774" s="64" t="e">
        <f ca="1">INDEX(OFFSET($G$21,0,MATCH(U$20,$H$20:$I$20,0),COUNT($A$21:$A$2199),1),MATCH($T774,OFFSET($I$21,0,MATCH(U$21,$J$19:$M$19,0),COUNT($A$21:$A$2199),1),0),1)</f>
        <v>#N/A</v>
      </c>
      <c r="V774" s="64" t="e">
        <f ca="1">INDEX(OFFSET($G$21,0,MATCH(V$20,$H$20:$I$20,0),COUNT($A$21:$A$2199),1),MATCH($T774,OFFSET($I$21,0,MATCH(V$21,$J$19:$M$19,0),COUNT($A$21:$A$2199),1),0),1)</f>
        <v>#N/A</v>
      </c>
      <c r="Y774" s="64" t="str">
        <f t="shared" ca="1" si="96"/>
        <v xml:space="preserve"> </v>
      </c>
      <c r="Z774" s="64" t="str">
        <f t="shared" ca="1" si="98"/>
        <v xml:space="preserve"> </v>
      </c>
    </row>
    <row r="775" spans="1:26" hidden="1" outlineLevel="1" x14ac:dyDescent="0.35">
      <c r="A775" s="64">
        <v>5764726</v>
      </c>
      <c r="B775" s="64" t="s">
        <v>416</v>
      </c>
      <c r="C775" s="64">
        <v>5001.18</v>
      </c>
      <c r="D775" s="64">
        <v>183</v>
      </c>
      <c r="E775" s="64">
        <v>420.21</v>
      </c>
      <c r="F775" s="64">
        <v>0</v>
      </c>
      <c r="H775" s="64">
        <f t="shared" si="95"/>
        <v>-420.21</v>
      </c>
      <c r="J775" s="64">
        <f t="shared" si="91"/>
        <v>104</v>
      </c>
      <c r="K775" s="64">
        <f t="shared" si="92"/>
        <v>111</v>
      </c>
      <c r="L775" s="64">
        <f t="shared" si="93"/>
        <v>391</v>
      </c>
      <c r="M775" s="64">
        <f t="shared" si="94"/>
        <v>149</v>
      </c>
      <c r="T775" s="64">
        <f t="shared" si="97"/>
        <v>754</v>
      </c>
      <c r="U775" s="64" t="e">
        <f ca="1">INDEX(OFFSET($G$21,0,MATCH(U$20,$H$20:$I$20,0),COUNT($A$21:$A$2199),1),MATCH($T775,OFFSET($I$21,0,MATCH(U$21,$J$19:$M$19,0),COUNT($A$21:$A$2199),1),0),1)</f>
        <v>#N/A</v>
      </c>
      <c r="V775" s="64" t="e">
        <f ca="1">INDEX(OFFSET($G$21,0,MATCH(V$20,$H$20:$I$20,0),COUNT($A$21:$A$2199),1),MATCH($T775,OFFSET($I$21,0,MATCH(V$21,$J$19:$M$19,0),COUNT($A$21:$A$2199),1),0),1)</f>
        <v>#N/A</v>
      </c>
      <c r="Y775" s="64" t="str">
        <f t="shared" ca="1" si="96"/>
        <v xml:space="preserve"> </v>
      </c>
      <c r="Z775" s="64" t="str">
        <f t="shared" ca="1" si="98"/>
        <v xml:space="preserve"> </v>
      </c>
    </row>
    <row r="776" spans="1:26" hidden="1" outlineLevel="1" x14ac:dyDescent="0.35">
      <c r="A776" s="64">
        <v>5764776</v>
      </c>
      <c r="B776" s="64" t="s">
        <v>184</v>
      </c>
      <c r="C776" s="64">
        <v>9357.35</v>
      </c>
      <c r="D776" s="64">
        <v>184</v>
      </c>
      <c r="E776" s="64">
        <v>774.96</v>
      </c>
      <c r="F776" s="64">
        <v>0</v>
      </c>
      <c r="H776" s="64">
        <f t="shared" si="95"/>
        <v>-774.96</v>
      </c>
      <c r="J776" s="64">
        <f t="shared" si="91"/>
        <v>104</v>
      </c>
      <c r="K776" s="64">
        <f t="shared" si="92"/>
        <v>111</v>
      </c>
      <c r="L776" s="64">
        <f t="shared" si="93"/>
        <v>392</v>
      </c>
      <c r="M776" s="64">
        <f t="shared" si="94"/>
        <v>149</v>
      </c>
      <c r="T776" s="64">
        <f t="shared" si="97"/>
        <v>755</v>
      </c>
      <c r="U776" s="64" t="e">
        <f ca="1">INDEX(OFFSET($G$21,0,MATCH(U$20,$H$20:$I$20,0),COUNT($A$21:$A$2199),1),MATCH($T776,OFFSET($I$21,0,MATCH(U$21,$J$19:$M$19,0),COUNT($A$21:$A$2199),1),0),1)</f>
        <v>#N/A</v>
      </c>
      <c r="V776" s="64" t="e">
        <f ca="1">INDEX(OFFSET($G$21,0,MATCH(V$20,$H$20:$I$20,0),COUNT($A$21:$A$2199),1),MATCH($T776,OFFSET($I$21,0,MATCH(V$21,$J$19:$M$19,0),COUNT($A$21:$A$2199),1),0),1)</f>
        <v>#N/A</v>
      </c>
      <c r="Y776" s="64" t="str">
        <f t="shared" ca="1" si="96"/>
        <v xml:space="preserve"> </v>
      </c>
      <c r="Z776" s="64" t="str">
        <f t="shared" ca="1" si="98"/>
        <v xml:space="preserve"> </v>
      </c>
    </row>
    <row r="777" spans="1:26" hidden="1" outlineLevel="1" x14ac:dyDescent="0.35">
      <c r="A777" s="64">
        <v>5766392</v>
      </c>
      <c r="B777" s="64" t="s">
        <v>416</v>
      </c>
      <c r="C777" s="64">
        <v>5466.54</v>
      </c>
      <c r="D777" s="64">
        <v>182</v>
      </c>
      <c r="E777" s="64">
        <v>452.59</v>
      </c>
      <c r="F777" s="64">
        <v>0</v>
      </c>
      <c r="H777" s="64">
        <f t="shared" si="95"/>
        <v>-452.59</v>
      </c>
      <c r="J777" s="64">
        <f t="shared" si="91"/>
        <v>104</v>
      </c>
      <c r="K777" s="64">
        <f t="shared" si="92"/>
        <v>111</v>
      </c>
      <c r="L777" s="64">
        <f t="shared" si="93"/>
        <v>392</v>
      </c>
      <c r="M777" s="64">
        <f t="shared" si="94"/>
        <v>150</v>
      </c>
      <c r="T777" s="64">
        <f t="shared" si="97"/>
        <v>756</v>
      </c>
      <c r="U777" s="64" t="e">
        <f ca="1">INDEX(OFFSET($G$21,0,MATCH(U$20,$H$20:$I$20,0),COUNT($A$21:$A$2199),1),MATCH($T777,OFFSET($I$21,0,MATCH(U$21,$J$19:$M$19,0),COUNT($A$21:$A$2199),1),0),1)</f>
        <v>#N/A</v>
      </c>
      <c r="V777" s="64" t="e">
        <f ca="1">INDEX(OFFSET($G$21,0,MATCH(V$20,$H$20:$I$20,0),COUNT($A$21:$A$2199),1),MATCH($T777,OFFSET($I$21,0,MATCH(V$21,$J$19:$M$19,0),COUNT($A$21:$A$2199),1),0),1)</f>
        <v>#N/A</v>
      </c>
      <c r="Y777" s="64" t="str">
        <f t="shared" ca="1" si="96"/>
        <v xml:space="preserve"> </v>
      </c>
      <c r="Z777" s="64" t="str">
        <f t="shared" ca="1" si="98"/>
        <v xml:space="preserve"> </v>
      </c>
    </row>
    <row r="778" spans="1:26" hidden="1" outlineLevel="1" x14ac:dyDescent="0.35">
      <c r="A778" s="64">
        <v>5773305</v>
      </c>
      <c r="B778" s="64" t="s">
        <v>184</v>
      </c>
      <c r="C778" s="64">
        <v>8423.0499999999993</v>
      </c>
      <c r="D778" s="64">
        <v>182</v>
      </c>
      <c r="E778" s="64">
        <v>680.31</v>
      </c>
      <c r="F778" s="64">
        <v>0</v>
      </c>
      <c r="H778" s="64">
        <f t="shared" si="95"/>
        <v>-680.31</v>
      </c>
      <c r="J778" s="64">
        <f t="shared" si="91"/>
        <v>104</v>
      </c>
      <c r="K778" s="64">
        <f t="shared" si="92"/>
        <v>111</v>
      </c>
      <c r="L778" s="64">
        <f t="shared" si="93"/>
        <v>393</v>
      </c>
      <c r="M778" s="64">
        <f t="shared" si="94"/>
        <v>150</v>
      </c>
      <c r="T778" s="64">
        <f t="shared" si="97"/>
        <v>757</v>
      </c>
      <c r="U778" s="64" t="e">
        <f ca="1">INDEX(OFFSET($G$21,0,MATCH(U$20,$H$20:$I$20,0),COUNT($A$21:$A$2199),1),MATCH($T778,OFFSET($I$21,0,MATCH(U$21,$J$19:$M$19,0),COUNT($A$21:$A$2199),1),0),1)</f>
        <v>#N/A</v>
      </c>
      <c r="V778" s="64" t="e">
        <f ca="1">INDEX(OFFSET($G$21,0,MATCH(V$20,$H$20:$I$20,0),COUNT($A$21:$A$2199),1),MATCH($T778,OFFSET($I$21,0,MATCH(V$21,$J$19:$M$19,0),COUNT($A$21:$A$2199),1),0),1)</f>
        <v>#N/A</v>
      </c>
      <c r="Y778" s="64" t="str">
        <f t="shared" ca="1" si="96"/>
        <v xml:space="preserve"> </v>
      </c>
      <c r="Z778" s="64" t="str">
        <f t="shared" ca="1" si="98"/>
        <v xml:space="preserve"> </v>
      </c>
    </row>
    <row r="779" spans="1:26" hidden="1" outlineLevel="1" x14ac:dyDescent="0.35">
      <c r="A779" s="64">
        <v>5774965</v>
      </c>
      <c r="B779" s="64" t="s">
        <v>416</v>
      </c>
      <c r="C779" s="64">
        <v>6079.4</v>
      </c>
      <c r="D779" s="64">
        <v>184</v>
      </c>
      <c r="E779" s="64">
        <v>501.41</v>
      </c>
      <c r="F779" s="64">
        <v>0</v>
      </c>
      <c r="H779" s="64">
        <f t="shared" si="95"/>
        <v>-501.41</v>
      </c>
      <c r="J779" s="64">
        <f t="shared" si="91"/>
        <v>104</v>
      </c>
      <c r="K779" s="64">
        <f t="shared" si="92"/>
        <v>111</v>
      </c>
      <c r="L779" s="64">
        <f t="shared" si="93"/>
        <v>393</v>
      </c>
      <c r="M779" s="64">
        <f t="shared" si="94"/>
        <v>151</v>
      </c>
      <c r="T779" s="64">
        <f t="shared" si="97"/>
        <v>758</v>
      </c>
      <c r="U779" s="64" t="e">
        <f ca="1">INDEX(OFFSET($G$21,0,MATCH(U$20,$H$20:$I$20,0),COUNT($A$21:$A$2199),1),MATCH($T779,OFFSET($I$21,0,MATCH(U$21,$J$19:$M$19,0),COUNT($A$21:$A$2199),1),0),1)</f>
        <v>#N/A</v>
      </c>
      <c r="V779" s="64" t="e">
        <f ca="1">INDEX(OFFSET($G$21,0,MATCH(V$20,$H$20:$I$20,0),COUNT($A$21:$A$2199),1),MATCH($T779,OFFSET($I$21,0,MATCH(V$21,$J$19:$M$19,0),COUNT($A$21:$A$2199),1),0),1)</f>
        <v>#N/A</v>
      </c>
      <c r="Y779" s="64" t="str">
        <f t="shared" ca="1" si="96"/>
        <v xml:space="preserve"> </v>
      </c>
      <c r="Z779" s="64" t="str">
        <f t="shared" ca="1" si="98"/>
        <v xml:space="preserve"> </v>
      </c>
    </row>
    <row r="780" spans="1:26" hidden="1" outlineLevel="1" x14ac:dyDescent="0.35">
      <c r="A780" s="64">
        <v>5779048</v>
      </c>
      <c r="B780" s="64" t="s">
        <v>184</v>
      </c>
      <c r="C780" s="64">
        <v>3875.2</v>
      </c>
      <c r="D780" s="64">
        <v>183</v>
      </c>
      <c r="E780" s="64">
        <v>315.18</v>
      </c>
      <c r="F780" s="64">
        <v>0</v>
      </c>
      <c r="H780" s="64">
        <f t="shared" si="95"/>
        <v>-315.18</v>
      </c>
      <c r="J780" s="64">
        <f t="shared" si="91"/>
        <v>104</v>
      </c>
      <c r="K780" s="64">
        <f t="shared" si="92"/>
        <v>111</v>
      </c>
      <c r="L780" s="64">
        <f t="shared" si="93"/>
        <v>394</v>
      </c>
      <c r="M780" s="64">
        <f t="shared" si="94"/>
        <v>151</v>
      </c>
      <c r="T780" s="64">
        <f t="shared" si="97"/>
        <v>759</v>
      </c>
      <c r="U780" s="64" t="e">
        <f ca="1">INDEX(OFFSET($G$21,0,MATCH(U$20,$H$20:$I$20,0),COUNT($A$21:$A$2199),1),MATCH($T780,OFFSET($I$21,0,MATCH(U$21,$J$19:$M$19,0),COUNT($A$21:$A$2199),1),0),1)</f>
        <v>#N/A</v>
      </c>
      <c r="V780" s="64" t="e">
        <f ca="1">INDEX(OFFSET($G$21,0,MATCH(V$20,$H$20:$I$20,0),COUNT($A$21:$A$2199),1),MATCH($T780,OFFSET($I$21,0,MATCH(V$21,$J$19:$M$19,0),COUNT($A$21:$A$2199),1),0),1)</f>
        <v>#N/A</v>
      </c>
      <c r="Y780" s="64" t="str">
        <f t="shared" ca="1" si="96"/>
        <v xml:space="preserve"> </v>
      </c>
      <c r="Z780" s="64" t="str">
        <f t="shared" ca="1" si="98"/>
        <v xml:space="preserve"> </v>
      </c>
    </row>
    <row r="781" spans="1:26" hidden="1" outlineLevel="1" x14ac:dyDescent="0.35">
      <c r="A781" s="64">
        <v>5783817</v>
      </c>
      <c r="B781" s="64" t="s">
        <v>184</v>
      </c>
      <c r="C781" s="64">
        <v>4363.68</v>
      </c>
      <c r="D781" s="64">
        <v>183</v>
      </c>
      <c r="E781" s="64">
        <v>340.28</v>
      </c>
      <c r="F781" s="64">
        <v>0</v>
      </c>
      <c r="H781" s="64">
        <f t="shared" si="95"/>
        <v>-340.28</v>
      </c>
      <c r="J781" s="64">
        <f t="shared" si="91"/>
        <v>104</v>
      </c>
      <c r="K781" s="64">
        <f t="shared" si="92"/>
        <v>111</v>
      </c>
      <c r="L781" s="64">
        <f t="shared" si="93"/>
        <v>395</v>
      </c>
      <c r="M781" s="64">
        <f t="shared" si="94"/>
        <v>151</v>
      </c>
      <c r="T781" s="64">
        <f t="shared" si="97"/>
        <v>760</v>
      </c>
      <c r="U781" s="64" t="e">
        <f ca="1">INDEX(OFFSET($G$21,0,MATCH(U$20,$H$20:$I$20,0),COUNT($A$21:$A$2199),1),MATCH($T781,OFFSET($I$21,0,MATCH(U$21,$J$19:$M$19,0),COUNT($A$21:$A$2199),1),0),1)</f>
        <v>#N/A</v>
      </c>
      <c r="V781" s="64" t="e">
        <f ca="1">INDEX(OFFSET($G$21,0,MATCH(V$20,$H$20:$I$20,0),COUNT($A$21:$A$2199),1),MATCH($T781,OFFSET($I$21,0,MATCH(V$21,$J$19:$M$19,0),COUNT($A$21:$A$2199),1),0),1)</f>
        <v>#N/A</v>
      </c>
      <c r="Y781" s="64" t="str">
        <f t="shared" ca="1" si="96"/>
        <v xml:space="preserve"> </v>
      </c>
      <c r="Z781" s="64" t="str">
        <f t="shared" ca="1" si="98"/>
        <v xml:space="preserve"> </v>
      </c>
    </row>
    <row r="782" spans="1:26" hidden="1" outlineLevel="1" x14ac:dyDescent="0.35">
      <c r="A782" s="64">
        <v>5787455</v>
      </c>
      <c r="B782" s="64" t="s">
        <v>405</v>
      </c>
      <c r="C782" s="64">
        <v>3652.63</v>
      </c>
      <c r="D782" s="64">
        <v>153</v>
      </c>
      <c r="E782" s="64">
        <v>287.51</v>
      </c>
      <c r="F782" s="64">
        <v>287.8</v>
      </c>
      <c r="H782" s="64">
        <f t="shared" si="95"/>
        <v>0.29000000000002046</v>
      </c>
      <c r="J782" s="64">
        <f t="shared" si="91"/>
        <v>104</v>
      </c>
      <c r="K782" s="64">
        <f t="shared" si="92"/>
        <v>112</v>
      </c>
      <c r="L782" s="64">
        <f t="shared" si="93"/>
        <v>395</v>
      </c>
      <c r="M782" s="64">
        <f t="shared" si="94"/>
        <v>151</v>
      </c>
      <c r="T782" s="64">
        <f t="shared" si="97"/>
        <v>761</v>
      </c>
      <c r="U782" s="64" t="e">
        <f ca="1">INDEX(OFFSET($G$21,0,MATCH(U$20,$H$20:$I$20,0),COUNT($A$21:$A$2199),1),MATCH($T782,OFFSET($I$21,0,MATCH(U$21,$J$19:$M$19,0),COUNT($A$21:$A$2199),1),0),1)</f>
        <v>#N/A</v>
      </c>
      <c r="V782" s="64" t="e">
        <f ca="1">INDEX(OFFSET($G$21,0,MATCH(V$20,$H$20:$I$20,0),COUNT($A$21:$A$2199),1),MATCH($T782,OFFSET($I$21,0,MATCH(V$21,$J$19:$M$19,0),COUNT($A$21:$A$2199),1),0),1)</f>
        <v>#N/A</v>
      </c>
      <c r="Y782" s="64" t="str">
        <f t="shared" ca="1" si="96"/>
        <v xml:space="preserve"> </v>
      </c>
      <c r="Z782" s="64" t="str">
        <f t="shared" ca="1" si="98"/>
        <v xml:space="preserve"> </v>
      </c>
    </row>
    <row r="783" spans="1:26" hidden="1" outlineLevel="1" x14ac:dyDescent="0.35">
      <c r="A783" s="64">
        <v>5790557</v>
      </c>
      <c r="B783" s="64" t="s">
        <v>102</v>
      </c>
      <c r="C783" s="64">
        <v>3314.62</v>
      </c>
      <c r="D783" s="64">
        <v>153</v>
      </c>
      <c r="E783" s="64">
        <v>265.99</v>
      </c>
      <c r="F783" s="64">
        <v>271.92</v>
      </c>
      <c r="H783" s="64">
        <f t="shared" si="95"/>
        <v>5.9300000000000068</v>
      </c>
      <c r="J783" s="64">
        <f t="shared" si="91"/>
        <v>105</v>
      </c>
      <c r="K783" s="64">
        <f t="shared" si="92"/>
        <v>112</v>
      </c>
      <c r="L783" s="64">
        <f t="shared" si="93"/>
        <v>395</v>
      </c>
      <c r="M783" s="64">
        <f t="shared" si="94"/>
        <v>151</v>
      </c>
      <c r="T783" s="64">
        <f t="shared" si="97"/>
        <v>762</v>
      </c>
      <c r="U783" s="64" t="e">
        <f ca="1">INDEX(OFFSET($G$21,0,MATCH(U$20,$H$20:$I$20,0),COUNT($A$21:$A$2199),1),MATCH($T783,OFFSET($I$21,0,MATCH(U$21,$J$19:$M$19,0),COUNT($A$21:$A$2199),1),0),1)</f>
        <v>#N/A</v>
      </c>
      <c r="V783" s="64" t="e">
        <f ca="1">INDEX(OFFSET($G$21,0,MATCH(V$20,$H$20:$I$20,0),COUNT($A$21:$A$2199),1),MATCH($T783,OFFSET($I$21,0,MATCH(V$21,$J$19:$M$19,0),COUNT($A$21:$A$2199),1),0),1)</f>
        <v>#N/A</v>
      </c>
      <c r="Y783" s="64" t="str">
        <f t="shared" ca="1" si="96"/>
        <v xml:space="preserve"> </v>
      </c>
      <c r="Z783" s="64" t="str">
        <f t="shared" ca="1" si="98"/>
        <v xml:space="preserve"> </v>
      </c>
    </row>
    <row r="784" spans="1:26" hidden="1" outlineLevel="1" x14ac:dyDescent="0.35">
      <c r="A784" s="64">
        <v>5795789</v>
      </c>
      <c r="B784" s="64" t="s">
        <v>416</v>
      </c>
      <c r="C784" s="64">
        <v>4139.47</v>
      </c>
      <c r="D784" s="64">
        <v>184</v>
      </c>
      <c r="E784" s="64">
        <v>338.6</v>
      </c>
      <c r="F784" s="64">
        <v>0</v>
      </c>
      <c r="H784" s="64">
        <f t="shared" si="95"/>
        <v>-338.6</v>
      </c>
      <c r="J784" s="64">
        <f t="shared" si="91"/>
        <v>105</v>
      </c>
      <c r="K784" s="64">
        <f t="shared" si="92"/>
        <v>112</v>
      </c>
      <c r="L784" s="64">
        <f t="shared" si="93"/>
        <v>395</v>
      </c>
      <c r="M784" s="64">
        <f t="shared" si="94"/>
        <v>152</v>
      </c>
      <c r="T784" s="64">
        <f t="shared" si="97"/>
        <v>763</v>
      </c>
      <c r="U784" s="64" t="e">
        <f ca="1">INDEX(OFFSET($G$21,0,MATCH(U$20,$H$20:$I$20,0),COUNT($A$21:$A$2199),1),MATCH($T784,OFFSET($I$21,0,MATCH(U$21,$J$19:$M$19,0),COUNT($A$21:$A$2199),1),0),1)</f>
        <v>#N/A</v>
      </c>
      <c r="V784" s="64" t="e">
        <f ca="1">INDEX(OFFSET($G$21,0,MATCH(V$20,$H$20:$I$20,0),COUNT($A$21:$A$2199),1),MATCH($T784,OFFSET($I$21,0,MATCH(V$21,$J$19:$M$19,0),COUNT($A$21:$A$2199),1),0),1)</f>
        <v>#N/A</v>
      </c>
      <c r="Y784" s="64" t="str">
        <f t="shared" ca="1" si="96"/>
        <v xml:space="preserve"> </v>
      </c>
      <c r="Z784" s="64" t="str">
        <f t="shared" ca="1" si="98"/>
        <v xml:space="preserve"> </v>
      </c>
    </row>
    <row r="785" spans="1:26" hidden="1" outlineLevel="1" x14ac:dyDescent="0.35">
      <c r="A785" s="64">
        <v>5798543</v>
      </c>
      <c r="B785" s="64" t="s">
        <v>102</v>
      </c>
      <c r="C785" s="64">
        <v>3235.37</v>
      </c>
      <c r="D785" s="64">
        <v>185</v>
      </c>
      <c r="E785" s="64">
        <v>270.32</v>
      </c>
      <c r="F785" s="64">
        <v>268.39</v>
      </c>
      <c r="H785" s="64">
        <f t="shared" si="95"/>
        <v>-1.9300000000000068</v>
      </c>
      <c r="J785" s="64">
        <f t="shared" si="91"/>
        <v>106</v>
      </c>
      <c r="K785" s="64">
        <f t="shared" si="92"/>
        <v>112</v>
      </c>
      <c r="L785" s="64">
        <f t="shared" si="93"/>
        <v>395</v>
      </c>
      <c r="M785" s="64">
        <f t="shared" si="94"/>
        <v>152</v>
      </c>
      <c r="T785" s="64">
        <f t="shared" si="97"/>
        <v>764</v>
      </c>
      <c r="U785" s="64" t="e">
        <f ca="1">INDEX(OFFSET($G$21,0,MATCH(U$20,$H$20:$I$20,0),COUNT($A$21:$A$2199),1),MATCH($T785,OFFSET($I$21,0,MATCH(U$21,$J$19:$M$19,0),COUNT($A$21:$A$2199),1),0),1)</f>
        <v>#N/A</v>
      </c>
      <c r="V785" s="64" t="e">
        <f ca="1">INDEX(OFFSET($G$21,0,MATCH(V$20,$H$20:$I$20,0),COUNT($A$21:$A$2199),1),MATCH($T785,OFFSET($I$21,0,MATCH(V$21,$J$19:$M$19,0),COUNT($A$21:$A$2199),1),0),1)</f>
        <v>#N/A</v>
      </c>
      <c r="Y785" s="64" t="str">
        <f t="shared" ca="1" si="96"/>
        <v xml:space="preserve"> </v>
      </c>
      <c r="Z785" s="64" t="str">
        <f t="shared" ca="1" si="98"/>
        <v xml:space="preserve"> </v>
      </c>
    </row>
    <row r="786" spans="1:26" hidden="1" outlineLevel="1" x14ac:dyDescent="0.35">
      <c r="A786" s="64">
        <v>5798866</v>
      </c>
      <c r="B786" s="64" t="s">
        <v>405</v>
      </c>
      <c r="C786" s="64">
        <v>3049.44</v>
      </c>
      <c r="D786" s="64">
        <v>153</v>
      </c>
      <c r="E786" s="64">
        <v>268.04000000000002</v>
      </c>
      <c r="F786" s="64">
        <v>271.87</v>
      </c>
      <c r="H786" s="64">
        <f t="shared" si="95"/>
        <v>3.8299999999999841</v>
      </c>
      <c r="J786" s="64">
        <f t="shared" si="91"/>
        <v>106</v>
      </c>
      <c r="K786" s="64">
        <f t="shared" si="92"/>
        <v>113</v>
      </c>
      <c r="L786" s="64">
        <f t="shared" si="93"/>
        <v>395</v>
      </c>
      <c r="M786" s="64">
        <f t="shared" si="94"/>
        <v>152</v>
      </c>
      <c r="T786" s="64">
        <f t="shared" si="97"/>
        <v>765</v>
      </c>
      <c r="U786" s="64" t="e">
        <f ca="1">INDEX(OFFSET($G$21,0,MATCH(U$20,$H$20:$I$20,0),COUNT($A$21:$A$2199),1),MATCH($T786,OFFSET($I$21,0,MATCH(U$21,$J$19:$M$19,0),COUNT($A$21:$A$2199),1),0),1)</f>
        <v>#N/A</v>
      </c>
      <c r="V786" s="64" t="e">
        <f ca="1">INDEX(OFFSET($G$21,0,MATCH(V$20,$H$20:$I$20,0),COUNT($A$21:$A$2199),1),MATCH($T786,OFFSET($I$21,0,MATCH(V$21,$J$19:$M$19,0),COUNT($A$21:$A$2199),1),0),1)</f>
        <v>#N/A</v>
      </c>
      <c r="Y786" s="64" t="str">
        <f t="shared" ca="1" si="96"/>
        <v xml:space="preserve"> </v>
      </c>
      <c r="Z786" s="64" t="str">
        <f t="shared" ca="1" si="98"/>
        <v xml:space="preserve"> </v>
      </c>
    </row>
    <row r="787" spans="1:26" hidden="1" outlineLevel="1" x14ac:dyDescent="0.35">
      <c r="A787" s="64">
        <v>5810040</v>
      </c>
      <c r="B787" s="64" t="s">
        <v>184</v>
      </c>
      <c r="C787" s="64">
        <v>9379.01</v>
      </c>
      <c r="D787" s="64">
        <v>186</v>
      </c>
      <c r="E787" s="64">
        <v>793.61</v>
      </c>
      <c r="F787" s="64">
        <v>0</v>
      </c>
      <c r="H787" s="64">
        <f t="shared" si="95"/>
        <v>-793.61</v>
      </c>
      <c r="J787" s="64">
        <f t="shared" si="91"/>
        <v>106</v>
      </c>
      <c r="K787" s="64">
        <f t="shared" si="92"/>
        <v>113</v>
      </c>
      <c r="L787" s="64">
        <f t="shared" si="93"/>
        <v>396</v>
      </c>
      <c r="M787" s="64">
        <f t="shared" si="94"/>
        <v>152</v>
      </c>
      <c r="T787" s="64">
        <f t="shared" si="97"/>
        <v>766</v>
      </c>
      <c r="U787" s="64" t="e">
        <f ca="1">INDEX(OFFSET($G$21,0,MATCH(U$20,$H$20:$I$20,0),COUNT($A$21:$A$2199),1),MATCH($T787,OFFSET($I$21,0,MATCH(U$21,$J$19:$M$19,0),COUNT($A$21:$A$2199),1),0),1)</f>
        <v>#N/A</v>
      </c>
      <c r="V787" s="64" t="e">
        <f ca="1">INDEX(OFFSET($G$21,0,MATCH(V$20,$H$20:$I$20,0),COUNT($A$21:$A$2199),1),MATCH($T787,OFFSET($I$21,0,MATCH(V$21,$J$19:$M$19,0),COUNT($A$21:$A$2199),1),0),1)</f>
        <v>#N/A</v>
      </c>
      <c r="Y787" s="64" t="str">
        <f t="shared" ca="1" si="96"/>
        <v xml:space="preserve"> </v>
      </c>
      <c r="Z787" s="64" t="str">
        <f t="shared" ca="1" si="98"/>
        <v xml:space="preserve"> </v>
      </c>
    </row>
    <row r="788" spans="1:26" hidden="1" outlineLevel="1" x14ac:dyDescent="0.35">
      <c r="A788" s="64">
        <v>5814430</v>
      </c>
      <c r="B788" s="64" t="s">
        <v>184</v>
      </c>
      <c r="C788" s="64">
        <v>4105.07</v>
      </c>
      <c r="D788" s="64">
        <v>185</v>
      </c>
      <c r="E788" s="64">
        <v>331.6</v>
      </c>
      <c r="F788" s="64">
        <v>0</v>
      </c>
      <c r="H788" s="64">
        <f t="shared" si="95"/>
        <v>-331.6</v>
      </c>
      <c r="J788" s="64">
        <f t="shared" si="91"/>
        <v>106</v>
      </c>
      <c r="K788" s="64">
        <f t="shared" si="92"/>
        <v>113</v>
      </c>
      <c r="L788" s="64">
        <f t="shared" si="93"/>
        <v>397</v>
      </c>
      <c r="M788" s="64">
        <f t="shared" si="94"/>
        <v>152</v>
      </c>
      <c r="T788" s="64">
        <f t="shared" si="97"/>
        <v>767</v>
      </c>
      <c r="U788" s="64" t="e">
        <f ca="1">INDEX(OFFSET($G$21,0,MATCH(U$20,$H$20:$I$20,0),COUNT($A$21:$A$2199),1),MATCH($T788,OFFSET($I$21,0,MATCH(U$21,$J$19:$M$19,0),COUNT($A$21:$A$2199),1),0),1)</f>
        <v>#N/A</v>
      </c>
      <c r="V788" s="64" t="e">
        <f ca="1">INDEX(OFFSET($G$21,0,MATCH(V$20,$H$20:$I$20,0),COUNT($A$21:$A$2199),1),MATCH($T788,OFFSET($I$21,0,MATCH(V$21,$J$19:$M$19,0),COUNT($A$21:$A$2199),1),0),1)</f>
        <v>#N/A</v>
      </c>
      <c r="Y788" s="64" t="str">
        <f t="shared" ca="1" si="96"/>
        <v xml:space="preserve"> </v>
      </c>
      <c r="Z788" s="64" t="str">
        <f t="shared" ca="1" si="98"/>
        <v xml:space="preserve"> </v>
      </c>
    </row>
    <row r="789" spans="1:26" hidden="1" outlineLevel="1" x14ac:dyDescent="0.35">
      <c r="A789" s="64">
        <v>5815305</v>
      </c>
      <c r="B789" s="64" t="s">
        <v>184</v>
      </c>
      <c r="C789" s="64">
        <v>8248.11</v>
      </c>
      <c r="D789" s="64">
        <v>184</v>
      </c>
      <c r="E789" s="64">
        <v>641.05999999999995</v>
      </c>
      <c r="F789" s="64">
        <v>0</v>
      </c>
      <c r="H789" s="64">
        <f t="shared" si="95"/>
        <v>-641.05999999999995</v>
      </c>
      <c r="J789" s="64">
        <f t="shared" ref="J789:J852" si="99">IF($B789=J$19,J788+1,J788)</f>
        <v>106</v>
      </c>
      <c r="K789" s="64">
        <f t="shared" ref="K789:K852" si="100">IF($B789=K$19,K788+1,K788)</f>
        <v>113</v>
      </c>
      <c r="L789" s="64">
        <f t="shared" ref="L789:L852" si="101">IF($B789=L$19,L788+1,L788)</f>
        <v>398</v>
      </c>
      <c r="M789" s="64">
        <f t="shared" ref="M789:M852" si="102">IF($B789=M$19,M788+1,M788)</f>
        <v>152</v>
      </c>
      <c r="T789" s="64">
        <f t="shared" si="97"/>
        <v>768</v>
      </c>
      <c r="U789" s="64" t="e">
        <f ca="1">INDEX(OFFSET($G$21,0,MATCH(U$20,$H$20:$I$20,0),COUNT($A$21:$A$2199),1),MATCH($T789,OFFSET($I$21,0,MATCH(U$21,$J$19:$M$19,0),COUNT($A$21:$A$2199),1),0),1)</f>
        <v>#N/A</v>
      </c>
      <c r="V789" s="64" t="e">
        <f ca="1">INDEX(OFFSET($G$21,0,MATCH(V$20,$H$20:$I$20,0),COUNT($A$21:$A$2199),1),MATCH($T789,OFFSET($I$21,0,MATCH(V$21,$J$19:$M$19,0),COUNT($A$21:$A$2199),1),0),1)</f>
        <v>#N/A</v>
      </c>
      <c r="Y789" s="64" t="str">
        <f t="shared" ca="1" si="96"/>
        <v xml:space="preserve"> </v>
      </c>
      <c r="Z789" s="64" t="str">
        <f t="shared" ca="1" si="98"/>
        <v xml:space="preserve"> </v>
      </c>
    </row>
    <row r="790" spans="1:26" hidden="1" outlineLevel="1" x14ac:dyDescent="0.35">
      <c r="A790" s="64">
        <v>5815743</v>
      </c>
      <c r="B790" s="64" t="s">
        <v>184</v>
      </c>
      <c r="C790" s="64">
        <v>8434.2199999999993</v>
      </c>
      <c r="D790" s="64">
        <v>182</v>
      </c>
      <c r="E790" s="64">
        <v>655.49</v>
      </c>
      <c r="F790" s="64">
        <v>0</v>
      </c>
      <c r="H790" s="64">
        <f t="shared" ref="H790:H853" si="103">F790-E790</f>
        <v>-655.49</v>
      </c>
      <c r="J790" s="64">
        <f t="shared" si="99"/>
        <v>106</v>
      </c>
      <c r="K790" s="64">
        <f t="shared" si="100"/>
        <v>113</v>
      </c>
      <c r="L790" s="64">
        <f t="shared" si="101"/>
        <v>399</v>
      </c>
      <c r="M790" s="64">
        <f t="shared" si="102"/>
        <v>152</v>
      </c>
      <c r="T790" s="64">
        <f t="shared" si="97"/>
        <v>769</v>
      </c>
      <c r="U790" s="64" t="e">
        <f ca="1">INDEX(OFFSET($G$21,0,MATCH(U$20,$H$20:$I$20,0),COUNT($A$21:$A$2199),1),MATCH($T790,OFFSET($I$21,0,MATCH(U$21,$J$19:$M$19,0),COUNT($A$21:$A$2199),1),0),1)</f>
        <v>#N/A</v>
      </c>
      <c r="V790" s="64" t="e">
        <f ca="1">INDEX(OFFSET($G$21,0,MATCH(V$20,$H$20:$I$20,0),COUNT($A$21:$A$2199),1),MATCH($T790,OFFSET($I$21,0,MATCH(V$21,$J$19:$M$19,0),COUNT($A$21:$A$2199),1),0),1)</f>
        <v>#N/A</v>
      </c>
      <c r="Y790" s="64" t="str">
        <f t="shared" ca="1" si="96"/>
        <v xml:space="preserve"> </v>
      </c>
      <c r="Z790" s="64" t="str">
        <f t="shared" ca="1" si="98"/>
        <v xml:space="preserve"> </v>
      </c>
    </row>
    <row r="791" spans="1:26" hidden="1" outlineLevel="1" x14ac:dyDescent="0.35">
      <c r="A791" s="64">
        <v>5816717</v>
      </c>
      <c r="B791" s="64" t="s">
        <v>102</v>
      </c>
      <c r="C791" s="64">
        <v>7576.98</v>
      </c>
      <c r="D791" s="64">
        <v>184</v>
      </c>
      <c r="E791" s="64">
        <v>604.51</v>
      </c>
      <c r="F791" s="64">
        <v>599.5</v>
      </c>
      <c r="H791" s="64">
        <f t="shared" si="103"/>
        <v>-5.0099999999999909</v>
      </c>
      <c r="J791" s="64">
        <f t="shared" si="99"/>
        <v>107</v>
      </c>
      <c r="K791" s="64">
        <f t="shared" si="100"/>
        <v>113</v>
      </c>
      <c r="L791" s="64">
        <f t="shared" si="101"/>
        <v>399</v>
      </c>
      <c r="M791" s="64">
        <f t="shared" si="102"/>
        <v>152</v>
      </c>
      <c r="T791" s="64">
        <f t="shared" si="97"/>
        <v>770</v>
      </c>
      <c r="U791" s="64" t="e">
        <f ca="1">INDEX(OFFSET($G$21,0,MATCH(U$20,$H$20:$I$20,0),COUNT($A$21:$A$2199),1),MATCH($T791,OFFSET($I$21,0,MATCH(U$21,$J$19:$M$19,0),COUNT($A$21:$A$2199),1),0),1)</f>
        <v>#N/A</v>
      </c>
      <c r="V791" s="64" t="e">
        <f ca="1">INDEX(OFFSET($G$21,0,MATCH(V$20,$H$20:$I$20,0),COUNT($A$21:$A$2199),1),MATCH($T791,OFFSET($I$21,0,MATCH(V$21,$J$19:$M$19,0),COUNT($A$21:$A$2199),1),0),1)</f>
        <v>#N/A</v>
      </c>
      <c r="Y791" s="64" t="str">
        <f t="shared" ref="Y791:Y854" ca="1" si="104">IF(ISNA(U791)," ",U791)</f>
        <v xml:space="preserve"> </v>
      </c>
      <c r="Z791" s="64" t="str">
        <f t="shared" ca="1" si="98"/>
        <v xml:space="preserve"> </v>
      </c>
    </row>
    <row r="792" spans="1:26" hidden="1" outlineLevel="1" x14ac:dyDescent="0.35">
      <c r="A792" s="64">
        <v>5823655</v>
      </c>
      <c r="B792" s="64" t="s">
        <v>416</v>
      </c>
      <c r="C792" s="64">
        <v>2799.35</v>
      </c>
      <c r="D792" s="64">
        <v>185</v>
      </c>
      <c r="E792" s="64">
        <v>220.43</v>
      </c>
      <c r="F792" s="64">
        <v>0</v>
      </c>
      <c r="H792" s="64">
        <f t="shared" si="103"/>
        <v>-220.43</v>
      </c>
      <c r="J792" s="64">
        <f t="shared" si="99"/>
        <v>107</v>
      </c>
      <c r="K792" s="64">
        <f t="shared" si="100"/>
        <v>113</v>
      </c>
      <c r="L792" s="64">
        <f t="shared" si="101"/>
        <v>399</v>
      </c>
      <c r="M792" s="64">
        <f t="shared" si="102"/>
        <v>153</v>
      </c>
      <c r="T792" s="64">
        <f t="shared" ref="T792:T855" si="105">T791+1</f>
        <v>771</v>
      </c>
      <c r="U792" s="64" t="e">
        <f ca="1">INDEX(OFFSET($G$21,0,MATCH(U$20,$H$20:$I$20,0),COUNT($A$21:$A$2199),1),MATCH($T792,OFFSET($I$21,0,MATCH(U$21,$J$19:$M$19,0),COUNT($A$21:$A$2199),1),0),1)</f>
        <v>#N/A</v>
      </c>
      <c r="V792" s="64" t="e">
        <f ca="1">INDEX(OFFSET($G$21,0,MATCH(V$20,$H$20:$I$20,0),COUNT($A$21:$A$2199),1),MATCH($T792,OFFSET($I$21,0,MATCH(V$21,$J$19:$M$19,0),COUNT($A$21:$A$2199),1),0),1)</f>
        <v>#N/A</v>
      </c>
      <c r="Y792" s="64" t="str">
        <f t="shared" ca="1" si="104"/>
        <v xml:space="preserve"> </v>
      </c>
      <c r="Z792" s="64" t="str">
        <f t="shared" ref="Z792:Z855" ca="1" si="106">IF(ISNA(V792)," ",V792)</f>
        <v xml:space="preserve"> </v>
      </c>
    </row>
    <row r="793" spans="1:26" hidden="1" outlineLevel="1" x14ac:dyDescent="0.35">
      <c r="A793" s="64">
        <v>5824554</v>
      </c>
      <c r="B793" s="64" t="s">
        <v>416</v>
      </c>
      <c r="C793" s="64">
        <v>2803.66</v>
      </c>
      <c r="D793" s="64">
        <v>183</v>
      </c>
      <c r="E793" s="64">
        <v>228.82</v>
      </c>
      <c r="F793" s="64">
        <v>0</v>
      </c>
      <c r="H793" s="64">
        <f t="shared" si="103"/>
        <v>-228.82</v>
      </c>
      <c r="J793" s="64">
        <f t="shared" si="99"/>
        <v>107</v>
      </c>
      <c r="K793" s="64">
        <f t="shared" si="100"/>
        <v>113</v>
      </c>
      <c r="L793" s="64">
        <f t="shared" si="101"/>
        <v>399</v>
      </c>
      <c r="M793" s="64">
        <f t="shared" si="102"/>
        <v>154</v>
      </c>
      <c r="T793" s="64">
        <f t="shared" si="105"/>
        <v>772</v>
      </c>
      <c r="U793" s="64" t="e">
        <f ca="1">INDEX(OFFSET($G$21,0,MATCH(U$20,$H$20:$I$20,0),COUNT($A$21:$A$2199),1),MATCH($T793,OFFSET($I$21,0,MATCH(U$21,$J$19:$M$19,0),COUNT($A$21:$A$2199),1),0),1)</f>
        <v>#N/A</v>
      </c>
      <c r="V793" s="64" t="e">
        <f ca="1">INDEX(OFFSET($G$21,0,MATCH(V$20,$H$20:$I$20,0),COUNT($A$21:$A$2199),1),MATCH($T793,OFFSET($I$21,0,MATCH(V$21,$J$19:$M$19,0),COUNT($A$21:$A$2199),1),0),1)</f>
        <v>#N/A</v>
      </c>
      <c r="Y793" s="64" t="str">
        <f t="shared" ca="1" si="104"/>
        <v xml:space="preserve"> </v>
      </c>
      <c r="Z793" s="64" t="str">
        <f t="shared" ca="1" si="106"/>
        <v xml:space="preserve"> </v>
      </c>
    </row>
    <row r="794" spans="1:26" hidden="1" outlineLevel="1" x14ac:dyDescent="0.35">
      <c r="A794" s="64">
        <v>5827590</v>
      </c>
      <c r="B794" s="64" t="s">
        <v>184</v>
      </c>
      <c r="C794" s="64">
        <v>4859.53</v>
      </c>
      <c r="D794" s="64">
        <v>184</v>
      </c>
      <c r="E794" s="64">
        <v>393.32</v>
      </c>
      <c r="F794" s="64">
        <v>0</v>
      </c>
      <c r="H794" s="64">
        <f t="shared" si="103"/>
        <v>-393.32</v>
      </c>
      <c r="J794" s="64">
        <f t="shared" si="99"/>
        <v>107</v>
      </c>
      <c r="K794" s="64">
        <f t="shared" si="100"/>
        <v>113</v>
      </c>
      <c r="L794" s="64">
        <f t="shared" si="101"/>
        <v>400</v>
      </c>
      <c r="M794" s="64">
        <f t="shared" si="102"/>
        <v>154</v>
      </c>
      <c r="T794" s="64">
        <f t="shared" si="105"/>
        <v>773</v>
      </c>
      <c r="U794" s="64" t="e">
        <f ca="1">INDEX(OFFSET($G$21,0,MATCH(U$20,$H$20:$I$20,0),COUNT($A$21:$A$2199),1),MATCH($T794,OFFSET($I$21,0,MATCH(U$21,$J$19:$M$19,0),COUNT($A$21:$A$2199),1),0),1)</f>
        <v>#N/A</v>
      </c>
      <c r="V794" s="64" t="e">
        <f ca="1">INDEX(OFFSET($G$21,0,MATCH(V$20,$H$20:$I$20,0),COUNT($A$21:$A$2199),1),MATCH($T794,OFFSET($I$21,0,MATCH(V$21,$J$19:$M$19,0),COUNT($A$21:$A$2199),1),0),1)</f>
        <v>#N/A</v>
      </c>
      <c r="Y794" s="64" t="str">
        <f t="shared" ca="1" si="104"/>
        <v xml:space="preserve"> </v>
      </c>
      <c r="Z794" s="64" t="str">
        <f t="shared" ca="1" si="106"/>
        <v xml:space="preserve"> </v>
      </c>
    </row>
    <row r="795" spans="1:26" hidden="1" outlineLevel="1" x14ac:dyDescent="0.35">
      <c r="A795" s="64">
        <v>5832820</v>
      </c>
      <c r="B795" s="64" t="s">
        <v>184</v>
      </c>
      <c r="C795" s="64">
        <v>4959.7299999999996</v>
      </c>
      <c r="D795" s="64">
        <v>185</v>
      </c>
      <c r="E795" s="64">
        <v>403.51</v>
      </c>
      <c r="F795" s="64">
        <v>0</v>
      </c>
      <c r="H795" s="64">
        <f t="shared" si="103"/>
        <v>-403.51</v>
      </c>
      <c r="J795" s="64">
        <f t="shared" si="99"/>
        <v>107</v>
      </c>
      <c r="K795" s="64">
        <f t="shared" si="100"/>
        <v>113</v>
      </c>
      <c r="L795" s="64">
        <f t="shared" si="101"/>
        <v>401</v>
      </c>
      <c r="M795" s="64">
        <f t="shared" si="102"/>
        <v>154</v>
      </c>
      <c r="T795" s="64">
        <f t="shared" si="105"/>
        <v>774</v>
      </c>
      <c r="U795" s="64" t="e">
        <f ca="1">INDEX(OFFSET($G$21,0,MATCH(U$20,$H$20:$I$20,0),COUNT($A$21:$A$2199),1),MATCH($T795,OFFSET($I$21,0,MATCH(U$21,$J$19:$M$19,0),COUNT($A$21:$A$2199),1),0),1)</f>
        <v>#N/A</v>
      </c>
      <c r="V795" s="64" t="e">
        <f ca="1">INDEX(OFFSET($G$21,0,MATCH(V$20,$H$20:$I$20,0),COUNT($A$21:$A$2199),1),MATCH($T795,OFFSET($I$21,0,MATCH(V$21,$J$19:$M$19,0),COUNT($A$21:$A$2199),1),0),1)</f>
        <v>#N/A</v>
      </c>
      <c r="Y795" s="64" t="str">
        <f t="shared" ca="1" si="104"/>
        <v xml:space="preserve"> </v>
      </c>
      <c r="Z795" s="64" t="str">
        <f t="shared" ca="1" si="106"/>
        <v xml:space="preserve"> </v>
      </c>
    </row>
    <row r="796" spans="1:26" hidden="1" outlineLevel="1" x14ac:dyDescent="0.35">
      <c r="A796" s="64">
        <v>5844619</v>
      </c>
      <c r="B796" s="64" t="s">
        <v>184</v>
      </c>
      <c r="C796" s="64">
        <v>6378.11</v>
      </c>
      <c r="D796" s="64">
        <v>182</v>
      </c>
      <c r="E796" s="64">
        <v>521.57000000000005</v>
      </c>
      <c r="F796" s="64">
        <v>0</v>
      </c>
      <c r="H796" s="64">
        <f t="shared" si="103"/>
        <v>-521.57000000000005</v>
      </c>
      <c r="J796" s="64">
        <f t="shared" si="99"/>
        <v>107</v>
      </c>
      <c r="K796" s="64">
        <f t="shared" si="100"/>
        <v>113</v>
      </c>
      <c r="L796" s="64">
        <f t="shared" si="101"/>
        <v>402</v>
      </c>
      <c r="M796" s="64">
        <f t="shared" si="102"/>
        <v>154</v>
      </c>
      <c r="T796" s="64">
        <f t="shared" si="105"/>
        <v>775</v>
      </c>
      <c r="U796" s="64" t="e">
        <f ca="1">INDEX(OFFSET($G$21,0,MATCH(U$20,$H$20:$I$20,0),COUNT($A$21:$A$2199),1),MATCH($T796,OFFSET($I$21,0,MATCH(U$21,$J$19:$M$19,0),COUNT($A$21:$A$2199),1),0),1)</f>
        <v>#N/A</v>
      </c>
      <c r="V796" s="64" t="e">
        <f ca="1">INDEX(OFFSET($G$21,0,MATCH(V$20,$H$20:$I$20,0),COUNT($A$21:$A$2199),1),MATCH($T796,OFFSET($I$21,0,MATCH(V$21,$J$19:$M$19,0),COUNT($A$21:$A$2199),1),0),1)</f>
        <v>#N/A</v>
      </c>
      <c r="Y796" s="64" t="str">
        <f t="shared" ca="1" si="104"/>
        <v xml:space="preserve"> </v>
      </c>
      <c r="Z796" s="64" t="str">
        <f t="shared" ca="1" si="106"/>
        <v xml:space="preserve"> </v>
      </c>
    </row>
    <row r="797" spans="1:26" hidden="1" outlineLevel="1" x14ac:dyDescent="0.35">
      <c r="A797" s="64">
        <v>5847233</v>
      </c>
      <c r="B797" s="64" t="s">
        <v>416</v>
      </c>
      <c r="C797" s="64">
        <v>9810.7199999999993</v>
      </c>
      <c r="D797" s="64">
        <v>182</v>
      </c>
      <c r="E797" s="64">
        <v>791.74</v>
      </c>
      <c r="F797" s="64">
        <v>0</v>
      </c>
      <c r="H797" s="64">
        <f t="shared" si="103"/>
        <v>-791.74</v>
      </c>
      <c r="J797" s="64">
        <f t="shared" si="99"/>
        <v>107</v>
      </c>
      <c r="K797" s="64">
        <f t="shared" si="100"/>
        <v>113</v>
      </c>
      <c r="L797" s="64">
        <f t="shared" si="101"/>
        <v>402</v>
      </c>
      <c r="M797" s="64">
        <f t="shared" si="102"/>
        <v>155</v>
      </c>
      <c r="T797" s="64">
        <f t="shared" si="105"/>
        <v>776</v>
      </c>
      <c r="U797" s="64" t="e">
        <f ca="1">INDEX(OFFSET($G$21,0,MATCH(U$20,$H$20:$I$20,0),COUNT($A$21:$A$2199),1),MATCH($T797,OFFSET($I$21,0,MATCH(U$21,$J$19:$M$19,0),COUNT($A$21:$A$2199),1),0),1)</f>
        <v>#N/A</v>
      </c>
      <c r="V797" s="64" t="e">
        <f ca="1">INDEX(OFFSET($G$21,0,MATCH(V$20,$H$20:$I$20,0),COUNT($A$21:$A$2199),1),MATCH($T797,OFFSET($I$21,0,MATCH(V$21,$J$19:$M$19,0),COUNT($A$21:$A$2199),1),0),1)</f>
        <v>#N/A</v>
      </c>
      <c r="Y797" s="64" t="str">
        <f t="shared" ca="1" si="104"/>
        <v xml:space="preserve"> </v>
      </c>
      <c r="Z797" s="64" t="str">
        <f t="shared" ca="1" si="106"/>
        <v xml:space="preserve"> </v>
      </c>
    </row>
    <row r="798" spans="1:26" hidden="1" outlineLevel="1" x14ac:dyDescent="0.35">
      <c r="A798" s="64">
        <v>5848033</v>
      </c>
      <c r="B798" s="64" t="s">
        <v>416</v>
      </c>
      <c r="C798" s="64">
        <v>5126.3</v>
      </c>
      <c r="D798" s="64">
        <v>183</v>
      </c>
      <c r="E798" s="64">
        <v>416.85</v>
      </c>
      <c r="F798" s="64">
        <v>0</v>
      </c>
      <c r="H798" s="64">
        <f t="shared" si="103"/>
        <v>-416.85</v>
      </c>
      <c r="J798" s="64">
        <f t="shared" si="99"/>
        <v>107</v>
      </c>
      <c r="K798" s="64">
        <f t="shared" si="100"/>
        <v>113</v>
      </c>
      <c r="L798" s="64">
        <f t="shared" si="101"/>
        <v>402</v>
      </c>
      <c r="M798" s="64">
        <f t="shared" si="102"/>
        <v>156</v>
      </c>
      <c r="T798" s="64">
        <f t="shared" si="105"/>
        <v>777</v>
      </c>
      <c r="U798" s="64" t="e">
        <f ca="1">INDEX(OFFSET($G$21,0,MATCH(U$20,$H$20:$I$20,0),COUNT($A$21:$A$2199),1),MATCH($T798,OFFSET($I$21,0,MATCH(U$21,$J$19:$M$19,0),COUNT($A$21:$A$2199),1),0),1)</f>
        <v>#N/A</v>
      </c>
      <c r="V798" s="64" t="e">
        <f ca="1">INDEX(OFFSET($G$21,0,MATCH(V$20,$H$20:$I$20,0),COUNT($A$21:$A$2199),1),MATCH($T798,OFFSET($I$21,0,MATCH(V$21,$J$19:$M$19,0),COUNT($A$21:$A$2199),1),0),1)</f>
        <v>#N/A</v>
      </c>
      <c r="Y798" s="64" t="str">
        <f t="shared" ca="1" si="104"/>
        <v xml:space="preserve"> </v>
      </c>
      <c r="Z798" s="64" t="str">
        <f t="shared" ca="1" si="106"/>
        <v xml:space="preserve"> </v>
      </c>
    </row>
    <row r="799" spans="1:26" hidden="1" outlineLevel="1" x14ac:dyDescent="0.35">
      <c r="A799" s="64">
        <v>5848223</v>
      </c>
      <c r="B799" s="64" t="s">
        <v>184</v>
      </c>
      <c r="C799" s="64">
        <v>6014.87</v>
      </c>
      <c r="D799" s="64">
        <v>184</v>
      </c>
      <c r="E799" s="64">
        <v>501.92</v>
      </c>
      <c r="F799" s="64">
        <v>0</v>
      </c>
      <c r="H799" s="64">
        <f t="shared" si="103"/>
        <v>-501.92</v>
      </c>
      <c r="J799" s="64">
        <f t="shared" si="99"/>
        <v>107</v>
      </c>
      <c r="K799" s="64">
        <f t="shared" si="100"/>
        <v>113</v>
      </c>
      <c r="L799" s="64">
        <f t="shared" si="101"/>
        <v>403</v>
      </c>
      <c r="M799" s="64">
        <f t="shared" si="102"/>
        <v>156</v>
      </c>
      <c r="T799" s="64">
        <f t="shared" si="105"/>
        <v>778</v>
      </c>
      <c r="U799" s="64" t="e">
        <f ca="1">INDEX(OFFSET($G$21,0,MATCH(U$20,$H$20:$I$20,0),COUNT($A$21:$A$2199),1),MATCH($T799,OFFSET($I$21,0,MATCH(U$21,$J$19:$M$19,0),COUNT($A$21:$A$2199),1),0),1)</f>
        <v>#N/A</v>
      </c>
      <c r="V799" s="64" t="e">
        <f ca="1">INDEX(OFFSET($G$21,0,MATCH(V$20,$H$20:$I$20,0),COUNT($A$21:$A$2199),1),MATCH($T799,OFFSET($I$21,0,MATCH(V$21,$J$19:$M$19,0),COUNT($A$21:$A$2199),1),0),1)</f>
        <v>#N/A</v>
      </c>
      <c r="Y799" s="64" t="str">
        <f t="shared" ca="1" si="104"/>
        <v xml:space="preserve"> </v>
      </c>
      <c r="Z799" s="64" t="str">
        <f t="shared" ca="1" si="106"/>
        <v xml:space="preserve"> </v>
      </c>
    </row>
    <row r="800" spans="1:26" hidden="1" outlineLevel="1" x14ac:dyDescent="0.35">
      <c r="A800" s="64">
        <v>5849817</v>
      </c>
      <c r="B800" s="64" t="s">
        <v>184</v>
      </c>
      <c r="C800" s="64">
        <v>1595.12</v>
      </c>
      <c r="D800" s="64">
        <v>186</v>
      </c>
      <c r="E800" s="64">
        <v>129.13</v>
      </c>
      <c r="F800" s="64">
        <v>0</v>
      </c>
      <c r="H800" s="64">
        <f t="shared" si="103"/>
        <v>-129.13</v>
      </c>
      <c r="J800" s="64">
        <f t="shared" si="99"/>
        <v>107</v>
      </c>
      <c r="K800" s="64">
        <f t="shared" si="100"/>
        <v>113</v>
      </c>
      <c r="L800" s="64">
        <f t="shared" si="101"/>
        <v>404</v>
      </c>
      <c r="M800" s="64">
        <f t="shared" si="102"/>
        <v>156</v>
      </c>
      <c r="T800" s="64">
        <f t="shared" si="105"/>
        <v>779</v>
      </c>
      <c r="U800" s="64" t="e">
        <f ca="1">INDEX(OFFSET($G$21,0,MATCH(U$20,$H$20:$I$20,0),COUNT($A$21:$A$2199),1),MATCH($T800,OFFSET($I$21,0,MATCH(U$21,$J$19:$M$19,0),COUNT($A$21:$A$2199),1),0),1)</f>
        <v>#N/A</v>
      </c>
      <c r="V800" s="64" t="e">
        <f ca="1">INDEX(OFFSET($G$21,0,MATCH(V$20,$H$20:$I$20,0),COUNT($A$21:$A$2199),1),MATCH($T800,OFFSET($I$21,0,MATCH(V$21,$J$19:$M$19,0),COUNT($A$21:$A$2199),1),0),1)</f>
        <v>#N/A</v>
      </c>
      <c r="Y800" s="64" t="str">
        <f t="shared" ca="1" si="104"/>
        <v xml:space="preserve"> </v>
      </c>
      <c r="Z800" s="64" t="str">
        <f t="shared" ca="1" si="106"/>
        <v xml:space="preserve"> </v>
      </c>
    </row>
    <row r="801" spans="1:26" hidden="1" outlineLevel="1" x14ac:dyDescent="0.35">
      <c r="A801" s="64">
        <v>5852050</v>
      </c>
      <c r="B801" s="64" t="s">
        <v>405</v>
      </c>
      <c r="C801" s="64">
        <v>4824.7299999999996</v>
      </c>
      <c r="D801" s="64">
        <v>153</v>
      </c>
      <c r="E801" s="64">
        <v>413.65</v>
      </c>
      <c r="F801" s="64">
        <v>404.61</v>
      </c>
      <c r="H801" s="64">
        <f t="shared" si="103"/>
        <v>-9.0399999999999636</v>
      </c>
      <c r="J801" s="64">
        <f t="shared" si="99"/>
        <v>107</v>
      </c>
      <c r="K801" s="64">
        <f t="shared" si="100"/>
        <v>114</v>
      </c>
      <c r="L801" s="64">
        <f t="shared" si="101"/>
        <v>404</v>
      </c>
      <c r="M801" s="64">
        <f t="shared" si="102"/>
        <v>156</v>
      </c>
      <c r="T801" s="64">
        <f t="shared" si="105"/>
        <v>780</v>
      </c>
      <c r="U801" s="64" t="e">
        <f ca="1">INDEX(OFFSET($G$21,0,MATCH(U$20,$H$20:$I$20,0),COUNT($A$21:$A$2199),1),MATCH($T801,OFFSET($I$21,0,MATCH(U$21,$J$19:$M$19,0),COUNT($A$21:$A$2199),1),0),1)</f>
        <v>#N/A</v>
      </c>
      <c r="V801" s="64" t="e">
        <f ca="1">INDEX(OFFSET($G$21,0,MATCH(V$20,$H$20:$I$20,0),COUNT($A$21:$A$2199),1),MATCH($T801,OFFSET($I$21,0,MATCH(V$21,$J$19:$M$19,0),COUNT($A$21:$A$2199),1),0),1)</f>
        <v>#N/A</v>
      </c>
      <c r="Y801" s="64" t="str">
        <f t="shared" ca="1" si="104"/>
        <v xml:space="preserve"> </v>
      </c>
      <c r="Z801" s="64" t="str">
        <f t="shared" ca="1" si="106"/>
        <v xml:space="preserve"> </v>
      </c>
    </row>
    <row r="802" spans="1:26" hidden="1" outlineLevel="1" x14ac:dyDescent="0.35">
      <c r="A802" s="64">
        <v>5856383</v>
      </c>
      <c r="B802" s="64" t="s">
        <v>405</v>
      </c>
      <c r="C802" s="64">
        <v>5808.69</v>
      </c>
      <c r="D802" s="64">
        <v>153</v>
      </c>
      <c r="E802" s="64">
        <v>480.27</v>
      </c>
      <c r="F802" s="64">
        <v>483.93</v>
      </c>
      <c r="H802" s="64">
        <f t="shared" si="103"/>
        <v>3.660000000000025</v>
      </c>
      <c r="J802" s="64">
        <f t="shared" si="99"/>
        <v>107</v>
      </c>
      <c r="K802" s="64">
        <f t="shared" si="100"/>
        <v>115</v>
      </c>
      <c r="L802" s="64">
        <f t="shared" si="101"/>
        <v>404</v>
      </c>
      <c r="M802" s="64">
        <f t="shared" si="102"/>
        <v>156</v>
      </c>
      <c r="T802" s="64">
        <f t="shared" si="105"/>
        <v>781</v>
      </c>
      <c r="U802" s="64" t="e">
        <f ca="1">INDEX(OFFSET($G$21,0,MATCH(U$20,$H$20:$I$20,0),COUNT($A$21:$A$2199),1),MATCH($T802,OFFSET($I$21,0,MATCH(U$21,$J$19:$M$19,0),COUNT($A$21:$A$2199),1),0),1)</f>
        <v>#N/A</v>
      </c>
      <c r="V802" s="64" t="e">
        <f ca="1">INDEX(OFFSET($G$21,0,MATCH(V$20,$H$20:$I$20,0),COUNT($A$21:$A$2199),1),MATCH($T802,OFFSET($I$21,0,MATCH(V$21,$J$19:$M$19,0),COUNT($A$21:$A$2199),1),0),1)</f>
        <v>#N/A</v>
      </c>
      <c r="Y802" s="64" t="str">
        <f t="shared" ca="1" si="104"/>
        <v xml:space="preserve"> </v>
      </c>
      <c r="Z802" s="64" t="str">
        <f t="shared" ca="1" si="106"/>
        <v xml:space="preserve"> </v>
      </c>
    </row>
    <row r="803" spans="1:26" hidden="1" outlineLevel="1" x14ac:dyDescent="0.35">
      <c r="A803" s="64">
        <v>5858636</v>
      </c>
      <c r="B803" s="64" t="s">
        <v>184</v>
      </c>
      <c r="C803" s="64">
        <v>5871.58</v>
      </c>
      <c r="D803" s="64">
        <v>153</v>
      </c>
      <c r="E803" s="64">
        <v>473.49</v>
      </c>
      <c r="F803" s="64">
        <v>0</v>
      </c>
      <c r="H803" s="64">
        <f t="shared" si="103"/>
        <v>-473.49</v>
      </c>
      <c r="J803" s="64">
        <f t="shared" si="99"/>
        <v>107</v>
      </c>
      <c r="K803" s="64">
        <f t="shared" si="100"/>
        <v>115</v>
      </c>
      <c r="L803" s="64">
        <f t="shared" si="101"/>
        <v>405</v>
      </c>
      <c r="M803" s="64">
        <f t="shared" si="102"/>
        <v>156</v>
      </c>
      <c r="T803" s="64">
        <f t="shared" si="105"/>
        <v>782</v>
      </c>
      <c r="U803" s="64" t="e">
        <f ca="1">INDEX(OFFSET($G$21,0,MATCH(U$20,$H$20:$I$20,0),COUNT($A$21:$A$2199),1),MATCH($T803,OFFSET($I$21,0,MATCH(U$21,$J$19:$M$19,0),COUNT($A$21:$A$2199),1),0),1)</f>
        <v>#N/A</v>
      </c>
      <c r="V803" s="64" t="e">
        <f ca="1">INDEX(OFFSET($G$21,0,MATCH(V$20,$H$20:$I$20,0),COUNT($A$21:$A$2199),1),MATCH($T803,OFFSET($I$21,0,MATCH(V$21,$J$19:$M$19,0),COUNT($A$21:$A$2199),1),0),1)</f>
        <v>#N/A</v>
      </c>
      <c r="Y803" s="64" t="str">
        <f t="shared" ca="1" si="104"/>
        <v xml:space="preserve"> </v>
      </c>
      <c r="Z803" s="64" t="str">
        <f t="shared" ca="1" si="106"/>
        <v xml:space="preserve"> </v>
      </c>
    </row>
    <row r="804" spans="1:26" hidden="1" outlineLevel="1" x14ac:dyDescent="0.35">
      <c r="A804" s="64">
        <v>5861803</v>
      </c>
      <c r="B804" s="64" t="s">
        <v>416</v>
      </c>
      <c r="C804" s="64">
        <v>3778.38</v>
      </c>
      <c r="D804" s="64">
        <v>184</v>
      </c>
      <c r="E804" s="64">
        <v>306.14999999999998</v>
      </c>
      <c r="F804" s="64">
        <v>0</v>
      </c>
      <c r="H804" s="64">
        <f t="shared" si="103"/>
        <v>-306.14999999999998</v>
      </c>
      <c r="J804" s="64">
        <f t="shared" si="99"/>
        <v>107</v>
      </c>
      <c r="K804" s="64">
        <f t="shared" si="100"/>
        <v>115</v>
      </c>
      <c r="L804" s="64">
        <f t="shared" si="101"/>
        <v>405</v>
      </c>
      <c r="M804" s="64">
        <f t="shared" si="102"/>
        <v>157</v>
      </c>
      <c r="T804" s="64">
        <f t="shared" si="105"/>
        <v>783</v>
      </c>
      <c r="U804" s="64" t="e">
        <f ca="1">INDEX(OFFSET($G$21,0,MATCH(U$20,$H$20:$I$20,0),COUNT($A$21:$A$2199),1),MATCH($T804,OFFSET($I$21,0,MATCH(U$21,$J$19:$M$19,0),COUNT($A$21:$A$2199),1),0),1)</f>
        <v>#N/A</v>
      </c>
      <c r="V804" s="64" t="e">
        <f ca="1">INDEX(OFFSET($G$21,0,MATCH(V$20,$H$20:$I$20,0),COUNT($A$21:$A$2199),1),MATCH($T804,OFFSET($I$21,0,MATCH(V$21,$J$19:$M$19,0),COUNT($A$21:$A$2199),1),0),1)</f>
        <v>#N/A</v>
      </c>
      <c r="Y804" s="64" t="str">
        <f t="shared" ca="1" si="104"/>
        <v xml:space="preserve"> </v>
      </c>
      <c r="Z804" s="64" t="str">
        <f t="shared" ca="1" si="106"/>
        <v xml:space="preserve"> </v>
      </c>
    </row>
    <row r="805" spans="1:26" hidden="1" outlineLevel="1" x14ac:dyDescent="0.35">
      <c r="A805" s="64">
        <v>5865649</v>
      </c>
      <c r="B805" s="64" t="s">
        <v>184</v>
      </c>
      <c r="C805" s="64">
        <v>7764.05</v>
      </c>
      <c r="D805" s="64">
        <v>183</v>
      </c>
      <c r="E805" s="64">
        <v>656.03</v>
      </c>
      <c r="F805" s="64">
        <v>0</v>
      </c>
      <c r="H805" s="64">
        <f t="shared" si="103"/>
        <v>-656.03</v>
      </c>
      <c r="J805" s="64">
        <f t="shared" si="99"/>
        <v>107</v>
      </c>
      <c r="K805" s="64">
        <f t="shared" si="100"/>
        <v>115</v>
      </c>
      <c r="L805" s="64">
        <f t="shared" si="101"/>
        <v>406</v>
      </c>
      <c r="M805" s="64">
        <f t="shared" si="102"/>
        <v>157</v>
      </c>
      <c r="T805" s="64">
        <f t="shared" si="105"/>
        <v>784</v>
      </c>
      <c r="U805" s="64" t="e">
        <f ca="1">INDEX(OFFSET($G$21,0,MATCH(U$20,$H$20:$I$20,0),COUNT($A$21:$A$2199),1),MATCH($T805,OFFSET($I$21,0,MATCH(U$21,$J$19:$M$19,0),COUNT($A$21:$A$2199),1),0),1)</f>
        <v>#N/A</v>
      </c>
      <c r="V805" s="64" t="e">
        <f ca="1">INDEX(OFFSET($G$21,0,MATCH(V$20,$H$20:$I$20,0),COUNT($A$21:$A$2199),1),MATCH($T805,OFFSET($I$21,0,MATCH(V$21,$J$19:$M$19,0),COUNT($A$21:$A$2199),1),0),1)</f>
        <v>#N/A</v>
      </c>
      <c r="Y805" s="64" t="str">
        <f t="shared" ca="1" si="104"/>
        <v xml:space="preserve"> </v>
      </c>
      <c r="Z805" s="64" t="str">
        <f t="shared" ca="1" si="106"/>
        <v xml:space="preserve"> </v>
      </c>
    </row>
    <row r="806" spans="1:26" hidden="1" outlineLevel="1" x14ac:dyDescent="0.35">
      <c r="A806" s="64">
        <v>5868635</v>
      </c>
      <c r="B806" s="64" t="s">
        <v>184</v>
      </c>
      <c r="C806" s="64">
        <v>11193.54</v>
      </c>
      <c r="D806" s="64">
        <v>183</v>
      </c>
      <c r="E806" s="64">
        <v>884.5</v>
      </c>
      <c r="F806" s="64">
        <v>0</v>
      </c>
      <c r="H806" s="64">
        <f t="shared" si="103"/>
        <v>-884.5</v>
      </c>
      <c r="J806" s="64">
        <f t="shared" si="99"/>
        <v>107</v>
      </c>
      <c r="K806" s="64">
        <f t="shared" si="100"/>
        <v>115</v>
      </c>
      <c r="L806" s="64">
        <f t="shared" si="101"/>
        <v>407</v>
      </c>
      <c r="M806" s="64">
        <f t="shared" si="102"/>
        <v>157</v>
      </c>
      <c r="T806" s="64">
        <f t="shared" si="105"/>
        <v>785</v>
      </c>
      <c r="U806" s="64" t="e">
        <f ca="1">INDEX(OFFSET($G$21,0,MATCH(U$20,$H$20:$I$20,0),COUNT($A$21:$A$2199),1),MATCH($T806,OFFSET($I$21,0,MATCH(U$21,$J$19:$M$19,0),COUNT($A$21:$A$2199),1),0),1)</f>
        <v>#N/A</v>
      </c>
      <c r="V806" s="64" t="e">
        <f ca="1">INDEX(OFFSET($G$21,0,MATCH(V$20,$H$20:$I$20,0),COUNT($A$21:$A$2199),1),MATCH($T806,OFFSET($I$21,0,MATCH(V$21,$J$19:$M$19,0),COUNT($A$21:$A$2199),1),0),1)</f>
        <v>#N/A</v>
      </c>
      <c r="Y806" s="64" t="str">
        <f t="shared" ca="1" si="104"/>
        <v xml:space="preserve"> </v>
      </c>
      <c r="Z806" s="64" t="str">
        <f t="shared" ca="1" si="106"/>
        <v xml:space="preserve"> </v>
      </c>
    </row>
    <row r="807" spans="1:26" hidden="1" outlineLevel="1" x14ac:dyDescent="0.35">
      <c r="A807" s="64">
        <v>5873262</v>
      </c>
      <c r="B807" s="64" t="s">
        <v>184</v>
      </c>
      <c r="C807" s="64">
        <v>4857.3599999999997</v>
      </c>
      <c r="D807" s="64">
        <v>184</v>
      </c>
      <c r="E807" s="64">
        <v>389.87</v>
      </c>
      <c r="F807" s="64">
        <v>0</v>
      </c>
      <c r="H807" s="64">
        <f t="shared" si="103"/>
        <v>-389.87</v>
      </c>
      <c r="J807" s="64">
        <f t="shared" si="99"/>
        <v>107</v>
      </c>
      <c r="K807" s="64">
        <f t="shared" si="100"/>
        <v>115</v>
      </c>
      <c r="L807" s="64">
        <f t="shared" si="101"/>
        <v>408</v>
      </c>
      <c r="M807" s="64">
        <f t="shared" si="102"/>
        <v>157</v>
      </c>
      <c r="T807" s="64">
        <f t="shared" si="105"/>
        <v>786</v>
      </c>
      <c r="U807" s="64" t="e">
        <f ca="1">INDEX(OFFSET($G$21,0,MATCH(U$20,$H$20:$I$20,0),COUNT($A$21:$A$2199),1),MATCH($T807,OFFSET($I$21,0,MATCH(U$21,$J$19:$M$19,0),COUNT($A$21:$A$2199),1),0),1)</f>
        <v>#N/A</v>
      </c>
      <c r="V807" s="64" t="e">
        <f ca="1">INDEX(OFFSET($G$21,0,MATCH(V$20,$H$20:$I$20,0),COUNT($A$21:$A$2199),1),MATCH($T807,OFFSET($I$21,0,MATCH(V$21,$J$19:$M$19,0),COUNT($A$21:$A$2199),1),0),1)</f>
        <v>#N/A</v>
      </c>
      <c r="Y807" s="64" t="str">
        <f t="shared" ca="1" si="104"/>
        <v xml:space="preserve"> </v>
      </c>
      <c r="Z807" s="64" t="str">
        <f t="shared" ca="1" si="106"/>
        <v xml:space="preserve"> </v>
      </c>
    </row>
    <row r="808" spans="1:26" hidden="1" outlineLevel="1" x14ac:dyDescent="0.35">
      <c r="A808" s="64">
        <v>5884037</v>
      </c>
      <c r="B808" s="64" t="s">
        <v>184</v>
      </c>
      <c r="C808" s="64">
        <v>5390.9</v>
      </c>
      <c r="D808" s="64">
        <v>186</v>
      </c>
      <c r="E808" s="64">
        <v>452.32</v>
      </c>
      <c r="F808" s="64">
        <v>0</v>
      </c>
      <c r="H808" s="64">
        <f t="shared" si="103"/>
        <v>-452.32</v>
      </c>
      <c r="J808" s="64">
        <f t="shared" si="99"/>
        <v>107</v>
      </c>
      <c r="K808" s="64">
        <f t="shared" si="100"/>
        <v>115</v>
      </c>
      <c r="L808" s="64">
        <f t="shared" si="101"/>
        <v>409</v>
      </c>
      <c r="M808" s="64">
        <f t="shared" si="102"/>
        <v>157</v>
      </c>
      <c r="T808" s="64">
        <f t="shared" si="105"/>
        <v>787</v>
      </c>
      <c r="U808" s="64" t="e">
        <f ca="1">INDEX(OFFSET($G$21,0,MATCH(U$20,$H$20:$I$20,0),COUNT($A$21:$A$2199),1),MATCH($T808,OFFSET($I$21,0,MATCH(U$21,$J$19:$M$19,0),COUNT($A$21:$A$2199),1),0),1)</f>
        <v>#N/A</v>
      </c>
      <c r="V808" s="64" t="e">
        <f ca="1">INDEX(OFFSET($G$21,0,MATCH(V$20,$H$20:$I$20,0),COUNT($A$21:$A$2199),1),MATCH($T808,OFFSET($I$21,0,MATCH(V$21,$J$19:$M$19,0),COUNT($A$21:$A$2199),1),0),1)</f>
        <v>#N/A</v>
      </c>
      <c r="Y808" s="64" t="str">
        <f t="shared" ca="1" si="104"/>
        <v xml:space="preserve"> </v>
      </c>
      <c r="Z808" s="64" t="str">
        <f t="shared" ca="1" si="106"/>
        <v xml:space="preserve"> </v>
      </c>
    </row>
    <row r="809" spans="1:26" hidden="1" outlineLevel="1" x14ac:dyDescent="0.35">
      <c r="A809" s="64">
        <v>5884871</v>
      </c>
      <c r="B809" s="64" t="s">
        <v>184</v>
      </c>
      <c r="C809" s="64">
        <v>6919.73</v>
      </c>
      <c r="D809" s="64">
        <v>182</v>
      </c>
      <c r="E809" s="64">
        <v>585.69000000000005</v>
      </c>
      <c r="F809" s="64">
        <v>0</v>
      </c>
      <c r="H809" s="64">
        <f t="shared" si="103"/>
        <v>-585.69000000000005</v>
      </c>
      <c r="J809" s="64">
        <f t="shared" si="99"/>
        <v>107</v>
      </c>
      <c r="K809" s="64">
        <f t="shared" si="100"/>
        <v>115</v>
      </c>
      <c r="L809" s="64">
        <f t="shared" si="101"/>
        <v>410</v>
      </c>
      <c r="M809" s="64">
        <f t="shared" si="102"/>
        <v>157</v>
      </c>
      <c r="T809" s="64">
        <f t="shared" si="105"/>
        <v>788</v>
      </c>
      <c r="U809" s="64" t="e">
        <f ca="1">INDEX(OFFSET($G$21,0,MATCH(U$20,$H$20:$I$20,0),COUNT($A$21:$A$2199),1),MATCH($T809,OFFSET($I$21,0,MATCH(U$21,$J$19:$M$19,0),COUNT($A$21:$A$2199),1),0),1)</f>
        <v>#N/A</v>
      </c>
      <c r="V809" s="64" t="e">
        <f ca="1">INDEX(OFFSET($G$21,0,MATCH(V$20,$H$20:$I$20,0),COUNT($A$21:$A$2199),1),MATCH($T809,OFFSET($I$21,0,MATCH(V$21,$J$19:$M$19,0),COUNT($A$21:$A$2199),1),0),1)</f>
        <v>#N/A</v>
      </c>
      <c r="Y809" s="64" t="str">
        <f t="shared" ca="1" si="104"/>
        <v xml:space="preserve"> </v>
      </c>
      <c r="Z809" s="64" t="str">
        <f t="shared" ca="1" si="106"/>
        <v xml:space="preserve"> </v>
      </c>
    </row>
    <row r="810" spans="1:26" hidden="1" outlineLevel="1" x14ac:dyDescent="0.35">
      <c r="A810" s="64">
        <v>5885093</v>
      </c>
      <c r="B810" s="64" t="s">
        <v>416</v>
      </c>
      <c r="C810" s="64">
        <v>3187.3</v>
      </c>
      <c r="D810" s="64">
        <v>185</v>
      </c>
      <c r="E810" s="64">
        <v>277.52999999999997</v>
      </c>
      <c r="F810" s="64">
        <v>0</v>
      </c>
      <c r="H810" s="64">
        <f t="shared" si="103"/>
        <v>-277.52999999999997</v>
      </c>
      <c r="J810" s="64">
        <f t="shared" si="99"/>
        <v>107</v>
      </c>
      <c r="K810" s="64">
        <f t="shared" si="100"/>
        <v>115</v>
      </c>
      <c r="L810" s="64">
        <f t="shared" si="101"/>
        <v>410</v>
      </c>
      <c r="M810" s="64">
        <f t="shared" si="102"/>
        <v>158</v>
      </c>
      <c r="T810" s="64">
        <f t="shared" si="105"/>
        <v>789</v>
      </c>
      <c r="U810" s="64" t="e">
        <f ca="1">INDEX(OFFSET($G$21,0,MATCH(U$20,$H$20:$I$20,0),COUNT($A$21:$A$2199),1),MATCH($T810,OFFSET($I$21,0,MATCH(U$21,$J$19:$M$19,0),COUNT($A$21:$A$2199),1),0),1)</f>
        <v>#N/A</v>
      </c>
      <c r="V810" s="64" t="e">
        <f ca="1">INDEX(OFFSET($G$21,0,MATCH(V$20,$H$20:$I$20,0),COUNT($A$21:$A$2199),1),MATCH($T810,OFFSET($I$21,0,MATCH(V$21,$J$19:$M$19,0),COUNT($A$21:$A$2199),1),0),1)</f>
        <v>#N/A</v>
      </c>
      <c r="Y810" s="64" t="str">
        <f t="shared" ca="1" si="104"/>
        <v xml:space="preserve"> </v>
      </c>
      <c r="Z810" s="64" t="str">
        <f t="shared" ca="1" si="106"/>
        <v xml:space="preserve"> </v>
      </c>
    </row>
    <row r="811" spans="1:26" hidden="1" outlineLevel="1" x14ac:dyDescent="0.35">
      <c r="A811" s="64">
        <v>5907417</v>
      </c>
      <c r="B811" s="64" t="s">
        <v>184</v>
      </c>
      <c r="C811" s="64">
        <v>4233.07</v>
      </c>
      <c r="D811" s="64">
        <v>186</v>
      </c>
      <c r="E811" s="64">
        <v>341.67</v>
      </c>
      <c r="F811" s="64">
        <v>0</v>
      </c>
      <c r="H811" s="64">
        <f t="shared" si="103"/>
        <v>-341.67</v>
      </c>
      <c r="J811" s="64">
        <f t="shared" si="99"/>
        <v>107</v>
      </c>
      <c r="K811" s="64">
        <f t="shared" si="100"/>
        <v>115</v>
      </c>
      <c r="L811" s="64">
        <f t="shared" si="101"/>
        <v>411</v>
      </c>
      <c r="M811" s="64">
        <f t="shared" si="102"/>
        <v>158</v>
      </c>
      <c r="T811" s="64">
        <f t="shared" si="105"/>
        <v>790</v>
      </c>
      <c r="U811" s="64" t="e">
        <f ca="1">INDEX(OFFSET($G$21,0,MATCH(U$20,$H$20:$I$20,0),COUNT($A$21:$A$2199),1),MATCH($T811,OFFSET($I$21,0,MATCH(U$21,$J$19:$M$19,0),COUNT($A$21:$A$2199),1),0),1)</f>
        <v>#N/A</v>
      </c>
      <c r="V811" s="64" t="e">
        <f ca="1">INDEX(OFFSET($G$21,0,MATCH(V$20,$H$20:$I$20,0),COUNT($A$21:$A$2199),1),MATCH($T811,OFFSET($I$21,0,MATCH(V$21,$J$19:$M$19,0),COUNT($A$21:$A$2199),1),0),1)</f>
        <v>#N/A</v>
      </c>
      <c r="Y811" s="64" t="str">
        <f t="shared" ca="1" si="104"/>
        <v xml:space="preserve"> </v>
      </c>
      <c r="Z811" s="64" t="str">
        <f t="shared" ca="1" si="106"/>
        <v xml:space="preserve"> </v>
      </c>
    </row>
    <row r="812" spans="1:26" hidden="1" outlineLevel="1" x14ac:dyDescent="0.35">
      <c r="A812" s="64">
        <v>5917630</v>
      </c>
      <c r="B812" s="64" t="s">
        <v>416</v>
      </c>
      <c r="C812" s="64">
        <v>10870.8</v>
      </c>
      <c r="D812" s="64">
        <v>153</v>
      </c>
      <c r="E812" s="64">
        <v>947.95</v>
      </c>
      <c r="F812" s="64">
        <v>0</v>
      </c>
      <c r="H812" s="64">
        <f t="shared" si="103"/>
        <v>-947.95</v>
      </c>
      <c r="J812" s="64">
        <f t="shared" si="99"/>
        <v>107</v>
      </c>
      <c r="K812" s="64">
        <f t="shared" si="100"/>
        <v>115</v>
      </c>
      <c r="L812" s="64">
        <f t="shared" si="101"/>
        <v>411</v>
      </c>
      <c r="M812" s="64">
        <f t="shared" si="102"/>
        <v>159</v>
      </c>
      <c r="T812" s="64">
        <f t="shared" si="105"/>
        <v>791</v>
      </c>
      <c r="U812" s="64" t="e">
        <f ca="1">INDEX(OFFSET($G$21,0,MATCH(U$20,$H$20:$I$20,0),COUNT($A$21:$A$2199),1),MATCH($T812,OFFSET($I$21,0,MATCH(U$21,$J$19:$M$19,0),COUNT($A$21:$A$2199),1),0),1)</f>
        <v>#N/A</v>
      </c>
      <c r="V812" s="64" t="e">
        <f ca="1">INDEX(OFFSET($G$21,0,MATCH(V$20,$H$20:$I$20,0),COUNT($A$21:$A$2199),1),MATCH($T812,OFFSET($I$21,0,MATCH(V$21,$J$19:$M$19,0),COUNT($A$21:$A$2199),1),0),1)</f>
        <v>#N/A</v>
      </c>
      <c r="Y812" s="64" t="str">
        <f t="shared" ca="1" si="104"/>
        <v xml:space="preserve"> </v>
      </c>
      <c r="Z812" s="64" t="str">
        <f t="shared" ca="1" si="106"/>
        <v xml:space="preserve"> </v>
      </c>
    </row>
    <row r="813" spans="1:26" hidden="1" outlineLevel="1" x14ac:dyDescent="0.35">
      <c r="A813" s="64">
        <v>5919313</v>
      </c>
      <c r="B813" s="64" t="s">
        <v>184</v>
      </c>
      <c r="C813" s="64">
        <v>7356.3</v>
      </c>
      <c r="D813" s="64">
        <v>183</v>
      </c>
      <c r="E813" s="64">
        <v>584.35</v>
      </c>
      <c r="F813" s="64">
        <v>0</v>
      </c>
      <c r="H813" s="64">
        <f t="shared" si="103"/>
        <v>-584.35</v>
      </c>
      <c r="J813" s="64">
        <f t="shared" si="99"/>
        <v>107</v>
      </c>
      <c r="K813" s="64">
        <f t="shared" si="100"/>
        <v>115</v>
      </c>
      <c r="L813" s="64">
        <f t="shared" si="101"/>
        <v>412</v>
      </c>
      <c r="M813" s="64">
        <f t="shared" si="102"/>
        <v>159</v>
      </c>
      <c r="T813" s="64">
        <f t="shared" si="105"/>
        <v>792</v>
      </c>
      <c r="U813" s="64" t="e">
        <f ca="1">INDEX(OFFSET($G$21,0,MATCH(U$20,$H$20:$I$20,0),COUNT($A$21:$A$2199),1),MATCH($T813,OFFSET($I$21,0,MATCH(U$21,$J$19:$M$19,0),COUNT($A$21:$A$2199),1),0),1)</f>
        <v>#N/A</v>
      </c>
      <c r="V813" s="64" t="e">
        <f ca="1">INDEX(OFFSET($G$21,0,MATCH(V$20,$H$20:$I$20,0),COUNT($A$21:$A$2199),1),MATCH($T813,OFFSET($I$21,0,MATCH(V$21,$J$19:$M$19,0),COUNT($A$21:$A$2199),1),0),1)</f>
        <v>#N/A</v>
      </c>
      <c r="Y813" s="64" t="str">
        <f t="shared" ca="1" si="104"/>
        <v xml:space="preserve"> </v>
      </c>
      <c r="Z813" s="64" t="str">
        <f t="shared" ca="1" si="106"/>
        <v xml:space="preserve"> </v>
      </c>
    </row>
    <row r="814" spans="1:26" hidden="1" outlineLevel="1" x14ac:dyDescent="0.35">
      <c r="A814" s="64">
        <v>5921889</v>
      </c>
      <c r="B814" s="64" t="s">
        <v>184</v>
      </c>
      <c r="C814" s="64">
        <v>3352.83</v>
      </c>
      <c r="D814" s="64">
        <v>184</v>
      </c>
      <c r="E814" s="64">
        <v>272.04000000000002</v>
      </c>
      <c r="F814" s="64">
        <v>0</v>
      </c>
      <c r="H814" s="64">
        <f t="shared" si="103"/>
        <v>-272.04000000000002</v>
      </c>
      <c r="J814" s="64">
        <f t="shared" si="99"/>
        <v>107</v>
      </c>
      <c r="K814" s="64">
        <f t="shared" si="100"/>
        <v>115</v>
      </c>
      <c r="L814" s="64">
        <f t="shared" si="101"/>
        <v>413</v>
      </c>
      <c r="M814" s="64">
        <f t="shared" si="102"/>
        <v>159</v>
      </c>
      <c r="T814" s="64">
        <f t="shared" si="105"/>
        <v>793</v>
      </c>
      <c r="U814" s="64" t="e">
        <f ca="1">INDEX(OFFSET($G$21,0,MATCH(U$20,$H$20:$I$20,0),COUNT($A$21:$A$2199),1),MATCH($T814,OFFSET($I$21,0,MATCH(U$21,$J$19:$M$19,0),COUNT($A$21:$A$2199),1),0),1)</f>
        <v>#N/A</v>
      </c>
      <c r="V814" s="64" t="e">
        <f ca="1">INDEX(OFFSET($G$21,0,MATCH(V$20,$H$20:$I$20,0),COUNT($A$21:$A$2199),1),MATCH($T814,OFFSET($I$21,0,MATCH(V$21,$J$19:$M$19,0),COUNT($A$21:$A$2199),1),0),1)</f>
        <v>#N/A</v>
      </c>
      <c r="Y814" s="64" t="str">
        <f t="shared" ca="1" si="104"/>
        <v xml:space="preserve"> </v>
      </c>
      <c r="Z814" s="64" t="str">
        <f t="shared" ca="1" si="106"/>
        <v xml:space="preserve"> </v>
      </c>
    </row>
    <row r="815" spans="1:26" hidden="1" outlineLevel="1" x14ac:dyDescent="0.35">
      <c r="A815" s="64">
        <v>5924669</v>
      </c>
      <c r="B815" s="64" t="s">
        <v>102</v>
      </c>
      <c r="C815" s="64">
        <v>8965.2199999999993</v>
      </c>
      <c r="D815" s="64">
        <v>186</v>
      </c>
      <c r="E815" s="64">
        <v>688.76</v>
      </c>
      <c r="F815" s="64">
        <v>679.66</v>
      </c>
      <c r="H815" s="64">
        <f t="shared" si="103"/>
        <v>-9.1000000000000227</v>
      </c>
      <c r="J815" s="64">
        <f t="shared" si="99"/>
        <v>108</v>
      </c>
      <c r="K815" s="64">
        <f t="shared" si="100"/>
        <v>115</v>
      </c>
      <c r="L815" s="64">
        <f t="shared" si="101"/>
        <v>413</v>
      </c>
      <c r="M815" s="64">
        <f t="shared" si="102"/>
        <v>159</v>
      </c>
      <c r="T815" s="64">
        <f t="shared" si="105"/>
        <v>794</v>
      </c>
      <c r="U815" s="64" t="e">
        <f ca="1">INDEX(OFFSET($G$21,0,MATCH(U$20,$H$20:$I$20,0),COUNT($A$21:$A$2199),1),MATCH($T815,OFFSET($I$21,0,MATCH(U$21,$J$19:$M$19,0),COUNT($A$21:$A$2199),1),0),1)</f>
        <v>#N/A</v>
      </c>
      <c r="V815" s="64" t="e">
        <f ca="1">INDEX(OFFSET($G$21,0,MATCH(V$20,$H$20:$I$20,0),COUNT($A$21:$A$2199),1),MATCH($T815,OFFSET($I$21,0,MATCH(V$21,$J$19:$M$19,0),COUNT($A$21:$A$2199),1),0),1)</f>
        <v>#N/A</v>
      </c>
      <c r="Y815" s="64" t="str">
        <f t="shared" ca="1" si="104"/>
        <v xml:space="preserve"> </v>
      </c>
      <c r="Z815" s="64" t="str">
        <f t="shared" ca="1" si="106"/>
        <v xml:space="preserve"> </v>
      </c>
    </row>
    <row r="816" spans="1:26" hidden="1" outlineLevel="1" x14ac:dyDescent="0.35">
      <c r="A816" s="64">
        <v>5936606</v>
      </c>
      <c r="B816" s="64" t="s">
        <v>184</v>
      </c>
      <c r="C816" s="64">
        <v>6643.94</v>
      </c>
      <c r="D816" s="64">
        <v>186</v>
      </c>
      <c r="E816" s="64">
        <v>554.64</v>
      </c>
      <c r="F816" s="64">
        <v>0</v>
      </c>
      <c r="H816" s="64">
        <f t="shared" si="103"/>
        <v>-554.64</v>
      </c>
      <c r="J816" s="64">
        <f t="shared" si="99"/>
        <v>108</v>
      </c>
      <c r="K816" s="64">
        <f t="shared" si="100"/>
        <v>115</v>
      </c>
      <c r="L816" s="64">
        <f t="shared" si="101"/>
        <v>414</v>
      </c>
      <c r="M816" s="64">
        <f t="shared" si="102"/>
        <v>159</v>
      </c>
      <c r="T816" s="64">
        <f t="shared" si="105"/>
        <v>795</v>
      </c>
      <c r="U816" s="64" t="e">
        <f ca="1">INDEX(OFFSET($G$21,0,MATCH(U$20,$H$20:$I$20,0),COUNT($A$21:$A$2199),1),MATCH($T816,OFFSET($I$21,0,MATCH(U$21,$J$19:$M$19,0),COUNT($A$21:$A$2199),1),0),1)</f>
        <v>#N/A</v>
      </c>
      <c r="V816" s="64" t="e">
        <f ca="1">INDEX(OFFSET($G$21,0,MATCH(V$20,$H$20:$I$20,0),COUNT($A$21:$A$2199),1),MATCH($T816,OFFSET($I$21,0,MATCH(V$21,$J$19:$M$19,0),COUNT($A$21:$A$2199),1),0),1)</f>
        <v>#N/A</v>
      </c>
      <c r="Y816" s="64" t="str">
        <f t="shared" ca="1" si="104"/>
        <v xml:space="preserve"> </v>
      </c>
      <c r="Z816" s="64" t="str">
        <f t="shared" ca="1" si="106"/>
        <v xml:space="preserve"> </v>
      </c>
    </row>
    <row r="817" spans="1:26" hidden="1" outlineLevel="1" x14ac:dyDescent="0.35">
      <c r="A817" s="64">
        <v>5947786</v>
      </c>
      <c r="B817" s="64" t="s">
        <v>416</v>
      </c>
      <c r="C817" s="64">
        <v>1269.58</v>
      </c>
      <c r="D817" s="64">
        <v>186</v>
      </c>
      <c r="E817" s="64">
        <v>100.69</v>
      </c>
      <c r="F817" s="64">
        <v>0</v>
      </c>
      <c r="H817" s="64">
        <f t="shared" si="103"/>
        <v>-100.69</v>
      </c>
      <c r="J817" s="64">
        <f t="shared" si="99"/>
        <v>108</v>
      </c>
      <c r="K817" s="64">
        <f t="shared" si="100"/>
        <v>115</v>
      </c>
      <c r="L817" s="64">
        <f t="shared" si="101"/>
        <v>414</v>
      </c>
      <c r="M817" s="64">
        <f t="shared" si="102"/>
        <v>160</v>
      </c>
      <c r="T817" s="64">
        <f t="shared" si="105"/>
        <v>796</v>
      </c>
      <c r="U817" s="64" t="e">
        <f ca="1">INDEX(OFFSET($G$21,0,MATCH(U$20,$H$20:$I$20,0),COUNT($A$21:$A$2199),1),MATCH($T817,OFFSET($I$21,0,MATCH(U$21,$J$19:$M$19,0),COUNT($A$21:$A$2199),1),0),1)</f>
        <v>#N/A</v>
      </c>
      <c r="V817" s="64" t="e">
        <f ca="1">INDEX(OFFSET($G$21,0,MATCH(V$20,$H$20:$I$20,0),COUNT($A$21:$A$2199),1),MATCH($T817,OFFSET($I$21,0,MATCH(V$21,$J$19:$M$19,0),COUNT($A$21:$A$2199),1),0),1)</f>
        <v>#N/A</v>
      </c>
      <c r="Y817" s="64" t="str">
        <f t="shared" ca="1" si="104"/>
        <v xml:space="preserve"> </v>
      </c>
      <c r="Z817" s="64" t="str">
        <f t="shared" ca="1" si="106"/>
        <v xml:space="preserve"> </v>
      </c>
    </row>
    <row r="818" spans="1:26" hidden="1" outlineLevel="1" x14ac:dyDescent="0.35">
      <c r="A818" s="64">
        <v>5954244</v>
      </c>
      <c r="B818" s="64" t="s">
        <v>184</v>
      </c>
      <c r="C818" s="64">
        <v>4969.0600000000004</v>
      </c>
      <c r="D818" s="64">
        <v>184</v>
      </c>
      <c r="E818" s="64">
        <v>411.88</v>
      </c>
      <c r="F818" s="64">
        <v>0</v>
      </c>
      <c r="H818" s="64">
        <f t="shared" si="103"/>
        <v>-411.88</v>
      </c>
      <c r="J818" s="64">
        <f t="shared" si="99"/>
        <v>108</v>
      </c>
      <c r="K818" s="64">
        <f t="shared" si="100"/>
        <v>115</v>
      </c>
      <c r="L818" s="64">
        <f t="shared" si="101"/>
        <v>415</v>
      </c>
      <c r="M818" s="64">
        <f t="shared" si="102"/>
        <v>160</v>
      </c>
      <c r="T818" s="64">
        <f t="shared" si="105"/>
        <v>797</v>
      </c>
      <c r="U818" s="64" t="e">
        <f ca="1">INDEX(OFFSET($G$21,0,MATCH(U$20,$H$20:$I$20,0),COUNT($A$21:$A$2199),1),MATCH($T818,OFFSET($I$21,0,MATCH(U$21,$J$19:$M$19,0),COUNT($A$21:$A$2199),1),0),1)</f>
        <v>#N/A</v>
      </c>
      <c r="V818" s="64" t="e">
        <f ca="1">INDEX(OFFSET($G$21,0,MATCH(V$20,$H$20:$I$20,0),COUNT($A$21:$A$2199),1),MATCH($T818,OFFSET($I$21,0,MATCH(V$21,$J$19:$M$19,0),COUNT($A$21:$A$2199),1),0),1)</f>
        <v>#N/A</v>
      </c>
      <c r="Y818" s="64" t="str">
        <f t="shared" ca="1" si="104"/>
        <v xml:space="preserve"> </v>
      </c>
      <c r="Z818" s="64" t="str">
        <f t="shared" ca="1" si="106"/>
        <v xml:space="preserve"> </v>
      </c>
    </row>
    <row r="819" spans="1:26" hidden="1" outlineLevel="1" x14ac:dyDescent="0.35">
      <c r="A819" s="64">
        <v>5954286</v>
      </c>
      <c r="B819" s="64" t="s">
        <v>405</v>
      </c>
      <c r="C819" s="64">
        <v>5116.8999999999996</v>
      </c>
      <c r="D819" s="64">
        <v>153</v>
      </c>
      <c r="E819" s="64">
        <v>402.86</v>
      </c>
      <c r="F819" s="64">
        <v>390.92</v>
      </c>
      <c r="H819" s="64">
        <f t="shared" si="103"/>
        <v>-11.939999999999998</v>
      </c>
      <c r="J819" s="64">
        <f t="shared" si="99"/>
        <v>108</v>
      </c>
      <c r="K819" s="64">
        <f t="shared" si="100"/>
        <v>116</v>
      </c>
      <c r="L819" s="64">
        <f t="shared" si="101"/>
        <v>415</v>
      </c>
      <c r="M819" s="64">
        <f t="shared" si="102"/>
        <v>160</v>
      </c>
      <c r="T819" s="64">
        <f t="shared" si="105"/>
        <v>798</v>
      </c>
      <c r="U819" s="64" t="e">
        <f ca="1">INDEX(OFFSET($G$21,0,MATCH(U$20,$H$20:$I$20,0),COUNT($A$21:$A$2199),1),MATCH($T819,OFFSET($I$21,0,MATCH(U$21,$J$19:$M$19,0),COUNT($A$21:$A$2199),1),0),1)</f>
        <v>#N/A</v>
      </c>
      <c r="V819" s="64" t="e">
        <f ca="1">INDEX(OFFSET($G$21,0,MATCH(V$20,$H$20:$I$20,0),COUNT($A$21:$A$2199),1),MATCH($T819,OFFSET($I$21,0,MATCH(V$21,$J$19:$M$19,0),COUNT($A$21:$A$2199),1),0),1)</f>
        <v>#N/A</v>
      </c>
      <c r="Y819" s="64" t="str">
        <f t="shared" ca="1" si="104"/>
        <v xml:space="preserve"> </v>
      </c>
      <c r="Z819" s="64" t="str">
        <f t="shared" ca="1" si="106"/>
        <v xml:space="preserve"> </v>
      </c>
    </row>
    <row r="820" spans="1:26" hidden="1" outlineLevel="1" x14ac:dyDescent="0.35">
      <c r="A820" s="64">
        <v>5957983</v>
      </c>
      <c r="B820" s="64" t="s">
        <v>405</v>
      </c>
      <c r="C820" s="64">
        <v>4758.7</v>
      </c>
      <c r="D820" s="64">
        <v>184</v>
      </c>
      <c r="E820" s="64">
        <v>383.6</v>
      </c>
      <c r="F820" s="64">
        <v>372.14</v>
      </c>
      <c r="H820" s="64">
        <f t="shared" si="103"/>
        <v>-11.460000000000036</v>
      </c>
      <c r="J820" s="64">
        <f t="shared" si="99"/>
        <v>108</v>
      </c>
      <c r="K820" s="64">
        <f t="shared" si="100"/>
        <v>117</v>
      </c>
      <c r="L820" s="64">
        <f t="shared" si="101"/>
        <v>415</v>
      </c>
      <c r="M820" s="64">
        <f t="shared" si="102"/>
        <v>160</v>
      </c>
      <c r="T820" s="64">
        <f t="shared" si="105"/>
        <v>799</v>
      </c>
      <c r="U820" s="64" t="e">
        <f ca="1">INDEX(OFFSET($G$21,0,MATCH(U$20,$H$20:$I$20,0),COUNT($A$21:$A$2199),1),MATCH($T820,OFFSET($I$21,0,MATCH(U$21,$J$19:$M$19,0),COUNT($A$21:$A$2199),1),0),1)</f>
        <v>#N/A</v>
      </c>
      <c r="V820" s="64" t="e">
        <f ca="1">INDEX(OFFSET($G$21,0,MATCH(V$20,$H$20:$I$20,0),COUNT($A$21:$A$2199),1),MATCH($T820,OFFSET($I$21,0,MATCH(V$21,$J$19:$M$19,0),COUNT($A$21:$A$2199),1),0),1)</f>
        <v>#N/A</v>
      </c>
      <c r="Y820" s="64" t="str">
        <f t="shared" ca="1" si="104"/>
        <v xml:space="preserve"> </v>
      </c>
      <c r="Z820" s="64" t="str">
        <f t="shared" ca="1" si="106"/>
        <v xml:space="preserve"> </v>
      </c>
    </row>
    <row r="821" spans="1:26" hidden="1" outlineLevel="1" x14ac:dyDescent="0.35">
      <c r="A821" s="64">
        <v>5969904</v>
      </c>
      <c r="B821" s="64" t="s">
        <v>184</v>
      </c>
      <c r="C821" s="64">
        <v>7345.9</v>
      </c>
      <c r="D821" s="64">
        <v>182</v>
      </c>
      <c r="E821" s="64">
        <v>600.78</v>
      </c>
      <c r="F821" s="64">
        <v>0</v>
      </c>
      <c r="H821" s="64">
        <f t="shared" si="103"/>
        <v>-600.78</v>
      </c>
      <c r="J821" s="64">
        <f t="shared" si="99"/>
        <v>108</v>
      </c>
      <c r="K821" s="64">
        <f t="shared" si="100"/>
        <v>117</v>
      </c>
      <c r="L821" s="64">
        <f t="shared" si="101"/>
        <v>416</v>
      </c>
      <c r="M821" s="64">
        <f t="shared" si="102"/>
        <v>160</v>
      </c>
      <c r="T821" s="64">
        <f t="shared" si="105"/>
        <v>800</v>
      </c>
      <c r="U821" s="64" t="e">
        <f ca="1">INDEX(OFFSET($G$21,0,MATCH(U$20,$H$20:$I$20,0),COUNT($A$21:$A$2199),1),MATCH($T821,OFFSET($I$21,0,MATCH(U$21,$J$19:$M$19,0),COUNT($A$21:$A$2199),1),0),1)</f>
        <v>#N/A</v>
      </c>
      <c r="V821" s="64" t="e">
        <f ca="1">INDEX(OFFSET($G$21,0,MATCH(V$20,$H$20:$I$20,0),COUNT($A$21:$A$2199),1),MATCH($T821,OFFSET($I$21,0,MATCH(V$21,$J$19:$M$19,0),COUNT($A$21:$A$2199),1),0),1)</f>
        <v>#N/A</v>
      </c>
      <c r="Y821" s="64" t="str">
        <f t="shared" ca="1" si="104"/>
        <v xml:space="preserve"> </v>
      </c>
      <c r="Z821" s="64" t="str">
        <f t="shared" ca="1" si="106"/>
        <v xml:space="preserve"> </v>
      </c>
    </row>
    <row r="822" spans="1:26" hidden="1" outlineLevel="1" x14ac:dyDescent="0.35">
      <c r="A822" s="64">
        <v>5971149</v>
      </c>
      <c r="B822" s="64" t="s">
        <v>416</v>
      </c>
      <c r="C822" s="64">
        <v>6331.92</v>
      </c>
      <c r="D822" s="64">
        <v>182</v>
      </c>
      <c r="E822" s="64">
        <v>485.33</v>
      </c>
      <c r="F822" s="64">
        <v>0</v>
      </c>
      <c r="H822" s="64">
        <f t="shared" si="103"/>
        <v>-485.33</v>
      </c>
      <c r="J822" s="64">
        <f t="shared" si="99"/>
        <v>108</v>
      </c>
      <c r="K822" s="64">
        <f t="shared" si="100"/>
        <v>117</v>
      </c>
      <c r="L822" s="64">
        <f t="shared" si="101"/>
        <v>416</v>
      </c>
      <c r="M822" s="64">
        <f t="shared" si="102"/>
        <v>161</v>
      </c>
      <c r="T822" s="64">
        <f t="shared" si="105"/>
        <v>801</v>
      </c>
      <c r="U822" s="64" t="e">
        <f ca="1">INDEX(OFFSET($G$21,0,MATCH(U$20,$H$20:$I$20,0),COUNT($A$21:$A$2199),1),MATCH($T822,OFFSET($I$21,0,MATCH(U$21,$J$19:$M$19,0),COUNT($A$21:$A$2199),1),0),1)</f>
        <v>#N/A</v>
      </c>
      <c r="V822" s="64" t="e">
        <f ca="1">INDEX(OFFSET($G$21,0,MATCH(V$20,$H$20:$I$20,0),COUNT($A$21:$A$2199),1),MATCH($T822,OFFSET($I$21,0,MATCH(V$21,$J$19:$M$19,0),COUNT($A$21:$A$2199),1),0),1)</f>
        <v>#N/A</v>
      </c>
      <c r="Y822" s="64" t="str">
        <f t="shared" ca="1" si="104"/>
        <v xml:space="preserve"> </v>
      </c>
      <c r="Z822" s="64" t="str">
        <f t="shared" ca="1" si="106"/>
        <v xml:space="preserve"> </v>
      </c>
    </row>
    <row r="823" spans="1:26" hidden="1" outlineLevel="1" x14ac:dyDescent="0.35">
      <c r="A823" s="64">
        <v>5974622</v>
      </c>
      <c r="B823" s="64" t="s">
        <v>102</v>
      </c>
      <c r="C823" s="64">
        <v>2571.66</v>
      </c>
      <c r="D823" s="64">
        <v>184</v>
      </c>
      <c r="E823" s="64">
        <v>208.97</v>
      </c>
      <c r="F823" s="64">
        <v>208.54</v>
      </c>
      <c r="H823" s="64">
        <f t="shared" si="103"/>
        <v>-0.43000000000000682</v>
      </c>
      <c r="J823" s="64">
        <f t="shared" si="99"/>
        <v>109</v>
      </c>
      <c r="K823" s="64">
        <f t="shared" si="100"/>
        <v>117</v>
      </c>
      <c r="L823" s="64">
        <f t="shared" si="101"/>
        <v>416</v>
      </c>
      <c r="M823" s="64">
        <f t="shared" si="102"/>
        <v>161</v>
      </c>
      <c r="T823" s="64">
        <f t="shared" si="105"/>
        <v>802</v>
      </c>
      <c r="U823" s="64" t="e">
        <f ca="1">INDEX(OFFSET($G$21,0,MATCH(U$20,$H$20:$I$20,0),COUNT($A$21:$A$2199),1),MATCH($T823,OFFSET($I$21,0,MATCH(U$21,$J$19:$M$19,0),COUNT($A$21:$A$2199),1),0),1)</f>
        <v>#N/A</v>
      </c>
      <c r="V823" s="64" t="e">
        <f ca="1">INDEX(OFFSET($G$21,0,MATCH(V$20,$H$20:$I$20,0),COUNT($A$21:$A$2199),1),MATCH($T823,OFFSET($I$21,0,MATCH(V$21,$J$19:$M$19,0),COUNT($A$21:$A$2199),1),0),1)</f>
        <v>#N/A</v>
      </c>
      <c r="Y823" s="64" t="str">
        <f t="shared" ca="1" si="104"/>
        <v xml:space="preserve"> </v>
      </c>
      <c r="Z823" s="64" t="str">
        <f t="shared" ca="1" si="106"/>
        <v xml:space="preserve"> </v>
      </c>
    </row>
    <row r="824" spans="1:26" hidden="1" outlineLevel="1" x14ac:dyDescent="0.35">
      <c r="A824" s="64">
        <v>6000062</v>
      </c>
      <c r="B824" s="64" t="s">
        <v>416</v>
      </c>
      <c r="C824" s="64">
        <v>9773.15</v>
      </c>
      <c r="D824" s="64">
        <v>186</v>
      </c>
      <c r="E824" s="64">
        <v>827.87</v>
      </c>
      <c r="F824" s="64">
        <v>0</v>
      </c>
      <c r="H824" s="64">
        <f t="shared" si="103"/>
        <v>-827.87</v>
      </c>
      <c r="J824" s="64">
        <f t="shared" si="99"/>
        <v>109</v>
      </c>
      <c r="K824" s="64">
        <f t="shared" si="100"/>
        <v>117</v>
      </c>
      <c r="L824" s="64">
        <f t="shared" si="101"/>
        <v>416</v>
      </c>
      <c r="M824" s="64">
        <f t="shared" si="102"/>
        <v>162</v>
      </c>
      <c r="T824" s="64">
        <f t="shared" si="105"/>
        <v>803</v>
      </c>
      <c r="U824" s="64" t="e">
        <f ca="1">INDEX(OFFSET($G$21,0,MATCH(U$20,$H$20:$I$20,0),COUNT($A$21:$A$2199),1),MATCH($T824,OFFSET($I$21,0,MATCH(U$21,$J$19:$M$19,0),COUNT($A$21:$A$2199),1),0),1)</f>
        <v>#N/A</v>
      </c>
      <c r="V824" s="64" t="e">
        <f ca="1">INDEX(OFFSET($G$21,0,MATCH(V$20,$H$20:$I$20,0),COUNT($A$21:$A$2199),1),MATCH($T824,OFFSET($I$21,0,MATCH(V$21,$J$19:$M$19,0),COUNT($A$21:$A$2199),1),0),1)</f>
        <v>#N/A</v>
      </c>
      <c r="Y824" s="64" t="str">
        <f t="shared" ca="1" si="104"/>
        <v xml:space="preserve"> </v>
      </c>
      <c r="Z824" s="64" t="str">
        <f t="shared" ca="1" si="106"/>
        <v xml:space="preserve"> </v>
      </c>
    </row>
    <row r="825" spans="1:26" hidden="1" outlineLevel="1" x14ac:dyDescent="0.35">
      <c r="A825" s="64">
        <v>6010227</v>
      </c>
      <c r="B825" s="64" t="s">
        <v>416</v>
      </c>
      <c r="C825" s="64">
        <v>4625.17</v>
      </c>
      <c r="D825" s="64">
        <v>183</v>
      </c>
      <c r="E825" s="64">
        <v>372.42</v>
      </c>
      <c r="F825" s="64">
        <v>0</v>
      </c>
      <c r="H825" s="64">
        <f t="shared" si="103"/>
        <v>-372.42</v>
      </c>
      <c r="J825" s="64">
        <f t="shared" si="99"/>
        <v>109</v>
      </c>
      <c r="K825" s="64">
        <f t="shared" si="100"/>
        <v>117</v>
      </c>
      <c r="L825" s="64">
        <f t="shared" si="101"/>
        <v>416</v>
      </c>
      <c r="M825" s="64">
        <f t="shared" si="102"/>
        <v>163</v>
      </c>
      <c r="T825" s="64">
        <f t="shared" si="105"/>
        <v>804</v>
      </c>
      <c r="U825" s="64" t="e">
        <f ca="1">INDEX(OFFSET($G$21,0,MATCH(U$20,$H$20:$I$20,0),COUNT($A$21:$A$2199),1),MATCH($T825,OFFSET($I$21,0,MATCH(U$21,$J$19:$M$19,0),COUNT($A$21:$A$2199),1),0),1)</f>
        <v>#N/A</v>
      </c>
      <c r="V825" s="64" t="e">
        <f ca="1">INDEX(OFFSET($G$21,0,MATCH(V$20,$H$20:$I$20,0),COUNT($A$21:$A$2199),1),MATCH($T825,OFFSET($I$21,0,MATCH(V$21,$J$19:$M$19,0),COUNT($A$21:$A$2199),1),0),1)</f>
        <v>#N/A</v>
      </c>
      <c r="Y825" s="64" t="str">
        <f t="shared" ca="1" si="104"/>
        <v xml:space="preserve"> </v>
      </c>
      <c r="Z825" s="64" t="str">
        <f t="shared" ca="1" si="106"/>
        <v xml:space="preserve"> </v>
      </c>
    </row>
    <row r="826" spans="1:26" hidden="1" outlineLevel="1" x14ac:dyDescent="0.35">
      <c r="A826" s="64">
        <v>6015277</v>
      </c>
      <c r="B826" s="64" t="s">
        <v>405</v>
      </c>
      <c r="C826" s="64">
        <v>6756.19</v>
      </c>
      <c r="D826" s="64">
        <v>183</v>
      </c>
      <c r="E826" s="64">
        <v>546.45000000000005</v>
      </c>
      <c r="F826" s="64">
        <v>537.02</v>
      </c>
      <c r="H826" s="64">
        <f t="shared" si="103"/>
        <v>-9.4300000000000637</v>
      </c>
      <c r="J826" s="64">
        <f t="shared" si="99"/>
        <v>109</v>
      </c>
      <c r="K826" s="64">
        <f t="shared" si="100"/>
        <v>118</v>
      </c>
      <c r="L826" s="64">
        <f t="shared" si="101"/>
        <v>416</v>
      </c>
      <c r="M826" s="64">
        <f t="shared" si="102"/>
        <v>163</v>
      </c>
      <c r="T826" s="64">
        <f t="shared" si="105"/>
        <v>805</v>
      </c>
      <c r="U826" s="64" t="e">
        <f ca="1">INDEX(OFFSET($G$21,0,MATCH(U$20,$H$20:$I$20,0),COUNT($A$21:$A$2199),1),MATCH($T826,OFFSET($I$21,0,MATCH(U$21,$J$19:$M$19,0),COUNT($A$21:$A$2199),1),0),1)</f>
        <v>#N/A</v>
      </c>
      <c r="V826" s="64" t="e">
        <f ca="1">INDEX(OFFSET($G$21,0,MATCH(V$20,$H$20:$I$20,0),COUNT($A$21:$A$2199),1),MATCH($T826,OFFSET($I$21,0,MATCH(V$21,$J$19:$M$19,0),COUNT($A$21:$A$2199),1),0),1)</f>
        <v>#N/A</v>
      </c>
      <c r="Y826" s="64" t="str">
        <f t="shared" ca="1" si="104"/>
        <v xml:space="preserve"> </v>
      </c>
      <c r="Z826" s="64" t="str">
        <f t="shared" ca="1" si="106"/>
        <v xml:space="preserve"> </v>
      </c>
    </row>
    <row r="827" spans="1:26" hidden="1" outlineLevel="1" x14ac:dyDescent="0.35">
      <c r="A827" s="64">
        <v>6027008</v>
      </c>
      <c r="B827" s="64" t="s">
        <v>102</v>
      </c>
      <c r="C827" s="64">
        <v>8167.47</v>
      </c>
      <c r="D827" s="64">
        <v>153</v>
      </c>
      <c r="E827" s="64">
        <v>622.04999999999995</v>
      </c>
      <c r="F827" s="64">
        <v>618.84</v>
      </c>
      <c r="H827" s="64">
        <f t="shared" si="103"/>
        <v>-3.2099999999999227</v>
      </c>
      <c r="J827" s="64">
        <f t="shared" si="99"/>
        <v>110</v>
      </c>
      <c r="K827" s="64">
        <f t="shared" si="100"/>
        <v>118</v>
      </c>
      <c r="L827" s="64">
        <f t="shared" si="101"/>
        <v>416</v>
      </c>
      <c r="M827" s="64">
        <f t="shared" si="102"/>
        <v>163</v>
      </c>
      <c r="T827" s="64">
        <f t="shared" si="105"/>
        <v>806</v>
      </c>
      <c r="U827" s="64" t="e">
        <f ca="1">INDEX(OFFSET($G$21,0,MATCH(U$20,$H$20:$I$20,0),COUNT($A$21:$A$2199),1),MATCH($T827,OFFSET($I$21,0,MATCH(U$21,$J$19:$M$19,0),COUNT($A$21:$A$2199),1),0),1)</f>
        <v>#N/A</v>
      </c>
      <c r="V827" s="64" t="e">
        <f ca="1">INDEX(OFFSET($G$21,0,MATCH(V$20,$H$20:$I$20,0),COUNT($A$21:$A$2199),1),MATCH($T827,OFFSET($I$21,0,MATCH(V$21,$J$19:$M$19,0),COUNT($A$21:$A$2199),1),0),1)</f>
        <v>#N/A</v>
      </c>
      <c r="Y827" s="64" t="str">
        <f t="shared" ca="1" si="104"/>
        <v xml:space="preserve"> </v>
      </c>
      <c r="Z827" s="64" t="str">
        <f t="shared" ca="1" si="106"/>
        <v xml:space="preserve"> </v>
      </c>
    </row>
    <row r="828" spans="1:26" hidden="1" outlineLevel="1" x14ac:dyDescent="0.35">
      <c r="A828" s="64">
        <v>6028577</v>
      </c>
      <c r="B828" s="64" t="s">
        <v>184</v>
      </c>
      <c r="C828" s="64">
        <v>3495.98</v>
      </c>
      <c r="D828" s="64">
        <v>185</v>
      </c>
      <c r="E828" s="64">
        <v>280.44</v>
      </c>
      <c r="F828" s="64">
        <v>0</v>
      </c>
      <c r="H828" s="64">
        <f t="shared" si="103"/>
        <v>-280.44</v>
      </c>
      <c r="J828" s="64">
        <f t="shared" si="99"/>
        <v>110</v>
      </c>
      <c r="K828" s="64">
        <f t="shared" si="100"/>
        <v>118</v>
      </c>
      <c r="L828" s="64">
        <f t="shared" si="101"/>
        <v>417</v>
      </c>
      <c r="M828" s="64">
        <f t="shared" si="102"/>
        <v>163</v>
      </c>
      <c r="T828" s="64">
        <f t="shared" si="105"/>
        <v>807</v>
      </c>
      <c r="U828" s="64" t="e">
        <f ca="1">INDEX(OFFSET($G$21,0,MATCH(U$20,$H$20:$I$20,0),COUNT($A$21:$A$2199),1),MATCH($T828,OFFSET($I$21,0,MATCH(U$21,$J$19:$M$19,0),COUNT($A$21:$A$2199),1),0),1)</f>
        <v>#N/A</v>
      </c>
      <c r="V828" s="64" t="e">
        <f ca="1">INDEX(OFFSET($G$21,0,MATCH(V$20,$H$20:$I$20,0),COUNT($A$21:$A$2199),1),MATCH($T828,OFFSET($I$21,0,MATCH(V$21,$J$19:$M$19,0),COUNT($A$21:$A$2199),1),0),1)</f>
        <v>#N/A</v>
      </c>
      <c r="Y828" s="64" t="str">
        <f t="shared" ca="1" si="104"/>
        <v xml:space="preserve"> </v>
      </c>
      <c r="Z828" s="64" t="str">
        <f t="shared" ca="1" si="106"/>
        <v xml:space="preserve"> </v>
      </c>
    </row>
    <row r="829" spans="1:26" hidden="1" outlineLevel="1" x14ac:dyDescent="0.35">
      <c r="A829" s="64">
        <v>6030176</v>
      </c>
      <c r="B829" s="64" t="s">
        <v>184</v>
      </c>
      <c r="C829" s="64">
        <v>5811.39</v>
      </c>
      <c r="D829" s="64">
        <v>183</v>
      </c>
      <c r="E829" s="64">
        <v>460.71</v>
      </c>
      <c r="F829" s="64">
        <v>0</v>
      </c>
      <c r="H829" s="64">
        <f t="shared" si="103"/>
        <v>-460.71</v>
      </c>
      <c r="J829" s="64">
        <f t="shared" si="99"/>
        <v>110</v>
      </c>
      <c r="K829" s="64">
        <f t="shared" si="100"/>
        <v>118</v>
      </c>
      <c r="L829" s="64">
        <f t="shared" si="101"/>
        <v>418</v>
      </c>
      <c r="M829" s="64">
        <f t="shared" si="102"/>
        <v>163</v>
      </c>
      <c r="T829" s="64">
        <f t="shared" si="105"/>
        <v>808</v>
      </c>
      <c r="U829" s="64" t="e">
        <f ca="1">INDEX(OFFSET($G$21,0,MATCH(U$20,$H$20:$I$20,0),COUNT($A$21:$A$2199),1),MATCH($T829,OFFSET($I$21,0,MATCH(U$21,$J$19:$M$19,0),COUNT($A$21:$A$2199),1),0),1)</f>
        <v>#N/A</v>
      </c>
      <c r="V829" s="64" t="e">
        <f ca="1">INDEX(OFFSET($G$21,0,MATCH(V$20,$H$20:$I$20,0),COUNT($A$21:$A$2199),1),MATCH($T829,OFFSET($I$21,0,MATCH(V$21,$J$19:$M$19,0),COUNT($A$21:$A$2199),1),0),1)</f>
        <v>#N/A</v>
      </c>
      <c r="Y829" s="64" t="str">
        <f t="shared" ca="1" si="104"/>
        <v xml:space="preserve"> </v>
      </c>
      <c r="Z829" s="64" t="str">
        <f t="shared" ca="1" si="106"/>
        <v xml:space="preserve"> </v>
      </c>
    </row>
    <row r="830" spans="1:26" hidden="1" outlineLevel="1" x14ac:dyDescent="0.35">
      <c r="A830" s="64">
        <v>6030689</v>
      </c>
      <c r="B830" s="64" t="s">
        <v>184</v>
      </c>
      <c r="C830" s="64">
        <v>6528.11</v>
      </c>
      <c r="D830" s="64">
        <v>183</v>
      </c>
      <c r="E830" s="64">
        <v>531.61</v>
      </c>
      <c r="F830" s="64">
        <v>0</v>
      </c>
      <c r="H830" s="64">
        <f t="shared" si="103"/>
        <v>-531.61</v>
      </c>
      <c r="J830" s="64">
        <f t="shared" si="99"/>
        <v>110</v>
      </c>
      <c r="K830" s="64">
        <f t="shared" si="100"/>
        <v>118</v>
      </c>
      <c r="L830" s="64">
        <f t="shared" si="101"/>
        <v>419</v>
      </c>
      <c r="M830" s="64">
        <f t="shared" si="102"/>
        <v>163</v>
      </c>
      <c r="T830" s="64">
        <f t="shared" si="105"/>
        <v>809</v>
      </c>
      <c r="U830" s="64" t="e">
        <f ca="1">INDEX(OFFSET($G$21,0,MATCH(U$20,$H$20:$I$20,0),COUNT($A$21:$A$2199),1),MATCH($T830,OFFSET($I$21,0,MATCH(U$21,$J$19:$M$19,0),COUNT($A$21:$A$2199),1),0),1)</f>
        <v>#N/A</v>
      </c>
      <c r="V830" s="64" t="e">
        <f ca="1">INDEX(OFFSET($G$21,0,MATCH(V$20,$H$20:$I$20,0),COUNT($A$21:$A$2199),1),MATCH($T830,OFFSET($I$21,0,MATCH(V$21,$J$19:$M$19,0),COUNT($A$21:$A$2199),1),0),1)</f>
        <v>#N/A</v>
      </c>
      <c r="Y830" s="64" t="str">
        <f t="shared" ca="1" si="104"/>
        <v xml:space="preserve"> </v>
      </c>
      <c r="Z830" s="64" t="str">
        <f t="shared" ca="1" si="106"/>
        <v xml:space="preserve"> </v>
      </c>
    </row>
    <row r="831" spans="1:26" hidden="1" outlineLevel="1" x14ac:dyDescent="0.35">
      <c r="A831" s="64">
        <v>6031801</v>
      </c>
      <c r="B831" s="64" t="s">
        <v>102</v>
      </c>
      <c r="C831" s="64">
        <v>4309.3</v>
      </c>
      <c r="D831" s="64">
        <v>154</v>
      </c>
      <c r="E831" s="64">
        <v>328.11</v>
      </c>
      <c r="F831" s="64">
        <v>322.42</v>
      </c>
      <c r="H831" s="64">
        <f t="shared" si="103"/>
        <v>-5.6899999999999977</v>
      </c>
      <c r="J831" s="64">
        <f t="shared" si="99"/>
        <v>111</v>
      </c>
      <c r="K831" s="64">
        <f t="shared" si="100"/>
        <v>118</v>
      </c>
      <c r="L831" s="64">
        <f t="shared" si="101"/>
        <v>419</v>
      </c>
      <c r="M831" s="64">
        <f t="shared" si="102"/>
        <v>163</v>
      </c>
      <c r="T831" s="64">
        <f t="shared" si="105"/>
        <v>810</v>
      </c>
      <c r="U831" s="64" t="e">
        <f ca="1">INDEX(OFFSET($G$21,0,MATCH(U$20,$H$20:$I$20,0),COUNT($A$21:$A$2199),1),MATCH($T831,OFFSET($I$21,0,MATCH(U$21,$J$19:$M$19,0),COUNT($A$21:$A$2199),1),0),1)</f>
        <v>#N/A</v>
      </c>
      <c r="V831" s="64" t="e">
        <f ca="1">INDEX(OFFSET($G$21,0,MATCH(V$20,$H$20:$I$20,0),COUNT($A$21:$A$2199),1),MATCH($T831,OFFSET($I$21,0,MATCH(V$21,$J$19:$M$19,0),COUNT($A$21:$A$2199),1),0),1)</f>
        <v>#N/A</v>
      </c>
      <c r="Y831" s="64" t="str">
        <f t="shared" ca="1" si="104"/>
        <v xml:space="preserve"> </v>
      </c>
      <c r="Z831" s="64" t="str">
        <f t="shared" ca="1" si="106"/>
        <v xml:space="preserve"> </v>
      </c>
    </row>
    <row r="832" spans="1:26" hidden="1" outlineLevel="1" x14ac:dyDescent="0.35">
      <c r="A832" s="64">
        <v>6033782</v>
      </c>
      <c r="B832" s="64" t="s">
        <v>405</v>
      </c>
      <c r="C832" s="64">
        <v>3187.55</v>
      </c>
      <c r="D832" s="64">
        <v>153</v>
      </c>
      <c r="E832" s="64">
        <v>264.44</v>
      </c>
      <c r="F832" s="64">
        <v>262.36</v>
      </c>
      <c r="H832" s="64">
        <f t="shared" si="103"/>
        <v>-2.0799999999999841</v>
      </c>
      <c r="J832" s="64">
        <f t="shared" si="99"/>
        <v>111</v>
      </c>
      <c r="K832" s="64">
        <f t="shared" si="100"/>
        <v>119</v>
      </c>
      <c r="L832" s="64">
        <f t="shared" si="101"/>
        <v>419</v>
      </c>
      <c r="M832" s="64">
        <f t="shared" si="102"/>
        <v>163</v>
      </c>
      <c r="T832" s="64">
        <f t="shared" si="105"/>
        <v>811</v>
      </c>
      <c r="U832" s="64" t="e">
        <f ca="1">INDEX(OFFSET($G$21,0,MATCH(U$20,$H$20:$I$20,0),COUNT($A$21:$A$2199),1),MATCH($T832,OFFSET($I$21,0,MATCH(U$21,$J$19:$M$19,0),COUNT($A$21:$A$2199),1),0),1)</f>
        <v>#N/A</v>
      </c>
      <c r="V832" s="64" t="e">
        <f ca="1">INDEX(OFFSET($G$21,0,MATCH(V$20,$H$20:$I$20,0),COUNT($A$21:$A$2199),1),MATCH($T832,OFFSET($I$21,0,MATCH(V$21,$J$19:$M$19,0),COUNT($A$21:$A$2199),1),0),1)</f>
        <v>#N/A</v>
      </c>
      <c r="Y832" s="64" t="str">
        <f t="shared" ca="1" si="104"/>
        <v xml:space="preserve"> </v>
      </c>
      <c r="Z832" s="64" t="str">
        <f t="shared" ca="1" si="106"/>
        <v xml:space="preserve"> </v>
      </c>
    </row>
    <row r="833" spans="1:26" hidden="1" outlineLevel="1" x14ac:dyDescent="0.35">
      <c r="A833" s="64">
        <v>6036299</v>
      </c>
      <c r="B833" s="64" t="s">
        <v>184</v>
      </c>
      <c r="C833" s="64">
        <v>6799.84</v>
      </c>
      <c r="D833" s="64">
        <v>183</v>
      </c>
      <c r="E833" s="64">
        <v>551.38</v>
      </c>
      <c r="F833" s="64">
        <v>0</v>
      </c>
      <c r="H833" s="64">
        <f t="shared" si="103"/>
        <v>-551.38</v>
      </c>
      <c r="J833" s="64">
        <f t="shared" si="99"/>
        <v>111</v>
      </c>
      <c r="K833" s="64">
        <f t="shared" si="100"/>
        <v>119</v>
      </c>
      <c r="L833" s="64">
        <f t="shared" si="101"/>
        <v>420</v>
      </c>
      <c r="M833" s="64">
        <f t="shared" si="102"/>
        <v>163</v>
      </c>
      <c r="T833" s="64">
        <f t="shared" si="105"/>
        <v>812</v>
      </c>
      <c r="U833" s="64" t="e">
        <f ca="1">INDEX(OFFSET($G$21,0,MATCH(U$20,$H$20:$I$20,0),COUNT($A$21:$A$2199),1),MATCH($T833,OFFSET($I$21,0,MATCH(U$21,$J$19:$M$19,0),COUNT($A$21:$A$2199),1),0),1)</f>
        <v>#N/A</v>
      </c>
      <c r="V833" s="64" t="e">
        <f ca="1">INDEX(OFFSET($G$21,0,MATCH(V$20,$H$20:$I$20,0),COUNT($A$21:$A$2199),1),MATCH($T833,OFFSET($I$21,0,MATCH(V$21,$J$19:$M$19,0),COUNT($A$21:$A$2199),1),0),1)</f>
        <v>#N/A</v>
      </c>
      <c r="Y833" s="64" t="str">
        <f t="shared" ca="1" si="104"/>
        <v xml:space="preserve"> </v>
      </c>
      <c r="Z833" s="64" t="str">
        <f t="shared" ca="1" si="106"/>
        <v xml:space="preserve"> </v>
      </c>
    </row>
    <row r="834" spans="1:26" hidden="1" outlineLevel="1" x14ac:dyDescent="0.35">
      <c r="A834" s="64">
        <v>6038378</v>
      </c>
      <c r="B834" s="64" t="s">
        <v>405</v>
      </c>
      <c r="C834" s="64">
        <v>8210.23</v>
      </c>
      <c r="D834" s="64">
        <v>184</v>
      </c>
      <c r="E834" s="64">
        <v>684.36</v>
      </c>
      <c r="F834" s="64">
        <v>680.59</v>
      </c>
      <c r="H834" s="64">
        <f t="shared" si="103"/>
        <v>-3.7699999999999818</v>
      </c>
      <c r="J834" s="64">
        <f t="shared" si="99"/>
        <v>111</v>
      </c>
      <c r="K834" s="64">
        <f t="shared" si="100"/>
        <v>120</v>
      </c>
      <c r="L834" s="64">
        <f t="shared" si="101"/>
        <v>420</v>
      </c>
      <c r="M834" s="64">
        <f t="shared" si="102"/>
        <v>163</v>
      </c>
      <c r="T834" s="64">
        <f t="shared" si="105"/>
        <v>813</v>
      </c>
      <c r="U834" s="64" t="e">
        <f ca="1">INDEX(OFFSET($G$21,0,MATCH(U$20,$H$20:$I$20,0),COUNT($A$21:$A$2199),1),MATCH($T834,OFFSET($I$21,0,MATCH(U$21,$J$19:$M$19,0),COUNT($A$21:$A$2199),1),0),1)</f>
        <v>#N/A</v>
      </c>
      <c r="V834" s="64" t="e">
        <f ca="1">INDEX(OFFSET($G$21,0,MATCH(V$20,$H$20:$I$20,0),COUNT($A$21:$A$2199),1),MATCH($T834,OFFSET($I$21,0,MATCH(V$21,$J$19:$M$19,0),COUNT($A$21:$A$2199),1),0),1)</f>
        <v>#N/A</v>
      </c>
      <c r="Y834" s="64" t="str">
        <f t="shared" ca="1" si="104"/>
        <v xml:space="preserve"> </v>
      </c>
      <c r="Z834" s="64" t="str">
        <f t="shared" ca="1" si="106"/>
        <v xml:space="preserve"> </v>
      </c>
    </row>
    <row r="835" spans="1:26" hidden="1" outlineLevel="1" x14ac:dyDescent="0.35">
      <c r="A835" s="64">
        <v>6038881</v>
      </c>
      <c r="B835" s="64" t="s">
        <v>184</v>
      </c>
      <c r="C835" s="64">
        <v>8409.48</v>
      </c>
      <c r="D835" s="64">
        <v>183</v>
      </c>
      <c r="E835" s="64">
        <v>671.4</v>
      </c>
      <c r="F835" s="64">
        <v>0</v>
      </c>
      <c r="H835" s="64">
        <f t="shared" si="103"/>
        <v>-671.4</v>
      </c>
      <c r="J835" s="64">
        <f t="shared" si="99"/>
        <v>111</v>
      </c>
      <c r="K835" s="64">
        <f t="shared" si="100"/>
        <v>120</v>
      </c>
      <c r="L835" s="64">
        <f t="shared" si="101"/>
        <v>421</v>
      </c>
      <c r="M835" s="64">
        <f t="shared" si="102"/>
        <v>163</v>
      </c>
      <c r="T835" s="64">
        <f t="shared" si="105"/>
        <v>814</v>
      </c>
      <c r="U835" s="64" t="e">
        <f ca="1">INDEX(OFFSET($G$21,0,MATCH(U$20,$H$20:$I$20,0),COUNT($A$21:$A$2199),1),MATCH($T835,OFFSET($I$21,0,MATCH(U$21,$J$19:$M$19,0),COUNT($A$21:$A$2199),1),0),1)</f>
        <v>#N/A</v>
      </c>
      <c r="V835" s="64" t="e">
        <f ca="1">INDEX(OFFSET($G$21,0,MATCH(V$20,$H$20:$I$20,0),COUNT($A$21:$A$2199),1),MATCH($T835,OFFSET($I$21,0,MATCH(V$21,$J$19:$M$19,0),COUNT($A$21:$A$2199),1),0),1)</f>
        <v>#N/A</v>
      </c>
      <c r="Y835" s="64" t="str">
        <f t="shared" ca="1" si="104"/>
        <v xml:space="preserve"> </v>
      </c>
      <c r="Z835" s="64" t="str">
        <f t="shared" ca="1" si="106"/>
        <v xml:space="preserve"> </v>
      </c>
    </row>
    <row r="836" spans="1:26" hidden="1" outlineLevel="1" x14ac:dyDescent="0.35">
      <c r="A836" s="64">
        <v>6040290</v>
      </c>
      <c r="B836" s="64" t="s">
        <v>416</v>
      </c>
      <c r="C836" s="64">
        <v>2695.48</v>
      </c>
      <c r="D836" s="64">
        <v>183</v>
      </c>
      <c r="E836" s="64">
        <v>224.73</v>
      </c>
      <c r="F836" s="64">
        <v>0</v>
      </c>
      <c r="H836" s="64">
        <f t="shared" si="103"/>
        <v>-224.73</v>
      </c>
      <c r="J836" s="64">
        <f t="shared" si="99"/>
        <v>111</v>
      </c>
      <c r="K836" s="64">
        <f t="shared" si="100"/>
        <v>120</v>
      </c>
      <c r="L836" s="64">
        <f t="shared" si="101"/>
        <v>421</v>
      </c>
      <c r="M836" s="64">
        <f t="shared" si="102"/>
        <v>164</v>
      </c>
      <c r="T836" s="64">
        <f t="shared" si="105"/>
        <v>815</v>
      </c>
      <c r="U836" s="64" t="e">
        <f ca="1">INDEX(OFFSET($G$21,0,MATCH(U$20,$H$20:$I$20,0),COUNT($A$21:$A$2199),1),MATCH($T836,OFFSET($I$21,0,MATCH(U$21,$J$19:$M$19,0),COUNT($A$21:$A$2199),1),0),1)</f>
        <v>#N/A</v>
      </c>
      <c r="V836" s="64" t="e">
        <f ca="1">INDEX(OFFSET($G$21,0,MATCH(V$20,$H$20:$I$20,0),COUNT($A$21:$A$2199),1),MATCH($T836,OFFSET($I$21,0,MATCH(V$21,$J$19:$M$19,0),COUNT($A$21:$A$2199),1),0),1)</f>
        <v>#N/A</v>
      </c>
      <c r="Y836" s="64" t="str">
        <f t="shared" ca="1" si="104"/>
        <v xml:space="preserve"> </v>
      </c>
      <c r="Z836" s="64" t="str">
        <f t="shared" ca="1" si="106"/>
        <v xml:space="preserve"> </v>
      </c>
    </row>
    <row r="837" spans="1:26" hidden="1" outlineLevel="1" x14ac:dyDescent="0.35">
      <c r="A837" s="64">
        <v>6040638</v>
      </c>
      <c r="B837" s="64" t="s">
        <v>184</v>
      </c>
      <c r="C837" s="64">
        <v>5865.28</v>
      </c>
      <c r="D837" s="64">
        <v>185</v>
      </c>
      <c r="E837" s="64">
        <v>473.72</v>
      </c>
      <c r="F837" s="64">
        <v>0</v>
      </c>
      <c r="H837" s="64">
        <f t="shared" si="103"/>
        <v>-473.72</v>
      </c>
      <c r="J837" s="64">
        <f t="shared" si="99"/>
        <v>111</v>
      </c>
      <c r="K837" s="64">
        <f t="shared" si="100"/>
        <v>120</v>
      </c>
      <c r="L837" s="64">
        <f t="shared" si="101"/>
        <v>422</v>
      </c>
      <c r="M837" s="64">
        <f t="shared" si="102"/>
        <v>164</v>
      </c>
      <c r="T837" s="64">
        <f t="shared" si="105"/>
        <v>816</v>
      </c>
      <c r="U837" s="64" t="e">
        <f ca="1">INDEX(OFFSET($G$21,0,MATCH(U$20,$H$20:$I$20,0),COUNT($A$21:$A$2199),1),MATCH($T837,OFFSET($I$21,0,MATCH(U$21,$J$19:$M$19,0),COUNT($A$21:$A$2199),1),0),1)</f>
        <v>#N/A</v>
      </c>
      <c r="V837" s="64" t="e">
        <f ca="1">INDEX(OFFSET($G$21,0,MATCH(V$20,$H$20:$I$20,0),COUNT($A$21:$A$2199),1),MATCH($T837,OFFSET($I$21,0,MATCH(V$21,$J$19:$M$19,0),COUNT($A$21:$A$2199),1),0),1)</f>
        <v>#N/A</v>
      </c>
      <c r="Y837" s="64" t="str">
        <f t="shared" ca="1" si="104"/>
        <v xml:space="preserve"> </v>
      </c>
      <c r="Z837" s="64" t="str">
        <f t="shared" ca="1" si="106"/>
        <v xml:space="preserve"> </v>
      </c>
    </row>
    <row r="838" spans="1:26" hidden="1" outlineLevel="1" x14ac:dyDescent="0.35">
      <c r="A838" s="64">
        <v>6041032</v>
      </c>
      <c r="B838" s="64" t="s">
        <v>405</v>
      </c>
      <c r="C838" s="64">
        <v>3473.24</v>
      </c>
      <c r="D838" s="64">
        <v>153</v>
      </c>
      <c r="E838" s="64">
        <v>261.95999999999998</v>
      </c>
      <c r="F838" s="64">
        <v>255.24</v>
      </c>
      <c r="H838" s="64">
        <f t="shared" si="103"/>
        <v>-6.7199999999999704</v>
      </c>
      <c r="J838" s="64">
        <f t="shared" si="99"/>
        <v>111</v>
      </c>
      <c r="K838" s="64">
        <f t="shared" si="100"/>
        <v>121</v>
      </c>
      <c r="L838" s="64">
        <f t="shared" si="101"/>
        <v>422</v>
      </c>
      <c r="M838" s="64">
        <f t="shared" si="102"/>
        <v>164</v>
      </c>
      <c r="T838" s="64">
        <f t="shared" si="105"/>
        <v>817</v>
      </c>
      <c r="U838" s="64" t="e">
        <f ca="1">INDEX(OFFSET($G$21,0,MATCH(U$20,$H$20:$I$20,0),COUNT($A$21:$A$2199),1),MATCH($T838,OFFSET($I$21,0,MATCH(U$21,$J$19:$M$19,0),COUNT($A$21:$A$2199),1),0),1)</f>
        <v>#N/A</v>
      </c>
      <c r="V838" s="64" t="e">
        <f ca="1">INDEX(OFFSET($G$21,0,MATCH(V$20,$H$20:$I$20,0),COUNT($A$21:$A$2199),1),MATCH($T838,OFFSET($I$21,0,MATCH(V$21,$J$19:$M$19,0),COUNT($A$21:$A$2199),1),0),1)</f>
        <v>#N/A</v>
      </c>
      <c r="Y838" s="64" t="str">
        <f t="shared" ca="1" si="104"/>
        <v xml:space="preserve"> </v>
      </c>
      <c r="Z838" s="64" t="str">
        <f t="shared" ca="1" si="106"/>
        <v xml:space="preserve"> </v>
      </c>
    </row>
    <row r="839" spans="1:26" hidden="1" outlineLevel="1" x14ac:dyDescent="0.35">
      <c r="A839" s="64">
        <v>6042858</v>
      </c>
      <c r="B839" s="64" t="s">
        <v>416</v>
      </c>
      <c r="C839" s="64">
        <v>3970.02</v>
      </c>
      <c r="D839" s="64">
        <v>183</v>
      </c>
      <c r="E839" s="64">
        <v>301.11</v>
      </c>
      <c r="F839" s="64">
        <v>0</v>
      </c>
      <c r="H839" s="64">
        <f t="shared" si="103"/>
        <v>-301.11</v>
      </c>
      <c r="J839" s="64">
        <f t="shared" si="99"/>
        <v>111</v>
      </c>
      <c r="K839" s="64">
        <f t="shared" si="100"/>
        <v>121</v>
      </c>
      <c r="L839" s="64">
        <f t="shared" si="101"/>
        <v>422</v>
      </c>
      <c r="M839" s="64">
        <f t="shared" si="102"/>
        <v>165</v>
      </c>
      <c r="T839" s="64">
        <f t="shared" si="105"/>
        <v>818</v>
      </c>
      <c r="U839" s="64" t="e">
        <f ca="1">INDEX(OFFSET($G$21,0,MATCH(U$20,$H$20:$I$20,0),COUNT($A$21:$A$2199),1),MATCH($T839,OFFSET($I$21,0,MATCH(U$21,$J$19:$M$19,0),COUNT($A$21:$A$2199),1),0),1)</f>
        <v>#N/A</v>
      </c>
      <c r="V839" s="64" t="e">
        <f ca="1">INDEX(OFFSET($G$21,0,MATCH(V$20,$H$20:$I$20,0),COUNT($A$21:$A$2199),1),MATCH($T839,OFFSET($I$21,0,MATCH(V$21,$J$19:$M$19,0),COUNT($A$21:$A$2199),1),0),1)</f>
        <v>#N/A</v>
      </c>
      <c r="Y839" s="64" t="str">
        <f t="shared" ca="1" si="104"/>
        <v xml:space="preserve"> </v>
      </c>
      <c r="Z839" s="64" t="str">
        <f t="shared" ca="1" si="106"/>
        <v xml:space="preserve"> </v>
      </c>
    </row>
    <row r="840" spans="1:26" hidden="1" outlineLevel="1" x14ac:dyDescent="0.35">
      <c r="A840" s="64">
        <v>6050546</v>
      </c>
      <c r="B840" s="64" t="s">
        <v>184</v>
      </c>
      <c r="C840" s="64">
        <v>2735.89</v>
      </c>
      <c r="D840" s="64">
        <v>182</v>
      </c>
      <c r="E840" s="64">
        <v>237.24</v>
      </c>
      <c r="F840" s="64">
        <v>0</v>
      </c>
      <c r="H840" s="64">
        <f t="shared" si="103"/>
        <v>-237.24</v>
      </c>
      <c r="J840" s="64">
        <f t="shared" si="99"/>
        <v>111</v>
      </c>
      <c r="K840" s="64">
        <f t="shared" si="100"/>
        <v>121</v>
      </c>
      <c r="L840" s="64">
        <f t="shared" si="101"/>
        <v>423</v>
      </c>
      <c r="M840" s="64">
        <f t="shared" si="102"/>
        <v>165</v>
      </c>
      <c r="T840" s="64">
        <f t="shared" si="105"/>
        <v>819</v>
      </c>
      <c r="U840" s="64" t="e">
        <f ca="1">INDEX(OFFSET($G$21,0,MATCH(U$20,$H$20:$I$20,0),COUNT($A$21:$A$2199),1),MATCH($T840,OFFSET($I$21,0,MATCH(U$21,$J$19:$M$19,0),COUNT($A$21:$A$2199),1),0),1)</f>
        <v>#N/A</v>
      </c>
      <c r="V840" s="64" t="e">
        <f ca="1">INDEX(OFFSET($G$21,0,MATCH(V$20,$H$20:$I$20,0),COUNT($A$21:$A$2199),1),MATCH($T840,OFFSET($I$21,0,MATCH(V$21,$J$19:$M$19,0),COUNT($A$21:$A$2199),1),0),1)</f>
        <v>#N/A</v>
      </c>
      <c r="Y840" s="64" t="str">
        <f t="shared" ca="1" si="104"/>
        <v xml:space="preserve"> </v>
      </c>
      <c r="Z840" s="64" t="str">
        <f t="shared" ca="1" si="106"/>
        <v xml:space="preserve"> </v>
      </c>
    </row>
    <row r="841" spans="1:26" hidden="1" outlineLevel="1" x14ac:dyDescent="0.35">
      <c r="A841" s="64">
        <v>6058748</v>
      </c>
      <c r="B841" s="64" t="s">
        <v>184</v>
      </c>
      <c r="C841" s="64">
        <v>5028.63</v>
      </c>
      <c r="D841" s="64">
        <v>183</v>
      </c>
      <c r="E841" s="64">
        <v>421.61</v>
      </c>
      <c r="F841" s="64">
        <v>0</v>
      </c>
      <c r="H841" s="64">
        <f t="shared" si="103"/>
        <v>-421.61</v>
      </c>
      <c r="J841" s="64">
        <f t="shared" si="99"/>
        <v>111</v>
      </c>
      <c r="K841" s="64">
        <f t="shared" si="100"/>
        <v>121</v>
      </c>
      <c r="L841" s="64">
        <f t="shared" si="101"/>
        <v>424</v>
      </c>
      <c r="M841" s="64">
        <f t="shared" si="102"/>
        <v>165</v>
      </c>
      <c r="T841" s="64">
        <f t="shared" si="105"/>
        <v>820</v>
      </c>
      <c r="U841" s="64" t="e">
        <f ca="1">INDEX(OFFSET($G$21,0,MATCH(U$20,$H$20:$I$20,0),COUNT($A$21:$A$2199),1),MATCH($T841,OFFSET($I$21,0,MATCH(U$21,$J$19:$M$19,0),COUNT($A$21:$A$2199),1),0),1)</f>
        <v>#N/A</v>
      </c>
      <c r="V841" s="64" t="e">
        <f ca="1">INDEX(OFFSET($G$21,0,MATCH(V$20,$H$20:$I$20,0),COUNT($A$21:$A$2199),1),MATCH($T841,OFFSET($I$21,0,MATCH(V$21,$J$19:$M$19,0),COUNT($A$21:$A$2199),1),0),1)</f>
        <v>#N/A</v>
      </c>
      <c r="Y841" s="64" t="str">
        <f t="shared" ca="1" si="104"/>
        <v xml:space="preserve"> </v>
      </c>
      <c r="Z841" s="64" t="str">
        <f t="shared" ca="1" si="106"/>
        <v xml:space="preserve"> </v>
      </c>
    </row>
    <row r="842" spans="1:26" hidden="1" outlineLevel="1" x14ac:dyDescent="0.35">
      <c r="A842" s="64">
        <v>6062848</v>
      </c>
      <c r="B842" s="64" t="s">
        <v>184</v>
      </c>
      <c r="C842" s="64">
        <v>5974.17</v>
      </c>
      <c r="D842" s="64">
        <v>186</v>
      </c>
      <c r="E842" s="64">
        <v>477.34</v>
      </c>
      <c r="F842" s="64">
        <v>0</v>
      </c>
      <c r="H842" s="64">
        <f t="shared" si="103"/>
        <v>-477.34</v>
      </c>
      <c r="J842" s="64">
        <f t="shared" si="99"/>
        <v>111</v>
      </c>
      <c r="K842" s="64">
        <f t="shared" si="100"/>
        <v>121</v>
      </c>
      <c r="L842" s="64">
        <f t="shared" si="101"/>
        <v>425</v>
      </c>
      <c r="M842" s="64">
        <f t="shared" si="102"/>
        <v>165</v>
      </c>
      <c r="T842" s="64">
        <f t="shared" si="105"/>
        <v>821</v>
      </c>
      <c r="U842" s="64" t="e">
        <f ca="1">INDEX(OFFSET($G$21,0,MATCH(U$20,$H$20:$I$20,0),COUNT($A$21:$A$2199),1),MATCH($T842,OFFSET($I$21,0,MATCH(U$21,$J$19:$M$19,0),COUNT($A$21:$A$2199),1),0),1)</f>
        <v>#N/A</v>
      </c>
      <c r="V842" s="64" t="e">
        <f ca="1">INDEX(OFFSET($G$21,0,MATCH(V$20,$H$20:$I$20,0),COUNT($A$21:$A$2199),1),MATCH($T842,OFFSET($I$21,0,MATCH(V$21,$J$19:$M$19,0),COUNT($A$21:$A$2199),1),0),1)</f>
        <v>#N/A</v>
      </c>
      <c r="Y842" s="64" t="str">
        <f t="shared" ca="1" si="104"/>
        <v xml:space="preserve"> </v>
      </c>
      <c r="Z842" s="64" t="str">
        <f t="shared" ca="1" si="106"/>
        <v xml:space="preserve"> </v>
      </c>
    </row>
    <row r="843" spans="1:26" hidden="1" outlineLevel="1" x14ac:dyDescent="0.35">
      <c r="A843" s="64">
        <v>6067682</v>
      </c>
      <c r="B843" s="64" t="s">
        <v>184</v>
      </c>
      <c r="C843" s="64">
        <v>2908.72</v>
      </c>
      <c r="D843" s="64">
        <v>184</v>
      </c>
      <c r="E843" s="64">
        <v>237</v>
      </c>
      <c r="F843" s="64">
        <v>0</v>
      </c>
      <c r="H843" s="64">
        <f t="shared" si="103"/>
        <v>-237</v>
      </c>
      <c r="J843" s="64">
        <f t="shared" si="99"/>
        <v>111</v>
      </c>
      <c r="K843" s="64">
        <f t="shared" si="100"/>
        <v>121</v>
      </c>
      <c r="L843" s="64">
        <f t="shared" si="101"/>
        <v>426</v>
      </c>
      <c r="M843" s="64">
        <f t="shared" si="102"/>
        <v>165</v>
      </c>
      <c r="T843" s="64">
        <f t="shared" si="105"/>
        <v>822</v>
      </c>
      <c r="U843" s="64" t="e">
        <f ca="1">INDEX(OFFSET($G$21,0,MATCH(U$20,$H$20:$I$20,0),COUNT($A$21:$A$2199),1),MATCH($T843,OFFSET($I$21,0,MATCH(U$21,$J$19:$M$19,0),COUNT($A$21:$A$2199),1),0),1)</f>
        <v>#N/A</v>
      </c>
      <c r="V843" s="64" t="e">
        <f ca="1">INDEX(OFFSET($G$21,0,MATCH(V$20,$H$20:$I$20,0),COUNT($A$21:$A$2199),1),MATCH($T843,OFFSET($I$21,0,MATCH(V$21,$J$19:$M$19,0),COUNT($A$21:$A$2199),1),0),1)</f>
        <v>#N/A</v>
      </c>
      <c r="Y843" s="64" t="str">
        <f t="shared" ca="1" si="104"/>
        <v xml:space="preserve"> </v>
      </c>
      <c r="Z843" s="64" t="str">
        <f t="shared" ca="1" si="106"/>
        <v xml:space="preserve"> </v>
      </c>
    </row>
    <row r="844" spans="1:26" hidden="1" outlineLevel="1" x14ac:dyDescent="0.35">
      <c r="A844" s="64">
        <v>6068565</v>
      </c>
      <c r="B844" s="64" t="s">
        <v>184</v>
      </c>
      <c r="C844" s="64">
        <v>3901.24</v>
      </c>
      <c r="D844" s="64">
        <v>183</v>
      </c>
      <c r="E844" s="64">
        <v>334.99</v>
      </c>
      <c r="F844" s="64">
        <v>0</v>
      </c>
      <c r="H844" s="64">
        <f t="shared" si="103"/>
        <v>-334.99</v>
      </c>
      <c r="J844" s="64">
        <f t="shared" si="99"/>
        <v>111</v>
      </c>
      <c r="K844" s="64">
        <f t="shared" si="100"/>
        <v>121</v>
      </c>
      <c r="L844" s="64">
        <f t="shared" si="101"/>
        <v>427</v>
      </c>
      <c r="M844" s="64">
        <f t="shared" si="102"/>
        <v>165</v>
      </c>
      <c r="T844" s="64">
        <f t="shared" si="105"/>
        <v>823</v>
      </c>
      <c r="U844" s="64" t="e">
        <f ca="1">INDEX(OFFSET($G$21,0,MATCH(U$20,$H$20:$I$20,0),COUNT($A$21:$A$2199),1),MATCH($T844,OFFSET($I$21,0,MATCH(U$21,$J$19:$M$19,0),COUNT($A$21:$A$2199),1),0),1)</f>
        <v>#N/A</v>
      </c>
      <c r="V844" s="64" t="e">
        <f ca="1">INDEX(OFFSET($G$21,0,MATCH(V$20,$H$20:$I$20,0),COUNT($A$21:$A$2199),1),MATCH($T844,OFFSET($I$21,0,MATCH(V$21,$J$19:$M$19,0),COUNT($A$21:$A$2199),1),0),1)</f>
        <v>#N/A</v>
      </c>
      <c r="Y844" s="64" t="str">
        <f t="shared" ca="1" si="104"/>
        <v xml:space="preserve"> </v>
      </c>
      <c r="Z844" s="64" t="str">
        <f t="shared" ca="1" si="106"/>
        <v xml:space="preserve"> </v>
      </c>
    </row>
    <row r="845" spans="1:26" hidden="1" outlineLevel="1" x14ac:dyDescent="0.35">
      <c r="A845" s="64">
        <v>6069208</v>
      </c>
      <c r="B845" s="64" t="s">
        <v>416</v>
      </c>
      <c r="C845" s="64">
        <v>4157.2700000000004</v>
      </c>
      <c r="D845" s="64">
        <v>184</v>
      </c>
      <c r="E845" s="64">
        <v>335.72</v>
      </c>
      <c r="F845" s="64">
        <v>0</v>
      </c>
      <c r="H845" s="64">
        <f t="shared" si="103"/>
        <v>-335.72</v>
      </c>
      <c r="J845" s="64">
        <f t="shared" si="99"/>
        <v>111</v>
      </c>
      <c r="K845" s="64">
        <f t="shared" si="100"/>
        <v>121</v>
      </c>
      <c r="L845" s="64">
        <f t="shared" si="101"/>
        <v>427</v>
      </c>
      <c r="M845" s="64">
        <f t="shared" si="102"/>
        <v>166</v>
      </c>
      <c r="T845" s="64">
        <f t="shared" si="105"/>
        <v>824</v>
      </c>
      <c r="U845" s="64" t="e">
        <f ca="1">INDEX(OFFSET($G$21,0,MATCH(U$20,$H$20:$I$20,0),COUNT($A$21:$A$2199),1),MATCH($T845,OFFSET($I$21,0,MATCH(U$21,$J$19:$M$19,0),COUNT($A$21:$A$2199),1),0),1)</f>
        <v>#N/A</v>
      </c>
      <c r="V845" s="64" t="e">
        <f ca="1">INDEX(OFFSET($G$21,0,MATCH(V$20,$H$20:$I$20,0),COUNT($A$21:$A$2199),1),MATCH($T845,OFFSET($I$21,0,MATCH(V$21,$J$19:$M$19,0),COUNT($A$21:$A$2199),1),0),1)</f>
        <v>#N/A</v>
      </c>
      <c r="Y845" s="64" t="str">
        <f t="shared" ca="1" si="104"/>
        <v xml:space="preserve"> </v>
      </c>
      <c r="Z845" s="64" t="str">
        <f t="shared" ca="1" si="106"/>
        <v xml:space="preserve"> </v>
      </c>
    </row>
    <row r="846" spans="1:26" hidden="1" outlineLevel="1" x14ac:dyDescent="0.35">
      <c r="A846" s="64">
        <v>6073019</v>
      </c>
      <c r="B846" s="64" t="s">
        <v>184</v>
      </c>
      <c r="C846" s="64">
        <v>7359.56</v>
      </c>
      <c r="D846" s="64">
        <v>182</v>
      </c>
      <c r="E846" s="64">
        <v>598.95000000000005</v>
      </c>
      <c r="F846" s="64">
        <v>0</v>
      </c>
      <c r="H846" s="64">
        <f t="shared" si="103"/>
        <v>-598.95000000000005</v>
      </c>
      <c r="J846" s="64">
        <f t="shared" si="99"/>
        <v>111</v>
      </c>
      <c r="K846" s="64">
        <f t="shared" si="100"/>
        <v>121</v>
      </c>
      <c r="L846" s="64">
        <f t="shared" si="101"/>
        <v>428</v>
      </c>
      <c r="M846" s="64">
        <f t="shared" si="102"/>
        <v>166</v>
      </c>
      <c r="T846" s="64">
        <f t="shared" si="105"/>
        <v>825</v>
      </c>
      <c r="U846" s="64" t="e">
        <f ca="1">INDEX(OFFSET($G$21,0,MATCH(U$20,$H$20:$I$20,0),COUNT($A$21:$A$2199),1),MATCH($T846,OFFSET($I$21,0,MATCH(U$21,$J$19:$M$19,0),COUNT($A$21:$A$2199),1),0),1)</f>
        <v>#N/A</v>
      </c>
      <c r="V846" s="64" t="e">
        <f ca="1">INDEX(OFFSET($G$21,0,MATCH(V$20,$H$20:$I$20,0),COUNT($A$21:$A$2199),1),MATCH($T846,OFFSET($I$21,0,MATCH(V$21,$J$19:$M$19,0),COUNT($A$21:$A$2199),1),0),1)</f>
        <v>#N/A</v>
      </c>
      <c r="Y846" s="64" t="str">
        <f t="shared" ca="1" si="104"/>
        <v xml:space="preserve"> </v>
      </c>
      <c r="Z846" s="64" t="str">
        <f t="shared" ca="1" si="106"/>
        <v xml:space="preserve"> </v>
      </c>
    </row>
    <row r="847" spans="1:26" hidden="1" outlineLevel="1" x14ac:dyDescent="0.35">
      <c r="A847" s="64">
        <v>6077243</v>
      </c>
      <c r="B847" s="64" t="s">
        <v>184</v>
      </c>
      <c r="C847" s="64">
        <v>4540.5600000000004</v>
      </c>
      <c r="D847" s="64">
        <v>184</v>
      </c>
      <c r="E847" s="64">
        <v>343.42</v>
      </c>
      <c r="F847" s="64">
        <v>0</v>
      </c>
      <c r="H847" s="64">
        <f t="shared" si="103"/>
        <v>-343.42</v>
      </c>
      <c r="J847" s="64">
        <f t="shared" si="99"/>
        <v>111</v>
      </c>
      <c r="K847" s="64">
        <f t="shared" si="100"/>
        <v>121</v>
      </c>
      <c r="L847" s="64">
        <f t="shared" si="101"/>
        <v>429</v>
      </c>
      <c r="M847" s="64">
        <f t="shared" si="102"/>
        <v>166</v>
      </c>
      <c r="T847" s="64">
        <f t="shared" si="105"/>
        <v>826</v>
      </c>
      <c r="U847" s="64" t="e">
        <f ca="1">INDEX(OFFSET($G$21,0,MATCH(U$20,$H$20:$I$20,0),COUNT($A$21:$A$2199),1),MATCH($T847,OFFSET($I$21,0,MATCH(U$21,$J$19:$M$19,0),COUNT($A$21:$A$2199),1),0),1)</f>
        <v>#N/A</v>
      </c>
      <c r="V847" s="64" t="e">
        <f ca="1">INDEX(OFFSET($G$21,0,MATCH(V$20,$H$20:$I$20,0),COUNT($A$21:$A$2199),1),MATCH($T847,OFFSET($I$21,0,MATCH(V$21,$J$19:$M$19,0),COUNT($A$21:$A$2199),1),0),1)</f>
        <v>#N/A</v>
      </c>
      <c r="Y847" s="64" t="str">
        <f t="shared" ca="1" si="104"/>
        <v xml:space="preserve"> </v>
      </c>
      <c r="Z847" s="64" t="str">
        <f t="shared" ca="1" si="106"/>
        <v xml:space="preserve"> </v>
      </c>
    </row>
    <row r="848" spans="1:26" hidden="1" outlineLevel="1" x14ac:dyDescent="0.35">
      <c r="A848" s="64">
        <v>6082771</v>
      </c>
      <c r="B848" s="64" t="s">
        <v>405</v>
      </c>
      <c r="C848" s="64">
        <v>1547.71</v>
      </c>
      <c r="D848" s="64">
        <v>153</v>
      </c>
      <c r="E848" s="64">
        <v>122.94</v>
      </c>
      <c r="F848" s="64">
        <v>123.25</v>
      </c>
      <c r="H848" s="64">
        <f t="shared" si="103"/>
        <v>0.31000000000000227</v>
      </c>
      <c r="J848" s="64">
        <f t="shared" si="99"/>
        <v>111</v>
      </c>
      <c r="K848" s="64">
        <f t="shared" si="100"/>
        <v>122</v>
      </c>
      <c r="L848" s="64">
        <f t="shared" si="101"/>
        <v>429</v>
      </c>
      <c r="M848" s="64">
        <f t="shared" si="102"/>
        <v>166</v>
      </c>
      <c r="T848" s="64">
        <f t="shared" si="105"/>
        <v>827</v>
      </c>
      <c r="U848" s="64" t="e">
        <f ca="1">INDEX(OFFSET($G$21,0,MATCH(U$20,$H$20:$I$20,0),COUNT($A$21:$A$2199),1),MATCH($T848,OFFSET($I$21,0,MATCH(U$21,$J$19:$M$19,0),COUNT($A$21:$A$2199),1),0),1)</f>
        <v>#N/A</v>
      </c>
      <c r="V848" s="64" t="e">
        <f ca="1">INDEX(OFFSET($G$21,0,MATCH(V$20,$H$20:$I$20,0),COUNT($A$21:$A$2199),1),MATCH($T848,OFFSET($I$21,0,MATCH(V$21,$J$19:$M$19,0),COUNT($A$21:$A$2199),1),0),1)</f>
        <v>#N/A</v>
      </c>
      <c r="Y848" s="64" t="str">
        <f t="shared" ca="1" si="104"/>
        <v xml:space="preserve"> </v>
      </c>
      <c r="Z848" s="64" t="str">
        <f t="shared" ca="1" si="106"/>
        <v xml:space="preserve"> </v>
      </c>
    </row>
    <row r="849" spans="1:26" hidden="1" outlineLevel="1" x14ac:dyDescent="0.35">
      <c r="A849" s="64">
        <v>6083018</v>
      </c>
      <c r="B849" s="64" t="s">
        <v>102</v>
      </c>
      <c r="C849" s="64">
        <v>3496.15</v>
      </c>
      <c r="D849" s="64">
        <v>153</v>
      </c>
      <c r="E849" s="64">
        <v>294.45</v>
      </c>
      <c r="F849" s="64">
        <v>294.52</v>
      </c>
      <c r="H849" s="64">
        <f t="shared" si="103"/>
        <v>6.9999999999993179E-2</v>
      </c>
      <c r="J849" s="64">
        <f t="shared" si="99"/>
        <v>112</v>
      </c>
      <c r="K849" s="64">
        <f t="shared" si="100"/>
        <v>122</v>
      </c>
      <c r="L849" s="64">
        <f t="shared" si="101"/>
        <v>429</v>
      </c>
      <c r="M849" s="64">
        <f t="shared" si="102"/>
        <v>166</v>
      </c>
      <c r="T849" s="64">
        <f t="shared" si="105"/>
        <v>828</v>
      </c>
      <c r="U849" s="64" t="e">
        <f ca="1">INDEX(OFFSET($G$21,0,MATCH(U$20,$H$20:$I$20,0),COUNT($A$21:$A$2199),1),MATCH($T849,OFFSET($I$21,0,MATCH(U$21,$J$19:$M$19,0),COUNT($A$21:$A$2199),1),0),1)</f>
        <v>#N/A</v>
      </c>
      <c r="V849" s="64" t="e">
        <f ca="1">INDEX(OFFSET($G$21,0,MATCH(V$20,$H$20:$I$20,0),COUNT($A$21:$A$2199),1),MATCH($T849,OFFSET($I$21,0,MATCH(V$21,$J$19:$M$19,0),COUNT($A$21:$A$2199),1),0),1)</f>
        <v>#N/A</v>
      </c>
      <c r="Y849" s="64" t="str">
        <f t="shared" ca="1" si="104"/>
        <v xml:space="preserve"> </v>
      </c>
      <c r="Z849" s="64" t="str">
        <f t="shared" ca="1" si="106"/>
        <v xml:space="preserve"> </v>
      </c>
    </row>
    <row r="850" spans="1:26" hidden="1" outlineLevel="1" x14ac:dyDescent="0.35">
      <c r="A850" s="64">
        <v>6084735</v>
      </c>
      <c r="B850" s="64" t="s">
        <v>416</v>
      </c>
      <c r="C850" s="64">
        <v>4454.47</v>
      </c>
      <c r="D850" s="64">
        <v>183</v>
      </c>
      <c r="E850" s="64">
        <v>366.28</v>
      </c>
      <c r="F850" s="64">
        <v>0</v>
      </c>
      <c r="H850" s="64">
        <f t="shared" si="103"/>
        <v>-366.28</v>
      </c>
      <c r="J850" s="64">
        <f t="shared" si="99"/>
        <v>112</v>
      </c>
      <c r="K850" s="64">
        <f t="shared" si="100"/>
        <v>122</v>
      </c>
      <c r="L850" s="64">
        <f t="shared" si="101"/>
        <v>429</v>
      </c>
      <c r="M850" s="64">
        <f t="shared" si="102"/>
        <v>167</v>
      </c>
      <c r="T850" s="64">
        <f t="shared" si="105"/>
        <v>829</v>
      </c>
      <c r="U850" s="64" t="e">
        <f ca="1">INDEX(OFFSET($G$21,0,MATCH(U$20,$H$20:$I$20,0),COUNT($A$21:$A$2199),1),MATCH($T850,OFFSET($I$21,0,MATCH(U$21,$J$19:$M$19,0),COUNT($A$21:$A$2199),1),0),1)</f>
        <v>#N/A</v>
      </c>
      <c r="V850" s="64" t="e">
        <f ca="1">INDEX(OFFSET($G$21,0,MATCH(V$20,$H$20:$I$20,0),COUNT($A$21:$A$2199),1),MATCH($T850,OFFSET($I$21,0,MATCH(V$21,$J$19:$M$19,0),COUNT($A$21:$A$2199),1),0),1)</f>
        <v>#N/A</v>
      </c>
      <c r="Y850" s="64" t="str">
        <f t="shared" ca="1" si="104"/>
        <v xml:space="preserve"> </v>
      </c>
      <c r="Z850" s="64" t="str">
        <f t="shared" ca="1" si="106"/>
        <v xml:space="preserve"> </v>
      </c>
    </row>
    <row r="851" spans="1:26" hidden="1" outlineLevel="1" x14ac:dyDescent="0.35">
      <c r="A851" s="64">
        <v>6087862</v>
      </c>
      <c r="B851" s="64" t="s">
        <v>416</v>
      </c>
      <c r="C851" s="64">
        <v>5355.74</v>
      </c>
      <c r="D851" s="64">
        <v>153</v>
      </c>
      <c r="E851" s="64">
        <v>436.26</v>
      </c>
      <c r="F851" s="64">
        <v>0</v>
      </c>
      <c r="H851" s="64">
        <f t="shared" si="103"/>
        <v>-436.26</v>
      </c>
      <c r="J851" s="64">
        <f t="shared" si="99"/>
        <v>112</v>
      </c>
      <c r="K851" s="64">
        <f t="shared" si="100"/>
        <v>122</v>
      </c>
      <c r="L851" s="64">
        <f t="shared" si="101"/>
        <v>429</v>
      </c>
      <c r="M851" s="64">
        <f t="shared" si="102"/>
        <v>168</v>
      </c>
      <c r="T851" s="64">
        <f t="shared" si="105"/>
        <v>830</v>
      </c>
      <c r="U851" s="64" t="e">
        <f ca="1">INDEX(OFFSET($G$21,0,MATCH(U$20,$H$20:$I$20,0),COUNT($A$21:$A$2199),1),MATCH($T851,OFFSET($I$21,0,MATCH(U$21,$J$19:$M$19,0),COUNT($A$21:$A$2199),1),0),1)</f>
        <v>#N/A</v>
      </c>
      <c r="V851" s="64" t="e">
        <f ca="1">INDEX(OFFSET($G$21,0,MATCH(V$20,$H$20:$I$20,0),COUNT($A$21:$A$2199),1),MATCH($T851,OFFSET($I$21,0,MATCH(V$21,$J$19:$M$19,0),COUNT($A$21:$A$2199),1),0),1)</f>
        <v>#N/A</v>
      </c>
      <c r="Y851" s="64" t="str">
        <f t="shared" ca="1" si="104"/>
        <v xml:space="preserve"> </v>
      </c>
      <c r="Z851" s="64" t="str">
        <f t="shared" ca="1" si="106"/>
        <v xml:space="preserve"> </v>
      </c>
    </row>
    <row r="852" spans="1:26" hidden="1" outlineLevel="1" x14ac:dyDescent="0.35">
      <c r="A852" s="64">
        <v>6091136</v>
      </c>
      <c r="B852" s="64" t="s">
        <v>184</v>
      </c>
      <c r="C852" s="64">
        <v>5044.03</v>
      </c>
      <c r="D852" s="64">
        <v>182</v>
      </c>
      <c r="E852" s="64">
        <v>406.93</v>
      </c>
      <c r="F852" s="64">
        <v>0</v>
      </c>
      <c r="H852" s="64">
        <f t="shared" si="103"/>
        <v>-406.93</v>
      </c>
      <c r="J852" s="64">
        <f t="shared" si="99"/>
        <v>112</v>
      </c>
      <c r="K852" s="64">
        <f t="shared" si="100"/>
        <v>122</v>
      </c>
      <c r="L852" s="64">
        <f t="shared" si="101"/>
        <v>430</v>
      </c>
      <c r="M852" s="64">
        <f t="shared" si="102"/>
        <v>168</v>
      </c>
      <c r="T852" s="64">
        <f t="shared" si="105"/>
        <v>831</v>
      </c>
      <c r="U852" s="64" t="e">
        <f ca="1">INDEX(OFFSET($G$21,0,MATCH(U$20,$H$20:$I$20,0),COUNT($A$21:$A$2199),1),MATCH($T852,OFFSET($I$21,0,MATCH(U$21,$J$19:$M$19,0),COUNT($A$21:$A$2199),1),0),1)</f>
        <v>#N/A</v>
      </c>
      <c r="V852" s="64" t="e">
        <f ca="1">INDEX(OFFSET($G$21,0,MATCH(V$20,$H$20:$I$20,0),COUNT($A$21:$A$2199),1),MATCH($T852,OFFSET($I$21,0,MATCH(V$21,$J$19:$M$19,0),COUNT($A$21:$A$2199),1),0),1)</f>
        <v>#N/A</v>
      </c>
      <c r="Y852" s="64" t="str">
        <f t="shared" ca="1" si="104"/>
        <v xml:space="preserve"> </v>
      </c>
      <c r="Z852" s="64" t="str">
        <f t="shared" ca="1" si="106"/>
        <v xml:space="preserve"> </v>
      </c>
    </row>
    <row r="853" spans="1:26" hidden="1" outlineLevel="1" x14ac:dyDescent="0.35">
      <c r="A853" s="64">
        <v>6093083</v>
      </c>
      <c r="B853" s="64" t="s">
        <v>405</v>
      </c>
      <c r="C853" s="64">
        <v>4415.46</v>
      </c>
      <c r="D853" s="64">
        <v>154</v>
      </c>
      <c r="E853" s="64">
        <v>359.07</v>
      </c>
      <c r="F853" s="64">
        <v>359.06</v>
      </c>
      <c r="H853" s="64">
        <f t="shared" si="103"/>
        <v>-9.9999999999909051E-3</v>
      </c>
      <c r="J853" s="64">
        <f t="shared" ref="J853:J916" si="107">IF($B853=J$19,J852+1,J852)</f>
        <v>112</v>
      </c>
      <c r="K853" s="64">
        <f t="shared" ref="K853:K916" si="108">IF($B853=K$19,K852+1,K852)</f>
        <v>123</v>
      </c>
      <c r="L853" s="64">
        <f t="shared" ref="L853:L916" si="109">IF($B853=L$19,L852+1,L852)</f>
        <v>430</v>
      </c>
      <c r="M853" s="64">
        <f t="shared" ref="M853:M916" si="110">IF($B853=M$19,M852+1,M852)</f>
        <v>168</v>
      </c>
      <c r="T853" s="64">
        <f t="shared" si="105"/>
        <v>832</v>
      </c>
      <c r="U853" s="64" t="e">
        <f ca="1">INDEX(OFFSET($G$21,0,MATCH(U$20,$H$20:$I$20,0),COUNT($A$21:$A$2199),1),MATCH($T853,OFFSET($I$21,0,MATCH(U$21,$J$19:$M$19,0),COUNT($A$21:$A$2199),1),0),1)</f>
        <v>#N/A</v>
      </c>
      <c r="V853" s="64" t="e">
        <f ca="1">INDEX(OFFSET($G$21,0,MATCH(V$20,$H$20:$I$20,0),COUNT($A$21:$A$2199),1),MATCH($T853,OFFSET($I$21,0,MATCH(V$21,$J$19:$M$19,0),COUNT($A$21:$A$2199),1),0),1)</f>
        <v>#N/A</v>
      </c>
      <c r="Y853" s="64" t="str">
        <f t="shared" ca="1" si="104"/>
        <v xml:space="preserve"> </v>
      </c>
      <c r="Z853" s="64" t="str">
        <f t="shared" ca="1" si="106"/>
        <v xml:space="preserve"> </v>
      </c>
    </row>
    <row r="854" spans="1:26" hidden="1" outlineLevel="1" x14ac:dyDescent="0.35">
      <c r="A854" s="64">
        <v>6098934</v>
      </c>
      <c r="B854" s="64" t="s">
        <v>405</v>
      </c>
      <c r="C854" s="64">
        <v>4107.38</v>
      </c>
      <c r="D854" s="64">
        <v>184</v>
      </c>
      <c r="E854" s="64">
        <v>330.26</v>
      </c>
      <c r="F854" s="64">
        <v>322.14</v>
      </c>
      <c r="H854" s="64">
        <f t="shared" ref="H854:H917" si="111">F854-E854</f>
        <v>-8.1200000000000045</v>
      </c>
      <c r="J854" s="64">
        <f t="shared" si="107"/>
        <v>112</v>
      </c>
      <c r="K854" s="64">
        <f t="shared" si="108"/>
        <v>124</v>
      </c>
      <c r="L854" s="64">
        <f t="shared" si="109"/>
        <v>430</v>
      </c>
      <c r="M854" s="64">
        <f t="shared" si="110"/>
        <v>168</v>
      </c>
      <c r="T854" s="64">
        <f t="shared" si="105"/>
        <v>833</v>
      </c>
      <c r="U854" s="64" t="e">
        <f ca="1">INDEX(OFFSET($G$21,0,MATCH(U$20,$H$20:$I$20,0),COUNT($A$21:$A$2199),1),MATCH($T854,OFFSET($I$21,0,MATCH(U$21,$J$19:$M$19,0),COUNT($A$21:$A$2199),1),0),1)</f>
        <v>#N/A</v>
      </c>
      <c r="V854" s="64" t="e">
        <f ca="1">INDEX(OFFSET($G$21,0,MATCH(V$20,$H$20:$I$20,0),COUNT($A$21:$A$2199),1),MATCH($T854,OFFSET($I$21,0,MATCH(V$21,$J$19:$M$19,0),COUNT($A$21:$A$2199),1),0),1)</f>
        <v>#N/A</v>
      </c>
      <c r="Y854" s="64" t="str">
        <f t="shared" ca="1" si="104"/>
        <v xml:space="preserve"> </v>
      </c>
      <c r="Z854" s="64" t="str">
        <f t="shared" ca="1" si="106"/>
        <v xml:space="preserve"> </v>
      </c>
    </row>
    <row r="855" spans="1:26" hidden="1" outlineLevel="1" x14ac:dyDescent="0.35">
      <c r="A855" s="64">
        <v>6101737</v>
      </c>
      <c r="B855" s="64" t="s">
        <v>184</v>
      </c>
      <c r="C855" s="64">
        <v>9252.06</v>
      </c>
      <c r="D855" s="64">
        <v>185</v>
      </c>
      <c r="E855" s="64">
        <v>771.11</v>
      </c>
      <c r="F855" s="64">
        <v>0</v>
      </c>
      <c r="H855" s="64">
        <f t="shared" si="111"/>
        <v>-771.11</v>
      </c>
      <c r="J855" s="64">
        <f t="shared" si="107"/>
        <v>112</v>
      </c>
      <c r="K855" s="64">
        <f t="shared" si="108"/>
        <v>124</v>
      </c>
      <c r="L855" s="64">
        <f t="shared" si="109"/>
        <v>431</v>
      </c>
      <c r="M855" s="64">
        <f t="shared" si="110"/>
        <v>168</v>
      </c>
      <c r="T855" s="64">
        <f t="shared" si="105"/>
        <v>834</v>
      </c>
      <c r="U855" s="64" t="e">
        <f ca="1">INDEX(OFFSET($G$21,0,MATCH(U$20,$H$20:$I$20,0),COUNT($A$21:$A$2199),1),MATCH($T855,OFFSET($I$21,0,MATCH(U$21,$J$19:$M$19,0),COUNT($A$21:$A$2199),1),0),1)</f>
        <v>#N/A</v>
      </c>
      <c r="V855" s="64" t="e">
        <f ca="1">INDEX(OFFSET($G$21,0,MATCH(V$20,$H$20:$I$20,0),COUNT($A$21:$A$2199),1),MATCH($T855,OFFSET($I$21,0,MATCH(V$21,$J$19:$M$19,0),COUNT($A$21:$A$2199),1),0),1)</f>
        <v>#N/A</v>
      </c>
      <c r="Y855" s="64" t="str">
        <f t="shared" ref="Y855:Y918" ca="1" si="112">IF(ISNA(U855)," ",U855)</f>
        <v xml:space="preserve"> </v>
      </c>
      <c r="Z855" s="64" t="str">
        <f t="shared" ca="1" si="106"/>
        <v xml:space="preserve"> </v>
      </c>
    </row>
    <row r="856" spans="1:26" hidden="1" outlineLevel="1" x14ac:dyDescent="0.35">
      <c r="A856" s="64">
        <v>6106571</v>
      </c>
      <c r="B856" s="64" t="s">
        <v>184</v>
      </c>
      <c r="C856" s="64">
        <v>8768.4</v>
      </c>
      <c r="D856" s="64">
        <v>186</v>
      </c>
      <c r="E856" s="64">
        <v>730.38</v>
      </c>
      <c r="F856" s="64">
        <v>0</v>
      </c>
      <c r="H856" s="64">
        <f t="shared" si="111"/>
        <v>-730.38</v>
      </c>
      <c r="J856" s="64">
        <f t="shared" si="107"/>
        <v>112</v>
      </c>
      <c r="K856" s="64">
        <f t="shared" si="108"/>
        <v>124</v>
      </c>
      <c r="L856" s="64">
        <f t="shared" si="109"/>
        <v>432</v>
      </c>
      <c r="M856" s="64">
        <f t="shared" si="110"/>
        <v>168</v>
      </c>
      <c r="T856" s="64">
        <f t="shared" ref="T856:T919" si="113">T855+1</f>
        <v>835</v>
      </c>
      <c r="U856" s="64" t="e">
        <f ca="1">INDEX(OFFSET($G$21,0,MATCH(U$20,$H$20:$I$20,0),COUNT($A$21:$A$2199),1),MATCH($T856,OFFSET($I$21,0,MATCH(U$21,$J$19:$M$19,0),COUNT($A$21:$A$2199),1),0),1)</f>
        <v>#N/A</v>
      </c>
      <c r="V856" s="64" t="e">
        <f ca="1">INDEX(OFFSET($G$21,0,MATCH(V$20,$H$20:$I$20,0),COUNT($A$21:$A$2199),1),MATCH($T856,OFFSET($I$21,0,MATCH(V$21,$J$19:$M$19,0),COUNT($A$21:$A$2199),1),0),1)</f>
        <v>#N/A</v>
      </c>
      <c r="Y856" s="64" t="str">
        <f t="shared" ca="1" si="112"/>
        <v xml:space="preserve"> </v>
      </c>
      <c r="Z856" s="64" t="str">
        <f t="shared" ref="Z856:Z919" ca="1" si="114">IF(ISNA(V856)," ",V856)</f>
        <v xml:space="preserve"> </v>
      </c>
    </row>
    <row r="857" spans="1:26" hidden="1" outlineLevel="1" x14ac:dyDescent="0.35">
      <c r="A857" s="64">
        <v>6107892</v>
      </c>
      <c r="B857" s="64" t="s">
        <v>184</v>
      </c>
      <c r="C857" s="64">
        <v>5683.58</v>
      </c>
      <c r="D857" s="64">
        <v>183</v>
      </c>
      <c r="E857" s="64">
        <v>427.09</v>
      </c>
      <c r="F857" s="64">
        <v>0</v>
      </c>
      <c r="H857" s="64">
        <f t="shared" si="111"/>
        <v>-427.09</v>
      </c>
      <c r="J857" s="64">
        <f t="shared" si="107"/>
        <v>112</v>
      </c>
      <c r="K857" s="64">
        <f t="shared" si="108"/>
        <v>124</v>
      </c>
      <c r="L857" s="64">
        <f t="shared" si="109"/>
        <v>433</v>
      </c>
      <c r="M857" s="64">
        <f t="shared" si="110"/>
        <v>168</v>
      </c>
      <c r="T857" s="64">
        <f t="shared" si="113"/>
        <v>836</v>
      </c>
      <c r="U857" s="64" t="e">
        <f ca="1">INDEX(OFFSET($G$21,0,MATCH(U$20,$H$20:$I$20,0),COUNT($A$21:$A$2199),1),MATCH($T857,OFFSET($I$21,0,MATCH(U$21,$J$19:$M$19,0),COUNT($A$21:$A$2199),1),0),1)</f>
        <v>#N/A</v>
      </c>
      <c r="V857" s="64" t="e">
        <f ca="1">INDEX(OFFSET($G$21,0,MATCH(V$20,$H$20:$I$20,0),COUNT($A$21:$A$2199),1),MATCH($T857,OFFSET($I$21,0,MATCH(V$21,$J$19:$M$19,0),COUNT($A$21:$A$2199),1),0),1)</f>
        <v>#N/A</v>
      </c>
      <c r="Y857" s="64" t="str">
        <f t="shared" ca="1" si="112"/>
        <v xml:space="preserve"> </v>
      </c>
      <c r="Z857" s="64" t="str">
        <f t="shared" ca="1" si="114"/>
        <v xml:space="preserve"> </v>
      </c>
    </row>
    <row r="858" spans="1:26" hidden="1" outlineLevel="1" x14ac:dyDescent="0.35">
      <c r="A858" s="64">
        <v>6108668</v>
      </c>
      <c r="B858" s="64" t="s">
        <v>184</v>
      </c>
      <c r="C858" s="64">
        <v>5831.89</v>
      </c>
      <c r="D858" s="64">
        <v>185</v>
      </c>
      <c r="E858" s="64">
        <v>446.59</v>
      </c>
      <c r="F858" s="64">
        <v>0</v>
      </c>
      <c r="H858" s="64">
        <f t="shared" si="111"/>
        <v>-446.59</v>
      </c>
      <c r="J858" s="64">
        <f t="shared" si="107"/>
        <v>112</v>
      </c>
      <c r="K858" s="64">
        <f t="shared" si="108"/>
        <v>124</v>
      </c>
      <c r="L858" s="64">
        <f t="shared" si="109"/>
        <v>434</v>
      </c>
      <c r="M858" s="64">
        <f t="shared" si="110"/>
        <v>168</v>
      </c>
      <c r="T858" s="64">
        <f t="shared" si="113"/>
        <v>837</v>
      </c>
      <c r="U858" s="64" t="e">
        <f ca="1">INDEX(OFFSET($G$21,0,MATCH(U$20,$H$20:$I$20,0),COUNT($A$21:$A$2199),1),MATCH($T858,OFFSET($I$21,0,MATCH(U$21,$J$19:$M$19,0),COUNT($A$21:$A$2199),1),0),1)</f>
        <v>#N/A</v>
      </c>
      <c r="V858" s="64" t="e">
        <f ca="1">INDEX(OFFSET($G$21,0,MATCH(V$20,$H$20:$I$20,0),COUNT($A$21:$A$2199),1),MATCH($T858,OFFSET($I$21,0,MATCH(V$21,$J$19:$M$19,0),COUNT($A$21:$A$2199),1),0),1)</f>
        <v>#N/A</v>
      </c>
      <c r="Y858" s="64" t="str">
        <f t="shared" ca="1" si="112"/>
        <v xml:space="preserve"> </v>
      </c>
      <c r="Z858" s="64" t="str">
        <f t="shared" ca="1" si="114"/>
        <v xml:space="preserve"> </v>
      </c>
    </row>
    <row r="859" spans="1:26" hidden="1" outlineLevel="1" x14ac:dyDescent="0.35">
      <c r="A859" s="64">
        <v>6119491</v>
      </c>
      <c r="B859" s="64" t="s">
        <v>102</v>
      </c>
      <c r="C859" s="64">
        <v>8112.31</v>
      </c>
      <c r="D859" s="64">
        <v>184</v>
      </c>
      <c r="E859" s="64">
        <v>621.82000000000005</v>
      </c>
      <c r="F859" s="64">
        <v>601.89</v>
      </c>
      <c r="H859" s="64">
        <f t="shared" si="111"/>
        <v>-19.930000000000064</v>
      </c>
      <c r="J859" s="64">
        <f t="shared" si="107"/>
        <v>113</v>
      </c>
      <c r="K859" s="64">
        <f t="shared" si="108"/>
        <v>124</v>
      </c>
      <c r="L859" s="64">
        <f t="shared" si="109"/>
        <v>434</v>
      </c>
      <c r="M859" s="64">
        <f t="shared" si="110"/>
        <v>168</v>
      </c>
      <c r="T859" s="64">
        <f t="shared" si="113"/>
        <v>838</v>
      </c>
      <c r="U859" s="64" t="e">
        <f ca="1">INDEX(OFFSET($G$21,0,MATCH(U$20,$H$20:$I$20,0),COUNT($A$21:$A$2199),1),MATCH($T859,OFFSET($I$21,0,MATCH(U$21,$J$19:$M$19,0),COUNT($A$21:$A$2199),1),0),1)</f>
        <v>#N/A</v>
      </c>
      <c r="V859" s="64" t="e">
        <f ca="1">INDEX(OFFSET($G$21,0,MATCH(V$20,$H$20:$I$20,0),COUNT($A$21:$A$2199),1),MATCH($T859,OFFSET($I$21,0,MATCH(V$21,$J$19:$M$19,0),COUNT($A$21:$A$2199),1),0),1)</f>
        <v>#N/A</v>
      </c>
      <c r="Y859" s="64" t="str">
        <f t="shared" ca="1" si="112"/>
        <v xml:space="preserve"> </v>
      </c>
      <c r="Z859" s="64" t="str">
        <f t="shared" ca="1" si="114"/>
        <v xml:space="preserve"> </v>
      </c>
    </row>
    <row r="860" spans="1:26" hidden="1" outlineLevel="1" x14ac:dyDescent="0.35">
      <c r="A860" s="64">
        <v>6123799</v>
      </c>
      <c r="B860" s="64" t="s">
        <v>102</v>
      </c>
      <c r="C860" s="64">
        <v>1954.35</v>
      </c>
      <c r="D860" s="64">
        <v>184</v>
      </c>
      <c r="E860" s="64">
        <v>153.05000000000001</v>
      </c>
      <c r="F860" s="64">
        <v>150</v>
      </c>
      <c r="H860" s="64">
        <f t="shared" si="111"/>
        <v>-3.0500000000000114</v>
      </c>
      <c r="J860" s="64">
        <f t="shared" si="107"/>
        <v>114</v>
      </c>
      <c r="K860" s="64">
        <f t="shared" si="108"/>
        <v>124</v>
      </c>
      <c r="L860" s="64">
        <f t="shared" si="109"/>
        <v>434</v>
      </c>
      <c r="M860" s="64">
        <f t="shared" si="110"/>
        <v>168</v>
      </c>
      <c r="T860" s="64">
        <f t="shared" si="113"/>
        <v>839</v>
      </c>
      <c r="U860" s="64" t="e">
        <f ca="1">INDEX(OFFSET($G$21,0,MATCH(U$20,$H$20:$I$20,0),COUNT($A$21:$A$2199),1),MATCH($T860,OFFSET($I$21,0,MATCH(U$21,$J$19:$M$19,0),COUNT($A$21:$A$2199),1),0),1)</f>
        <v>#N/A</v>
      </c>
      <c r="V860" s="64" t="e">
        <f ca="1">INDEX(OFFSET($G$21,0,MATCH(V$20,$H$20:$I$20,0),COUNT($A$21:$A$2199),1),MATCH($T860,OFFSET($I$21,0,MATCH(V$21,$J$19:$M$19,0),COUNT($A$21:$A$2199),1),0),1)</f>
        <v>#N/A</v>
      </c>
      <c r="Y860" s="64" t="str">
        <f t="shared" ca="1" si="112"/>
        <v xml:space="preserve"> </v>
      </c>
      <c r="Z860" s="64" t="str">
        <f t="shared" ca="1" si="114"/>
        <v xml:space="preserve"> </v>
      </c>
    </row>
    <row r="861" spans="1:26" hidden="1" outlineLevel="1" x14ac:dyDescent="0.35">
      <c r="A861" s="64">
        <v>6135033</v>
      </c>
      <c r="B861" s="64" t="s">
        <v>102</v>
      </c>
      <c r="C861" s="64">
        <v>2914.25</v>
      </c>
      <c r="D861" s="64">
        <v>153</v>
      </c>
      <c r="E861" s="64">
        <v>256.37</v>
      </c>
      <c r="F861" s="64">
        <v>254.25</v>
      </c>
      <c r="H861" s="64">
        <f t="shared" si="111"/>
        <v>-2.1200000000000045</v>
      </c>
      <c r="J861" s="64">
        <f t="shared" si="107"/>
        <v>115</v>
      </c>
      <c r="K861" s="64">
        <f t="shared" si="108"/>
        <v>124</v>
      </c>
      <c r="L861" s="64">
        <f t="shared" si="109"/>
        <v>434</v>
      </c>
      <c r="M861" s="64">
        <f t="shared" si="110"/>
        <v>168</v>
      </c>
      <c r="T861" s="64">
        <f t="shared" si="113"/>
        <v>840</v>
      </c>
      <c r="U861" s="64" t="e">
        <f ca="1">INDEX(OFFSET($G$21,0,MATCH(U$20,$H$20:$I$20,0),COUNT($A$21:$A$2199),1),MATCH($T861,OFFSET($I$21,0,MATCH(U$21,$J$19:$M$19,0),COUNT($A$21:$A$2199),1),0),1)</f>
        <v>#N/A</v>
      </c>
      <c r="V861" s="64" t="e">
        <f ca="1">INDEX(OFFSET($G$21,0,MATCH(V$20,$H$20:$I$20,0),COUNT($A$21:$A$2199),1),MATCH($T861,OFFSET($I$21,0,MATCH(V$21,$J$19:$M$19,0),COUNT($A$21:$A$2199),1),0),1)</f>
        <v>#N/A</v>
      </c>
      <c r="Y861" s="64" t="str">
        <f t="shared" ca="1" si="112"/>
        <v xml:space="preserve"> </v>
      </c>
      <c r="Z861" s="64" t="str">
        <f t="shared" ca="1" si="114"/>
        <v xml:space="preserve"> </v>
      </c>
    </row>
    <row r="862" spans="1:26" hidden="1" outlineLevel="1" x14ac:dyDescent="0.35">
      <c r="A862" s="64">
        <v>6136974</v>
      </c>
      <c r="B862" s="64" t="s">
        <v>184</v>
      </c>
      <c r="C862" s="64">
        <v>5899.47</v>
      </c>
      <c r="D862" s="64">
        <v>184</v>
      </c>
      <c r="E862" s="64">
        <v>483.66</v>
      </c>
      <c r="F862" s="64">
        <v>0</v>
      </c>
      <c r="H862" s="64">
        <f t="shared" si="111"/>
        <v>-483.66</v>
      </c>
      <c r="J862" s="64">
        <f t="shared" si="107"/>
        <v>115</v>
      </c>
      <c r="K862" s="64">
        <f t="shared" si="108"/>
        <v>124</v>
      </c>
      <c r="L862" s="64">
        <f t="shared" si="109"/>
        <v>435</v>
      </c>
      <c r="M862" s="64">
        <f t="shared" si="110"/>
        <v>168</v>
      </c>
      <c r="T862" s="64">
        <f t="shared" si="113"/>
        <v>841</v>
      </c>
      <c r="U862" s="64" t="e">
        <f ca="1">INDEX(OFFSET($G$21,0,MATCH(U$20,$H$20:$I$20,0),COUNT($A$21:$A$2199),1),MATCH($T862,OFFSET($I$21,0,MATCH(U$21,$J$19:$M$19,0),COUNT($A$21:$A$2199),1),0),1)</f>
        <v>#N/A</v>
      </c>
      <c r="V862" s="64" t="e">
        <f ca="1">INDEX(OFFSET($G$21,0,MATCH(V$20,$H$20:$I$20,0),COUNT($A$21:$A$2199),1),MATCH($T862,OFFSET($I$21,0,MATCH(V$21,$J$19:$M$19,0),COUNT($A$21:$A$2199),1),0),1)</f>
        <v>#N/A</v>
      </c>
      <c r="Y862" s="64" t="str">
        <f t="shared" ca="1" si="112"/>
        <v xml:space="preserve"> </v>
      </c>
      <c r="Z862" s="64" t="str">
        <f t="shared" ca="1" si="114"/>
        <v xml:space="preserve"> </v>
      </c>
    </row>
    <row r="863" spans="1:26" hidden="1" outlineLevel="1" x14ac:dyDescent="0.35">
      <c r="A863" s="64">
        <v>6140389</v>
      </c>
      <c r="B863" s="64" t="s">
        <v>184</v>
      </c>
      <c r="C863" s="64">
        <v>4614.1499999999996</v>
      </c>
      <c r="D863" s="64">
        <v>184</v>
      </c>
      <c r="E863" s="64">
        <v>380.91</v>
      </c>
      <c r="F863" s="64">
        <v>0</v>
      </c>
      <c r="H863" s="64">
        <f t="shared" si="111"/>
        <v>-380.91</v>
      </c>
      <c r="J863" s="64">
        <f t="shared" si="107"/>
        <v>115</v>
      </c>
      <c r="K863" s="64">
        <f t="shared" si="108"/>
        <v>124</v>
      </c>
      <c r="L863" s="64">
        <f t="shared" si="109"/>
        <v>436</v>
      </c>
      <c r="M863" s="64">
        <f t="shared" si="110"/>
        <v>168</v>
      </c>
      <c r="T863" s="64">
        <f t="shared" si="113"/>
        <v>842</v>
      </c>
      <c r="U863" s="64" t="e">
        <f ca="1">INDEX(OFFSET($G$21,0,MATCH(U$20,$H$20:$I$20,0),COUNT($A$21:$A$2199),1),MATCH($T863,OFFSET($I$21,0,MATCH(U$21,$J$19:$M$19,0),COUNT($A$21:$A$2199),1),0),1)</f>
        <v>#N/A</v>
      </c>
      <c r="V863" s="64" t="e">
        <f ca="1">INDEX(OFFSET($G$21,0,MATCH(V$20,$H$20:$I$20,0),COUNT($A$21:$A$2199),1),MATCH($T863,OFFSET($I$21,0,MATCH(V$21,$J$19:$M$19,0),COUNT($A$21:$A$2199),1),0),1)</f>
        <v>#N/A</v>
      </c>
      <c r="Y863" s="64" t="str">
        <f t="shared" ca="1" si="112"/>
        <v xml:space="preserve"> </v>
      </c>
      <c r="Z863" s="64" t="str">
        <f t="shared" ca="1" si="114"/>
        <v xml:space="preserve"> </v>
      </c>
    </row>
    <row r="864" spans="1:26" hidden="1" outlineLevel="1" x14ac:dyDescent="0.35">
      <c r="A864" s="64">
        <v>6154637</v>
      </c>
      <c r="B864" s="64" t="s">
        <v>184</v>
      </c>
      <c r="C864" s="64">
        <v>5745.84</v>
      </c>
      <c r="D864" s="64">
        <v>182</v>
      </c>
      <c r="E864" s="64">
        <v>477.69</v>
      </c>
      <c r="F864" s="64">
        <v>0</v>
      </c>
      <c r="H864" s="64">
        <f t="shared" si="111"/>
        <v>-477.69</v>
      </c>
      <c r="J864" s="64">
        <f t="shared" si="107"/>
        <v>115</v>
      </c>
      <c r="K864" s="64">
        <f t="shared" si="108"/>
        <v>124</v>
      </c>
      <c r="L864" s="64">
        <f t="shared" si="109"/>
        <v>437</v>
      </c>
      <c r="M864" s="64">
        <f t="shared" si="110"/>
        <v>168</v>
      </c>
      <c r="T864" s="64">
        <f t="shared" si="113"/>
        <v>843</v>
      </c>
      <c r="U864" s="64" t="e">
        <f ca="1">INDEX(OFFSET($G$21,0,MATCH(U$20,$H$20:$I$20,0),COUNT($A$21:$A$2199),1),MATCH($T864,OFFSET($I$21,0,MATCH(U$21,$J$19:$M$19,0),COUNT($A$21:$A$2199),1),0),1)</f>
        <v>#N/A</v>
      </c>
      <c r="V864" s="64" t="e">
        <f ca="1">INDEX(OFFSET($G$21,0,MATCH(V$20,$H$20:$I$20,0),COUNT($A$21:$A$2199),1),MATCH($T864,OFFSET($I$21,0,MATCH(V$21,$J$19:$M$19,0),COUNT($A$21:$A$2199),1),0),1)</f>
        <v>#N/A</v>
      </c>
      <c r="Y864" s="64" t="str">
        <f t="shared" ca="1" si="112"/>
        <v xml:space="preserve"> </v>
      </c>
      <c r="Z864" s="64" t="str">
        <f t="shared" ca="1" si="114"/>
        <v xml:space="preserve"> </v>
      </c>
    </row>
    <row r="865" spans="1:26" hidden="1" outlineLevel="1" x14ac:dyDescent="0.35">
      <c r="A865" s="64">
        <v>6159322</v>
      </c>
      <c r="B865" s="64" t="s">
        <v>416</v>
      </c>
      <c r="C865" s="64">
        <v>5808.7</v>
      </c>
      <c r="D865" s="64">
        <v>184</v>
      </c>
      <c r="E865" s="64">
        <v>455.58</v>
      </c>
      <c r="F865" s="64">
        <v>0</v>
      </c>
      <c r="H865" s="64">
        <f t="shared" si="111"/>
        <v>-455.58</v>
      </c>
      <c r="J865" s="64">
        <f t="shared" si="107"/>
        <v>115</v>
      </c>
      <c r="K865" s="64">
        <f t="shared" si="108"/>
        <v>124</v>
      </c>
      <c r="L865" s="64">
        <f t="shared" si="109"/>
        <v>437</v>
      </c>
      <c r="M865" s="64">
        <f t="shared" si="110"/>
        <v>169</v>
      </c>
      <c r="T865" s="64">
        <f t="shared" si="113"/>
        <v>844</v>
      </c>
      <c r="U865" s="64" t="e">
        <f ca="1">INDEX(OFFSET($G$21,0,MATCH(U$20,$H$20:$I$20,0),COUNT($A$21:$A$2199),1),MATCH($T865,OFFSET($I$21,0,MATCH(U$21,$J$19:$M$19,0),COUNT($A$21:$A$2199),1),0),1)</f>
        <v>#N/A</v>
      </c>
      <c r="V865" s="64" t="e">
        <f ca="1">INDEX(OFFSET($G$21,0,MATCH(V$20,$H$20:$I$20,0),COUNT($A$21:$A$2199),1),MATCH($T865,OFFSET($I$21,0,MATCH(V$21,$J$19:$M$19,0),COUNT($A$21:$A$2199),1),0),1)</f>
        <v>#N/A</v>
      </c>
      <c r="Y865" s="64" t="str">
        <f t="shared" ca="1" si="112"/>
        <v xml:space="preserve"> </v>
      </c>
      <c r="Z865" s="64" t="str">
        <f t="shared" ca="1" si="114"/>
        <v xml:space="preserve"> </v>
      </c>
    </row>
    <row r="866" spans="1:26" hidden="1" outlineLevel="1" x14ac:dyDescent="0.35">
      <c r="A866" s="64">
        <v>6167565</v>
      </c>
      <c r="B866" s="64" t="s">
        <v>184</v>
      </c>
      <c r="C866" s="64">
        <v>9863.06</v>
      </c>
      <c r="D866" s="64">
        <v>183</v>
      </c>
      <c r="E866" s="64">
        <v>813.21</v>
      </c>
      <c r="F866" s="64">
        <v>0</v>
      </c>
      <c r="H866" s="64">
        <f t="shared" si="111"/>
        <v>-813.21</v>
      </c>
      <c r="J866" s="64">
        <f t="shared" si="107"/>
        <v>115</v>
      </c>
      <c r="K866" s="64">
        <f t="shared" si="108"/>
        <v>124</v>
      </c>
      <c r="L866" s="64">
        <f t="shared" si="109"/>
        <v>438</v>
      </c>
      <c r="M866" s="64">
        <f t="shared" si="110"/>
        <v>169</v>
      </c>
      <c r="T866" s="64">
        <f t="shared" si="113"/>
        <v>845</v>
      </c>
      <c r="U866" s="64" t="e">
        <f ca="1">INDEX(OFFSET($G$21,0,MATCH(U$20,$H$20:$I$20,0),COUNT($A$21:$A$2199),1),MATCH($T866,OFFSET($I$21,0,MATCH(U$21,$J$19:$M$19,0),COUNT($A$21:$A$2199),1),0),1)</f>
        <v>#N/A</v>
      </c>
      <c r="V866" s="64" t="e">
        <f ca="1">INDEX(OFFSET($G$21,0,MATCH(V$20,$H$20:$I$20,0),COUNT($A$21:$A$2199),1),MATCH($T866,OFFSET($I$21,0,MATCH(V$21,$J$19:$M$19,0),COUNT($A$21:$A$2199),1),0),1)</f>
        <v>#N/A</v>
      </c>
      <c r="Y866" s="64" t="str">
        <f t="shared" ca="1" si="112"/>
        <v xml:space="preserve"> </v>
      </c>
      <c r="Z866" s="64" t="str">
        <f t="shared" ca="1" si="114"/>
        <v xml:space="preserve"> </v>
      </c>
    </row>
    <row r="867" spans="1:26" hidden="1" outlineLevel="1" x14ac:dyDescent="0.35">
      <c r="A867" s="64">
        <v>6178520</v>
      </c>
      <c r="B867" s="64" t="s">
        <v>416</v>
      </c>
      <c r="C867" s="64">
        <v>5223.92</v>
      </c>
      <c r="D867" s="64">
        <v>155</v>
      </c>
      <c r="E867" s="64">
        <v>448.31</v>
      </c>
      <c r="F867" s="64">
        <v>0</v>
      </c>
      <c r="H867" s="64">
        <f t="shared" si="111"/>
        <v>-448.31</v>
      </c>
      <c r="J867" s="64">
        <f t="shared" si="107"/>
        <v>115</v>
      </c>
      <c r="K867" s="64">
        <f t="shared" si="108"/>
        <v>124</v>
      </c>
      <c r="L867" s="64">
        <f t="shared" si="109"/>
        <v>438</v>
      </c>
      <c r="M867" s="64">
        <f t="shared" si="110"/>
        <v>170</v>
      </c>
      <c r="T867" s="64">
        <f t="shared" si="113"/>
        <v>846</v>
      </c>
      <c r="U867" s="64" t="e">
        <f ca="1">INDEX(OFFSET($G$21,0,MATCH(U$20,$H$20:$I$20,0),COUNT($A$21:$A$2199),1),MATCH($T867,OFFSET($I$21,0,MATCH(U$21,$J$19:$M$19,0),COUNT($A$21:$A$2199),1),0),1)</f>
        <v>#N/A</v>
      </c>
      <c r="V867" s="64" t="e">
        <f ca="1">INDEX(OFFSET($G$21,0,MATCH(V$20,$H$20:$I$20,0),COUNT($A$21:$A$2199),1),MATCH($T867,OFFSET($I$21,0,MATCH(V$21,$J$19:$M$19,0),COUNT($A$21:$A$2199),1),0),1)</f>
        <v>#N/A</v>
      </c>
      <c r="Y867" s="64" t="str">
        <f t="shared" ca="1" si="112"/>
        <v xml:space="preserve"> </v>
      </c>
      <c r="Z867" s="64" t="str">
        <f t="shared" ca="1" si="114"/>
        <v xml:space="preserve"> </v>
      </c>
    </row>
    <row r="868" spans="1:26" hidden="1" outlineLevel="1" x14ac:dyDescent="0.35">
      <c r="A868" s="64">
        <v>6180468</v>
      </c>
      <c r="B868" s="64" t="s">
        <v>102</v>
      </c>
      <c r="C868" s="64">
        <v>1370.01</v>
      </c>
      <c r="D868" s="64">
        <v>154</v>
      </c>
      <c r="E868" s="64">
        <v>112.67</v>
      </c>
      <c r="F868" s="64">
        <v>110.47</v>
      </c>
      <c r="H868" s="64">
        <f t="shared" si="111"/>
        <v>-2.2000000000000028</v>
      </c>
      <c r="J868" s="64">
        <f t="shared" si="107"/>
        <v>116</v>
      </c>
      <c r="K868" s="64">
        <f t="shared" si="108"/>
        <v>124</v>
      </c>
      <c r="L868" s="64">
        <f t="shared" si="109"/>
        <v>438</v>
      </c>
      <c r="M868" s="64">
        <f t="shared" si="110"/>
        <v>170</v>
      </c>
      <c r="T868" s="64">
        <f t="shared" si="113"/>
        <v>847</v>
      </c>
      <c r="U868" s="64" t="e">
        <f ca="1">INDEX(OFFSET($G$21,0,MATCH(U$20,$H$20:$I$20,0),COUNT($A$21:$A$2199),1),MATCH($T868,OFFSET($I$21,0,MATCH(U$21,$J$19:$M$19,0),COUNT($A$21:$A$2199),1),0),1)</f>
        <v>#N/A</v>
      </c>
      <c r="V868" s="64" t="e">
        <f ca="1">INDEX(OFFSET($G$21,0,MATCH(V$20,$H$20:$I$20,0),COUNT($A$21:$A$2199),1),MATCH($T868,OFFSET($I$21,0,MATCH(V$21,$J$19:$M$19,0),COUNT($A$21:$A$2199),1),0),1)</f>
        <v>#N/A</v>
      </c>
      <c r="Y868" s="64" t="str">
        <f t="shared" ca="1" si="112"/>
        <v xml:space="preserve"> </v>
      </c>
      <c r="Z868" s="64" t="str">
        <f t="shared" ca="1" si="114"/>
        <v xml:space="preserve"> </v>
      </c>
    </row>
    <row r="869" spans="1:26" hidden="1" outlineLevel="1" x14ac:dyDescent="0.35">
      <c r="A869" s="64">
        <v>6188735</v>
      </c>
      <c r="B869" s="64" t="s">
        <v>184</v>
      </c>
      <c r="C869" s="64">
        <v>5265.55</v>
      </c>
      <c r="D869" s="64">
        <v>185</v>
      </c>
      <c r="E869" s="64">
        <v>458.51</v>
      </c>
      <c r="F869" s="64">
        <v>0</v>
      </c>
      <c r="H869" s="64">
        <f t="shared" si="111"/>
        <v>-458.51</v>
      </c>
      <c r="J869" s="64">
        <f t="shared" si="107"/>
        <v>116</v>
      </c>
      <c r="K869" s="64">
        <f t="shared" si="108"/>
        <v>124</v>
      </c>
      <c r="L869" s="64">
        <f t="shared" si="109"/>
        <v>439</v>
      </c>
      <c r="M869" s="64">
        <f t="shared" si="110"/>
        <v>170</v>
      </c>
      <c r="T869" s="64">
        <f t="shared" si="113"/>
        <v>848</v>
      </c>
      <c r="U869" s="64" t="e">
        <f ca="1">INDEX(OFFSET($G$21,0,MATCH(U$20,$H$20:$I$20,0),COUNT($A$21:$A$2199),1),MATCH($T869,OFFSET($I$21,0,MATCH(U$21,$J$19:$M$19,0),COUNT($A$21:$A$2199),1),0),1)</f>
        <v>#N/A</v>
      </c>
      <c r="V869" s="64" t="e">
        <f ca="1">INDEX(OFFSET($G$21,0,MATCH(V$20,$H$20:$I$20,0),COUNT($A$21:$A$2199),1),MATCH($T869,OFFSET($I$21,0,MATCH(V$21,$J$19:$M$19,0),COUNT($A$21:$A$2199),1),0),1)</f>
        <v>#N/A</v>
      </c>
      <c r="Y869" s="64" t="str">
        <f t="shared" ca="1" si="112"/>
        <v xml:space="preserve"> </v>
      </c>
      <c r="Z869" s="64" t="str">
        <f t="shared" ca="1" si="114"/>
        <v xml:space="preserve"> </v>
      </c>
    </row>
    <row r="870" spans="1:26" hidden="1" outlineLevel="1" x14ac:dyDescent="0.35">
      <c r="A870" s="64">
        <v>6189163</v>
      </c>
      <c r="B870" s="64" t="s">
        <v>184</v>
      </c>
      <c r="C870" s="64">
        <v>6815.69</v>
      </c>
      <c r="D870" s="64">
        <v>183</v>
      </c>
      <c r="E870" s="64">
        <v>543.54999999999995</v>
      </c>
      <c r="F870" s="64">
        <v>0</v>
      </c>
      <c r="H870" s="64">
        <f t="shared" si="111"/>
        <v>-543.54999999999995</v>
      </c>
      <c r="J870" s="64">
        <f t="shared" si="107"/>
        <v>116</v>
      </c>
      <c r="K870" s="64">
        <f t="shared" si="108"/>
        <v>124</v>
      </c>
      <c r="L870" s="64">
        <f t="shared" si="109"/>
        <v>440</v>
      </c>
      <c r="M870" s="64">
        <f t="shared" si="110"/>
        <v>170</v>
      </c>
      <c r="T870" s="64">
        <f t="shared" si="113"/>
        <v>849</v>
      </c>
      <c r="U870" s="64" t="e">
        <f ca="1">INDEX(OFFSET($G$21,0,MATCH(U$20,$H$20:$I$20,0),COUNT($A$21:$A$2199),1),MATCH($T870,OFFSET($I$21,0,MATCH(U$21,$J$19:$M$19,0),COUNT($A$21:$A$2199),1),0),1)</f>
        <v>#N/A</v>
      </c>
      <c r="V870" s="64" t="e">
        <f ca="1">INDEX(OFFSET($G$21,0,MATCH(V$20,$H$20:$I$20,0),COUNT($A$21:$A$2199),1),MATCH($T870,OFFSET($I$21,0,MATCH(V$21,$J$19:$M$19,0),COUNT($A$21:$A$2199),1),0),1)</f>
        <v>#N/A</v>
      </c>
      <c r="Y870" s="64" t="str">
        <f t="shared" ca="1" si="112"/>
        <v xml:space="preserve"> </v>
      </c>
      <c r="Z870" s="64" t="str">
        <f t="shared" ca="1" si="114"/>
        <v xml:space="preserve"> </v>
      </c>
    </row>
    <row r="871" spans="1:26" hidden="1" outlineLevel="1" x14ac:dyDescent="0.35">
      <c r="A871" s="64">
        <v>6190053</v>
      </c>
      <c r="B871" s="64" t="s">
        <v>102</v>
      </c>
      <c r="C871" s="64">
        <v>4671.13</v>
      </c>
      <c r="D871" s="64">
        <v>186</v>
      </c>
      <c r="E871" s="64">
        <v>353.45</v>
      </c>
      <c r="F871" s="64">
        <v>342.09</v>
      </c>
      <c r="H871" s="64">
        <f t="shared" si="111"/>
        <v>-11.360000000000014</v>
      </c>
      <c r="J871" s="64">
        <f t="shared" si="107"/>
        <v>117</v>
      </c>
      <c r="K871" s="64">
        <f t="shared" si="108"/>
        <v>124</v>
      </c>
      <c r="L871" s="64">
        <f t="shared" si="109"/>
        <v>440</v>
      </c>
      <c r="M871" s="64">
        <f t="shared" si="110"/>
        <v>170</v>
      </c>
      <c r="T871" s="64">
        <f t="shared" si="113"/>
        <v>850</v>
      </c>
      <c r="U871" s="64" t="e">
        <f ca="1">INDEX(OFFSET($G$21,0,MATCH(U$20,$H$20:$I$20,0),COUNT($A$21:$A$2199),1),MATCH($T871,OFFSET($I$21,0,MATCH(U$21,$J$19:$M$19,0),COUNT($A$21:$A$2199),1),0),1)</f>
        <v>#N/A</v>
      </c>
      <c r="V871" s="64" t="e">
        <f ca="1">INDEX(OFFSET($G$21,0,MATCH(V$20,$H$20:$I$20,0),COUNT($A$21:$A$2199),1),MATCH($T871,OFFSET($I$21,0,MATCH(V$21,$J$19:$M$19,0),COUNT($A$21:$A$2199),1),0),1)</f>
        <v>#N/A</v>
      </c>
      <c r="Y871" s="64" t="str">
        <f t="shared" ca="1" si="112"/>
        <v xml:space="preserve"> </v>
      </c>
      <c r="Z871" s="64" t="str">
        <f t="shared" ca="1" si="114"/>
        <v xml:space="preserve"> </v>
      </c>
    </row>
    <row r="872" spans="1:26" hidden="1" outlineLevel="1" x14ac:dyDescent="0.35">
      <c r="A872" s="64">
        <v>6190409</v>
      </c>
      <c r="B872" s="64" t="s">
        <v>416</v>
      </c>
      <c r="C872" s="64">
        <v>2055.02</v>
      </c>
      <c r="D872" s="64">
        <v>186</v>
      </c>
      <c r="E872" s="64">
        <v>168.01</v>
      </c>
      <c r="F872" s="64">
        <v>0</v>
      </c>
      <c r="H872" s="64">
        <f t="shared" si="111"/>
        <v>-168.01</v>
      </c>
      <c r="J872" s="64">
        <f t="shared" si="107"/>
        <v>117</v>
      </c>
      <c r="K872" s="64">
        <f t="shared" si="108"/>
        <v>124</v>
      </c>
      <c r="L872" s="64">
        <f t="shared" si="109"/>
        <v>440</v>
      </c>
      <c r="M872" s="64">
        <f t="shared" si="110"/>
        <v>171</v>
      </c>
      <c r="T872" s="64">
        <f t="shared" si="113"/>
        <v>851</v>
      </c>
      <c r="U872" s="64" t="e">
        <f ca="1">INDEX(OFFSET($G$21,0,MATCH(U$20,$H$20:$I$20,0),COUNT($A$21:$A$2199),1),MATCH($T872,OFFSET($I$21,0,MATCH(U$21,$J$19:$M$19,0),COUNT($A$21:$A$2199),1),0),1)</f>
        <v>#N/A</v>
      </c>
      <c r="V872" s="64" t="e">
        <f ca="1">INDEX(OFFSET($G$21,0,MATCH(V$20,$H$20:$I$20,0),COUNT($A$21:$A$2199),1),MATCH($T872,OFFSET($I$21,0,MATCH(V$21,$J$19:$M$19,0),COUNT($A$21:$A$2199),1),0),1)</f>
        <v>#N/A</v>
      </c>
      <c r="Y872" s="64" t="str">
        <f t="shared" ca="1" si="112"/>
        <v xml:space="preserve"> </v>
      </c>
      <c r="Z872" s="64" t="str">
        <f t="shared" ca="1" si="114"/>
        <v xml:space="preserve"> </v>
      </c>
    </row>
    <row r="873" spans="1:26" hidden="1" outlineLevel="1" x14ac:dyDescent="0.35">
      <c r="A873" s="64">
        <v>6193263</v>
      </c>
      <c r="B873" s="64" t="s">
        <v>405</v>
      </c>
      <c r="C873" s="64">
        <v>2716.66</v>
      </c>
      <c r="D873" s="64">
        <v>186</v>
      </c>
      <c r="E873" s="64">
        <v>211.36</v>
      </c>
      <c r="F873" s="64">
        <v>215.78</v>
      </c>
      <c r="H873" s="64">
        <f t="shared" si="111"/>
        <v>4.4199999999999875</v>
      </c>
      <c r="J873" s="64">
        <f t="shared" si="107"/>
        <v>117</v>
      </c>
      <c r="K873" s="64">
        <f t="shared" si="108"/>
        <v>125</v>
      </c>
      <c r="L873" s="64">
        <f t="shared" si="109"/>
        <v>440</v>
      </c>
      <c r="M873" s="64">
        <f t="shared" si="110"/>
        <v>171</v>
      </c>
      <c r="T873" s="64">
        <f t="shared" si="113"/>
        <v>852</v>
      </c>
      <c r="U873" s="64" t="e">
        <f ca="1">INDEX(OFFSET($G$21,0,MATCH(U$20,$H$20:$I$20,0),COUNT($A$21:$A$2199),1),MATCH($T873,OFFSET($I$21,0,MATCH(U$21,$J$19:$M$19,0),COUNT($A$21:$A$2199),1),0),1)</f>
        <v>#N/A</v>
      </c>
      <c r="V873" s="64" t="e">
        <f ca="1">INDEX(OFFSET($G$21,0,MATCH(V$20,$H$20:$I$20,0),COUNT($A$21:$A$2199),1),MATCH($T873,OFFSET($I$21,0,MATCH(V$21,$J$19:$M$19,0),COUNT($A$21:$A$2199),1),0),1)</f>
        <v>#N/A</v>
      </c>
      <c r="Y873" s="64" t="str">
        <f t="shared" ca="1" si="112"/>
        <v xml:space="preserve"> </v>
      </c>
      <c r="Z873" s="64" t="str">
        <f t="shared" ca="1" si="114"/>
        <v xml:space="preserve"> </v>
      </c>
    </row>
    <row r="874" spans="1:26" hidden="1" outlineLevel="1" x14ac:dyDescent="0.35">
      <c r="A874" s="64">
        <v>6195665</v>
      </c>
      <c r="B874" s="64" t="s">
        <v>184</v>
      </c>
      <c r="C874" s="64">
        <v>7593.53</v>
      </c>
      <c r="D874" s="64">
        <v>183</v>
      </c>
      <c r="E874" s="64">
        <v>592.59</v>
      </c>
      <c r="F874" s="64">
        <v>0</v>
      </c>
      <c r="H874" s="64">
        <f t="shared" si="111"/>
        <v>-592.59</v>
      </c>
      <c r="J874" s="64">
        <f t="shared" si="107"/>
        <v>117</v>
      </c>
      <c r="K874" s="64">
        <f t="shared" si="108"/>
        <v>125</v>
      </c>
      <c r="L874" s="64">
        <f t="shared" si="109"/>
        <v>441</v>
      </c>
      <c r="M874" s="64">
        <f t="shared" si="110"/>
        <v>171</v>
      </c>
      <c r="T874" s="64">
        <f t="shared" si="113"/>
        <v>853</v>
      </c>
      <c r="U874" s="64" t="e">
        <f ca="1">INDEX(OFFSET($G$21,0,MATCH(U$20,$H$20:$I$20,0),COUNT($A$21:$A$2199),1),MATCH($T874,OFFSET($I$21,0,MATCH(U$21,$J$19:$M$19,0),COUNT($A$21:$A$2199),1),0),1)</f>
        <v>#N/A</v>
      </c>
      <c r="V874" s="64" t="e">
        <f ca="1">INDEX(OFFSET($G$21,0,MATCH(V$20,$H$20:$I$20,0),COUNT($A$21:$A$2199),1),MATCH($T874,OFFSET($I$21,0,MATCH(V$21,$J$19:$M$19,0),COUNT($A$21:$A$2199),1),0),1)</f>
        <v>#N/A</v>
      </c>
      <c r="Y874" s="64" t="str">
        <f t="shared" ca="1" si="112"/>
        <v xml:space="preserve"> </v>
      </c>
      <c r="Z874" s="64" t="str">
        <f t="shared" ca="1" si="114"/>
        <v xml:space="preserve"> </v>
      </c>
    </row>
    <row r="875" spans="1:26" hidden="1" outlineLevel="1" x14ac:dyDescent="0.35">
      <c r="A875" s="64">
        <v>6196746</v>
      </c>
      <c r="B875" s="64" t="s">
        <v>405</v>
      </c>
      <c r="C875" s="64">
        <v>2344.46</v>
      </c>
      <c r="D875" s="64">
        <v>153</v>
      </c>
      <c r="E875" s="64">
        <v>183.46</v>
      </c>
      <c r="F875" s="64">
        <v>184.67</v>
      </c>
      <c r="H875" s="64">
        <f t="shared" si="111"/>
        <v>1.2099999999999795</v>
      </c>
      <c r="J875" s="64">
        <f t="shared" si="107"/>
        <v>117</v>
      </c>
      <c r="K875" s="64">
        <f t="shared" si="108"/>
        <v>126</v>
      </c>
      <c r="L875" s="64">
        <f t="shared" si="109"/>
        <v>441</v>
      </c>
      <c r="M875" s="64">
        <f t="shared" si="110"/>
        <v>171</v>
      </c>
      <c r="T875" s="64">
        <f t="shared" si="113"/>
        <v>854</v>
      </c>
      <c r="U875" s="64" t="e">
        <f ca="1">INDEX(OFFSET($G$21,0,MATCH(U$20,$H$20:$I$20,0),COUNT($A$21:$A$2199),1),MATCH($T875,OFFSET($I$21,0,MATCH(U$21,$J$19:$M$19,0),COUNT($A$21:$A$2199),1),0),1)</f>
        <v>#N/A</v>
      </c>
      <c r="V875" s="64" t="e">
        <f ca="1">INDEX(OFFSET($G$21,0,MATCH(V$20,$H$20:$I$20,0),COUNT($A$21:$A$2199),1),MATCH($T875,OFFSET($I$21,0,MATCH(V$21,$J$19:$M$19,0),COUNT($A$21:$A$2199),1),0),1)</f>
        <v>#N/A</v>
      </c>
      <c r="Y875" s="64" t="str">
        <f t="shared" ca="1" si="112"/>
        <v xml:space="preserve"> </v>
      </c>
      <c r="Z875" s="64" t="str">
        <f t="shared" ca="1" si="114"/>
        <v xml:space="preserve"> </v>
      </c>
    </row>
    <row r="876" spans="1:26" hidden="1" outlineLevel="1" x14ac:dyDescent="0.35">
      <c r="A876" s="64">
        <v>6197554</v>
      </c>
      <c r="B876" s="64" t="s">
        <v>102</v>
      </c>
      <c r="C876" s="64">
        <v>7380.76</v>
      </c>
      <c r="D876" s="64">
        <v>185</v>
      </c>
      <c r="E876" s="64">
        <v>573.71</v>
      </c>
      <c r="F876" s="64">
        <v>561.04999999999995</v>
      </c>
      <c r="H876" s="64">
        <f t="shared" si="111"/>
        <v>-12.660000000000082</v>
      </c>
      <c r="J876" s="64">
        <f t="shared" si="107"/>
        <v>118</v>
      </c>
      <c r="K876" s="64">
        <f t="shared" si="108"/>
        <v>126</v>
      </c>
      <c r="L876" s="64">
        <f t="shared" si="109"/>
        <v>441</v>
      </c>
      <c r="M876" s="64">
        <f t="shared" si="110"/>
        <v>171</v>
      </c>
      <c r="T876" s="64">
        <f t="shared" si="113"/>
        <v>855</v>
      </c>
      <c r="U876" s="64" t="e">
        <f ca="1">INDEX(OFFSET($G$21,0,MATCH(U$20,$H$20:$I$20,0),COUNT($A$21:$A$2199),1),MATCH($T876,OFFSET($I$21,0,MATCH(U$21,$J$19:$M$19,0),COUNT($A$21:$A$2199),1),0),1)</f>
        <v>#N/A</v>
      </c>
      <c r="V876" s="64" t="e">
        <f ca="1">INDEX(OFFSET($G$21,0,MATCH(V$20,$H$20:$I$20,0),COUNT($A$21:$A$2199),1),MATCH($T876,OFFSET($I$21,0,MATCH(V$21,$J$19:$M$19,0),COUNT($A$21:$A$2199),1),0),1)</f>
        <v>#N/A</v>
      </c>
      <c r="Y876" s="64" t="str">
        <f t="shared" ca="1" si="112"/>
        <v xml:space="preserve"> </v>
      </c>
      <c r="Z876" s="64" t="str">
        <f t="shared" ca="1" si="114"/>
        <v xml:space="preserve"> </v>
      </c>
    </row>
    <row r="877" spans="1:26" hidden="1" outlineLevel="1" x14ac:dyDescent="0.35">
      <c r="A877" s="64">
        <v>6202882</v>
      </c>
      <c r="B877" s="64" t="s">
        <v>405</v>
      </c>
      <c r="C877" s="64">
        <v>6130.43</v>
      </c>
      <c r="D877" s="64">
        <v>184</v>
      </c>
      <c r="E877" s="64">
        <v>496.19</v>
      </c>
      <c r="F877" s="64">
        <v>484.37</v>
      </c>
      <c r="H877" s="64">
        <f t="shared" si="111"/>
        <v>-11.819999999999993</v>
      </c>
      <c r="J877" s="64">
        <f t="shared" si="107"/>
        <v>118</v>
      </c>
      <c r="K877" s="64">
        <f t="shared" si="108"/>
        <v>127</v>
      </c>
      <c r="L877" s="64">
        <f t="shared" si="109"/>
        <v>441</v>
      </c>
      <c r="M877" s="64">
        <f t="shared" si="110"/>
        <v>171</v>
      </c>
      <c r="T877" s="64">
        <f t="shared" si="113"/>
        <v>856</v>
      </c>
      <c r="U877" s="64" t="e">
        <f ca="1">INDEX(OFFSET($G$21,0,MATCH(U$20,$H$20:$I$20,0),COUNT($A$21:$A$2199),1),MATCH($T877,OFFSET($I$21,0,MATCH(U$21,$J$19:$M$19,0),COUNT($A$21:$A$2199),1),0),1)</f>
        <v>#N/A</v>
      </c>
      <c r="V877" s="64" t="e">
        <f ca="1">INDEX(OFFSET($G$21,0,MATCH(V$20,$H$20:$I$20,0),COUNT($A$21:$A$2199),1),MATCH($T877,OFFSET($I$21,0,MATCH(V$21,$J$19:$M$19,0),COUNT($A$21:$A$2199),1),0),1)</f>
        <v>#N/A</v>
      </c>
      <c r="Y877" s="64" t="str">
        <f t="shared" ca="1" si="112"/>
        <v xml:space="preserve"> </v>
      </c>
      <c r="Z877" s="64" t="str">
        <f t="shared" ca="1" si="114"/>
        <v xml:space="preserve"> </v>
      </c>
    </row>
    <row r="878" spans="1:26" hidden="1" outlineLevel="1" x14ac:dyDescent="0.35">
      <c r="A878" s="64">
        <v>6203187</v>
      </c>
      <c r="B878" s="64" t="s">
        <v>102</v>
      </c>
      <c r="C878" s="64">
        <v>3231.27</v>
      </c>
      <c r="D878" s="64">
        <v>154</v>
      </c>
      <c r="E878" s="64">
        <v>266.45999999999998</v>
      </c>
      <c r="F878" s="64">
        <v>259.83</v>
      </c>
      <c r="H878" s="64">
        <f t="shared" si="111"/>
        <v>-6.6299999999999955</v>
      </c>
      <c r="J878" s="64">
        <f t="shared" si="107"/>
        <v>119</v>
      </c>
      <c r="K878" s="64">
        <f t="shared" si="108"/>
        <v>127</v>
      </c>
      <c r="L878" s="64">
        <f t="shared" si="109"/>
        <v>441</v>
      </c>
      <c r="M878" s="64">
        <f t="shared" si="110"/>
        <v>171</v>
      </c>
      <c r="T878" s="64">
        <f t="shared" si="113"/>
        <v>857</v>
      </c>
      <c r="U878" s="64" t="e">
        <f ca="1">INDEX(OFFSET($G$21,0,MATCH(U$20,$H$20:$I$20,0),COUNT($A$21:$A$2199),1),MATCH($T878,OFFSET($I$21,0,MATCH(U$21,$J$19:$M$19,0),COUNT($A$21:$A$2199),1),0),1)</f>
        <v>#N/A</v>
      </c>
      <c r="V878" s="64" t="e">
        <f ca="1">INDEX(OFFSET($G$21,0,MATCH(V$20,$H$20:$I$20,0),COUNT($A$21:$A$2199),1),MATCH($T878,OFFSET($I$21,0,MATCH(V$21,$J$19:$M$19,0),COUNT($A$21:$A$2199),1),0),1)</f>
        <v>#N/A</v>
      </c>
      <c r="Y878" s="64" t="str">
        <f t="shared" ca="1" si="112"/>
        <v xml:space="preserve"> </v>
      </c>
      <c r="Z878" s="64" t="str">
        <f t="shared" ca="1" si="114"/>
        <v xml:space="preserve"> </v>
      </c>
    </row>
    <row r="879" spans="1:26" hidden="1" outlineLevel="1" x14ac:dyDescent="0.35">
      <c r="A879" s="64">
        <v>6212857</v>
      </c>
      <c r="B879" s="64" t="s">
        <v>184</v>
      </c>
      <c r="C879" s="64">
        <v>6286.05</v>
      </c>
      <c r="D879" s="64">
        <v>185</v>
      </c>
      <c r="E879" s="64">
        <v>520.87</v>
      </c>
      <c r="F879" s="64">
        <v>0</v>
      </c>
      <c r="H879" s="64">
        <f t="shared" si="111"/>
        <v>-520.87</v>
      </c>
      <c r="J879" s="64">
        <f t="shared" si="107"/>
        <v>119</v>
      </c>
      <c r="K879" s="64">
        <f t="shared" si="108"/>
        <v>127</v>
      </c>
      <c r="L879" s="64">
        <f t="shared" si="109"/>
        <v>442</v>
      </c>
      <c r="M879" s="64">
        <f t="shared" si="110"/>
        <v>171</v>
      </c>
      <c r="T879" s="64">
        <f t="shared" si="113"/>
        <v>858</v>
      </c>
      <c r="U879" s="64" t="e">
        <f ca="1">INDEX(OFFSET($G$21,0,MATCH(U$20,$H$20:$I$20,0),COUNT($A$21:$A$2199),1),MATCH($T879,OFFSET($I$21,0,MATCH(U$21,$J$19:$M$19,0),COUNT($A$21:$A$2199),1),0),1)</f>
        <v>#N/A</v>
      </c>
      <c r="V879" s="64" t="e">
        <f ca="1">INDEX(OFFSET($G$21,0,MATCH(V$20,$H$20:$I$20,0),COUNT($A$21:$A$2199),1),MATCH($T879,OFFSET($I$21,0,MATCH(V$21,$J$19:$M$19,0),COUNT($A$21:$A$2199),1),0),1)</f>
        <v>#N/A</v>
      </c>
      <c r="Y879" s="64" t="str">
        <f t="shared" ca="1" si="112"/>
        <v xml:space="preserve"> </v>
      </c>
      <c r="Z879" s="64" t="str">
        <f t="shared" ca="1" si="114"/>
        <v xml:space="preserve"> </v>
      </c>
    </row>
    <row r="880" spans="1:26" hidden="1" outlineLevel="1" x14ac:dyDescent="0.35">
      <c r="A880" s="64">
        <v>6225157</v>
      </c>
      <c r="B880" s="64" t="s">
        <v>102</v>
      </c>
      <c r="C880" s="64">
        <v>5826.75</v>
      </c>
      <c r="D880" s="64">
        <v>151</v>
      </c>
      <c r="E880" s="64">
        <v>444.79</v>
      </c>
      <c r="F880" s="64">
        <v>438.75</v>
      </c>
      <c r="H880" s="64">
        <f t="shared" si="111"/>
        <v>-6.0400000000000205</v>
      </c>
      <c r="J880" s="64">
        <f t="shared" si="107"/>
        <v>120</v>
      </c>
      <c r="K880" s="64">
        <f t="shared" si="108"/>
        <v>127</v>
      </c>
      <c r="L880" s="64">
        <f t="shared" si="109"/>
        <v>442</v>
      </c>
      <c r="M880" s="64">
        <f t="shared" si="110"/>
        <v>171</v>
      </c>
      <c r="T880" s="64">
        <f t="shared" si="113"/>
        <v>859</v>
      </c>
      <c r="U880" s="64" t="e">
        <f ca="1">INDEX(OFFSET($G$21,0,MATCH(U$20,$H$20:$I$20,0),COUNT($A$21:$A$2199),1),MATCH($T880,OFFSET($I$21,0,MATCH(U$21,$J$19:$M$19,0),COUNT($A$21:$A$2199),1),0),1)</f>
        <v>#N/A</v>
      </c>
      <c r="V880" s="64" t="e">
        <f ca="1">INDEX(OFFSET($G$21,0,MATCH(V$20,$H$20:$I$20,0),COUNT($A$21:$A$2199),1),MATCH($T880,OFFSET($I$21,0,MATCH(V$21,$J$19:$M$19,0),COUNT($A$21:$A$2199),1),0),1)</f>
        <v>#N/A</v>
      </c>
      <c r="Y880" s="64" t="str">
        <f t="shared" ca="1" si="112"/>
        <v xml:space="preserve"> </v>
      </c>
      <c r="Z880" s="64" t="str">
        <f t="shared" ca="1" si="114"/>
        <v xml:space="preserve"> </v>
      </c>
    </row>
    <row r="881" spans="1:26" hidden="1" outlineLevel="1" x14ac:dyDescent="0.35">
      <c r="A881" s="64">
        <v>6227666</v>
      </c>
      <c r="B881" s="64" t="s">
        <v>416</v>
      </c>
      <c r="C881" s="64">
        <v>6090.03</v>
      </c>
      <c r="D881" s="64">
        <v>184</v>
      </c>
      <c r="E881" s="64">
        <v>494.22</v>
      </c>
      <c r="F881" s="64">
        <v>0</v>
      </c>
      <c r="H881" s="64">
        <f t="shared" si="111"/>
        <v>-494.22</v>
      </c>
      <c r="J881" s="64">
        <f t="shared" si="107"/>
        <v>120</v>
      </c>
      <c r="K881" s="64">
        <f t="shared" si="108"/>
        <v>127</v>
      </c>
      <c r="L881" s="64">
        <f t="shared" si="109"/>
        <v>442</v>
      </c>
      <c r="M881" s="64">
        <f t="shared" si="110"/>
        <v>172</v>
      </c>
      <c r="T881" s="64">
        <f t="shared" si="113"/>
        <v>860</v>
      </c>
      <c r="U881" s="64" t="e">
        <f ca="1">INDEX(OFFSET($G$21,0,MATCH(U$20,$H$20:$I$20,0),COUNT($A$21:$A$2199),1),MATCH($T881,OFFSET($I$21,0,MATCH(U$21,$J$19:$M$19,0),COUNT($A$21:$A$2199),1),0),1)</f>
        <v>#N/A</v>
      </c>
      <c r="V881" s="64" t="e">
        <f ca="1">INDEX(OFFSET($G$21,0,MATCH(V$20,$H$20:$I$20,0),COUNT($A$21:$A$2199),1),MATCH($T881,OFFSET($I$21,0,MATCH(V$21,$J$19:$M$19,0),COUNT($A$21:$A$2199),1),0),1)</f>
        <v>#N/A</v>
      </c>
      <c r="Y881" s="64" t="str">
        <f t="shared" ca="1" si="112"/>
        <v xml:space="preserve"> </v>
      </c>
      <c r="Z881" s="64" t="str">
        <f t="shared" ca="1" si="114"/>
        <v xml:space="preserve"> </v>
      </c>
    </row>
    <row r="882" spans="1:26" hidden="1" outlineLevel="1" x14ac:dyDescent="0.35">
      <c r="A882" s="64">
        <v>6230560</v>
      </c>
      <c r="B882" s="64" t="s">
        <v>416</v>
      </c>
      <c r="C882" s="64">
        <v>4750.83</v>
      </c>
      <c r="D882" s="64">
        <v>183</v>
      </c>
      <c r="E882" s="64">
        <v>403.5</v>
      </c>
      <c r="F882" s="64">
        <v>0</v>
      </c>
      <c r="H882" s="64">
        <f t="shared" si="111"/>
        <v>-403.5</v>
      </c>
      <c r="J882" s="64">
        <f t="shared" si="107"/>
        <v>120</v>
      </c>
      <c r="K882" s="64">
        <f t="shared" si="108"/>
        <v>127</v>
      </c>
      <c r="L882" s="64">
        <f t="shared" si="109"/>
        <v>442</v>
      </c>
      <c r="M882" s="64">
        <f t="shared" si="110"/>
        <v>173</v>
      </c>
      <c r="T882" s="64">
        <f t="shared" si="113"/>
        <v>861</v>
      </c>
      <c r="U882" s="64" t="e">
        <f ca="1">INDEX(OFFSET($G$21,0,MATCH(U$20,$H$20:$I$20,0),COUNT($A$21:$A$2199),1),MATCH($T882,OFFSET($I$21,0,MATCH(U$21,$J$19:$M$19,0),COUNT($A$21:$A$2199),1),0),1)</f>
        <v>#N/A</v>
      </c>
      <c r="V882" s="64" t="e">
        <f ca="1">INDEX(OFFSET($G$21,0,MATCH(V$20,$H$20:$I$20,0),COUNT($A$21:$A$2199),1),MATCH($T882,OFFSET($I$21,0,MATCH(V$21,$J$19:$M$19,0),COUNT($A$21:$A$2199),1),0),1)</f>
        <v>#N/A</v>
      </c>
      <c r="Y882" s="64" t="str">
        <f t="shared" ca="1" si="112"/>
        <v xml:space="preserve"> </v>
      </c>
      <c r="Z882" s="64" t="str">
        <f t="shared" ca="1" si="114"/>
        <v xml:space="preserve"> </v>
      </c>
    </row>
    <row r="883" spans="1:26" hidden="1" outlineLevel="1" x14ac:dyDescent="0.35">
      <c r="A883" s="64">
        <v>6231914</v>
      </c>
      <c r="B883" s="64" t="s">
        <v>184</v>
      </c>
      <c r="C883" s="64">
        <v>6326.88</v>
      </c>
      <c r="D883" s="64">
        <v>185</v>
      </c>
      <c r="E883" s="64">
        <v>531.41</v>
      </c>
      <c r="F883" s="64">
        <v>0</v>
      </c>
      <c r="H883" s="64">
        <f t="shared" si="111"/>
        <v>-531.41</v>
      </c>
      <c r="J883" s="64">
        <f t="shared" si="107"/>
        <v>120</v>
      </c>
      <c r="K883" s="64">
        <f t="shared" si="108"/>
        <v>127</v>
      </c>
      <c r="L883" s="64">
        <f t="shared" si="109"/>
        <v>443</v>
      </c>
      <c r="M883" s="64">
        <f t="shared" si="110"/>
        <v>173</v>
      </c>
      <c r="T883" s="64">
        <f t="shared" si="113"/>
        <v>862</v>
      </c>
      <c r="U883" s="64" t="e">
        <f ca="1">INDEX(OFFSET($G$21,0,MATCH(U$20,$H$20:$I$20,0),COUNT($A$21:$A$2199),1),MATCH($T883,OFFSET($I$21,0,MATCH(U$21,$J$19:$M$19,0),COUNT($A$21:$A$2199),1),0),1)</f>
        <v>#N/A</v>
      </c>
      <c r="V883" s="64" t="e">
        <f ca="1">INDEX(OFFSET($G$21,0,MATCH(V$20,$H$20:$I$20,0),COUNT($A$21:$A$2199),1),MATCH($T883,OFFSET($I$21,0,MATCH(V$21,$J$19:$M$19,0),COUNT($A$21:$A$2199),1),0),1)</f>
        <v>#N/A</v>
      </c>
      <c r="Y883" s="64" t="str">
        <f t="shared" ca="1" si="112"/>
        <v xml:space="preserve"> </v>
      </c>
      <c r="Z883" s="64" t="str">
        <f t="shared" ca="1" si="114"/>
        <v xml:space="preserve"> </v>
      </c>
    </row>
    <row r="884" spans="1:26" hidden="1" outlineLevel="1" x14ac:dyDescent="0.35">
      <c r="A884" s="64">
        <v>6234091</v>
      </c>
      <c r="B884" s="64" t="s">
        <v>184</v>
      </c>
      <c r="C884" s="64">
        <v>5296.44</v>
      </c>
      <c r="D884" s="64">
        <v>182</v>
      </c>
      <c r="E884" s="64">
        <v>411.19</v>
      </c>
      <c r="F884" s="64">
        <v>0</v>
      </c>
      <c r="H884" s="64">
        <f t="shared" si="111"/>
        <v>-411.19</v>
      </c>
      <c r="J884" s="64">
        <f t="shared" si="107"/>
        <v>120</v>
      </c>
      <c r="K884" s="64">
        <f t="shared" si="108"/>
        <v>127</v>
      </c>
      <c r="L884" s="64">
        <f t="shared" si="109"/>
        <v>444</v>
      </c>
      <c r="M884" s="64">
        <f t="shared" si="110"/>
        <v>173</v>
      </c>
      <c r="T884" s="64">
        <f t="shared" si="113"/>
        <v>863</v>
      </c>
      <c r="U884" s="64" t="e">
        <f ca="1">INDEX(OFFSET($G$21,0,MATCH(U$20,$H$20:$I$20,0),COUNT($A$21:$A$2199),1),MATCH($T884,OFFSET($I$21,0,MATCH(U$21,$J$19:$M$19,0),COUNT($A$21:$A$2199),1),0),1)</f>
        <v>#N/A</v>
      </c>
      <c r="V884" s="64" t="e">
        <f ca="1">INDEX(OFFSET($G$21,0,MATCH(V$20,$H$20:$I$20,0),COUNT($A$21:$A$2199),1),MATCH($T884,OFFSET($I$21,0,MATCH(V$21,$J$19:$M$19,0),COUNT($A$21:$A$2199),1),0),1)</f>
        <v>#N/A</v>
      </c>
      <c r="Y884" s="64" t="str">
        <f t="shared" ca="1" si="112"/>
        <v xml:space="preserve"> </v>
      </c>
      <c r="Z884" s="64" t="str">
        <f t="shared" ca="1" si="114"/>
        <v xml:space="preserve"> </v>
      </c>
    </row>
    <row r="885" spans="1:26" hidden="1" outlineLevel="1" x14ac:dyDescent="0.35">
      <c r="A885" s="64">
        <v>6244371</v>
      </c>
      <c r="B885" s="64" t="s">
        <v>184</v>
      </c>
      <c r="C885" s="64">
        <v>7499.86</v>
      </c>
      <c r="D885" s="64">
        <v>183</v>
      </c>
      <c r="E885" s="64">
        <v>587.88</v>
      </c>
      <c r="F885" s="64">
        <v>0</v>
      </c>
      <c r="H885" s="64">
        <f t="shared" si="111"/>
        <v>-587.88</v>
      </c>
      <c r="J885" s="64">
        <f t="shared" si="107"/>
        <v>120</v>
      </c>
      <c r="K885" s="64">
        <f t="shared" si="108"/>
        <v>127</v>
      </c>
      <c r="L885" s="64">
        <f t="shared" si="109"/>
        <v>445</v>
      </c>
      <c r="M885" s="64">
        <f t="shared" si="110"/>
        <v>173</v>
      </c>
      <c r="T885" s="64">
        <f t="shared" si="113"/>
        <v>864</v>
      </c>
      <c r="U885" s="64" t="e">
        <f ca="1">INDEX(OFFSET($G$21,0,MATCH(U$20,$H$20:$I$20,0),COUNT($A$21:$A$2199),1),MATCH($T885,OFFSET($I$21,0,MATCH(U$21,$J$19:$M$19,0),COUNT($A$21:$A$2199),1),0),1)</f>
        <v>#N/A</v>
      </c>
      <c r="V885" s="64" t="e">
        <f ca="1">INDEX(OFFSET($G$21,0,MATCH(V$20,$H$20:$I$20,0),COUNT($A$21:$A$2199),1),MATCH($T885,OFFSET($I$21,0,MATCH(V$21,$J$19:$M$19,0),COUNT($A$21:$A$2199),1),0),1)</f>
        <v>#N/A</v>
      </c>
      <c r="Y885" s="64" t="str">
        <f t="shared" ca="1" si="112"/>
        <v xml:space="preserve"> </v>
      </c>
      <c r="Z885" s="64" t="str">
        <f t="shared" ca="1" si="114"/>
        <v xml:space="preserve"> </v>
      </c>
    </row>
    <row r="886" spans="1:26" hidden="1" outlineLevel="1" x14ac:dyDescent="0.35">
      <c r="A886" s="64">
        <v>6246541</v>
      </c>
      <c r="B886" s="64" t="s">
        <v>184</v>
      </c>
      <c r="C886" s="64">
        <v>10281.33</v>
      </c>
      <c r="D886" s="64">
        <v>183</v>
      </c>
      <c r="E886" s="64">
        <v>778.54</v>
      </c>
      <c r="F886" s="64">
        <v>0</v>
      </c>
      <c r="H886" s="64">
        <f t="shared" si="111"/>
        <v>-778.54</v>
      </c>
      <c r="J886" s="64">
        <f t="shared" si="107"/>
        <v>120</v>
      </c>
      <c r="K886" s="64">
        <f t="shared" si="108"/>
        <v>127</v>
      </c>
      <c r="L886" s="64">
        <f t="shared" si="109"/>
        <v>446</v>
      </c>
      <c r="M886" s="64">
        <f t="shared" si="110"/>
        <v>173</v>
      </c>
      <c r="T886" s="64">
        <f t="shared" si="113"/>
        <v>865</v>
      </c>
      <c r="U886" s="64" t="e">
        <f ca="1">INDEX(OFFSET($G$21,0,MATCH(U$20,$H$20:$I$20,0),COUNT($A$21:$A$2199),1),MATCH($T886,OFFSET($I$21,0,MATCH(U$21,$J$19:$M$19,0),COUNT($A$21:$A$2199),1),0),1)</f>
        <v>#N/A</v>
      </c>
      <c r="V886" s="64" t="e">
        <f ca="1">INDEX(OFFSET($G$21,0,MATCH(V$20,$H$20:$I$20,0),COUNT($A$21:$A$2199),1),MATCH($T886,OFFSET($I$21,0,MATCH(V$21,$J$19:$M$19,0),COUNT($A$21:$A$2199),1),0),1)</f>
        <v>#N/A</v>
      </c>
      <c r="Y886" s="64" t="str">
        <f t="shared" ca="1" si="112"/>
        <v xml:space="preserve"> </v>
      </c>
      <c r="Z886" s="64" t="str">
        <f t="shared" ca="1" si="114"/>
        <v xml:space="preserve"> </v>
      </c>
    </row>
    <row r="887" spans="1:26" hidden="1" outlineLevel="1" x14ac:dyDescent="0.35">
      <c r="A887" s="64">
        <v>6247862</v>
      </c>
      <c r="B887" s="64" t="s">
        <v>184</v>
      </c>
      <c r="C887" s="64">
        <v>4806.58</v>
      </c>
      <c r="D887" s="64">
        <v>186</v>
      </c>
      <c r="E887" s="64">
        <v>359.95</v>
      </c>
      <c r="F887" s="64">
        <v>0</v>
      </c>
      <c r="H887" s="64">
        <f t="shared" si="111"/>
        <v>-359.95</v>
      </c>
      <c r="J887" s="64">
        <f t="shared" si="107"/>
        <v>120</v>
      </c>
      <c r="K887" s="64">
        <f t="shared" si="108"/>
        <v>127</v>
      </c>
      <c r="L887" s="64">
        <f t="shared" si="109"/>
        <v>447</v>
      </c>
      <c r="M887" s="64">
        <f t="shared" si="110"/>
        <v>173</v>
      </c>
      <c r="T887" s="64">
        <f t="shared" si="113"/>
        <v>866</v>
      </c>
      <c r="U887" s="64" t="e">
        <f ca="1">INDEX(OFFSET($G$21,0,MATCH(U$20,$H$20:$I$20,0),COUNT($A$21:$A$2199),1),MATCH($T887,OFFSET($I$21,0,MATCH(U$21,$J$19:$M$19,0),COUNT($A$21:$A$2199),1),0),1)</f>
        <v>#N/A</v>
      </c>
      <c r="V887" s="64" t="e">
        <f ca="1">INDEX(OFFSET($G$21,0,MATCH(V$20,$H$20:$I$20,0),COUNT($A$21:$A$2199),1),MATCH($T887,OFFSET($I$21,0,MATCH(V$21,$J$19:$M$19,0),COUNT($A$21:$A$2199),1),0),1)</f>
        <v>#N/A</v>
      </c>
      <c r="Y887" s="64" t="str">
        <f t="shared" ca="1" si="112"/>
        <v xml:space="preserve"> </v>
      </c>
      <c r="Z887" s="64" t="str">
        <f t="shared" ca="1" si="114"/>
        <v xml:space="preserve"> </v>
      </c>
    </row>
    <row r="888" spans="1:26" hidden="1" outlineLevel="1" x14ac:dyDescent="0.35">
      <c r="A888" s="64">
        <v>6259677</v>
      </c>
      <c r="B888" s="64" t="s">
        <v>102</v>
      </c>
      <c r="C888" s="64">
        <v>3592.24</v>
      </c>
      <c r="D888" s="64">
        <v>153</v>
      </c>
      <c r="E888" s="64">
        <v>312.76</v>
      </c>
      <c r="F888" s="64">
        <v>316.43</v>
      </c>
      <c r="H888" s="64">
        <f t="shared" si="111"/>
        <v>3.6700000000000159</v>
      </c>
      <c r="J888" s="64">
        <f t="shared" si="107"/>
        <v>121</v>
      </c>
      <c r="K888" s="64">
        <f t="shared" si="108"/>
        <v>127</v>
      </c>
      <c r="L888" s="64">
        <f t="shared" si="109"/>
        <v>447</v>
      </c>
      <c r="M888" s="64">
        <f t="shared" si="110"/>
        <v>173</v>
      </c>
      <c r="T888" s="64">
        <f t="shared" si="113"/>
        <v>867</v>
      </c>
      <c r="U888" s="64" t="e">
        <f ca="1">INDEX(OFFSET($G$21,0,MATCH(U$20,$H$20:$I$20,0),COUNT($A$21:$A$2199),1),MATCH($T888,OFFSET($I$21,0,MATCH(U$21,$J$19:$M$19,0),COUNT($A$21:$A$2199),1),0),1)</f>
        <v>#N/A</v>
      </c>
      <c r="V888" s="64" t="e">
        <f ca="1">INDEX(OFFSET($G$21,0,MATCH(V$20,$H$20:$I$20,0),COUNT($A$21:$A$2199),1),MATCH($T888,OFFSET($I$21,0,MATCH(V$21,$J$19:$M$19,0),COUNT($A$21:$A$2199),1),0),1)</f>
        <v>#N/A</v>
      </c>
      <c r="Y888" s="64" t="str">
        <f t="shared" ca="1" si="112"/>
        <v xml:space="preserve"> </v>
      </c>
      <c r="Z888" s="64" t="str">
        <f t="shared" ca="1" si="114"/>
        <v xml:space="preserve"> </v>
      </c>
    </row>
    <row r="889" spans="1:26" hidden="1" outlineLevel="1" x14ac:dyDescent="0.35">
      <c r="A889" s="64">
        <v>6261432</v>
      </c>
      <c r="B889" s="64" t="s">
        <v>405</v>
      </c>
      <c r="C889" s="64">
        <v>5455.44</v>
      </c>
      <c r="D889" s="64">
        <v>186</v>
      </c>
      <c r="E889" s="64">
        <v>432.51</v>
      </c>
      <c r="F889" s="64">
        <v>430.19</v>
      </c>
      <c r="H889" s="64">
        <f t="shared" si="111"/>
        <v>-2.3199999999999932</v>
      </c>
      <c r="J889" s="64">
        <f t="shared" si="107"/>
        <v>121</v>
      </c>
      <c r="K889" s="64">
        <f t="shared" si="108"/>
        <v>128</v>
      </c>
      <c r="L889" s="64">
        <f t="shared" si="109"/>
        <v>447</v>
      </c>
      <c r="M889" s="64">
        <f t="shared" si="110"/>
        <v>173</v>
      </c>
      <c r="T889" s="64">
        <f t="shared" si="113"/>
        <v>868</v>
      </c>
      <c r="U889" s="64" t="e">
        <f ca="1">INDEX(OFFSET($G$21,0,MATCH(U$20,$H$20:$I$20,0),COUNT($A$21:$A$2199),1),MATCH($T889,OFFSET($I$21,0,MATCH(U$21,$J$19:$M$19,0),COUNT($A$21:$A$2199),1),0),1)</f>
        <v>#N/A</v>
      </c>
      <c r="V889" s="64" t="e">
        <f ca="1">INDEX(OFFSET($G$21,0,MATCH(V$20,$H$20:$I$20,0),COUNT($A$21:$A$2199),1),MATCH($T889,OFFSET($I$21,0,MATCH(V$21,$J$19:$M$19,0),COUNT($A$21:$A$2199),1),0),1)</f>
        <v>#N/A</v>
      </c>
      <c r="Y889" s="64" t="str">
        <f t="shared" ca="1" si="112"/>
        <v xml:space="preserve"> </v>
      </c>
      <c r="Z889" s="64" t="str">
        <f t="shared" ca="1" si="114"/>
        <v xml:space="preserve"> </v>
      </c>
    </row>
    <row r="890" spans="1:26" hidden="1" outlineLevel="1" x14ac:dyDescent="0.35">
      <c r="A890" s="64">
        <v>6261812</v>
      </c>
      <c r="B890" s="64" t="s">
        <v>416</v>
      </c>
      <c r="C890" s="64">
        <v>4907.79</v>
      </c>
      <c r="D890" s="64">
        <v>183</v>
      </c>
      <c r="E890" s="64">
        <v>394.25</v>
      </c>
      <c r="F890" s="64">
        <v>0</v>
      </c>
      <c r="H890" s="64">
        <f t="shared" si="111"/>
        <v>-394.25</v>
      </c>
      <c r="J890" s="64">
        <f t="shared" si="107"/>
        <v>121</v>
      </c>
      <c r="K890" s="64">
        <f t="shared" si="108"/>
        <v>128</v>
      </c>
      <c r="L890" s="64">
        <f t="shared" si="109"/>
        <v>447</v>
      </c>
      <c r="M890" s="64">
        <f t="shared" si="110"/>
        <v>174</v>
      </c>
      <c r="T890" s="64">
        <f t="shared" si="113"/>
        <v>869</v>
      </c>
      <c r="U890" s="64" t="e">
        <f ca="1">INDEX(OFFSET($G$21,0,MATCH(U$20,$H$20:$I$20,0),COUNT($A$21:$A$2199),1),MATCH($T890,OFFSET($I$21,0,MATCH(U$21,$J$19:$M$19,0),COUNT($A$21:$A$2199),1),0),1)</f>
        <v>#N/A</v>
      </c>
      <c r="V890" s="64" t="e">
        <f ca="1">INDEX(OFFSET($G$21,0,MATCH(V$20,$H$20:$I$20,0),COUNT($A$21:$A$2199),1),MATCH($T890,OFFSET($I$21,0,MATCH(V$21,$J$19:$M$19,0),COUNT($A$21:$A$2199),1),0),1)</f>
        <v>#N/A</v>
      </c>
      <c r="Y890" s="64" t="str">
        <f t="shared" ca="1" si="112"/>
        <v xml:space="preserve"> </v>
      </c>
      <c r="Z890" s="64" t="str">
        <f t="shared" ca="1" si="114"/>
        <v xml:space="preserve"> </v>
      </c>
    </row>
    <row r="891" spans="1:26" hidden="1" outlineLevel="1" x14ac:dyDescent="0.35">
      <c r="A891" s="64">
        <v>6267935</v>
      </c>
      <c r="B891" s="64" t="s">
        <v>184</v>
      </c>
      <c r="C891" s="64">
        <v>5995.13</v>
      </c>
      <c r="D891" s="64">
        <v>185</v>
      </c>
      <c r="E891" s="64">
        <v>480.95</v>
      </c>
      <c r="F891" s="64">
        <v>0</v>
      </c>
      <c r="H891" s="64">
        <f t="shared" si="111"/>
        <v>-480.95</v>
      </c>
      <c r="J891" s="64">
        <f t="shared" si="107"/>
        <v>121</v>
      </c>
      <c r="K891" s="64">
        <f t="shared" si="108"/>
        <v>128</v>
      </c>
      <c r="L891" s="64">
        <f t="shared" si="109"/>
        <v>448</v>
      </c>
      <c r="M891" s="64">
        <f t="shared" si="110"/>
        <v>174</v>
      </c>
      <c r="T891" s="64">
        <f t="shared" si="113"/>
        <v>870</v>
      </c>
      <c r="U891" s="64" t="e">
        <f ca="1">INDEX(OFFSET($G$21,0,MATCH(U$20,$H$20:$I$20,0),COUNT($A$21:$A$2199),1),MATCH($T891,OFFSET($I$21,0,MATCH(U$21,$J$19:$M$19,0),COUNT($A$21:$A$2199),1),0),1)</f>
        <v>#N/A</v>
      </c>
      <c r="V891" s="64" t="e">
        <f ca="1">INDEX(OFFSET($G$21,0,MATCH(V$20,$H$20:$I$20,0),COUNT($A$21:$A$2199),1),MATCH($T891,OFFSET($I$21,0,MATCH(V$21,$J$19:$M$19,0),COUNT($A$21:$A$2199),1),0),1)</f>
        <v>#N/A</v>
      </c>
      <c r="Y891" s="64" t="str">
        <f t="shared" ca="1" si="112"/>
        <v xml:space="preserve"> </v>
      </c>
      <c r="Z891" s="64" t="str">
        <f t="shared" ca="1" si="114"/>
        <v xml:space="preserve"> </v>
      </c>
    </row>
    <row r="892" spans="1:26" hidden="1" outlineLevel="1" x14ac:dyDescent="0.35">
      <c r="A892" s="64">
        <v>6272330</v>
      </c>
      <c r="B892" s="64" t="s">
        <v>184</v>
      </c>
      <c r="C892" s="64">
        <v>8603.24</v>
      </c>
      <c r="D892" s="64">
        <v>183</v>
      </c>
      <c r="E892" s="64">
        <v>707.64</v>
      </c>
      <c r="F892" s="64">
        <v>0</v>
      </c>
      <c r="H892" s="64">
        <f t="shared" si="111"/>
        <v>-707.64</v>
      </c>
      <c r="J892" s="64">
        <f t="shared" si="107"/>
        <v>121</v>
      </c>
      <c r="K892" s="64">
        <f t="shared" si="108"/>
        <v>128</v>
      </c>
      <c r="L892" s="64">
        <f t="shared" si="109"/>
        <v>449</v>
      </c>
      <c r="M892" s="64">
        <f t="shared" si="110"/>
        <v>174</v>
      </c>
      <c r="T892" s="64">
        <f t="shared" si="113"/>
        <v>871</v>
      </c>
      <c r="U892" s="64" t="e">
        <f ca="1">INDEX(OFFSET($G$21,0,MATCH(U$20,$H$20:$I$20,0),COUNT($A$21:$A$2199),1),MATCH($T892,OFFSET($I$21,0,MATCH(U$21,$J$19:$M$19,0),COUNT($A$21:$A$2199),1),0),1)</f>
        <v>#N/A</v>
      </c>
      <c r="V892" s="64" t="e">
        <f ca="1">INDEX(OFFSET($G$21,0,MATCH(V$20,$H$20:$I$20,0),COUNT($A$21:$A$2199),1),MATCH($T892,OFFSET($I$21,0,MATCH(V$21,$J$19:$M$19,0),COUNT($A$21:$A$2199),1),0),1)</f>
        <v>#N/A</v>
      </c>
      <c r="Y892" s="64" t="str">
        <f t="shared" ca="1" si="112"/>
        <v xml:space="preserve"> </v>
      </c>
      <c r="Z892" s="64" t="str">
        <f t="shared" ca="1" si="114"/>
        <v xml:space="preserve"> </v>
      </c>
    </row>
    <row r="893" spans="1:26" hidden="1" outlineLevel="1" x14ac:dyDescent="0.35">
      <c r="A893" s="64">
        <v>6274980</v>
      </c>
      <c r="B893" s="64" t="s">
        <v>184</v>
      </c>
      <c r="C893" s="64">
        <v>4478.09</v>
      </c>
      <c r="D893" s="64">
        <v>184</v>
      </c>
      <c r="E893" s="64">
        <v>349.91</v>
      </c>
      <c r="F893" s="64">
        <v>0</v>
      </c>
      <c r="H893" s="64">
        <f t="shared" si="111"/>
        <v>-349.91</v>
      </c>
      <c r="J893" s="64">
        <f t="shared" si="107"/>
        <v>121</v>
      </c>
      <c r="K893" s="64">
        <f t="shared" si="108"/>
        <v>128</v>
      </c>
      <c r="L893" s="64">
        <f t="shared" si="109"/>
        <v>450</v>
      </c>
      <c r="M893" s="64">
        <f t="shared" si="110"/>
        <v>174</v>
      </c>
      <c r="T893" s="64">
        <f t="shared" si="113"/>
        <v>872</v>
      </c>
      <c r="U893" s="64" t="e">
        <f ca="1">INDEX(OFFSET($G$21,0,MATCH(U$20,$H$20:$I$20,0),COUNT($A$21:$A$2199),1),MATCH($T893,OFFSET($I$21,0,MATCH(U$21,$J$19:$M$19,0),COUNT($A$21:$A$2199),1),0),1)</f>
        <v>#N/A</v>
      </c>
      <c r="V893" s="64" t="e">
        <f ca="1">INDEX(OFFSET($G$21,0,MATCH(V$20,$H$20:$I$20,0),COUNT($A$21:$A$2199),1),MATCH($T893,OFFSET($I$21,0,MATCH(V$21,$J$19:$M$19,0),COUNT($A$21:$A$2199),1),0),1)</f>
        <v>#N/A</v>
      </c>
      <c r="Y893" s="64" t="str">
        <f t="shared" ca="1" si="112"/>
        <v xml:space="preserve"> </v>
      </c>
      <c r="Z893" s="64" t="str">
        <f t="shared" ca="1" si="114"/>
        <v xml:space="preserve"> </v>
      </c>
    </row>
    <row r="894" spans="1:26" hidden="1" outlineLevel="1" x14ac:dyDescent="0.35">
      <c r="A894" s="64">
        <v>6275350</v>
      </c>
      <c r="B894" s="64" t="s">
        <v>184</v>
      </c>
      <c r="C894" s="64">
        <v>9030.7099999999991</v>
      </c>
      <c r="D894" s="64">
        <v>183</v>
      </c>
      <c r="E894" s="64">
        <v>742.72</v>
      </c>
      <c r="F894" s="64">
        <v>0</v>
      </c>
      <c r="H894" s="64">
        <f t="shared" si="111"/>
        <v>-742.72</v>
      </c>
      <c r="J894" s="64">
        <f t="shared" si="107"/>
        <v>121</v>
      </c>
      <c r="K894" s="64">
        <f t="shared" si="108"/>
        <v>128</v>
      </c>
      <c r="L894" s="64">
        <f t="shared" si="109"/>
        <v>451</v>
      </c>
      <c r="M894" s="64">
        <f t="shared" si="110"/>
        <v>174</v>
      </c>
      <c r="T894" s="64">
        <f t="shared" si="113"/>
        <v>873</v>
      </c>
      <c r="U894" s="64" t="e">
        <f ca="1">INDEX(OFFSET($G$21,0,MATCH(U$20,$H$20:$I$20,0),COUNT($A$21:$A$2199),1),MATCH($T894,OFFSET($I$21,0,MATCH(U$21,$J$19:$M$19,0),COUNT($A$21:$A$2199),1),0),1)</f>
        <v>#N/A</v>
      </c>
      <c r="V894" s="64" t="e">
        <f ca="1">INDEX(OFFSET($G$21,0,MATCH(V$20,$H$20:$I$20,0),COUNT($A$21:$A$2199),1),MATCH($T894,OFFSET($I$21,0,MATCH(V$21,$J$19:$M$19,0),COUNT($A$21:$A$2199),1),0),1)</f>
        <v>#N/A</v>
      </c>
      <c r="Y894" s="64" t="str">
        <f t="shared" ca="1" si="112"/>
        <v xml:space="preserve"> </v>
      </c>
      <c r="Z894" s="64" t="str">
        <f t="shared" ca="1" si="114"/>
        <v xml:space="preserve"> </v>
      </c>
    </row>
    <row r="895" spans="1:26" hidden="1" outlineLevel="1" x14ac:dyDescent="0.35">
      <c r="A895" s="64">
        <v>6281240</v>
      </c>
      <c r="B895" s="64" t="s">
        <v>184</v>
      </c>
      <c r="C895" s="64">
        <v>5687.55</v>
      </c>
      <c r="D895" s="64">
        <v>186</v>
      </c>
      <c r="E895" s="64">
        <v>460.51</v>
      </c>
      <c r="F895" s="64">
        <v>0</v>
      </c>
      <c r="H895" s="64">
        <f t="shared" si="111"/>
        <v>-460.51</v>
      </c>
      <c r="J895" s="64">
        <f t="shared" si="107"/>
        <v>121</v>
      </c>
      <c r="K895" s="64">
        <f t="shared" si="108"/>
        <v>128</v>
      </c>
      <c r="L895" s="64">
        <f t="shared" si="109"/>
        <v>452</v>
      </c>
      <c r="M895" s="64">
        <f t="shared" si="110"/>
        <v>174</v>
      </c>
      <c r="T895" s="64">
        <f t="shared" si="113"/>
        <v>874</v>
      </c>
      <c r="U895" s="64" t="e">
        <f ca="1">INDEX(OFFSET($G$21,0,MATCH(U$20,$H$20:$I$20,0),COUNT($A$21:$A$2199),1),MATCH($T895,OFFSET($I$21,0,MATCH(U$21,$J$19:$M$19,0),COUNT($A$21:$A$2199),1),0),1)</f>
        <v>#N/A</v>
      </c>
      <c r="V895" s="64" t="e">
        <f ca="1">INDEX(OFFSET($G$21,0,MATCH(V$20,$H$20:$I$20,0),COUNT($A$21:$A$2199),1),MATCH($T895,OFFSET($I$21,0,MATCH(V$21,$J$19:$M$19,0),COUNT($A$21:$A$2199),1),0),1)</f>
        <v>#N/A</v>
      </c>
      <c r="Y895" s="64" t="str">
        <f t="shared" ca="1" si="112"/>
        <v xml:space="preserve"> </v>
      </c>
      <c r="Z895" s="64" t="str">
        <f t="shared" ca="1" si="114"/>
        <v xml:space="preserve"> </v>
      </c>
    </row>
    <row r="896" spans="1:26" hidden="1" outlineLevel="1" x14ac:dyDescent="0.35">
      <c r="A896" s="64">
        <v>6286464</v>
      </c>
      <c r="B896" s="64" t="s">
        <v>405</v>
      </c>
      <c r="C896" s="64">
        <v>2251.6799999999998</v>
      </c>
      <c r="D896" s="64">
        <v>153</v>
      </c>
      <c r="E896" s="64">
        <v>182.66</v>
      </c>
      <c r="F896" s="64">
        <v>182.08</v>
      </c>
      <c r="H896" s="64">
        <f t="shared" si="111"/>
        <v>-0.57999999999998408</v>
      </c>
      <c r="J896" s="64">
        <f t="shared" si="107"/>
        <v>121</v>
      </c>
      <c r="K896" s="64">
        <f t="shared" si="108"/>
        <v>129</v>
      </c>
      <c r="L896" s="64">
        <f t="shared" si="109"/>
        <v>452</v>
      </c>
      <c r="M896" s="64">
        <f t="shared" si="110"/>
        <v>174</v>
      </c>
      <c r="T896" s="64">
        <f t="shared" si="113"/>
        <v>875</v>
      </c>
      <c r="U896" s="64" t="e">
        <f ca="1">INDEX(OFFSET($G$21,0,MATCH(U$20,$H$20:$I$20,0),COUNT($A$21:$A$2199),1),MATCH($T896,OFFSET($I$21,0,MATCH(U$21,$J$19:$M$19,0),COUNT($A$21:$A$2199),1),0),1)</f>
        <v>#N/A</v>
      </c>
      <c r="V896" s="64" t="e">
        <f ca="1">INDEX(OFFSET($G$21,0,MATCH(V$20,$H$20:$I$20,0),COUNT($A$21:$A$2199),1),MATCH($T896,OFFSET($I$21,0,MATCH(V$21,$J$19:$M$19,0),COUNT($A$21:$A$2199),1),0),1)</f>
        <v>#N/A</v>
      </c>
      <c r="Y896" s="64" t="str">
        <f t="shared" ca="1" si="112"/>
        <v xml:space="preserve"> </v>
      </c>
      <c r="Z896" s="64" t="str">
        <f t="shared" ca="1" si="114"/>
        <v xml:space="preserve"> </v>
      </c>
    </row>
    <row r="897" spans="1:26" hidden="1" outlineLevel="1" x14ac:dyDescent="0.35">
      <c r="A897" s="64">
        <v>6290960</v>
      </c>
      <c r="B897" s="64" t="s">
        <v>405</v>
      </c>
      <c r="C897" s="64">
        <v>6331.66</v>
      </c>
      <c r="D897" s="64">
        <v>153</v>
      </c>
      <c r="E897" s="64">
        <v>516.17999999999995</v>
      </c>
      <c r="F897" s="64">
        <v>503.97</v>
      </c>
      <c r="H897" s="64">
        <f t="shared" si="111"/>
        <v>-12.209999999999923</v>
      </c>
      <c r="J897" s="64">
        <f t="shared" si="107"/>
        <v>121</v>
      </c>
      <c r="K897" s="64">
        <f t="shared" si="108"/>
        <v>130</v>
      </c>
      <c r="L897" s="64">
        <f t="shared" si="109"/>
        <v>452</v>
      </c>
      <c r="M897" s="64">
        <f t="shared" si="110"/>
        <v>174</v>
      </c>
      <c r="T897" s="64">
        <f t="shared" si="113"/>
        <v>876</v>
      </c>
      <c r="U897" s="64" t="e">
        <f ca="1">INDEX(OFFSET($G$21,0,MATCH(U$20,$H$20:$I$20,0),COUNT($A$21:$A$2199),1),MATCH($T897,OFFSET($I$21,0,MATCH(U$21,$J$19:$M$19,0),COUNT($A$21:$A$2199),1),0),1)</f>
        <v>#N/A</v>
      </c>
      <c r="V897" s="64" t="e">
        <f ca="1">INDEX(OFFSET($G$21,0,MATCH(V$20,$H$20:$I$20,0),COUNT($A$21:$A$2199),1),MATCH($T897,OFFSET($I$21,0,MATCH(V$21,$J$19:$M$19,0),COUNT($A$21:$A$2199),1),0),1)</f>
        <v>#N/A</v>
      </c>
      <c r="Y897" s="64" t="str">
        <f t="shared" ca="1" si="112"/>
        <v xml:space="preserve"> </v>
      </c>
      <c r="Z897" s="64" t="str">
        <f t="shared" ca="1" si="114"/>
        <v xml:space="preserve"> </v>
      </c>
    </row>
    <row r="898" spans="1:26" hidden="1" outlineLevel="1" x14ac:dyDescent="0.35">
      <c r="A898" s="64">
        <v>6294988</v>
      </c>
      <c r="B898" s="64" t="s">
        <v>416</v>
      </c>
      <c r="C898" s="64">
        <v>5307.93</v>
      </c>
      <c r="D898" s="64">
        <v>182</v>
      </c>
      <c r="E898" s="64">
        <v>441.99</v>
      </c>
      <c r="F898" s="64">
        <v>0</v>
      </c>
      <c r="H898" s="64">
        <f t="shared" si="111"/>
        <v>-441.99</v>
      </c>
      <c r="J898" s="64">
        <f t="shared" si="107"/>
        <v>121</v>
      </c>
      <c r="K898" s="64">
        <f t="shared" si="108"/>
        <v>130</v>
      </c>
      <c r="L898" s="64">
        <f t="shared" si="109"/>
        <v>452</v>
      </c>
      <c r="M898" s="64">
        <f t="shared" si="110"/>
        <v>175</v>
      </c>
      <c r="T898" s="64">
        <f t="shared" si="113"/>
        <v>877</v>
      </c>
      <c r="U898" s="64" t="e">
        <f ca="1">INDEX(OFFSET($G$21,0,MATCH(U$20,$H$20:$I$20,0),COUNT($A$21:$A$2199),1),MATCH($T898,OFFSET($I$21,0,MATCH(U$21,$J$19:$M$19,0),COUNT($A$21:$A$2199),1),0),1)</f>
        <v>#N/A</v>
      </c>
      <c r="V898" s="64" t="e">
        <f ca="1">INDEX(OFFSET($G$21,0,MATCH(V$20,$H$20:$I$20,0),COUNT($A$21:$A$2199),1),MATCH($T898,OFFSET($I$21,0,MATCH(V$21,$J$19:$M$19,0),COUNT($A$21:$A$2199),1),0),1)</f>
        <v>#N/A</v>
      </c>
      <c r="Y898" s="64" t="str">
        <f t="shared" ca="1" si="112"/>
        <v xml:space="preserve"> </v>
      </c>
      <c r="Z898" s="64" t="str">
        <f t="shared" ca="1" si="114"/>
        <v xml:space="preserve"> </v>
      </c>
    </row>
    <row r="899" spans="1:26" hidden="1" outlineLevel="1" x14ac:dyDescent="0.35">
      <c r="A899" s="64">
        <v>6301337</v>
      </c>
      <c r="B899" s="64" t="s">
        <v>184</v>
      </c>
      <c r="C899" s="64">
        <v>5055.07</v>
      </c>
      <c r="D899" s="64">
        <v>183</v>
      </c>
      <c r="E899" s="64">
        <v>419.99</v>
      </c>
      <c r="F899" s="64">
        <v>0</v>
      </c>
      <c r="H899" s="64">
        <f t="shared" si="111"/>
        <v>-419.99</v>
      </c>
      <c r="J899" s="64">
        <f t="shared" si="107"/>
        <v>121</v>
      </c>
      <c r="K899" s="64">
        <f t="shared" si="108"/>
        <v>130</v>
      </c>
      <c r="L899" s="64">
        <f t="shared" si="109"/>
        <v>453</v>
      </c>
      <c r="M899" s="64">
        <f t="shared" si="110"/>
        <v>175</v>
      </c>
      <c r="T899" s="64">
        <f t="shared" si="113"/>
        <v>878</v>
      </c>
      <c r="U899" s="64" t="e">
        <f ca="1">INDEX(OFFSET($G$21,0,MATCH(U$20,$H$20:$I$20,0),COUNT($A$21:$A$2199),1),MATCH($T899,OFFSET($I$21,0,MATCH(U$21,$J$19:$M$19,0),COUNT($A$21:$A$2199),1),0),1)</f>
        <v>#N/A</v>
      </c>
      <c r="V899" s="64" t="e">
        <f ca="1">INDEX(OFFSET($G$21,0,MATCH(V$20,$H$20:$I$20,0),COUNT($A$21:$A$2199),1),MATCH($T899,OFFSET($I$21,0,MATCH(V$21,$J$19:$M$19,0),COUNT($A$21:$A$2199),1),0),1)</f>
        <v>#N/A</v>
      </c>
      <c r="Y899" s="64" t="str">
        <f t="shared" ca="1" si="112"/>
        <v xml:space="preserve"> </v>
      </c>
      <c r="Z899" s="64" t="str">
        <f t="shared" ca="1" si="114"/>
        <v xml:space="preserve"> </v>
      </c>
    </row>
    <row r="900" spans="1:26" hidden="1" outlineLevel="1" x14ac:dyDescent="0.35">
      <c r="A900" s="64">
        <v>6320428</v>
      </c>
      <c r="B900" s="64" t="s">
        <v>184</v>
      </c>
      <c r="C900" s="64">
        <v>5328.38</v>
      </c>
      <c r="D900" s="64">
        <v>183</v>
      </c>
      <c r="E900" s="64">
        <v>439.97</v>
      </c>
      <c r="F900" s="64">
        <v>0</v>
      </c>
      <c r="H900" s="64">
        <f t="shared" si="111"/>
        <v>-439.97</v>
      </c>
      <c r="J900" s="64">
        <f t="shared" si="107"/>
        <v>121</v>
      </c>
      <c r="K900" s="64">
        <f t="shared" si="108"/>
        <v>130</v>
      </c>
      <c r="L900" s="64">
        <f t="shared" si="109"/>
        <v>454</v>
      </c>
      <c r="M900" s="64">
        <f t="shared" si="110"/>
        <v>175</v>
      </c>
      <c r="T900" s="64">
        <f t="shared" si="113"/>
        <v>879</v>
      </c>
      <c r="U900" s="64" t="e">
        <f ca="1">INDEX(OFFSET($G$21,0,MATCH(U$20,$H$20:$I$20,0),COUNT($A$21:$A$2199),1),MATCH($T900,OFFSET($I$21,0,MATCH(U$21,$J$19:$M$19,0),COUNT($A$21:$A$2199),1),0),1)</f>
        <v>#N/A</v>
      </c>
      <c r="V900" s="64" t="e">
        <f ca="1">INDEX(OFFSET($G$21,0,MATCH(V$20,$H$20:$I$20,0),COUNT($A$21:$A$2199),1),MATCH($T900,OFFSET($I$21,0,MATCH(V$21,$J$19:$M$19,0),COUNT($A$21:$A$2199),1),0),1)</f>
        <v>#N/A</v>
      </c>
      <c r="Y900" s="64" t="str">
        <f t="shared" ca="1" si="112"/>
        <v xml:space="preserve"> </v>
      </c>
      <c r="Z900" s="64" t="str">
        <f t="shared" ca="1" si="114"/>
        <v xml:space="preserve"> </v>
      </c>
    </row>
    <row r="901" spans="1:26" hidden="1" outlineLevel="1" x14ac:dyDescent="0.35">
      <c r="A901" s="64">
        <v>6322903</v>
      </c>
      <c r="B901" s="64" t="s">
        <v>184</v>
      </c>
      <c r="C901" s="64">
        <v>5603.12</v>
      </c>
      <c r="D901" s="64">
        <v>185</v>
      </c>
      <c r="E901" s="64">
        <v>438.71</v>
      </c>
      <c r="F901" s="64">
        <v>0</v>
      </c>
      <c r="H901" s="64">
        <f t="shared" si="111"/>
        <v>-438.71</v>
      </c>
      <c r="J901" s="64">
        <f t="shared" si="107"/>
        <v>121</v>
      </c>
      <c r="K901" s="64">
        <f t="shared" si="108"/>
        <v>130</v>
      </c>
      <c r="L901" s="64">
        <f t="shared" si="109"/>
        <v>455</v>
      </c>
      <c r="M901" s="64">
        <f t="shared" si="110"/>
        <v>175</v>
      </c>
      <c r="T901" s="64">
        <f t="shared" si="113"/>
        <v>880</v>
      </c>
      <c r="U901" s="64" t="e">
        <f ca="1">INDEX(OFFSET($G$21,0,MATCH(U$20,$H$20:$I$20,0),COUNT($A$21:$A$2199),1),MATCH($T901,OFFSET($I$21,0,MATCH(U$21,$J$19:$M$19,0),COUNT($A$21:$A$2199),1),0),1)</f>
        <v>#N/A</v>
      </c>
      <c r="V901" s="64" t="e">
        <f ca="1">INDEX(OFFSET($G$21,0,MATCH(V$20,$H$20:$I$20,0),COUNT($A$21:$A$2199),1),MATCH($T901,OFFSET($I$21,0,MATCH(V$21,$J$19:$M$19,0),COUNT($A$21:$A$2199),1),0),1)</f>
        <v>#N/A</v>
      </c>
      <c r="Y901" s="64" t="str">
        <f t="shared" ca="1" si="112"/>
        <v xml:space="preserve"> </v>
      </c>
      <c r="Z901" s="64" t="str">
        <f t="shared" ca="1" si="114"/>
        <v xml:space="preserve"> </v>
      </c>
    </row>
    <row r="902" spans="1:26" hidden="1" outlineLevel="1" x14ac:dyDescent="0.35">
      <c r="A902" s="64">
        <v>6324694</v>
      </c>
      <c r="B902" s="64" t="s">
        <v>405</v>
      </c>
      <c r="C902" s="64">
        <v>3375.17</v>
      </c>
      <c r="D902" s="64">
        <v>184</v>
      </c>
      <c r="E902" s="64">
        <v>261.57</v>
      </c>
      <c r="F902" s="64">
        <v>252.29</v>
      </c>
      <c r="H902" s="64">
        <f t="shared" si="111"/>
        <v>-9.2800000000000011</v>
      </c>
      <c r="J902" s="64">
        <f t="shared" si="107"/>
        <v>121</v>
      </c>
      <c r="K902" s="64">
        <f t="shared" si="108"/>
        <v>131</v>
      </c>
      <c r="L902" s="64">
        <f t="shared" si="109"/>
        <v>455</v>
      </c>
      <c r="M902" s="64">
        <f t="shared" si="110"/>
        <v>175</v>
      </c>
      <c r="T902" s="64">
        <f t="shared" si="113"/>
        <v>881</v>
      </c>
      <c r="U902" s="64" t="e">
        <f ca="1">INDEX(OFFSET($G$21,0,MATCH(U$20,$H$20:$I$20,0),COUNT($A$21:$A$2199),1),MATCH($T902,OFFSET($I$21,0,MATCH(U$21,$J$19:$M$19,0),COUNT($A$21:$A$2199),1),0),1)</f>
        <v>#N/A</v>
      </c>
      <c r="V902" s="64" t="e">
        <f ca="1">INDEX(OFFSET($G$21,0,MATCH(V$20,$H$20:$I$20,0),COUNT($A$21:$A$2199),1),MATCH($T902,OFFSET($I$21,0,MATCH(V$21,$J$19:$M$19,0),COUNT($A$21:$A$2199),1),0),1)</f>
        <v>#N/A</v>
      </c>
      <c r="Y902" s="64" t="str">
        <f t="shared" ca="1" si="112"/>
        <v xml:space="preserve"> </v>
      </c>
      <c r="Z902" s="64" t="str">
        <f t="shared" ca="1" si="114"/>
        <v xml:space="preserve"> </v>
      </c>
    </row>
    <row r="903" spans="1:26" hidden="1" outlineLevel="1" x14ac:dyDescent="0.35">
      <c r="A903" s="64">
        <v>6326020</v>
      </c>
      <c r="B903" s="64" t="s">
        <v>416</v>
      </c>
      <c r="C903" s="64">
        <v>6366.07</v>
      </c>
      <c r="D903" s="64">
        <v>185</v>
      </c>
      <c r="E903" s="64">
        <v>526.47</v>
      </c>
      <c r="F903" s="64">
        <v>0</v>
      </c>
      <c r="H903" s="64">
        <f t="shared" si="111"/>
        <v>-526.47</v>
      </c>
      <c r="J903" s="64">
        <f t="shared" si="107"/>
        <v>121</v>
      </c>
      <c r="K903" s="64">
        <f t="shared" si="108"/>
        <v>131</v>
      </c>
      <c r="L903" s="64">
        <f t="shared" si="109"/>
        <v>455</v>
      </c>
      <c r="M903" s="64">
        <f t="shared" si="110"/>
        <v>176</v>
      </c>
      <c r="T903" s="64">
        <f t="shared" si="113"/>
        <v>882</v>
      </c>
      <c r="U903" s="64" t="e">
        <f ca="1">INDEX(OFFSET($G$21,0,MATCH(U$20,$H$20:$I$20,0),COUNT($A$21:$A$2199),1),MATCH($T903,OFFSET($I$21,0,MATCH(U$21,$J$19:$M$19,0),COUNT($A$21:$A$2199),1),0),1)</f>
        <v>#N/A</v>
      </c>
      <c r="V903" s="64" t="e">
        <f ca="1">INDEX(OFFSET($G$21,0,MATCH(V$20,$H$20:$I$20,0),COUNT($A$21:$A$2199),1),MATCH($T903,OFFSET($I$21,0,MATCH(V$21,$J$19:$M$19,0),COUNT($A$21:$A$2199),1),0),1)</f>
        <v>#N/A</v>
      </c>
      <c r="Y903" s="64" t="str">
        <f t="shared" ca="1" si="112"/>
        <v xml:space="preserve"> </v>
      </c>
      <c r="Z903" s="64" t="str">
        <f t="shared" ca="1" si="114"/>
        <v xml:space="preserve"> </v>
      </c>
    </row>
    <row r="904" spans="1:26" hidden="1" outlineLevel="1" x14ac:dyDescent="0.35">
      <c r="A904" s="64">
        <v>6330104</v>
      </c>
      <c r="B904" s="64" t="s">
        <v>184</v>
      </c>
      <c r="C904" s="64">
        <v>5601.87</v>
      </c>
      <c r="D904" s="64">
        <v>183</v>
      </c>
      <c r="E904" s="64">
        <v>456.08</v>
      </c>
      <c r="F904" s="64">
        <v>0</v>
      </c>
      <c r="H904" s="64">
        <f t="shared" si="111"/>
        <v>-456.08</v>
      </c>
      <c r="J904" s="64">
        <f t="shared" si="107"/>
        <v>121</v>
      </c>
      <c r="K904" s="64">
        <f t="shared" si="108"/>
        <v>131</v>
      </c>
      <c r="L904" s="64">
        <f t="shared" si="109"/>
        <v>456</v>
      </c>
      <c r="M904" s="64">
        <f t="shared" si="110"/>
        <v>176</v>
      </c>
      <c r="T904" s="64">
        <f t="shared" si="113"/>
        <v>883</v>
      </c>
      <c r="U904" s="64" t="e">
        <f ca="1">INDEX(OFFSET($G$21,0,MATCH(U$20,$H$20:$I$20,0),COUNT($A$21:$A$2199),1),MATCH($T904,OFFSET($I$21,0,MATCH(U$21,$J$19:$M$19,0),COUNT($A$21:$A$2199),1),0),1)</f>
        <v>#N/A</v>
      </c>
      <c r="V904" s="64" t="e">
        <f ca="1">INDEX(OFFSET($G$21,0,MATCH(V$20,$H$20:$I$20,0),COUNT($A$21:$A$2199),1),MATCH($T904,OFFSET($I$21,0,MATCH(V$21,$J$19:$M$19,0),COUNT($A$21:$A$2199),1),0),1)</f>
        <v>#N/A</v>
      </c>
      <c r="Y904" s="64" t="str">
        <f t="shared" ca="1" si="112"/>
        <v xml:space="preserve"> </v>
      </c>
      <c r="Z904" s="64" t="str">
        <f t="shared" ca="1" si="114"/>
        <v xml:space="preserve"> </v>
      </c>
    </row>
    <row r="905" spans="1:26" hidden="1" outlineLevel="1" x14ac:dyDescent="0.35">
      <c r="A905" s="64">
        <v>6330964</v>
      </c>
      <c r="B905" s="64" t="s">
        <v>184</v>
      </c>
      <c r="C905" s="64">
        <v>5889.18</v>
      </c>
      <c r="D905" s="64">
        <v>183</v>
      </c>
      <c r="E905" s="64">
        <v>475.72</v>
      </c>
      <c r="F905" s="64">
        <v>0</v>
      </c>
      <c r="H905" s="64">
        <f t="shared" si="111"/>
        <v>-475.72</v>
      </c>
      <c r="J905" s="64">
        <f t="shared" si="107"/>
        <v>121</v>
      </c>
      <c r="K905" s="64">
        <f t="shared" si="108"/>
        <v>131</v>
      </c>
      <c r="L905" s="64">
        <f t="shared" si="109"/>
        <v>457</v>
      </c>
      <c r="M905" s="64">
        <f t="shared" si="110"/>
        <v>176</v>
      </c>
      <c r="T905" s="64">
        <f t="shared" si="113"/>
        <v>884</v>
      </c>
      <c r="U905" s="64" t="e">
        <f ca="1">INDEX(OFFSET($G$21,0,MATCH(U$20,$H$20:$I$20,0),COUNT($A$21:$A$2199),1),MATCH($T905,OFFSET($I$21,0,MATCH(U$21,$J$19:$M$19,0),COUNT($A$21:$A$2199),1),0),1)</f>
        <v>#N/A</v>
      </c>
      <c r="V905" s="64" t="e">
        <f ca="1">INDEX(OFFSET($G$21,0,MATCH(V$20,$H$20:$I$20,0),COUNT($A$21:$A$2199),1),MATCH($T905,OFFSET($I$21,0,MATCH(V$21,$J$19:$M$19,0),COUNT($A$21:$A$2199),1),0),1)</f>
        <v>#N/A</v>
      </c>
      <c r="Y905" s="64" t="str">
        <f t="shared" ca="1" si="112"/>
        <v xml:space="preserve"> </v>
      </c>
      <c r="Z905" s="64" t="str">
        <f t="shared" ca="1" si="114"/>
        <v xml:space="preserve"> </v>
      </c>
    </row>
    <row r="906" spans="1:26" hidden="1" outlineLevel="1" x14ac:dyDescent="0.35">
      <c r="A906" s="64">
        <v>6331269</v>
      </c>
      <c r="B906" s="64" t="s">
        <v>184</v>
      </c>
      <c r="C906" s="64">
        <v>9823.51</v>
      </c>
      <c r="D906" s="64">
        <v>183</v>
      </c>
      <c r="E906" s="64">
        <v>790.52</v>
      </c>
      <c r="F906" s="64">
        <v>0</v>
      </c>
      <c r="H906" s="64">
        <f t="shared" si="111"/>
        <v>-790.52</v>
      </c>
      <c r="J906" s="64">
        <f t="shared" si="107"/>
        <v>121</v>
      </c>
      <c r="K906" s="64">
        <f t="shared" si="108"/>
        <v>131</v>
      </c>
      <c r="L906" s="64">
        <f t="shared" si="109"/>
        <v>458</v>
      </c>
      <c r="M906" s="64">
        <f t="shared" si="110"/>
        <v>176</v>
      </c>
      <c r="T906" s="64">
        <f t="shared" si="113"/>
        <v>885</v>
      </c>
      <c r="U906" s="64" t="e">
        <f ca="1">INDEX(OFFSET($G$21,0,MATCH(U$20,$H$20:$I$20,0),COUNT($A$21:$A$2199),1),MATCH($T906,OFFSET($I$21,0,MATCH(U$21,$J$19:$M$19,0),COUNT($A$21:$A$2199),1),0),1)</f>
        <v>#N/A</v>
      </c>
      <c r="V906" s="64" t="e">
        <f ca="1">INDEX(OFFSET($G$21,0,MATCH(V$20,$H$20:$I$20,0),COUNT($A$21:$A$2199),1),MATCH($T906,OFFSET($I$21,0,MATCH(V$21,$J$19:$M$19,0),COUNT($A$21:$A$2199),1),0),1)</f>
        <v>#N/A</v>
      </c>
      <c r="Y906" s="64" t="str">
        <f t="shared" ca="1" si="112"/>
        <v xml:space="preserve"> </v>
      </c>
      <c r="Z906" s="64" t="str">
        <f t="shared" ca="1" si="114"/>
        <v xml:space="preserve"> </v>
      </c>
    </row>
    <row r="907" spans="1:26" hidden="1" outlineLevel="1" x14ac:dyDescent="0.35">
      <c r="A907" s="64">
        <v>6335279</v>
      </c>
      <c r="B907" s="64" t="s">
        <v>184</v>
      </c>
      <c r="C907" s="64">
        <v>4904.1099999999997</v>
      </c>
      <c r="D907" s="64">
        <v>183</v>
      </c>
      <c r="E907" s="64">
        <v>401.46</v>
      </c>
      <c r="F907" s="64">
        <v>0</v>
      </c>
      <c r="H907" s="64">
        <f t="shared" si="111"/>
        <v>-401.46</v>
      </c>
      <c r="J907" s="64">
        <f t="shared" si="107"/>
        <v>121</v>
      </c>
      <c r="K907" s="64">
        <f t="shared" si="108"/>
        <v>131</v>
      </c>
      <c r="L907" s="64">
        <f t="shared" si="109"/>
        <v>459</v>
      </c>
      <c r="M907" s="64">
        <f t="shared" si="110"/>
        <v>176</v>
      </c>
      <c r="T907" s="64">
        <f t="shared" si="113"/>
        <v>886</v>
      </c>
      <c r="U907" s="64" t="e">
        <f ca="1">INDEX(OFFSET($G$21,0,MATCH(U$20,$H$20:$I$20,0),COUNT($A$21:$A$2199),1),MATCH($T907,OFFSET($I$21,0,MATCH(U$21,$J$19:$M$19,0),COUNT($A$21:$A$2199),1),0),1)</f>
        <v>#N/A</v>
      </c>
      <c r="V907" s="64" t="e">
        <f ca="1">INDEX(OFFSET($G$21,0,MATCH(V$20,$H$20:$I$20,0),COUNT($A$21:$A$2199),1),MATCH($T907,OFFSET($I$21,0,MATCH(V$21,$J$19:$M$19,0),COUNT($A$21:$A$2199),1),0),1)</f>
        <v>#N/A</v>
      </c>
      <c r="Y907" s="64" t="str">
        <f t="shared" ca="1" si="112"/>
        <v xml:space="preserve"> </v>
      </c>
      <c r="Z907" s="64" t="str">
        <f t="shared" ca="1" si="114"/>
        <v xml:space="preserve"> </v>
      </c>
    </row>
    <row r="908" spans="1:26" hidden="1" outlineLevel="1" x14ac:dyDescent="0.35">
      <c r="A908" s="64">
        <v>6335469</v>
      </c>
      <c r="B908" s="64" t="s">
        <v>416</v>
      </c>
      <c r="C908" s="64">
        <v>4910.6400000000003</v>
      </c>
      <c r="D908" s="64">
        <v>185</v>
      </c>
      <c r="E908" s="64">
        <v>399.16</v>
      </c>
      <c r="F908" s="64">
        <v>0</v>
      </c>
      <c r="H908" s="64">
        <f t="shared" si="111"/>
        <v>-399.16</v>
      </c>
      <c r="J908" s="64">
        <f t="shared" si="107"/>
        <v>121</v>
      </c>
      <c r="K908" s="64">
        <f t="shared" si="108"/>
        <v>131</v>
      </c>
      <c r="L908" s="64">
        <f t="shared" si="109"/>
        <v>459</v>
      </c>
      <c r="M908" s="64">
        <f t="shared" si="110"/>
        <v>177</v>
      </c>
      <c r="T908" s="64">
        <f t="shared" si="113"/>
        <v>887</v>
      </c>
      <c r="U908" s="64" t="e">
        <f ca="1">INDEX(OFFSET($G$21,0,MATCH(U$20,$H$20:$I$20,0),COUNT($A$21:$A$2199),1),MATCH($T908,OFFSET($I$21,0,MATCH(U$21,$J$19:$M$19,0),COUNT($A$21:$A$2199),1),0),1)</f>
        <v>#N/A</v>
      </c>
      <c r="V908" s="64" t="e">
        <f ca="1">INDEX(OFFSET($G$21,0,MATCH(V$20,$H$20:$I$20,0),COUNT($A$21:$A$2199),1),MATCH($T908,OFFSET($I$21,0,MATCH(V$21,$J$19:$M$19,0),COUNT($A$21:$A$2199),1),0),1)</f>
        <v>#N/A</v>
      </c>
      <c r="Y908" s="64" t="str">
        <f t="shared" ca="1" si="112"/>
        <v xml:space="preserve"> </v>
      </c>
      <c r="Z908" s="64" t="str">
        <f t="shared" ca="1" si="114"/>
        <v xml:space="preserve"> </v>
      </c>
    </row>
    <row r="909" spans="1:26" hidden="1" outlineLevel="1" x14ac:dyDescent="0.35">
      <c r="A909" s="64">
        <v>6339924</v>
      </c>
      <c r="B909" s="64" t="s">
        <v>184</v>
      </c>
      <c r="C909" s="64">
        <v>2543.87</v>
      </c>
      <c r="D909" s="64">
        <v>183</v>
      </c>
      <c r="E909" s="64">
        <v>196.79</v>
      </c>
      <c r="F909" s="64">
        <v>0</v>
      </c>
      <c r="H909" s="64">
        <f t="shared" si="111"/>
        <v>-196.79</v>
      </c>
      <c r="J909" s="64">
        <f t="shared" si="107"/>
        <v>121</v>
      </c>
      <c r="K909" s="64">
        <f t="shared" si="108"/>
        <v>131</v>
      </c>
      <c r="L909" s="64">
        <f t="shared" si="109"/>
        <v>460</v>
      </c>
      <c r="M909" s="64">
        <f t="shared" si="110"/>
        <v>177</v>
      </c>
      <c r="T909" s="64">
        <f t="shared" si="113"/>
        <v>888</v>
      </c>
      <c r="U909" s="64" t="e">
        <f ca="1">INDEX(OFFSET($G$21,0,MATCH(U$20,$H$20:$I$20,0),COUNT($A$21:$A$2199),1),MATCH($T909,OFFSET($I$21,0,MATCH(U$21,$J$19:$M$19,0),COUNT($A$21:$A$2199),1),0),1)</f>
        <v>#N/A</v>
      </c>
      <c r="V909" s="64" t="e">
        <f ca="1">INDEX(OFFSET($G$21,0,MATCH(V$20,$H$20:$I$20,0),COUNT($A$21:$A$2199),1),MATCH($T909,OFFSET($I$21,0,MATCH(V$21,$J$19:$M$19,0),COUNT($A$21:$A$2199),1),0),1)</f>
        <v>#N/A</v>
      </c>
      <c r="Y909" s="64" t="str">
        <f t="shared" ca="1" si="112"/>
        <v xml:space="preserve"> </v>
      </c>
      <c r="Z909" s="64" t="str">
        <f t="shared" ca="1" si="114"/>
        <v xml:space="preserve"> </v>
      </c>
    </row>
    <row r="910" spans="1:26" hidden="1" outlineLevel="1" x14ac:dyDescent="0.35">
      <c r="A910" s="64">
        <v>6348602</v>
      </c>
      <c r="B910" s="64" t="s">
        <v>102</v>
      </c>
      <c r="C910" s="64">
        <v>3893.76</v>
      </c>
      <c r="D910" s="64">
        <v>154</v>
      </c>
      <c r="E910" s="64">
        <v>286.69</v>
      </c>
      <c r="F910" s="64">
        <v>275.77</v>
      </c>
      <c r="H910" s="64">
        <f t="shared" si="111"/>
        <v>-10.920000000000016</v>
      </c>
      <c r="J910" s="64">
        <f t="shared" si="107"/>
        <v>122</v>
      </c>
      <c r="K910" s="64">
        <f t="shared" si="108"/>
        <v>131</v>
      </c>
      <c r="L910" s="64">
        <f t="shared" si="109"/>
        <v>460</v>
      </c>
      <c r="M910" s="64">
        <f t="shared" si="110"/>
        <v>177</v>
      </c>
      <c r="T910" s="64">
        <f t="shared" si="113"/>
        <v>889</v>
      </c>
      <c r="U910" s="64" t="e">
        <f ca="1">INDEX(OFFSET($G$21,0,MATCH(U$20,$H$20:$I$20,0),COUNT($A$21:$A$2199),1),MATCH($T910,OFFSET($I$21,0,MATCH(U$21,$J$19:$M$19,0),COUNT($A$21:$A$2199),1),0),1)</f>
        <v>#N/A</v>
      </c>
      <c r="V910" s="64" t="e">
        <f ca="1">INDEX(OFFSET($G$21,0,MATCH(V$20,$H$20:$I$20,0),COUNT($A$21:$A$2199),1),MATCH($T910,OFFSET($I$21,0,MATCH(V$21,$J$19:$M$19,0),COUNT($A$21:$A$2199),1),0),1)</f>
        <v>#N/A</v>
      </c>
      <c r="Y910" s="64" t="str">
        <f t="shared" ca="1" si="112"/>
        <v xml:space="preserve"> </v>
      </c>
      <c r="Z910" s="64" t="str">
        <f t="shared" ca="1" si="114"/>
        <v xml:space="preserve"> </v>
      </c>
    </row>
    <row r="911" spans="1:26" hidden="1" outlineLevel="1" x14ac:dyDescent="0.35">
      <c r="A911" s="64">
        <v>6353081</v>
      </c>
      <c r="B911" s="64" t="s">
        <v>184</v>
      </c>
      <c r="C911" s="64">
        <v>3883.98</v>
      </c>
      <c r="D911" s="64">
        <v>183</v>
      </c>
      <c r="E911" s="64">
        <v>326.18</v>
      </c>
      <c r="F911" s="64">
        <v>0</v>
      </c>
      <c r="H911" s="64">
        <f t="shared" si="111"/>
        <v>-326.18</v>
      </c>
      <c r="J911" s="64">
        <f t="shared" si="107"/>
        <v>122</v>
      </c>
      <c r="K911" s="64">
        <f t="shared" si="108"/>
        <v>131</v>
      </c>
      <c r="L911" s="64">
        <f t="shared" si="109"/>
        <v>461</v>
      </c>
      <c r="M911" s="64">
        <f t="shared" si="110"/>
        <v>177</v>
      </c>
      <c r="T911" s="64">
        <f t="shared" si="113"/>
        <v>890</v>
      </c>
      <c r="U911" s="64" t="e">
        <f ca="1">INDEX(OFFSET($G$21,0,MATCH(U$20,$H$20:$I$20,0),COUNT($A$21:$A$2199),1),MATCH($T911,OFFSET($I$21,0,MATCH(U$21,$J$19:$M$19,0),COUNT($A$21:$A$2199),1),0),1)</f>
        <v>#N/A</v>
      </c>
      <c r="V911" s="64" t="e">
        <f ca="1">INDEX(OFFSET($G$21,0,MATCH(V$20,$H$20:$I$20,0),COUNT($A$21:$A$2199),1),MATCH($T911,OFFSET($I$21,0,MATCH(V$21,$J$19:$M$19,0),COUNT($A$21:$A$2199),1),0),1)</f>
        <v>#N/A</v>
      </c>
      <c r="Y911" s="64" t="str">
        <f t="shared" ca="1" si="112"/>
        <v xml:space="preserve"> </v>
      </c>
      <c r="Z911" s="64" t="str">
        <f t="shared" ca="1" si="114"/>
        <v xml:space="preserve"> </v>
      </c>
    </row>
    <row r="912" spans="1:26" hidden="1" outlineLevel="1" x14ac:dyDescent="0.35">
      <c r="A912" s="64">
        <v>6353312</v>
      </c>
      <c r="B912" s="64" t="s">
        <v>405</v>
      </c>
      <c r="C912" s="64">
        <v>3152.24</v>
      </c>
      <c r="D912" s="64">
        <v>183</v>
      </c>
      <c r="E912" s="64">
        <v>251.62</v>
      </c>
      <c r="F912" s="64">
        <v>246.67</v>
      </c>
      <c r="H912" s="64">
        <f t="shared" si="111"/>
        <v>-4.9500000000000171</v>
      </c>
      <c r="J912" s="64">
        <f t="shared" si="107"/>
        <v>122</v>
      </c>
      <c r="K912" s="64">
        <f t="shared" si="108"/>
        <v>132</v>
      </c>
      <c r="L912" s="64">
        <f t="shared" si="109"/>
        <v>461</v>
      </c>
      <c r="M912" s="64">
        <f t="shared" si="110"/>
        <v>177</v>
      </c>
      <c r="T912" s="64">
        <f t="shared" si="113"/>
        <v>891</v>
      </c>
      <c r="U912" s="64" t="e">
        <f ca="1">INDEX(OFFSET($G$21,0,MATCH(U$20,$H$20:$I$20,0),COUNT($A$21:$A$2199),1),MATCH($T912,OFFSET($I$21,0,MATCH(U$21,$J$19:$M$19,0),COUNT($A$21:$A$2199),1),0),1)</f>
        <v>#N/A</v>
      </c>
      <c r="V912" s="64" t="e">
        <f ca="1">INDEX(OFFSET($G$21,0,MATCH(V$20,$H$20:$I$20,0),COUNT($A$21:$A$2199),1),MATCH($T912,OFFSET($I$21,0,MATCH(V$21,$J$19:$M$19,0),COUNT($A$21:$A$2199),1),0),1)</f>
        <v>#N/A</v>
      </c>
      <c r="Y912" s="64" t="str">
        <f t="shared" ca="1" si="112"/>
        <v xml:space="preserve"> </v>
      </c>
      <c r="Z912" s="64" t="str">
        <f t="shared" ca="1" si="114"/>
        <v xml:space="preserve"> </v>
      </c>
    </row>
    <row r="913" spans="1:26" hidden="1" outlineLevel="1" x14ac:dyDescent="0.35">
      <c r="A913" s="64">
        <v>6354360</v>
      </c>
      <c r="B913" s="64" t="s">
        <v>184</v>
      </c>
      <c r="C913" s="64">
        <v>4001.74</v>
      </c>
      <c r="D913" s="64">
        <v>184</v>
      </c>
      <c r="E913" s="64">
        <v>328.28</v>
      </c>
      <c r="F913" s="64">
        <v>0</v>
      </c>
      <c r="H913" s="64">
        <f t="shared" si="111"/>
        <v>-328.28</v>
      </c>
      <c r="J913" s="64">
        <f t="shared" si="107"/>
        <v>122</v>
      </c>
      <c r="K913" s="64">
        <f t="shared" si="108"/>
        <v>132</v>
      </c>
      <c r="L913" s="64">
        <f t="shared" si="109"/>
        <v>462</v>
      </c>
      <c r="M913" s="64">
        <f t="shared" si="110"/>
        <v>177</v>
      </c>
      <c r="T913" s="64">
        <f t="shared" si="113"/>
        <v>892</v>
      </c>
      <c r="U913" s="64" t="e">
        <f ca="1">INDEX(OFFSET($G$21,0,MATCH(U$20,$H$20:$I$20,0),COUNT($A$21:$A$2199),1),MATCH($T913,OFFSET($I$21,0,MATCH(U$21,$J$19:$M$19,0),COUNT($A$21:$A$2199),1),0),1)</f>
        <v>#N/A</v>
      </c>
      <c r="V913" s="64" t="e">
        <f ca="1">INDEX(OFFSET($G$21,0,MATCH(V$20,$H$20:$I$20,0),COUNT($A$21:$A$2199),1),MATCH($T913,OFFSET($I$21,0,MATCH(V$21,$J$19:$M$19,0),COUNT($A$21:$A$2199),1),0),1)</f>
        <v>#N/A</v>
      </c>
      <c r="Y913" s="64" t="str">
        <f t="shared" ca="1" si="112"/>
        <v xml:space="preserve"> </v>
      </c>
      <c r="Z913" s="64" t="str">
        <f t="shared" ca="1" si="114"/>
        <v xml:space="preserve"> </v>
      </c>
    </row>
    <row r="914" spans="1:26" hidden="1" outlineLevel="1" x14ac:dyDescent="0.35">
      <c r="A914" s="64">
        <v>6356340</v>
      </c>
      <c r="B914" s="64" t="s">
        <v>405</v>
      </c>
      <c r="C914" s="64">
        <v>1758.42</v>
      </c>
      <c r="D914" s="64">
        <v>153</v>
      </c>
      <c r="E914" s="64">
        <v>144.81</v>
      </c>
      <c r="F914" s="64">
        <v>144.30000000000001</v>
      </c>
      <c r="H914" s="64">
        <f t="shared" si="111"/>
        <v>-0.50999999999999091</v>
      </c>
      <c r="J914" s="64">
        <f t="shared" si="107"/>
        <v>122</v>
      </c>
      <c r="K914" s="64">
        <f t="shared" si="108"/>
        <v>133</v>
      </c>
      <c r="L914" s="64">
        <f t="shared" si="109"/>
        <v>462</v>
      </c>
      <c r="M914" s="64">
        <f t="shared" si="110"/>
        <v>177</v>
      </c>
      <c r="T914" s="64">
        <f t="shared" si="113"/>
        <v>893</v>
      </c>
      <c r="U914" s="64" t="e">
        <f ca="1">INDEX(OFFSET($G$21,0,MATCH(U$20,$H$20:$I$20,0),COUNT($A$21:$A$2199),1),MATCH($T914,OFFSET($I$21,0,MATCH(U$21,$J$19:$M$19,0),COUNT($A$21:$A$2199),1),0),1)</f>
        <v>#N/A</v>
      </c>
      <c r="V914" s="64" t="e">
        <f ca="1">INDEX(OFFSET($G$21,0,MATCH(V$20,$H$20:$I$20,0),COUNT($A$21:$A$2199),1),MATCH($T914,OFFSET($I$21,0,MATCH(V$21,$J$19:$M$19,0),COUNT($A$21:$A$2199),1),0),1)</f>
        <v>#N/A</v>
      </c>
      <c r="Y914" s="64" t="str">
        <f t="shared" ca="1" si="112"/>
        <v xml:space="preserve"> </v>
      </c>
      <c r="Z914" s="64" t="str">
        <f t="shared" ca="1" si="114"/>
        <v xml:space="preserve"> </v>
      </c>
    </row>
    <row r="915" spans="1:26" hidden="1" outlineLevel="1" x14ac:dyDescent="0.35">
      <c r="A915" s="64">
        <v>6369731</v>
      </c>
      <c r="B915" s="64" t="s">
        <v>416</v>
      </c>
      <c r="C915" s="64">
        <v>2703.71</v>
      </c>
      <c r="D915" s="64">
        <v>183</v>
      </c>
      <c r="E915" s="64">
        <v>221.32</v>
      </c>
      <c r="F915" s="64">
        <v>0</v>
      </c>
      <c r="H915" s="64">
        <f t="shared" si="111"/>
        <v>-221.32</v>
      </c>
      <c r="J915" s="64">
        <f t="shared" si="107"/>
        <v>122</v>
      </c>
      <c r="K915" s="64">
        <f t="shared" si="108"/>
        <v>133</v>
      </c>
      <c r="L915" s="64">
        <f t="shared" si="109"/>
        <v>462</v>
      </c>
      <c r="M915" s="64">
        <f t="shared" si="110"/>
        <v>178</v>
      </c>
      <c r="T915" s="64">
        <f t="shared" si="113"/>
        <v>894</v>
      </c>
      <c r="U915" s="64" t="e">
        <f ca="1">INDEX(OFFSET($G$21,0,MATCH(U$20,$H$20:$I$20,0),COUNT($A$21:$A$2199),1),MATCH($T915,OFFSET($I$21,0,MATCH(U$21,$J$19:$M$19,0),COUNT($A$21:$A$2199),1),0),1)</f>
        <v>#N/A</v>
      </c>
      <c r="V915" s="64" t="e">
        <f ca="1">INDEX(OFFSET($G$21,0,MATCH(V$20,$H$20:$I$20,0),COUNT($A$21:$A$2199),1),MATCH($T915,OFFSET($I$21,0,MATCH(V$21,$J$19:$M$19,0),COUNT($A$21:$A$2199),1),0),1)</f>
        <v>#N/A</v>
      </c>
      <c r="Y915" s="64" t="str">
        <f t="shared" ca="1" si="112"/>
        <v xml:space="preserve"> </v>
      </c>
      <c r="Z915" s="64" t="str">
        <f t="shared" ca="1" si="114"/>
        <v xml:space="preserve"> </v>
      </c>
    </row>
    <row r="916" spans="1:26" hidden="1" outlineLevel="1" x14ac:dyDescent="0.35">
      <c r="A916" s="64">
        <v>6371819</v>
      </c>
      <c r="B916" s="64" t="s">
        <v>184</v>
      </c>
      <c r="C916" s="64">
        <v>6737</v>
      </c>
      <c r="D916" s="64">
        <v>182</v>
      </c>
      <c r="E916" s="64">
        <v>502.61</v>
      </c>
      <c r="F916" s="64">
        <v>0</v>
      </c>
      <c r="H916" s="64">
        <f t="shared" si="111"/>
        <v>-502.61</v>
      </c>
      <c r="J916" s="64">
        <f t="shared" si="107"/>
        <v>122</v>
      </c>
      <c r="K916" s="64">
        <f t="shared" si="108"/>
        <v>133</v>
      </c>
      <c r="L916" s="64">
        <f t="shared" si="109"/>
        <v>463</v>
      </c>
      <c r="M916" s="64">
        <f t="shared" si="110"/>
        <v>178</v>
      </c>
      <c r="T916" s="64">
        <f t="shared" si="113"/>
        <v>895</v>
      </c>
      <c r="U916" s="64" t="e">
        <f ca="1">INDEX(OFFSET($G$21,0,MATCH(U$20,$H$20:$I$20,0),COUNT($A$21:$A$2199),1),MATCH($T916,OFFSET($I$21,0,MATCH(U$21,$J$19:$M$19,0),COUNT($A$21:$A$2199),1),0),1)</f>
        <v>#N/A</v>
      </c>
      <c r="V916" s="64" t="e">
        <f ca="1">INDEX(OFFSET($G$21,0,MATCH(V$20,$H$20:$I$20,0),COUNT($A$21:$A$2199),1),MATCH($T916,OFFSET($I$21,0,MATCH(V$21,$J$19:$M$19,0),COUNT($A$21:$A$2199),1),0),1)</f>
        <v>#N/A</v>
      </c>
      <c r="Y916" s="64" t="str">
        <f t="shared" ca="1" si="112"/>
        <v xml:space="preserve"> </v>
      </c>
      <c r="Z916" s="64" t="str">
        <f t="shared" ca="1" si="114"/>
        <v xml:space="preserve"> </v>
      </c>
    </row>
    <row r="917" spans="1:26" hidden="1" outlineLevel="1" x14ac:dyDescent="0.35">
      <c r="A917" s="64">
        <v>6375035</v>
      </c>
      <c r="B917" s="64" t="s">
        <v>184</v>
      </c>
      <c r="C917" s="64">
        <v>11697.23</v>
      </c>
      <c r="D917" s="64">
        <v>183</v>
      </c>
      <c r="E917" s="64">
        <v>950.48</v>
      </c>
      <c r="F917" s="64">
        <v>0</v>
      </c>
      <c r="H917" s="64">
        <f t="shared" si="111"/>
        <v>-950.48</v>
      </c>
      <c r="J917" s="64">
        <f t="shared" ref="J917:J980" si="115">IF($B917=J$19,J916+1,J916)</f>
        <v>122</v>
      </c>
      <c r="K917" s="64">
        <f t="shared" ref="K917:K980" si="116">IF($B917=K$19,K916+1,K916)</f>
        <v>133</v>
      </c>
      <c r="L917" s="64">
        <f t="shared" ref="L917:L980" si="117">IF($B917=L$19,L916+1,L916)</f>
        <v>464</v>
      </c>
      <c r="M917" s="64">
        <f t="shared" ref="M917:M980" si="118">IF($B917=M$19,M916+1,M916)</f>
        <v>178</v>
      </c>
      <c r="T917" s="64">
        <f t="shared" si="113"/>
        <v>896</v>
      </c>
      <c r="U917" s="64" t="e">
        <f ca="1">INDEX(OFFSET($G$21,0,MATCH(U$20,$H$20:$I$20,0),COUNT($A$21:$A$2199),1),MATCH($T917,OFFSET($I$21,0,MATCH(U$21,$J$19:$M$19,0),COUNT($A$21:$A$2199),1),0),1)</f>
        <v>#N/A</v>
      </c>
      <c r="V917" s="64" t="e">
        <f ca="1">INDEX(OFFSET($G$21,0,MATCH(V$20,$H$20:$I$20,0),COUNT($A$21:$A$2199),1),MATCH($T917,OFFSET($I$21,0,MATCH(V$21,$J$19:$M$19,0),COUNT($A$21:$A$2199),1),0),1)</f>
        <v>#N/A</v>
      </c>
      <c r="Y917" s="64" t="str">
        <f t="shared" ca="1" si="112"/>
        <v xml:space="preserve"> </v>
      </c>
      <c r="Z917" s="64" t="str">
        <f t="shared" ca="1" si="114"/>
        <v xml:space="preserve"> </v>
      </c>
    </row>
    <row r="918" spans="1:26" hidden="1" outlineLevel="1" x14ac:dyDescent="0.35">
      <c r="A918" s="64">
        <v>6380331</v>
      </c>
      <c r="B918" s="64" t="s">
        <v>184</v>
      </c>
      <c r="C918" s="64">
        <v>4556.1899999999996</v>
      </c>
      <c r="D918" s="64">
        <v>183</v>
      </c>
      <c r="E918" s="64">
        <v>382.83</v>
      </c>
      <c r="F918" s="64">
        <v>0</v>
      </c>
      <c r="H918" s="64">
        <f t="shared" ref="H918:H981" si="119">F918-E918</f>
        <v>-382.83</v>
      </c>
      <c r="J918" s="64">
        <f t="shared" si="115"/>
        <v>122</v>
      </c>
      <c r="K918" s="64">
        <f t="shared" si="116"/>
        <v>133</v>
      </c>
      <c r="L918" s="64">
        <f t="shared" si="117"/>
        <v>465</v>
      </c>
      <c r="M918" s="64">
        <f t="shared" si="118"/>
        <v>178</v>
      </c>
      <c r="T918" s="64">
        <f t="shared" si="113"/>
        <v>897</v>
      </c>
      <c r="U918" s="64" t="e">
        <f ca="1">INDEX(OFFSET($G$21,0,MATCH(U$20,$H$20:$I$20,0),COUNT($A$21:$A$2199),1),MATCH($T918,OFFSET($I$21,0,MATCH(U$21,$J$19:$M$19,0),COUNT($A$21:$A$2199),1),0),1)</f>
        <v>#N/A</v>
      </c>
      <c r="V918" s="64" t="e">
        <f ca="1">INDEX(OFFSET($G$21,0,MATCH(V$20,$H$20:$I$20,0),COUNT($A$21:$A$2199),1),MATCH($T918,OFFSET($I$21,0,MATCH(V$21,$J$19:$M$19,0),COUNT($A$21:$A$2199),1),0),1)</f>
        <v>#N/A</v>
      </c>
      <c r="Y918" s="64" t="str">
        <f t="shared" ca="1" si="112"/>
        <v xml:space="preserve"> </v>
      </c>
      <c r="Z918" s="64" t="str">
        <f t="shared" ca="1" si="114"/>
        <v xml:space="preserve"> </v>
      </c>
    </row>
    <row r="919" spans="1:26" hidden="1" outlineLevel="1" x14ac:dyDescent="0.35">
      <c r="A919" s="64">
        <v>6383038</v>
      </c>
      <c r="B919" s="64" t="s">
        <v>184</v>
      </c>
      <c r="C919" s="64">
        <v>8949.75</v>
      </c>
      <c r="D919" s="64">
        <v>183</v>
      </c>
      <c r="E919" s="64">
        <v>715.27</v>
      </c>
      <c r="F919" s="64">
        <v>0</v>
      </c>
      <c r="H919" s="64">
        <f t="shared" si="119"/>
        <v>-715.27</v>
      </c>
      <c r="J919" s="64">
        <f t="shared" si="115"/>
        <v>122</v>
      </c>
      <c r="K919" s="64">
        <f t="shared" si="116"/>
        <v>133</v>
      </c>
      <c r="L919" s="64">
        <f t="shared" si="117"/>
        <v>466</v>
      </c>
      <c r="M919" s="64">
        <f t="shared" si="118"/>
        <v>178</v>
      </c>
      <c r="T919" s="64">
        <f t="shared" si="113"/>
        <v>898</v>
      </c>
      <c r="U919" s="64" t="e">
        <f ca="1">INDEX(OFFSET($G$21,0,MATCH(U$20,$H$20:$I$20,0),COUNT($A$21:$A$2199),1),MATCH($T919,OFFSET($I$21,0,MATCH(U$21,$J$19:$M$19,0),COUNT($A$21:$A$2199),1),0),1)</f>
        <v>#N/A</v>
      </c>
      <c r="V919" s="64" t="e">
        <f ca="1">INDEX(OFFSET($G$21,0,MATCH(V$20,$H$20:$I$20,0),COUNT($A$21:$A$2199),1),MATCH($T919,OFFSET($I$21,0,MATCH(V$21,$J$19:$M$19,0),COUNT($A$21:$A$2199),1),0),1)</f>
        <v>#N/A</v>
      </c>
      <c r="Y919" s="64" t="str">
        <f t="shared" ref="Y919:Y982" ca="1" si="120">IF(ISNA(U919)," ",U919)</f>
        <v xml:space="preserve"> </v>
      </c>
      <c r="Z919" s="64" t="str">
        <f t="shared" ca="1" si="114"/>
        <v xml:space="preserve"> </v>
      </c>
    </row>
    <row r="920" spans="1:26" hidden="1" outlineLevel="1" x14ac:dyDescent="0.35">
      <c r="A920" s="64">
        <v>6387212</v>
      </c>
      <c r="B920" s="64" t="s">
        <v>102</v>
      </c>
      <c r="C920" s="64">
        <v>2194.13</v>
      </c>
      <c r="D920" s="64">
        <v>184</v>
      </c>
      <c r="E920" s="64">
        <v>173.25</v>
      </c>
      <c r="F920" s="64">
        <v>169.81</v>
      </c>
      <c r="H920" s="64">
        <f t="shared" si="119"/>
        <v>-3.4399999999999977</v>
      </c>
      <c r="J920" s="64">
        <f t="shared" si="115"/>
        <v>123</v>
      </c>
      <c r="K920" s="64">
        <f t="shared" si="116"/>
        <v>133</v>
      </c>
      <c r="L920" s="64">
        <f t="shared" si="117"/>
        <v>466</v>
      </c>
      <c r="M920" s="64">
        <f t="shared" si="118"/>
        <v>178</v>
      </c>
      <c r="T920" s="64">
        <f t="shared" ref="T920:T983" si="121">T919+1</f>
        <v>899</v>
      </c>
      <c r="U920" s="64" t="e">
        <f ca="1">INDEX(OFFSET($G$21,0,MATCH(U$20,$H$20:$I$20,0),COUNT($A$21:$A$2199),1),MATCH($T920,OFFSET($I$21,0,MATCH(U$21,$J$19:$M$19,0),COUNT($A$21:$A$2199),1),0),1)</f>
        <v>#N/A</v>
      </c>
      <c r="V920" s="64" t="e">
        <f ca="1">INDEX(OFFSET($G$21,0,MATCH(V$20,$H$20:$I$20,0),COUNT($A$21:$A$2199),1),MATCH($T920,OFFSET($I$21,0,MATCH(V$21,$J$19:$M$19,0),COUNT($A$21:$A$2199),1),0),1)</f>
        <v>#N/A</v>
      </c>
      <c r="Y920" s="64" t="str">
        <f t="shared" ca="1" si="120"/>
        <v xml:space="preserve"> </v>
      </c>
      <c r="Z920" s="64" t="str">
        <f t="shared" ref="Z920:Z983" ca="1" si="122">IF(ISNA(V920)," ",V920)</f>
        <v xml:space="preserve"> </v>
      </c>
    </row>
    <row r="921" spans="1:26" hidden="1" outlineLevel="1" x14ac:dyDescent="0.35">
      <c r="A921" s="64">
        <v>6387329</v>
      </c>
      <c r="B921" s="64" t="s">
        <v>184</v>
      </c>
      <c r="C921" s="64">
        <v>4228.67</v>
      </c>
      <c r="D921" s="64">
        <v>182</v>
      </c>
      <c r="E921" s="64">
        <v>354.83</v>
      </c>
      <c r="F921" s="64">
        <v>0</v>
      </c>
      <c r="H921" s="64">
        <f t="shared" si="119"/>
        <v>-354.83</v>
      </c>
      <c r="J921" s="64">
        <f t="shared" si="115"/>
        <v>123</v>
      </c>
      <c r="K921" s="64">
        <f t="shared" si="116"/>
        <v>133</v>
      </c>
      <c r="L921" s="64">
        <f t="shared" si="117"/>
        <v>467</v>
      </c>
      <c r="M921" s="64">
        <f t="shared" si="118"/>
        <v>178</v>
      </c>
      <c r="T921" s="64">
        <f t="shared" si="121"/>
        <v>900</v>
      </c>
      <c r="U921" s="64" t="e">
        <f ca="1">INDEX(OFFSET($G$21,0,MATCH(U$20,$H$20:$I$20,0),COUNT($A$21:$A$2199),1),MATCH($T921,OFFSET($I$21,0,MATCH(U$21,$J$19:$M$19,0),COUNT($A$21:$A$2199),1),0),1)</f>
        <v>#N/A</v>
      </c>
      <c r="V921" s="64" t="e">
        <f ca="1">INDEX(OFFSET($G$21,0,MATCH(V$20,$H$20:$I$20,0),COUNT($A$21:$A$2199),1),MATCH($T921,OFFSET($I$21,0,MATCH(V$21,$J$19:$M$19,0),COUNT($A$21:$A$2199),1),0),1)</f>
        <v>#N/A</v>
      </c>
      <c r="Y921" s="64" t="str">
        <f t="shared" ca="1" si="120"/>
        <v xml:space="preserve"> </v>
      </c>
      <c r="Z921" s="64" t="str">
        <f t="shared" ca="1" si="122"/>
        <v xml:space="preserve"> </v>
      </c>
    </row>
    <row r="922" spans="1:26" hidden="1" outlineLevel="1" x14ac:dyDescent="0.35">
      <c r="A922" s="64">
        <v>6392922</v>
      </c>
      <c r="B922" s="64" t="s">
        <v>405</v>
      </c>
      <c r="C922" s="64">
        <v>1732.27</v>
      </c>
      <c r="D922" s="64">
        <v>153</v>
      </c>
      <c r="E922" s="64">
        <v>128.22</v>
      </c>
      <c r="F922" s="64">
        <v>124.34</v>
      </c>
      <c r="H922" s="64">
        <f t="shared" si="119"/>
        <v>-3.8799999999999955</v>
      </c>
      <c r="J922" s="64">
        <f t="shared" si="115"/>
        <v>123</v>
      </c>
      <c r="K922" s="64">
        <f t="shared" si="116"/>
        <v>134</v>
      </c>
      <c r="L922" s="64">
        <f t="shared" si="117"/>
        <v>467</v>
      </c>
      <c r="M922" s="64">
        <f t="shared" si="118"/>
        <v>178</v>
      </c>
      <c r="T922" s="64">
        <f t="shared" si="121"/>
        <v>901</v>
      </c>
      <c r="U922" s="64" t="e">
        <f ca="1">INDEX(OFFSET($G$21,0,MATCH(U$20,$H$20:$I$20,0),COUNT($A$21:$A$2199),1),MATCH($T922,OFFSET($I$21,0,MATCH(U$21,$J$19:$M$19,0),COUNT($A$21:$A$2199),1),0),1)</f>
        <v>#N/A</v>
      </c>
      <c r="V922" s="64" t="e">
        <f ca="1">INDEX(OFFSET($G$21,0,MATCH(V$20,$H$20:$I$20,0),COUNT($A$21:$A$2199),1),MATCH($T922,OFFSET($I$21,0,MATCH(V$21,$J$19:$M$19,0),COUNT($A$21:$A$2199),1),0),1)</f>
        <v>#N/A</v>
      </c>
      <c r="Y922" s="64" t="str">
        <f t="shared" ca="1" si="120"/>
        <v xml:space="preserve"> </v>
      </c>
      <c r="Z922" s="64" t="str">
        <f t="shared" ca="1" si="122"/>
        <v xml:space="preserve"> </v>
      </c>
    </row>
    <row r="923" spans="1:26" hidden="1" outlineLevel="1" x14ac:dyDescent="0.35">
      <c r="A923" s="64">
        <v>6393904</v>
      </c>
      <c r="B923" s="64" t="s">
        <v>184</v>
      </c>
      <c r="C923" s="64">
        <v>2901.35</v>
      </c>
      <c r="D923" s="64">
        <v>184</v>
      </c>
      <c r="E923" s="64">
        <v>230.43</v>
      </c>
      <c r="F923" s="64">
        <v>0</v>
      </c>
      <c r="H923" s="64">
        <f t="shared" si="119"/>
        <v>-230.43</v>
      </c>
      <c r="J923" s="64">
        <f t="shared" si="115"/>
        <v>123</v>
      </c>
      <c r="K923" s="64">
        <f t="shared" si="116"/>
        <v>134</v>
      </c>
      <c r="L923" s="64">
        <f t="shared" si="117"/>
        <v>468</v>
      </c>
      <c r="M923" s="64">
        <f t="shared" si="118"/>
        <v>178</v>
      </c>
      <c r="T923" s="64">
        <f t="shared" si="121"/>
        <v>902</v>
      </c>
      <c r="U923" s="64" t="e">
        <f ca="1">INDEX(OFFSET($G$21,0,MATCH(U$20,$H$20:$I$20,0),COUNT($A$21:$A$2199),1),MATCH($T923,OFFSET($I$21,0,MATCH(U$21,$J$19:$M$19,0),COUNT($A$21:$A$2199),1),0),1)</f>
        <v>#N/A</v>
      </c>
      <c r="V923" s="64" t="e">
        <f ca="1">INDEX(OFFSET($G$21,0,MATCH(V$20,$H$20:$I$20,0),COUNT($A$21:$A$2199),1),MATCH($T923,OFFSET($I$21,0,MATCH(V$21,$J$19:$M$19,0),COUNT($A$21:$A$2199),1),0),1)</f>
        <v>#N/A</v>
      </c>
      <c r="Y923" s="64" t="str">
        <f t="shared" ca="1" si="120"/>
        <v xml:space="preserve"> </v>
      </c>
      <c r="Z923" s="64" t="str">
        <f t="shared" ca="1" si="122"/>
        <v xml:space="preserve"> </v>
      </c>
    </row>
    <row r="924" spans="1:26" hidden="1" outlineLevel="1" x14ac:dyDescent="0.35">
      <c r="A924" s="64">
        <v>6395950</v>
      </c>
      <c r="B924" s="64" t="s">
        <v>184</v>
      </c>
      <c r="C924" s="64">
        <v>4297.83</v>
      </c>
      <c r="D924" s="64">
        <v>183</v>
      </c>
      <c r="E924" s="64">
        <v>364.28</v>
      </c>
      <c r="F924" s="64">
        <v>0</v>
      </c>
      <c r="H924" s="64">
        <f t="shared" si="119"/>
        <v>-364.28</v>
      </c>
      <c r="J924" s="64">
        <f t="shared" si="115"/>
        <v>123</v>
      </c>
      <c r="K924" s="64">
        <f t="shared" si="116"/>
        <v>134</v>
      </c>
      <c r="L924" s="64">
        <f t="shared" si="117"/>
        <v>469</v>
      </c>
      <c r="M924" s="64">
        <f t="shared" si="118"/>
        <v>178</v>
      </c>
      <c r="T924" s="64">
        <f t="shared" si="121"/>
        <v>903</v>
      </c>
      <c r="U924" s="64" t="e">
        <f ca="1">INDEX(OFFSET($G$21,0,MATCH(U$20,$H$20:$I$20,0),COUNT($A$21:$A$2199),1),MATCH($T924,OFFSET($I$21,0,MATCH(U$21,$J$19:$M$19,0),COUNT($A$21:$A$2199),1),0),1)</f>
        <v>#N/A</v>
      </c>
      <c r="V924" s="64" t="e">
        <f ca="1">INDEX(OFFSET($G$21,0,MATCH(V$20,$H$20:$I$20,0),COUNT($A$21:$A$2199),1),MATCH($T924,OFFSET($I$21,0,MATCH(V$21,$J$19:$M$19,0),COUNT($A$21:$A$2199),1),0),1)</f>
        <v>#N/A</v>
      </c>
      <c r="Y924" s="64" t="str">
        <f t="shared" ca="1" si="120"/>
        <v xml:space="preserve"> </v>
      </c>
      <c r="Z924" s="64" t="str">
        <f t="shared" ca="1" si="122"/>
        <v xml:space="preserve"> </v>
      </c>
    </row>
    <row r="925" spans="1:26" hidden="1" outlineLevel="1" x14ac:dyDescent="0.35">
      <c r="A925" s="64">
        <v>6413348</v>
      </c>
      <c r="B925" s="64" t="s">
        <v>405</v>
      </c>
      <c r="C925" s="64">
        <v>2039.07</v>
      </c>
      <c r="D925" s="64">
        <v>153</v>
      </c>
      <c r="E925" s="64">
        <v>156.08000000000001</v>
      </c>
      <c r="F925" s="64">
        <v>151.47999999999999</v>
      </c>
      <c r="H925" s="64">
        <f t="shared" si="119"/>
        <v>-4.6000000000000227</v>
      </c>
      <c r="J925" s="64">
        <f t="shared" si="115"/>
        <v>123</v>
      </c>
      <c r="K925" s="64">
        <f t="shared" si="116"/>
        <v>135</v>
      </c>
      <c r="L925" s="64">
        <f t="shared" si="117"/>
        <v>469</v>
      </c>
      <c r="M925" s="64">
        <f t="shared" si="118"/>
        <v>178</v>
      </c>
      <c r="T925" s="64">
        <f t="shared" si="121"/>
        <v>904</v>
      </c>
      <c r="U925" s="64" t="e">
        <f ca="1">INDEX(OFFSET($G$21,0,MATCH(U$20,$H$20:$I$20,0),COUNT($A$21:$A$2199),1),MATCH($T925,OFFSET($I$21,0,MATCH(U$21,$J$19:$M$19,0),COUNT($A$21:$A$2199),1),0),1)</f>
        <v>#N/A</v>
      </c>
      <c r="V925" s="64" t="e">
        <f ca="1">INDEX(OFFSET($G$21,0,MATCH(V$20,$H$20:$I$20,0),COUNT($A$21:$A$2199),1),MATCH($T925,OFFSET($I$21,0,MATCH(V$21,$J$19:$M$19,0),COUNT($A$21:$A$2199),1),0),1)</f>
        <v>#N/A</v>
      </c>
      <c r="Y925" s="64" t="str">
        <f t="shared" ca="1" si="120"/>
        <v xml:space="preserve"> </v>
      </c>
      <c r="Z925" s="64" t="str">
        <f t="shared" ca="1" si="122"/>
        <v xml:space="preserve"> </v>
      </c>
    </row>
    <row r="926" spans="1:26" hidden="1" outlineLevel="1" x14ac:dyDescent="0.35">
      <c r="A926" s="64">
        <v>6417506</v>
      </c>
      <c r="B926" s="64" t="s">
        <v>184</v>
      </c>
      <c r="C926" s="64">
        <v>7678.55</v>
      </c>
      <c r="D926" s="64">
        <v>183</v>
      </c>
      <c r="E926" s="64">
        <v>631.79999999999995</v>
      </c>
      <c r="F926" s="64">
        <v>0</v>
      </c>
      <c r="H926" s="64">
        <f t="shared" si="119"/>
        <v>-631.79999999999995</v>
      </c>
      <c r="J926" s="64">
        <f t="shared" si="115"/>
        <v>123</v>
      </c>
      <c r="K926" s="64">
        <f t="shared" si="116"/>
        <v>135</v>
      </c>
      <c r="L926" s="64">
        <f t="shared" si="117"/>
        <v>470</v>
      </c>
      <c r="M926" s="64">
        <f t="shared" si="118"/>
        <v>178</v>
      </c>
      <c r="T926" s="64">
        <f t="shared" si="121"/>
        <v>905</v>
      </c>
      <c r="U926" s="64" t="e">
        <f ca="1">INDEX(OFFSET($G$21,0,MATCH(U$20,$H$20:$I$20,0),COUNT($A$21:$A$2199),1),MATCH($T926,OFFSET($I$21,0,MATCH(U$21,$J$19:$M$19,0),COUNT($A$21:$A$2199),1),0),1)</f>
        <v>#N/A</v>
      </c>
      <c r="V926" s="64" t="e">
        <f ca="1">INDEX(OFFSET($G$21,0,MATCH(V$20,$H$20:$I$20,0),COUNT($A$21:$A$2199),1),MATCH($T926,OFFSET($I$21,0,MATCH(V$21,$J$19:$M$19,0),COUNT($A$21:$A$2199),1),0),1)</f>
        <v>#N/A</v>
      </c>
      <c r="Y926" s="64" t="str">
        <f t="shared" ca="1" si="120"/>
        <v xml:space="preserve"> </v>
      </c>
      <c r="Z926" s="64" t="str">
        <f t="shared" ca="1" si="122"/>
        <v xml:space="preserve"> </v>
      </c>
    </row>
    <row r="927" spans="1:26" hidden="1" outlineLevel="1" x14ac:dyDescent="0.35">
      <c r="A927" s="64">
        <v>6425161</v>
      </c>
      <c r="B927" s="64" t="s">
        <v>416</v>
      </c>
      <c r="C927" s="64">
        <v>1503.75</v>
      </c>
      <c r="D927" s="64">
        <v>184</v>
      </c>
      <c r="E927" s="64">
        <v>120.22</v>
      </c>
      <c r="F927" s="64">
        <v>0</v>
      </c>
      <c r="H927" s="64">
        <f t="shared" si="119"/>
        <v>-120.22</v>
      </c>
      <c r="J927" s="64">
        <f t="shared" si="115"/>
        <v>123</v>
      </c>
      <c r="K927" s="64">
        <f t="shared" si="116"/>
        <v>135</v>
      </c>
      <c r="L927" s="64">
        <f t="shared" si="117"/>
        <v>470</v>
      </c>
      <c r="M927" s="64">
        <f t="shared" si="118"/>
        <v>179</v>
      </c>
      <c r="T927" s="64">
        <f t="shared" si="121"/>
        <v>906</v>
      </c>
      <c r="U927" s="64" t="e">
        <f ca="1">INDEX(OFFSET($G$21,0,MATCH(U$20,$H$20:$I$20,0),COUNT($A$21:$A$2199),1),MATCH($T927,OFFSET($I$21,0,MATCH(U$21,$J$19:$M$19,0),COUNT($A$21:$A$2199),1),0),1)</f>
        <v>#N/A</v>
      </c>
      <c r="V927" s="64" t="e">
        <f ca="1">INDEX(OFFSET($G$21,0,MATCH(V$20,$H$20:$I$20,0),COUNT($A$21:$A$2199),1),MATCH($T927,OFFSET($I$21,0,MATCH(V$21,$J$19:$M$19,0),COUNT($A$21:$A$2199),1),0),1)</f>
        <v>#N/A</v>
      </c>
      <c r="Y927" s="64" t="str">
        <f t="shared" ca="1" si="120"/>
        <v xml:space="preserve"> </v>
      </c>
      <c r="Z927" s="64" t="str">
        <f t="shared" ca="1" si="122"/>
        <v xml:space="preserve"> </v>
      </c>
    </row>
    <row r="928" spans="1:26" hidden="1" outlineLevel="1" x14ac:dyDescent="0.35">
      <c r="A928" s="64">
        <v>6427266</v>
      </c>
      <c r="B928" s="64" t="s">
        <v>184</v>
      </c>
      <c r="C928" s="64">
        <v>3883.74</v>
      </c>
      <c r="D928" s="64">
        <v>184</v>
      </c>
      <c r="E928" s="64">
        <v>329.82</v>
      </c>
      <c r="F928" s="64">
        <v>0</v>
      </c>
      <c r="H928" s="64">
        <f t="shared" si="119"/>
        <v>-329.82</v>
      </c>
      <c r="J928" s="64">
        <f t="shared" si="115"/>
        <v>123</v>
      </c>
      <c r="K928" s="64">
        <f t="shared" si="116"/>
        <v>135</v>
      </c>
      <c r="L928" s="64">
        <f t="shared" si="117"/>
        <v>471</v>
      </c>
      <c r="M928" s="64">
        <f t="shared" si="118"/>
        <v>179</v>
      </c>
      <c r="T928" s="64">
        <f t="shared" si="121"/>
        <v>907</v>
      </c>
      <c r="U928" s="64" t="e">
        <f ca="1">INDEX(OFFSET($G$21,0,MATCH(U$20,$H$20:$I$20,0),COUNT($A$21:$A$2199),1),MATCH($T928,OFFSET($I$21,0,MATCH(U$21,$J$19:$M$19,0),COUNT($A$21:$A$2199),1),0),1)</f>
        <v>#N/A</v>
      </c>
      <c r="V928" s="64" t="e">
        <f ca="1">INDEX(OFFSET($G$21,0,MATCH(V$20,$H$20:$I$20,0),COUNT($A$21:$A$2199),1),MATCH($T928,OFFSET($I$21,0,MATCH(V$21,$J$19:$M$19,0),COUNT($A$21:$A$2199),1),0),1)</f>
        <v>#N/A</v>
      </c>
      <c r="Y928" s="64" t="str">
        <f t="shared" ca="1" si="120"/>
        <v xml:space="preserve"> </v>
      </c>
      <c r="Z928" s="64" t="str">
        <f t="shared" ca="1" si="122"/>
        <v xml:space="preserve"> </v>
      </c>
    </row>
    <row r="929" spans="1:26" hidden="1" outlineLevel="1" x14ac:dyDescent="0.35">
      <c r="A929" s="64">
        <v>6428652</v>
      </c>
      <c r="B929" s="64" t="s">
        <v>416</v>
      </c>
      <c r="C929" s="64">
        <v>6750.18</v>
      </c>
      <c r="D929" s="64">
        <v>183</v>
      </c>
      <c r="E929" s="64">
        <v>564.75</v>
      </c>
      <c r="F929" s="64">
        <v>0</v>
      </c>
      <c r="H929" s="64">
        <f t="shared" si="119"/>
        <v>-564.75</v>
      </c>
      <c r="J929" s="64">
        <f t="shared" si="115"/>
        <v>123</v>
      </c>
      <c r="K929" s="64">
        <f t="shared" si="116"/>
        <v>135</v>
      </c>
      <c r="L929" s="64">
        <f t="shared" si="117"/>
        <v>471</v>
      </c>
      <c r="M929" s="64">
        <f t="shared" si="118"/>
        <v>180</v>
      </c>
      <c r="T929" s="64">
        <f t="shared" si="121"/>
        <v>908</v>
      </c>
      <c r="U929" s="64" t="e">
        <f ca="1">INDEX(OFFSET($G$21,0,MATCH(U$20,$H$20:$I$20,0),COUNT($A$21:$A$2199),1),MATCH($T929,OFFSET($I$21,0,MATCH(U$21,$J$19:$M$19,0),COUNT($A$21:$A$2199),1),0),1)</f>
        <v>#N/A</v>
      </c>
      <c r="V929" s="64" t="e">
        <f ca="1">INDEX(OFFSET($G$21,0,MATCH(V$20,$H$20:$I$20,0),COUNT($A$21:$A$2199),1),MATCH($T929,OFFSET($I$21,0,MATCH(V$21,$J$19:$M$19,0),COUNT($A$21:$A$2199),1),0),1)</f>
        <v>#N/A</v>
      </c>
      <c r="Y929" s="64" t="str">
        <f t="shared" ca="1" si="120"/>
        <v xml:space="preserve"> </v>
      </c>
      <c r="Z929" s="64" t="str">
        <f t="shared" ca="1" si="122"/>
        <v xml:space="preserve"> </v>
      </c>
    </row>
    <row r="930" spans="1:26" hidden="1" outlineLevel="1" x14ac:dyDescent="0.35">
      <c r="A930" s="64">
        <v>6440101</v>
      </c>
      <c r="B930" s="64" t="s">
        <v>184</v>
      </c>
      <c r="C930" s="64">
        <v>4354.38</v>
      </c>
      <c r="D930" s="64">
        <v>184</v>
      </c>
      <c r="E930" s="64">
        <v>338.33</v>
      </c>
      <c r="F930" s="64">
        <v>0</v>
      </c>
      <c r="H930" s="64">
        <f t="shared" si="119"/>
        <v>-338.33</v>
      </c>
      <c r="J930" s="64">
        <f t="shared" si="115"/>
        <v>123</v>
      </c>
      <c r="K930" s="64">
        <f t="shared" si="116"/>
        <v>135</v>
      </c>
      <c r="L930" s="64">
        <f t="shared" si="117"/>
        <v>472</v>
      </c>
      <c r="M930" s="64">
        <f t="shared" si="118"/>
        <v>180</v>
      </c>
      <c r="T930" s="64">
        <f t="shared" si="121"/>
        <v>909</v>
      </c>
      <c r="U930" s="64" t="e">
        <f ca="1">INDEX(OFFSET($G$21,0,MATCH(U$20,$H$20:$I$20,0),COUNT($A$21:$A$2199),1),MATCH($T930,OFFSET($I$21,0,MATCH(U$21,$J$19:$M$19,0),COUNT($A$21:$A$2199),1),0),1)</f>
        <v>#N/A</v>
      </c>
      <c r="V930" s="64" t="e">
        <f ca="1">INDEX(OFFSET($G$21,0,MATCH(V$20,$H$20:$I$20,0),COUNT($A$21:$A$2199),1),MATCH($T930,OFFSET($I$21,0,MATCH(V$21,$J$19:$M$19,0),COUNT($A$21:$A$2199),1),0),1)</f>
        <v>#N/A</v>
      </c>
      <c r="Y930" s="64" t="str">
        <f t="shared" ca="1" si="120"/>
        <v xml:space="preserve"> </v>
      </c>
      <c r="Z930" s="64" t="str">
        <f t="shared" ca="1" si="122"/>
        <v xml:space="preserve"> </v>
      </c>
    </row>
    <row r="931" spans="1:26" hidden="1" outlineLevel="1" x14ac:dyDescent="0.35">
      <c r="A931" s="64">
        <v>6440705</v>
      </c>
      <c r="B931" s="64" t="s">
        <v>184</v>
      </c>
      <c r="C931" s="64">
        <v>7193.74</v>
      </c>
      <c r="D931" s="64">
        <v>184</v>
      </c>
      <c r="E931" s="64">
        <v>598.08000000000004</v>
      </c>
      <c r="F931" s="64">
        <v>0</v>
      </c>
      <c r="H931" s="64">
        <f t="shared" si="119"/>
        <v>-598.08000000000004</v>
      </c>
      <c r="J931" s="64">
        <f t="shared" si="115"/>
        <v>123</v>
      </c>
      <c r="K931" s="64">
        <f t="shared" si="116"/>
        <v>135</v>
      </c>
      <c r="L931" s="64">
        <f t="shared" si="117"/>
        <v>473</v>
      </c>
      <c r="M931" s="64">
        <f t="shared" si="118"/>
        <v>180</v>
      </c>
      <c r="T931" s="64">
        <f t="shared" si="121"/>
        <v>910</v>
      </c>
      <c r="U931" s="64" t="e">
        <f ca="1">INDEX(OFFSET($G$21,0,MATCH(U$20,$H$20:$I$20,0),COUNT($A$21:$A$2199),1),MATCH($T931,OFFSET($I$21,0,MATCH(U$21,$J$19:$M$19,0),COUNT($A$21:$A$2199),1),0),1)</f>
        <v>#N/A</v>
      </c>
      <c r="V931" s="64" t="e">
        <f ca="1">INDEX(OFFSET($G$21,0,MATCH(V$20,$H$20:$I$20,0),COUNT($A$21:$A$2199),1),MATCH($T931,OFFSET($I$21,0,MATCH(V$21,$J$19:$M$19,0),COUNT($A$21:$A$2199),1),0),1)</f>
        <v>#N/A</v>
      </c>
      <c r="Y931" s="64" t="str">
        <f t="shared" ca="1" si="120"/>
        <v xml:space="preserve"> </v>
      </c>
      <c r="Z931" s="64" t="str">
        <f t="shared" ca="1" si="122"/>
        <v xml:space="preserve"> </v>
      </c>
    </row>
    <row r="932" spans="1:26" hidden="1" outlineLevel="1" x14ac:dyDescent="0.35">
      <c r="A932" s="64">
        <v>6456900</v>
      </c>
      <c r="B932" s="64" t="s">
        <v>416</v>
      </c>
      <c r="C932" s="64">
        <v>5832.25</v>
      </c>
      <c r="D932" s="64">
        <v>182</v>
      </c>
      <c r="E932" s="64">
        <v>464.32</v>
      </c>
      <c r="F932" s="64">
        <v>0</v>
      </c>
      <c r="H932" s="64">
        <f t="shared" si="119"/>
        <v>-464.32</v>
      </c>
      <c r="J932" s="64">
        <f t="shared" si="115"/>
        <v>123</v>
      </c>
      <c r="K932" s="64">
        <f t="shared" si="116"/>
        <v>135</v>
      </c>
      <c r="L932" s="64">
        <f t="shared" si="117"/>
        <v>473</v>
      </c>
      <c r="M932" s="64">
        <f t="shared" si="118"/>
        <v>181</v>
      </c>
      <c r="T932" s="64">
        <f t="shared" si="121"/>
        <v>911</v>
      </c>
      <c r="U932" s="64" t="e">
        <f ca="1">INDEX(OFFSET($G$21,0,MATCH(U$20,$H$20:$I$20,0),COUNT($A$21:$A$2199),1),MATCH($T932,OFFSET($I$21,0,MATCH(U$21,$J$19:$M$19,0),COUNT($A$21:$A$2199),1),0),1)</f>
        <v>#N/A</v>
      </c>
      <c r="V932" s="64" t="e">
        <f ca="1">INDEX(OFFSET($G$21,0,MATCH(V$20,$H$20:$I$20,0),COUNT($A$21:$A$2199),1),MATCH($T932,OFFSET($I$21,0,MATCH(V$21,$J$19:$M$19,0),COUNT($A$21:$A$2199),1),0),1)</f>
        <v>#N/A</v>
      </c>
      <c r="Y932" s="64" t="str">
        <f t="shared" ca="1" si="120"/>
        <v xml:space="preserve"> </v>
      </c>
      <c r="Z932" s="64" t="str">
        <f t="shared" ca="1" si="122"/>
        <v xml:space="preserve"> </v>
      </c>
    </row>
    <row r="933" spans="1:26" hidden="1" outlineLevel="1" x14ac:dyDescent="0.35">
      <c r="A933" s="64">
        <v>6460406</v>
      </c>
      <c r="B933" s="64" t="s">
        <v>416</v>
      </c>
      <c r="C933" s="64">
        <v>2746.09</v>
      </c>
      <c r="D933" s="64">
        <v>185</v>
      </c>
      <c r="E933" s="64">
        <v>224.34</v>
      </c>
      <c r="F933" s="64">
        <v>0</v>
      </c>
      <c r="H933" s="64">
        <f t="shared" si="119"/>
        <v>-224.34</v>
      </c>
      <c r="J933" s="64">
        <f t="shared" si="115"/>
        <v>123</v>
      </c>
      <c r="K933" s="64">
        <f t="shared" si="116"/>
        <v>135</v>
      </c>
      <c r="L933" s="64">
        <f t="shared" si="117"/>
        <v>473</v>
      </c>
      <c r="M933" s="64">
        <f t="shared" si="118"/>
        <v>182</v>
      </c>
      <c r="T933" s="64">
        <f t="shared" si="121"/>
        <v>912</v>
      </c>
      <c r="U933" s="64" t="e">
        <f ca="1">INDEX(OFFSET($G$21,0,MATCH(U$20,$H$20:$I$20,0),COUNT($A$21:$A$2199),1),MATCH($T933,OFFSET($I$21,0,MATCH(U$21,$J$19:$M$19,0),COUNT($A$21:$A$2199),1),0),1)</f>
        <v>#N/A</v>
      </c>
      <c r="V933" s="64" t="e">
        <f ca="1">INDEX(OFFSET($G$21,0,MATCH(V$20,$H$20:$I$20,0),COUNT($A$21:$A$2199),1),MATCH($T933,OFFSET($I$21,0,MATCH(V$21,$J$19:$M$19,0),COUNT($A$21:$A$2199),1),0),1)</f>
        <v>#N/A</v>
      </c>
      <c r="Y933" s="64" t="str">
        <f t="shared" ca="1" si="120"/>
        <v xml:space="preserve"> </v>
      </c>
      <c r="Z933" s="64" t="str">
        <f t="shared" ca="1" si="122"/>
        <v xml:space="preserve"> </v>
      </c>
    </row>
    <row r="934" spans="1:26" hidden="1" outlineLevel="1" x14ac:dyDescent="0.35">
      <c r="A934" s="64">
        <v>6461959</v>
      </c>
      <c r="B934" s="64" t="s">
        <v>416</v>
      </c>
      <c r="C934" s="64">
        <v>5444.29</v>
      </c>
      <c r="D934" s="64">
        <v>183</v>
      </c>
      <c r="E934" s="64">
        <v>445.69</v>
      </c>
      <c r="F934" s="64">
        <v>0</v>
      </c>
      <c r="H934" s="64">
        <f t="shared" si="119"/>
        <v>-445.69</v>
      </c>
      <c r="J934" s="64">
        <f t="shared" si="115"/>
        <v>123</v>
      </c>
      <c r="K934" s="64">
        <f t="shared" si="116"/>
        <v>135</v>
      </c>
      <c r="L934" s="64">
        <f t="shared" si="117"/>
        <v>473</v>
      </c>
      <c r="M934" s="64">
        <f t="shared" si="118"/>
        <v>183</v>
      </c>
      <c r="T934" s="64">
        <f t="shared" si="121"/>
        <v>913</v>
      </c>
      <c r="U934" s="64" t="e">
        <f ca="1">INDEX(OFFSET($G$21,0,MATCH(U$20,$H$20:$I$20,0),COUNT($A$21:$A$2199),1),MATCH($T934,OFFSET($I$21,0,MATCH(U$21,$J$19:$M$19,0),COUNT($A$21:$A$2199),1),0),1)</f>
        <v>#N/A</v>
      </c>
      <c r="V934" s="64" t="e">
        <f ca="1">INDEX(OFFSET($G$21,0,MATCH(V$20,$H$20:$I$20,0),COUNT($A$21:$A$2199),1),MATCH($T934,OFFSET($I$21,0,MATCH(V$21,$J$19:$M$19,0),COUNT($A$21:$A$2199),1),0),1)</f>
        <v>#N/A</v>
      </c>
      <c r="Y934" s="64" t="str">
        <f t="shared" ca="1" si="120"/>
        <v xml:space="preserve"> </v>
      </c>
      <c r="Z934" s="64" t="str">
        <f t="shared" ca="1" si="122"/>
        <v xml:space="preserve"> </v>
      </c>
    </row>
    <row r="935" spans="1:26" hidden="1" outlineLevel="1" x14ac:dyDescent="0.35">
      <c r="A935" s="64">
        <v>6464771</v>
      </c>
      <c r="B935" s="64" t="s">
        <v>184</v>
      </c>
      <c r="C935" s="64">
        <v>4918.4399999999996</v>
      </c>
      <c r="D935" s="64">
        <v>183</v>
      </c>
      <c r="E935" s="64">
        <v>391.87</v>
      </c>
      <c r="F935" s="64">
        <v>0</v>
      </c>
      <c r="H935" s="64">
        <f t="shared" si="119"/>
        <v>-391.87</v>
      </c>
      <c r="J935" s="64">
        <f t="shared" si="115"/>
        <v>123</v>
      </c>
      <c r="K935" s="64">
        <f t="shared" si="116"/>
        <v>135</v>
      </c>
      <c r="L935" s="64">
        <f t="shared" si="117"/>
        <v>474</v>
      </c>
      <c r="M935" s="64">
        <f t="shared" si="118"/>
        <v>183</v>
      </c>
      <c r="T935" s="64">
        <f t="shared" si="121"/>
        <v>914</v>
      </c>
      <c r="U935" s="64" t="e">
        <f ca="1">INDEX(OFFSET($G$21,0,MATCH(U$20,$H$20:$I$20,0),COUNT($A$21:$A$2199),1),MATCH($T935,OFFSET($I$21,0,MATCH(U$21,$J$19:$M$19,0),COUNT($A$21:$A$2199),1),0),1)</f>
        <v>#N/A</v>
      </c>
      <c r="V935" s="64" t="e">
        <f ca="1">INDEX(OFFSET($G$21,0,MATCH(V$20,$H$20:$I$20,0),COUNT($A$21:$A$2199),1),MATCH($T935,OFFSET($I$21,0,MATCH(V$21,$J$19:$M$19,0),COUNT($A$21:$A$2199),1),0),1)</f>
        <v>#N/A</v>
      </c>
      <c r="Y935" s="64" t="str">
        <f t="shared" ca="1" si="120"/>
        <v xml:space="preserve"> </v>
      </c>
      <c r="Z935" s="64" t="str">
        <f t="shared" ca="1" si="122"/>
        <v xml:space="preserve"> </v>
      </c>
    </row>
    <row r="936" spans="1:26" hidden="1" outlineLevel="1" x14ac:dyDescent="0.35">
      <c r="A936" s="64">
        <v>6474407</v>
      </c>
      <c r="B936" s="64" t="s">
        <v>102</v>
      </c>
      <c r="C936" s="64">
        <v>3515.57</v>
      </c>
      <c r="D936" s="64">
        <v>183</v>
      </c>
      <c r="E936" s="64">
        <v>283.47000000000003</v>
      </c>
      <c r="F936" s="64">
        <v>279.45999999999998</v>
      </c>
      <c r="H936" s="64">
        <f t="shared" si="119"/>
        <v>-4.0100000000000477</v>
      </c>
      <c r="J936" s="64">
        <f t="shared" si="115"/>
        <v>124</v>
      </c>
      <c r="K936" s="64">
        <f t="shared" si="116"/>
        <v>135</v>
      </c>
      <c r="L936" s="64">
        <f t="shared" si="117"/>
        <v>474</v>
      </c>
      <c r="M936" s="64">
        <f t="shared" si="118"/>
        <v>183</v>
      </c>
      <c r="T936" s="64">
        <f t="shared" si="121"/>
        <v>915</v>
      </c>
      <c r="U936" s="64" t="e">
        <f ca="1">INDEX(OFFSET($G$21,0,MATCH(U$20,$H$20:$I$20,0),COUNT($A$21:$A$2199),1),MATCH($T936,OFFSET($I$21,0,MATCH(U$21,$J$19:$M$19,0),COUNT($A$21:$A$2199),1),0),1)</f>
        <v>#N/A</v>
      </c>
      <c r="V936" s="64" t="e">
        <f ca="1">INDEX(OFFSET($G$21,0,MATCH(V$20,$H$20:$I$20,0),COUNT($A$21:$A$2199),1),MATCH($T936,OFFSET($I$21,0,MATCH(V$21,$J$19:$M$19,0),COUNT($A$21:$A$2199),1),0),1)</f>
        <v>#N/A</v>
      </c>
      <c r="Y936" s="64" t="str">
        <f t="shared" ca="1" si="120"/>
        <v xml:space="preserve"> </v>
      </c>
      <c r="Z936" s="64" t="str">
        <f t="shared" ca="1" si="122"/>
        <v xml:space="preserve"> </v>
      </c>
    </row>
    <row r="937" spans="1:26" hidden="1" outlineLevel="1" x14ac:dyDescent="0.35">
      <c r="A937" s="64">
        <v>6474457</v>
      </c>
      <c r="B937" s="64" t="s">
        <v>184</v>
      </c>
      <c r="C937" s="64">
        <v>6273.65</v>
      </c>
      <c r="D937" s="64">
        <v>183</v>
      </c>
      <c r="E937" s="64">
        <v>503.68</v>
      </c>
      <c r="F937" s="64">
        <v>0</v>
      </c>
      <c r="H937" s="64">
        <f t="shared" si="119"/>
        <v>-503.68</v>
      </c>
      <c r="J937" s="64">
        <f t="shared" si="115"/>
        <v>124</v>
      </c>
      <c r="K937" s="64">
        <f t="shared" si="116"/>
        <v>135</v>
      </c>
      <c r="L937" s="64">
        <f t="shared" si="117"/>
        <v>475</v>
      </c>
      <c r="M937" s="64">
        <f t="shared" si="118"/>
        <v>183</v>
      </c>
      <c r="T937" s="64">
        <f t="shared" si="121"/>
        <v>916</v>
      </c>
      <c r="U937" s="64" t="e">
        <f ca="1">INDEX(OFFSET($G$21,0,MATCH(U$20,$H$20:$I$20,0),COUNT($A$21:$A$2199),1),MATCH($T937,OFFSET($I$21,0,MATCH(U$21,$J$19:$M$19,0),COUNT($A$21:$A$2199),1),0),1)</f>
        <v>#N/A</v>
      </c>
      <c r="V937" s="64" t="e">
        <f ca="1">INDEX(OFFSET($G$21,0,MATCH(V$20,$H$20:$I$20,0),COUNT($A$21:$A$2199),1),MATCH($T937,OFFSET($I$21,0,MATCH(V$21,$J$19:$M$19,0),COUNT($A$21:$A$2199),1),0),1)</f>
        <v>#N/A</v>
      </c>
      <c r="Y937" s="64" t="str">
        <f t="shared" ca="1" si="120"/>
        <v xml:space="preserve"> </v>
      </c>
      <c r="Z937" s="64" t="str">
        <f t="shared" ca="1" si="122"/>
        <v xml:space="preserve"> </v>
      </c>
    </row>
    <row r="938" spans="1:26" hidden="1" outlineLevel="1" x14ac:dyDescent="0.35">
      <c r="A938" s="64">
        <v>6478483</v>
      </c>
      <c r="B938" s="64" t="s">
        <v>416</v>
      </c>
      <c r="C938" s="64">
        <v>5832.23</v>
      </c>
      <c r="D938" s="64">
        <v>186</v>
      </c>
      <c r="E938" s="64">
        <v>482.07</v>
      </c>
      <c r="F938" s="64">
        <v>0</v>
      </c>
      <c r="H938" s="64">
        <f t="shared" si="119"/>
        <v>-482.07</v>
      </c>
      <c r="J938" s="64">
        <f t="shared" si="115"/>
        <v>124</v>
      </c>
      <c r="K938" s="64">
        <f t="shared" si="116"/>
        <v>135</v>
      </c>
      <c r="L938" s="64">
        <f t="shared" si="117"/>
        <v>475</v>
      </c>
      <c r="M938" s="64">
        <f t="shared" si="118"/>
        <v>184</v>
      </c>
      <c r="T938" s="64">
        <f t="shared" si="121"/>
        <v>917</v>
      </c>
      <c r="U938" s="64" t="e">
        <f ca="1">INDEX(OFFSET($G$21,0,MATCH(U$20,$H$20:$I$20,0),COUNT($A$21:$A$2199),1),MATCH($T938,OFFSET($I$21,0,MATCH(U$21,$J$19:$M$19,0),COUNT($A$21:$A$2199),1),0),1)</f>
        <v>#N/A</v>
      </c>
      <c r="V938" s="64" t="e">
        <f ca="1">INDEX(OFFSET($G$21,0,MATCH(V$20,$H$20:$I$20,0),COUNT($A$21:$A$2199),1),MATCH($T938,OFFSET($I$21,0,MATCH(V$21,$J$19:$M$19,0),COUNT($A$21:$A$2199),1),0),1)</f>
        <v>#N/A</v>
      </c>
      <c r="Y938" s="64" t="str">
        <f t="shared" ca="1" si="120"/>
        <v xml:space="preserve"> </v>
      </c>
      <c r="Z938" s="64" t="str">
        <f t="shared" ca="1" si="122"/>
        <v xml:space="preserve"> </v>
      </c>
    </row>
    <row r="939" spans="1:26" hidden="1" outlineLevel="1" x14ac:dyDescent="0.35">
      <c r="A939" s="64">
        <v>6479879</v>
      </c>
      <c r="B939" s="64" t="s">
        <v>102</v>
      </c>
      <c r="C939" s="64">
        <v>1474.12</v>
      </c>
      <c r="D939" s="64">
        <v>153</v>
      </c>
      <c r="E939" s="64">
        <v>112.73</v>
      </c>
      <c r="F939" s="64">
        <v>117.72</v>
      </c>
      <c r="H939" s="64">
        <f t="shared" si="119"/>
        <v>4.9899999999999949</v>
      </c>
      <c r="J939" s="64">
        <f t="shared" si="115"/>
        <v>125</v>
      </c>
      <c r="K939" s="64">
        <f t="shared" si="116"/>
        <v>135</v>
      </c>
      <c r="L939" s="64">
        <f t="shared" si="117"/>
        <v>475</v>
      </c>
      <c r="M939" s="64">
        <f t="shared" si="118"/>
        <v>184</v>
      </c>
      <c r="T939" s="64">
        <f t="shared" si="121"/>
        <v>918</v>
      </c>
      <c r="U939" s="64" t="e">
        <f ca="1">INDEX(OFFSET($G$21,0,MATCH(U$20,$H$20:$I$20,0),COUNT($A$21:$A$2199),1),MATCH($T939,OFFSET($I$21,0,MATCH(U$21,$J$19:$M$19,0),COUNT($A$21:$A$2199),1),0),1)</f>
        <v>#N/A</v>
      </c>
      <c r="V939" s="64" t="e">
        <f ca="1">INDEX(OFFSET($G$21,0,MATCH(V$20,$H$20:$I$20,0),COUNT($A$21:$A$2199),1),MATCH($T939,OFFSET($I$21,0,MATCH(V$21,$J$19:$M$19,0),COUNT($A$21:$A$2199),1),0),1)</f>
        <v>#N/A</v>
      </c>
      <c r="Y939" s="64" t="str">
        <f t="shared" ca="1" si="120"/>
        <v xml:space="preserve"> </v>
      </c>
      <c r="Z939" s="64" t="str">
        <f t="shared" ca="1" si="122"/>
        <v xml:space="preserve"> </v>
      </c>
    </row>
    <row r="940" spans="1:26" hidden="1" outlineLevel="1" x14ac:dyDescent="0.35">
      <c r="A940" s="64">
        <v>6480537</v>
      </c>
      <c r="B940" s="64" t="s">
        <v>416</v>
      </c>
      <c r="C940" s="64">
        <v>4054.48</v>
      </c>
      <c r="D940" s="64">
        <v>183</v>
      </c>
      <c r="E940" s="64">
        <v>321.61</v>
      </c>
      <c r="F940" s="64">
        <v>0</v>
      </c>
      <c r="H940" s="64">
        <f t="shared" si="119"/>
        <v>-321.61</v>
      </c>
      <c r="J940" s="64">
        <f t="shared" si="115"/>
        <v>125</v>
      </c>
      <c r="K940" s="64">
        <f t="shared" si="116"/>
        <v>135</v>
      </c>
      <c r="L940" s="64">
        <f t="shared" si="117"/>
        <v>475</v>
      </c>
      <c r="M940" s="64">
        <f t="shared" si="118"/>
        <v>185</v>
      </c>
      <c r="T940" s="64">
        <f t="shared" si="121"/>
        <v>919</v>
      </c>
      <c r="U940" s="64" t="e">
        <f ca="1">INDEX(OFFSET($G$21,0,MATCH(U$20,$H$20:$I$20,0),COUNT($A$21:$A$2199),1),MATCH($T940,OFFSET($I$21,0,MATCH(U$21,$J$19:$M$19,0),COUNT($A$21:$A$2199),1),0),1)</f>
        <v>#N/A</v>
      </c>
      <c r="V940" s="64" t="e">
        <f ca="1">INDEX(OFFSET($G$21,0,MATCH(V$20,$H$20:$I$20,0),COUNT($A$21:$A$2199),1),MATCH($T940,OFFSET($I$21,0,MATCH(V$21,$J$19:$M$19,0),COUNT($A$21:$A$2199),1),0),1)</f>
        <v>#N/A</v>
      </c>
      <c r="Y940" s="64" t="str">
        <f t="shared" ca="1" si="120"/>
        <v xml:space="preserve"> </v>
      </c>
      <c r="Z940" s="64" t="str">
        <f t="shared" ca="1" si="122"/>
        <v xml:space="preserve"> </v>
      </c>
    </row>
    <row r="941" spans="1:26" hidden="1" outlineLevel="1" x14ac:dyDescent="0.35">
      <c r="A941" s="64">
        <v>6481535</v>
      </c>
      <c r="B941" s="64" t="s">
        <v>405</v>
      </c>
      <c r="C941" s="64">
        <v>4833.46</v>
      </c>
      <c r="D941" s="64">
        <v>154</v>
      </c>
      <c r="E941" s="64">
        <v>382.89</v>
      </c>
      <c r="F941" s="64">
        <v>375.9</v>
      </c>
      <c r="H941" s="64">
        <f t="shared" si="119"/>
        <v>-6.9900000000000091</v>
      </c>
      <c r="J941" s="64">
        <f t="shared" si="115"/>
        <v>125</v>
      </c>
      <c r="K941" s="64">
        <f t="shared" si="116"/>
        <v>136</v>
      </c>
      <c r="L941" s="64">
        <f t="shared" si="117"/>
        <v>475</v>
      </c>
      <c r="M941" s="64">
        <f t="shared" si="118"/>
        <v>185</v>
      </c>
      <c r="T941" s="64">
        <f t="shared" si="121"/>
        <v>920</v>
      </c>
      <c r="U941" s="64" t="e">
        <f ca="1">INDEX(OFFSET($G$21,0,MATCH(U$20,$H$20:$I$20,0),COUNT($A$21:$A$2199),1),MATCH($T941,OFFSET($I$21,0,MATCH(U$21,$J$19:$M$19,0),COUNT($A$21:$A$2199),1),0),1)</f>
        <v>#N/A</v>
      </c>
      <c r="V941" s="64" t="e">
        <f ca="1">INDEX(OFFSET($G$21,0,MATCH(V$20,$H$20:$I$20,0),COUNT($A$21:$A$2199),1),MATCH($T941,OFFSET($I$21,0,MATCH(V$21,$J$19:$M$19,0),COUNT($A$21:$A$2199),1),0),1)</f>
        <v>#N/A</v>
      </c>
      <c r="Y941" s="64" t="str">
        <f t="shared" ca="1" si="120"/>
        <v xml:space="preserve"> </v>
      </c>
      <c r="Z941" s="64" t="str">
        <f t="shared" ca="1" si="122"/>
        <v xml:space="preserve"> </v>
      </c>
    </row>
    <row r="942" spans="1:26" hidden="1" outlineLevel="1" x14ac:dyDescent="0.35">
      <c r="A942" s="64">
        <v>6485751</v>
      </c>
      <c r="B942" s="64" t="s">
        <v>416</v>
      </c>
      <c r="C942" s="64">
        <v>10992.63</v>
      </c>
      <c r="D942" s="64">
        <v>183</v>
      </c>
      <c r="E942" s="64">
        <v>876.17</v>
      </c>
      <c r="F942" s="64">
        <v>0</v>
      </c>
      <c r="H942" s="64">
        <f t="shared" si="119"/>
        <v>-876.17</v>
      </c>
      <c r="J942" s="64">
        <f t="shared" si="115"/>
        <v>125</v>
      </c>
      <c r="K942" s="64">
        <f t="shared" si="116"/>
        <v>136</v>
      </c>
      <c r="L942" s="64">
        <f t="shared" si="117"/>
        <v>475</v>
      </c>
      <c r="M942" s="64">
        <f t="shared" si="118"/>
        <v>186</v>
      </c>
      <c r="T942" s="64">
        <f t="shared" si="121"/>
        <v>921</v>
      </c>
      <c r="U942" s="64" t="e">
        <f ca="1">INDEX(OFFSET($G$21,0,MATCH(U$20,$H$20:$I$20,0),COUNT($A$21:$A$2199),1),MATCH($T942,OFFSET($I$21,0,MATCH(U$21,$J$19:$M$19,0),COUNT($A$21:$A$2199),1),0),1)</f>
        <v>#N/A</v>
      </c>
      <c r="V942" s="64" t="e">
        <f ca="1">INDEX(OFFSET($G$21,0,MATCH(V$20,$H$20:$I$20,0),COUNT($A$21:$A$2199),1),MATCH($T942,OFFSET($I$21,0,MATCH(V$21,$J$19:$M$19,0),COUNT($A$21:$A$2199),1),0),1)</f>
        <v>#N/A</v>
      </c>
      <c r="Y942" s="64" t="str">
        <f t="shared" ca="1" si="120"/>
        <v xml:space="preserve"> </v>
      </c>
      <c r="Z942" s="64" t="str">
        <f t="shared" ca="1" si="122"/>
        <v xml:space="preserve"> </v>
      </c>
    </row>
    <row r="943" spans="1:26" hidden="1" outlineLevel="1" x14ac:dyDescent="0.35">
      <c r="A943" s="64">
        <v>6487377</v>
      </c>
      <c r="B943" s="64" t="s">
        <v>416</v>
      </c>
      <c r="C943" s="64">
        <v>8719.4500000000007</v>
      </c>
      <c r="D943" s="64">
        <v>184</v>
      </c>
      <c r="E943" s="64">
        <v>688.95</v>
      </c>
      <c r="F943" s="64">
        <v>0</v>
      </c>
      <c r="H943" s="64">
        <f t="shared" si="119"/>
        <v>-688.95</v>
      </c>
      <c r="J943" s="64">
        <f t="shared" si="115"/>
        <v>125</v>
      </c>
      <c r="K943" s="64">
        <f t="shared" si="116"/>
        <v>136</v>
      </c>
      <c r="L943" s="64">
        <f t="shared" si="117"/>
        <v>475</v>
      </c>
      <c r="M943" s="64">
        <f t="shared" si="118"/>
        <v>187</v>
      </c>
      <c r="T943" s="64">
        <f t="shared" si="121"/>
        <v>922</v>
      </c>
      <c r="U943" s="64" t="e">
        <f ca="1">INDEX(OFFSET($G$21,0,MATCH(U$20,$H$20:$I$20,0),COUNT($A$21:$A$2199),1),MATCH($T943,OFFSET($I$21,0,MATCH(U$21,$J$19:$M$19,0),COUNT($A$21:$A$2199),1),0),1)</f>
        <v>#N/A</v>
      </c>
      <c r="V943" s="64" t="e">
        <f ca="1">INDEX(OFFSET($G$21,0,MATCH(V$20,$H$20:$I$20,0),COUNT($A$21:$A$2199),1),MATCH($T943,OFFSET($I$21,0,MATCH(V$21,$J$19:$M$19,0),COUNT($A$21:$A$2199),1),0),1)</f>
        <v>#N/A</v>
      </c>
      <c r="Y943" s="64" t="str">
        <f t="shared" ca="1" si="120"/>
        <v xml:space="preserve"> </v>
      </c>
      <c r="Z943" s="64" t="str">
        <f t="shared" ca="1" si="122"/>
        <v xml:space="preserve"> </v>
      </c>
    </row>
    <row r="944" spans="1:26" hidden="1" outlineLevel="1" x14ac:dyDescent="0.35">
      <c r="A944" s="64">
        <v>6488979</v>
      </c>
      <c r="B944" s="64" t="s">
        <v>102</v>
      </c>
      <c r="C944" s="64">
        <v>2390.59</v>
      </c>
      <c r="D944" s="64">
        <v>154</v>
      </c>
      <c r="E944" s="64">
        <v>186.13</v>
      </c>
      <c r="F944" s="64">
        <v>181.24</v>
      </c>
      <c r="H944" s="64">
        <f t="shared" si="119"/>
        <v>-4.8899999999999864</v>
      </c>
      <c r="J944" s="64">
        <f t="shared" si="115"/>
        <v>126</v>
      </c>
      <c r="K944" s="64">
        <f t="shared" si="116"/>
        <v>136</v>
      </c>
      <c r="L944" s="64">
        <f t="shared" si="117"/>
        <v>475</v>
      </c>
      <c r="M944" s="64">
        <f t="shared" si="118"/>
        <v>187</v>
      </c>
      <c r="T944" s="64">
        <f t="shared" si="121"/>
        <v>923</v>
      </c>
      <c r="U944" s="64" t="e">
        <f ca="1">INDEX(OFFSET($G$21,0,MATCH(U$20,$H$20:$I$20,0),COUNT($A$21:$A$2199),1),MATCH($T944,OFFSET($I$21,0,MATCH(U$21,$J$19:$M$19,0),COUNT($A$21:$A$2199),1),0),1)</f>
        <v>#N/A</v>
      </c>
      <c r="V944" s="64" t="e">
        <f ca="1">INDEX(OFFSET($G$21,0,MATCH(V$20,$H$20:$I$20,0),COUNT($A$21:$A$2199),1),MATCH($T944,OFFSET($I$21,0,MATCH(V$21,$J$19:$M$19,0),COUNT($A$21:$A$2199),1),0),1)</f>
        <v>#N/A</v>
      </c>
      <c r="Y944" s="64" t="str">
        <f t="shared" ca="1" si="120"/>
        <v xml:space="preserve"> </v>
      </c>
      <c r="Z944" s="64" t="str">
        <f t="shared" ca="1" si="122"/>
        <v xml:space="preserve"> </v>
      </c>
    </row>
    <row r="945" spans="1:26" hidden="1" outlineLevel="1" x14ac:dyDescent="0.35">
      <c r="A945" s="64">
        <v>6490320</v>
      </c>
      <c r="B945" s="64" t="s">
        <v>405</v>
      </c>
      <c r="C945" s="64">
        <v>3847.79</v>
      </c>
      <c r="D945" s="64">
        <v>153</v>
      </c>
      <c r="E945" s="64">
        <v>314.02</v>
      </c>
      <c r="F945" s="64">
        <v>313.19</v>
      </c>
      <c r="H945" s="64">
        <f t="shared" si="119"/>
        <v>-0.82999999999998408</v>
      </c>
      <c r="J945" s="64">
        <f t="shared" si="115"/>
        <v>126</v>
      </c>
      <c r="K945" s="64">
        <f t="shared" si="116"/>
        <v>137</v>
      </c>
      <c r="L945" s="64">
        <f t="shared" si="117"/>
        <v>475</v>
      </c>
      <c r="M945" s="64">
        <f t="shared" si="118"/>
        <v>187</v>
      </c>
      <c r="T945" s="64">
        <f t="shared" si="121"/>
        <v>924</v>
      </c>
      <c r="U945" s="64" t="e">
        <f ca="1">INDEX(OFFSET($G$21,0,MATCH(U$20,$H$20:$I$20,0),COUNT($A$21:$A$2199),1),MATCH($T945,OFFSET($I$21,0,MATCH(U$21,$J$19:$M$19,0),COUNT($A$21:$A$2199),1),0),1)</f>
        <v>#N/A</v>
      </c>
      <c r="V945" s="64" t="e">
        <f ca="1">INDEX(OFFSET($G$21,0,MATCH(V$20,$H$20:$I$20,0),COUNT($A$21:$A$2199),1),MATCH($T945,OFFSET($I$21,0,MATCH(V$21,$J$19:$M$19,0),COUNT($A$21:$A$2199),1),0),1)</f>
        <v>#N/A</v>
      </c>
      <c r="Y945" s="64" t="str">
        <f t="shared" ca="1" si="120"/>
        <v xml:space="preserve"> </v>
      </c>
      <c r="Z945" s="64" t="str">
        <f t="shared" ca="1" si="122"/>
        <v xml:space="preserve"> </v>
      </c>
    </row>
    <row r="946" spans="1:26" hidden="1" outlineLevel="1" x14ac:dyDescent="0.35">
      <c r="A946" s="64">
        <v>6491237</v>
      </c>
      <c r="B946" s="64" t="s">
        <v>416</v>
      </c>
      <c r="C946" s="64">
        <v>3135</v>
      </c>
      <c r="D946" s="64">
        <v>183</v>
      </c>
      <c r="E946" s="64">
        <v>263.76</v>
      </c>
      <c r="F946" s="64">
        <v>0</v>
      </c>
      <c r="H946" s="64">
        <f t="shared" si="119"/>
        <v>-263.76</v>
      </c>
      <c r="J946" s="64">
        <f t="shared" si="115"/>
        <v>126</v>
      </c>
      <c r="K946" s="64">
        <f t="shared" si="116"/>
        <v>137</v>
      </c>
      <c r="L946" s="64">
        <f t="shared" si="117"/>
        <v>475</v>
      </c>
      <c r="M946" s="64">
        <f t="shared" si="118"/>
        <v>188</v>
      </c>
      <c r="T946" s="64">
        <f t="shared" si="121"/>
        <v>925</v>
      </c>
      <c r="U946" s="64" t="e">
        <f ca="1">INDEX(OFFSET($G$21,0,MATCH(U$20,$H$20:$I$20,0),COUNT($A$21:$A$2199),1),MATCH($T946,OFFSET($I$21,0,MATCH(U$21,$J$19:$M$19,0),COUNT($A$21:$A$2199),1),0),1)</f>
        <v>#N/A</v>
      </c>
      <c r="V946" s="64" t="e">
        <f ca="1">INDEX(OFFSET($G$21,0,MATCH(V$20,$H$20:$I$20,0),COUNT($A$21:$A$2199),1),MATCH($T946,OFFSET($I$21,0,MATCH(V$21,$J$19:$M$19,0),COUNT($A$21:$A$2199),1),0),1)</f>
        <v>#N/A</v>
      </c>
      <c r="Y946" s="64" t="str">
        <f t="shared" ca="1" si="120"/>
        <v xml:space="preserve"> </v>
      </c>
      <c r="Z946" s="64" t="str">
        <f t="shared" ca="1" si="122"/>
        <v xml:space="preserve"> </v>
      </c>
    </row>
    <row r="947" spans="1:26" hidden="1" outlineLevel="1" x14ac:dyDescent="0.35">
      <c r="A947" s="64">
        <v>6493449</v>
      </c>
      <c r="B947" s="64" t="s">
        <v>102</v>
      </c>
      <c r="C947" s="64">
        <v>4253.25</v>
      </c>
      <c r="D947" s="64">
        <v>153</v>
      </c>
      <c r="E947" s="64">
        <v>345.28</v>
      </c>
      <c r="F947" s="64">
        <v>349.35</v>
      </c>
      <c r="H947" s="64">
        <f t="shared" si="119"/>
        <v>4.07000000000005</v>
      </c>
      <c r="J947" s="64">
        <f t="shared" si="115"/>
        <v>127</v>
      </c>
      <c r="K947" s="64">
        <f t="shared" si="116"/>
        <v>137</v>
      </c>
      <c r="L947" s="64">
        <f t="shared" si="117"/>
        <v>475</v>
      </c>
      <c r="M947" s="64">
        <f t="shared" si="118"/>
        <v>188</v>
      </c>
      <c r="T947" s="64">
        <f t="shared" si="121"/>
        <v>926</v>
      </c>
      <c r="U947" s="64" t="e">
        <f ca="1">INDEX(OFFSET($G$21,0,MATCH(U$20,$H$20:$I$20,0),COUNT($A$21:$A$2199),1),MATCH($T947,OFFSET($I$21,0,MATCH(U$21,$J$19:$M$19,0),COUNT($A$21:$A$2199),1),0),1)</f>
        <v>#N/A</v>
      </c>
      <c r="V947" s="64" t="e">
        <f ca="1">INDEX(OFFSET($G$21,0,MATCH(V$20,$H$20:$I$20,0),COUNT($A$21:$A$2199),1),MATCH($T947,OFFSET($I$21,0,MATCH(V$21,$J$19:$M$19,0),COUNT($A$21:$A$2199),1),0),1)</f>
        <v>#N/A</v>
      </c>
      <c r="Y947" s="64" t="str">
        <f t="shared" ca="1" si="120"/>
        <v xml:space="preserve"> </v>
      </c>
      <c r="Z947" s="64" t="str">
        <f t="shared" ca="1" si="122"/>
        <v xml:space="preserve"> </v>
      </c>
    </row>
    <row r="948" spans="1:26" hidden="1" outlineLevel="1" x14ac:dyDescent="0.35">
      <c r="A948" s="64">
        <v>6494637</v>
      </c>
      <c r="B948" s="64" t="s">
        <v>102</v>
      </c>
      <c r="C948" s="64">
        <v>4329.24</v>
      </c>
      <c r="D948" s="64">
        <v>184</v>
      </c>
      <c r="E948" s="64">
        <v>359.14</v>
      </c>
      <c r="F948" s="64">
        <v>362.65</v>
      </c>
      <c r="H948" s="64">
        <f t="shared" si="119"/>
        <v>3.5099999999999909</v>
      </c>
      <c r="J948" s="64">
        <f t="shared" si="115"/>
        <v>128</v>
      </c>
      <c r="K948" s="64">
        <f t="shared" si="116"/>
        <v>137</v>
      </c>
      <c r="L948" s="64">
        <f t="shared" si="117"/>
        <v>475</v>
      </c>
      <c r="M948" s="64">
        <f t="shared" si="118"/>
        <v>188</v>
      </c>
      <c r="T948" s="64">
        <f t="shared" si="121"/>
        <v>927</v>
      </c>
      <c r="U948" s="64" t="e">
        <f ca="1">INDEX(OFFSET($G$21,0,MATCH(U$20,$H$20:$I$20,0),COUNT($A$21:$A$2199),1),MATCH($T948,OFFSET($I$21,0,MATCH(U$21,$J$19:$M$19,0),COUNT($A$21:$A$2199),1),0),1)</f>
        <v>#N/A</v>
      </c>
      <c r="V948" s="64" t="e">
        <f ca="1">INDEX(OFFSET($G$21,0,MATCH(V$20,$H$20:$I$20,0),COUNT($A$21:$A$2199),1),MATCH($T948,OFFSET($I$21,0,MATCH(V$21,$J$19:$M$19,0),COUNT($A$21:$A$2199),1),0),1)</f>
        <v>#N/A</v>
      </c>
      <c r="Y948" s="64" t="str">
        <f t="shared" ca="1" si="120"/>
        <v xml:space="preserve"> </v>
      </c>
      <c r="Z948" s="64" t="str">
        <f t="shared" ca="1" si="122"/>
        <v xml:space="preserve"> </v>
      </c>
    </row>
    <row r="949" spans="1:26" hidden="1" outlineLevel="1" x14ac:dyDescent="0.35">
      <c r="A949" s="64">
        <v>6495453</v>
      </c>
      <c r="B949" s="64" t="s">
        <v>184</v>
      </c>
      <c r="C949" s="64">
        <v>6757.32</v>
      </c>
      <c r="D949" s="64">
        <v>184</v>
      </c>
      <c r="E949" s="64">
        <v>549.92999999999995</v>
      </c>
      <c r="F949" s="64">
        <v>0</v>
      </c>
      <c r="H949" s="64">
        <f t="shared" si="119"/>
        <v>-549.92999999999995</v>
      </c>
      <c r="J949" s="64">
        <f t="shared" si="115"/>
        <v>128</v>
      </c>
      <c r="K949" s="64">
        <f t="shared" si="116"/>
        <v>137</v>
      </c>
      <c r="L949" s="64">
        <f t="shared" si="117"/>
        <v>476</v>
      </c>
      <c r="M949" s="64">
        <f t="shared" si="118"/>
        <v>188</v>
      </c>
      <c r="T949" s="64">
        <f t="shared" si="121"/>
        <v>928</v>
      </c>
      <c r="U949" s="64" t="e">
        <f ca="1">INDEX(OFFSET($G$21,0,MATCH(U$20,$H$20:$I$20,0),COUNT($A$21:$A$2199),1),MATCH($T949,OFFSET($I$21,0,MATCH(U$21,$J$19:$M$19,0),COUNT($A$21:$A$2199),1),0),1)</f>
        <v>#N/A</v>
      </c>
      <c r="V949" s="64" t="e">
        <f ca="1">INDEX(OFFSET($G$21,0,MATCH(V$20,$H$20:$I$20,0),COUNT($A$21:$A$2199),1),MATCH($T949,OFFSET($I$21,0,MATCH(V$21,$J$19:$M$19,0),COUNT($A$21:$A$2199),1),0),1)</f>
        <v>#N/A</v>
      </c>
      <c r="Y949" s="64" t="str">
        <f t="shared" ca="1" si="120"/>
        <v xml:space="preserve"> </v>
      </c>
      <c r="Z949" s="64" t="str">
        <f t="shared" ca="1" si="122"/>
        <v xml:space="preserve"> </v>
      </c>
    </row>
    <row r="950" spans="1:26" hidden="1" outlineLevel="1" x14ac:dyDescent="0.35">
      <c r="A950" s="64">
        <v>6497441</v>
      </c>
      <c r="B950" s="64" t="s">
        <v>416</v>
      </c>
      <c r="C950" s="64">
        <v>6990.93</v>
      </c>
      <c r="D950" s="64">
        <v>185</v>
      </c>
      <c r="E950" s="64">
        <v>596.83000000000004</v>
      </c>
      <c r="F950" s="64">
        <v>0</v>
      </c>
      <c r="H950" s="64">
        <f t="shared" si="119"/>
        <v>-596.83000000000004</v>
      </c>
      <c r="J950" s="64">
        <f t="shared" si="115"/>
        <v>128</v>
      </c>
      <c r="K950" s="64">
        <f t="shared" si="116"/>
        <v>137</v>
      </c>
      <c r="L950" s="64">
        <f t="shared" si="117"/>
        <v>476</v>
      </c>
      <c r="M950" s="64">
        <f t="shared" si="118"/>
        <v>189</v>
      </c>
      <c r="T950" s="64">
        <f t="shared" si="121"/>
        <v>929</v>
      </c>
      <c r="U950" s="64" t="e">
        <f ca="1">INDEX(OFFSET($G$21,0,MATCH(U$20,$H$20:$I$20,0),COUNT($A$21:$A$2199),1),MATCH($T950,OFFSET($I$21,0,MATCH(U$21,$J$19:$M$19,0),COUNT($A$21:$A$2199),1),0),1)</f>
        <v>#N/A</v>
      </c>
      <c r="V950" s="64" t="e">
        <f ca="1">INDEX(OFFSET($G$21,0,MATCH(V$20,$H$20:$I$20,0),COUNT($A$21:$A$2199),1),MATCH($T950,OFFSET($I$21,0,MATCH(V$21,$J$19:$M$19,0),COUNT($A$21:$A$2199),1),0),1)</f>
        <v>#N/A</v>
      </c>
      <c r="Y950" s="64" t="str">
        <f t="shared" ca="1" si="120"/>
        <v xml:space="preserve"> </v>
      </c>
      <c r="Z950" s="64" t="str">
        <f t="shared" ca="1" si="122"/>
        <v xml:space="preserve"> </v>
      </c>
    </row>
    <row r="951" spans="1:26" hidden="1" outlineLevel="1" x14ac:dyDescent="0.35">
      <c r="A951" s="64">
        <v>6504577</v>
      </c>
      <c r="B951" s="64" t="s">
        <v>405</v>
      </c>
      <c r="C951" s="64">
        <v>3205.62</v>
      </c>
      <c r="D951" s="64">
        <v>153</v>
      </c>
      <c r="E951" s="64">
        <v>274</v>
      </c>
      <c r="F951" s="64">
        <v>280.58</v>
      </c>
      <c r="H951" s="64">
        <f t="shared" si="119"/>
        <v>6.5799999999999841</v>
      </c>
      <c r="J951" s="64">
        <f t="shared" si="115"/>
        <v>128</v>
      </c>
      <c r="K951" s="64">
        <f t="shared" si="116"/>
        <v>138</v>
      </c>
      <c r="L951" s="64">
        <f t="shared" si="117"/>
        <v>476</v>
      </c>
      <c r="M951" s="64">
        <f t="shared" si="118"/>
        <v>189</v>
      </c>
      <c r="T951" s="64">
        <f t="shared" si="121"/>
        <v>930</v>
      </c>
      <c r="U951" s="64" t="e">
        <f ca="1">INDEX(OFFSET($G$21,0,MATCH(U$20,$H$20:$I$20,0),COUNT($A$21:$A$2199),1),MATCH($T951,OFFSET($I$21,0,MATCH(U$21,$J$19:$M$19,0),COUNT($A$21:$A$2199),1),0),1)</f>
        <v>#N/A</v>
      </c>
      <c r="V951" s="64" t="e">
        <f ca="1">INDEX(OFFSET($G$21,0,MATCH(V$20,$H$20:$I$20,0),COUNT($A$21:$A$2199),1),MATCH($T951,OFFSET($I$21,0,MATCH(V$21,$J$19:$M$19,0),COUNT($A$21:$A$2199),1),0),1)</f>
        <v>#N/A</v>
      </c>
      <c r="Y951" s="64" t="str">
        <f t="shared" ca="1" si="120"/>
        <v xml:space="preserve"> </v>
      </c>
      <c r="Z951" s="64" t="str">
        <f t="shared" ca="1" si="122"/>
        <v xml:space="preserve"> </v>
      </c>
    </row>
    <row r="952" spans="1:26" hidden="1" outlineLevel="1" x14ac:dyDescent="0.35">
      <c r="A952" s="64">
        <v>6508868</v>
      </c>
      <c r="B952" s="64" t="s">
        <v>405</v>
      </c>
      <c r="C952" s="64">
        <v>4820.66</v>
      </c>
      <c r="D952" s="64">
        <v>186</v>
      </c>
      <c r="E952" s="64">
        <v>386.77</v>
      </c>
      <c r="F952" s="64">
        <v>381.98</v>
      </c>
      <c r="H952" s="64">
        <f t="shared" si="119"/>
        <v>-4.7899999999999636</v>
      </c>
      <c r="J952" s="64">
        <f t="shared" si="115"/>
        <v>128</v>
      </c>
      <c r="K952" s="64">
        <f t="shared" si="116"/>
        <v>139</v>
      </c>
      <c r="L952" s="64">
        <f t="shared" si="117"/>
        <v>476</v>
      </c>
      <c r="M952" s="64">
        <f t="shared" si="118"/>
        <v>189</v>
      </c>
      <c r="T952" s="64">
        <f t="shared" si="121"/>
        <v>931</v>
      </c>
      <c r="U952" s="64" t="e">
        <f ca="1">INDEX(OFFSET($G$21,0,MATCH(U$20,$H$20:$I$20,0),COUNT($A$21:$A$2199),1),MATCH($T952,OFFSET($I$21,0,MATCH(U$21,$J$19:$M$19,0),COUNT($A$21:$A$2199),1),0),1)</f>
        <v>#N/A</v>
      </c>
      <c r="V952" s="64" t="e">
        <f ca="1">INDEX(OFFSET($G$21,0,MATCH(V$20,$H$20:$I$20,0),COUNT($A$21:$A$2199),1),MATCH($T952,OFFSET($I$21,0,MATCH(V$21,$J$19:$M$19,0),COUNT($A$21:$A$2199),1),0),1)</f>
        <v>#N/A</v>
      </c>
      <c r="Y952" s="64" t="str">
        <f t="shared" ca="1" si="120"/>
        <v xml:space="preserve"> </v>
      </c>
      <c r="Z952" s="64" t="str">
        <f t="shared" ca="1" si="122"/>
        <v xml:space="preserve"> </v>
      </c>
    </row>
    <row r="953" spans="1:26" hidden="1" outlineLevel="1" x14ac:dyDescent="0.35">
      <c r="A953" s="64">
        <v>6511176</v>
      </c>
      <c r="B953" s="64" t="s">
        <v>102</v>
      </c>
      <c r="C953" s="64">
        <v>3144.03</v>
      </c>
      <c r="D953" s="64">
        <v>184</v>
      </c>
      <c r="E953" s="64">
        <v>261.91000000000003</v>
      </c>
      <c r="F953" s="64">
        <v>261</v>
      </c>
      <c r="H953" s="64">
        <f t="shared" si="119"/>
        <v>-0.91000000000002501</v>
      </c>
      <c r="J953" s="64">
        <f t="shared" si="115"/>
        <v>129</v>
      </c>
      <c r="K953" s="64">
        <f t="shared" si="116"/>
        <v>139</v>
      </c>
      <c r="L953" s="64">
        <f t="shared" si="117"/>
        <v>476</v>
      </c>
      <c r="M953" s="64">
        <f t="shared" si="118"/>
        <v>189</v>
      </c>
      <c r="T953" s="64">
        <f t="shared" si="121"/>
        <v>932</v>
      </c>
      <c r="U953" s="64" t="e">
        <f ca="1">INDEX(OFFSET($G$21,0,MATCH(U$20,$H$20:$I$20,0),COUNT($A$21:$A$2199),1),MATCH($T953,OFFSET($I$21,0,MATCH(U$21,$J$19:$M$19,0),COUNT($A$21:$A$2199),1),0),1)</f>
        <v>#N/A</v>
      </c>
      <c r="V953" s="64" t="e">
        <f ca="1">INDEX(OFFSET($G$21,0,MATCH(V$20,$H$20:$I$20,0),COUNT($A$21:$A$2199),1),MATCH($T953,OFFSET($I$21,0,MATCH(V$21,$J$19:$M$19,0),COUNT($A$21:$A$2199),1),0),1)</f>
        <v>#N/A</v>
      </c>
      <c r="Y953" s="64" t="str">
        <f t="shared" ca="1" si="120"/>
        <v xml:space="preserve"> </v>
      </c>
      <c r="Z953" s="64" t="str">
        <f t="shared" ca="1" si="122"/>
        <v xml:space="preserve"> </v>
      </c>
    </row>
    <row r="954" spans="1:26" hidden="1" outlineLevel="1" x14ac:dyDescent="0.35">
      <c r="A954" s="64">
        <v>6514815</v>
      </c>
      <c r="B954" s="64" t="s">
        <v>416</v>
      </c>
      <c r="C954" s="64">
        <v>6193.27</v>
      </c>
      <c r="D954" s="64">
        <v>183</v>
      </c>
      <c r="E954" s="64">
        <v>499.52</v>
      </c>
      <c r="F954" s="64">
        <v>0</v>
      </c>
      <c r="H954" s="64">
        <f t="shared" si="119"/>
        <v>-499.52</v>
      </c>
      <c r="J954" s="64">
        <f t="shared" si="115"/>
        <v>129</v>
      </c>
      <c r="K954" s="64">
        <f t="shared" si="116"/>
        <v>139</v>
      </c>
      <c r="L954" s="64">
        <f t="shared" si="117"/>
        <v>476</v>
      </c>
      <c r="M954" s="64">
        <f t="shared" si="118"/>
        <v>190</v>
      </c>
      <c r="T954" s="64">
        <f t="shared" si="121"/>
        <v>933</v>
      </c>
      <c r="U954" s="64" t="e">
        <f ca="1">INDEX(OFFSET($G$21,0,MATCH(U$20,$H$20:$I$20,0),COUNT($A$21:$A$2199),1),MATCH($T954,OFFSET($I$21,0,MATCH(U$21,$J$19:$M$19,0),COUNT($A$21:$A$2199),1),0),1)</f>
        <v>#N/A</v>
      </c>
      <c r="V954" s="64" t="e">
        <f ca="1">INDEX(OFFSET($G$21,0,MATCH(V$20,$H$20:$I$20,0),COUNT($A$21:$A$2199),1),MATCH($T954,OFFSET($I$21,0,MATCH(V$21,$J$19:$M$19,0),COUNT($A$21:$A$2199),1),0),1)</f>
        <v>#N/A</v>
      </c>
      <c r="Y954" s="64" t="str">
        <f t="shared" ca="1" si="120"/>
        <v xml:space="preserve"> </v>
      </c>
      <c r="Z954" s="64" t="str">
        <f t="shared" ca="1" si="122"/>
        <v xml:space="preserve"> </v>
      </c>
    </row>
    <row r="955" spans="1:26" hidden="1" outlineLevel="1" x14ac:dyDescent="0.35">
      <c r="A955" s="64">
        <v>6515970</v>
      </c>
      <c r="B955" s="64" t="s">
        <v>416</v>
      </c>
      <c r="C955" s="64">
        <v>6201.78</v>
      </c>
      <c r="D955" s="64">
        <v>185</v>
      </c>
      <c r="E955" s="64">
        <v>505.68</v>
      </c>
      <c r="F955" s="64">
        <v>0</v>
      </c>
      <c r="H955" s="64">
        <f t="shared" si="119"/>
        <v>-505.68</v>
      </c>
      <c r="J955" s="64">
        <f t="shared" si="115"/>
        <v>129</v>
      </c>
      <c r="K955" s="64">
        <f t="shared" si="116"/>
        <v>139</v>
      </c>
      <c r="L955" s="64">
        <f t="shared" si="117"/>
        <v>476</v>
      </c>
      <c r="M955" s="64">
        <f t="shared" si="118"/>
        <v>191</v>
      </c>
      <c r="T955" s="64">
        <f t="shared" si="121"/>
        <v>934</v>
      </c>
      <c r="U955" s="64" t="e">
        <f ca="1">INDEX(OFFSET($G$21,0,MATCH(U$20,$H$20:$I$20,0),COUNT($A$21:$A$2199),1),MATCH($T955,OFFSET($I$21,0,MATCH(U$21,$J$19:$M$19,0),COUNT($A$21:$A$2199),1),0),1)</f>
        <v>#N/A</v>
      </c>
      <c r="V955" s="64" t="e">
        <f ca="1">INDEX(OFFSET($G$21,0,MATCH(V$20,$H$20:$I$20,0),COUNT($A$21:$A$2199),1),MATCH($T955,OFFSET($I$21,0,MATCH(V$21,$J$19:$M$19,0),COUNT($A$21:$A$2199),1),0),1)</f>
        <v>#N/A</v>
      </c>
      <c r="Y955" s="64" t="str">
        <f t="shared" ca="1" si="120"/>
        <v xml:space="preserve"> </v>
      </c>
      <c r="Z955" s="64" t="str">
        <f t="shared" ca="1" si="122"/>
        <v xml:space="preserve"> </v>
      </c>
    </row>
    <row r="956" spans="1:26" hidden="1" outlineLevel="1" x14ac:dyDescent="0.35">
      <c r="A956" s="64">
        <v>6518586</v>
      </c>
      <c r="B956" s="64" t="s">
        <v>416</v>
      </c>
      <c r="C956" s="64">
        <v>5925.93</v>
      </c>
      <c r="D956" s="64">
        <v>183</v>
      </c>
      <c r="E956" s="64">
        <v>477.75</v>
      </c>
      <c r="F956" s="64">
        <v>0</v>
      </c>
      <c r="H956" s="64">
        <f t="shared" si="119"/>
        <v>-477.75</v>
      </c>
      <c r="J956" s="64">
        <f t="shared" si="115"/>
        <v>129</v>
      </c>
      <c r="K956" s="64">
        <f t="shared" si="116"/>
        <v>139</v>
      </c>
      <c r="L956" s="64">
        <f t="shared" si="117"/>
        <v>476</v>
      </c>
      <c r="M956" s="64">
        <f t="shared" si="118"/>
        <v>192</v>
      </c>
      <c r="T956" s="64">
        <f t="shared" si="121"/>
        <v>935</v>
      </c>
      <c r="U956" s="64" t="e">
        <f ca="1">INDEX(OFFSET($G$21,0,MATCH(U$20,$H$20:$I$20,0),COUNT($A$21:$A$2199),1),MATCH($T956,OFFSET($I$21,0,MATCH(U$21,$J$19:$M$19,0),COUNT($A$21:$A$2199),1),0),1)</f>
        <v>#N/A</v>
      </c>
      <c r="V956" s="64" t="e">
        <f ca="1">INDEX(OFFSET($G$21,0,MATCH(V$20,$H$20:$I$20,0),COUNT($A$21:$A$2199),1),MATCH($T956,OFFSET($I$21,0,MATCH(V$21,$J$19:$M$19,0),COUNT($A$21:$A$2199),1),0),1)</f>
        <v>#N/A</v>
      </c>
      <c r="Y956" s="64" t="str">
        <f t="shared" ca="1" si="120"/>
        <v xml:space="preserve"> </v>
      </c>
      <c r="Z956" s="64" t="str">
        <f t="shared" ca="1" si="122"/>
        <v xml:space="preserve"> </v>
      </c>
    </row>
    <row r="957" spans="1:26" hidden="1" outlineLevel="1" x14ac:dyDescent="0.35">
      <c r="A957" s="64">
        <v>6520846</v>
      </c>
      <c r="B957" s="64" t="s">
        <v>184</v>
      </c>
      <c r="C957" s="64">
        <v>6489.92</v>
      </c>
      <c r="D957" s="64">
        <v>185</v>
      </c>
      <c r="E957" s="64">
        <v>543.21</v>
      </c>
      <c r="F957" s="64">
        <v>0</v>
      </c>
      <c r="H957" s="64">
        <f t="shared" si="119"/>
        <v>-543.21</v>
      </c>
      <c r="J957" s="64">
        <f t="shared" si="115"/>
        <v>129</v>
      </c>
      <c r="K957" s="64">
        <f t="shared" si="116"/>
        <v>139</v>
      </c>
      <c r="L957" s="64">
        <f t="shared" si="117"/>
        <v>477</v>
      </c>
      <c r="M957" s="64">
        <f t="shared" si="118"/>
        <v>192</v>
      </c>
      <c r="T957" s="64">
        <f t="shared" si="121"/>
        <v>936</v>
      </c>
      <c r="U957" s="64" t="e">
        <f ca="1">INDEX(OFFSET($G$21,0,MATCH(U$20,$H$20:$I$20,0),COUNT($A$21:$A$2199),1),MATCH($T957,OFFSET($I$21,0,MATCH(U$21,$J$19:$M$19,0),COUNT($A$21:$A$2199),1),0),1)</f>
        <v>#N/A</v>
      </c>
      <c r="V957" s="64" t="e">
        <f ca="1">INDEX(OFFSET($G$21,0,MATCH(V$20,$H$20:$I$20,0),COUNT($A$21:$A$2199),1),MATCH($T957,OFFSET($I$21,0,MATCH(V$21,$J$19:$M$19,0),COUNT($A$21:$A$2199),1),0),1)</f>
        <v>#N/A</v>
      </c>
      <c r="Y957" s="64" t="str">
        <f t="shared" ca="1" si="120"/>
        <v xml:space="preserve"> </v>
      </c>
      <c r="Z957" s="64" t="str">
        <f t="shared" ca="1" si="122"/>
        <v xml:space="preserve"> </v>
      </c>
    </row>
    <row r="958" spans="1:26" hidden="1" outlineLevel="1" x14ac:dyDescent="0.35">
      <c r="A958" s="64">
        <v>6524187</v>
      </c>
      <c r="B958" s="64" t="s">
        <v>102</v>
      </c>
      <c r="C958" s="64">
        <v>2649.09</v>
      </c>
      <c r="D958" s="64">
        <v>153</v>
      </c>
      <c r="E958" s="64">
        <v>225.62</v>
      </c>
      <c r="F958" s="64">
        <v>231.39</v>
      </c>
      <c r="H958" s="64">
        <f t="shared" si="119"/>
        <v>5.7699999999999818</v>
      </c>
      <c r="J958" s="64">
        <f t="shared" si="115"/>
        <v>130</v>
      </c>
      <c r="K958" s="64">
        <f t="shared" si="116"/>
        <v>139</v>
      </c>
      <c r="L958" s="64">
        <f t="shared" si="117"/>
        <v>477</v>
      </c>
      <c r="M958" s="64">
        <f t="shared" si="118"/>
        <v>192</v>
      </c>
      <c r="T958" s="64">
        <f t="shared" si="121"/>
        <v>937</v>
      </c>
      <c r="U958" s="64" t="e">
        <f ca="1">INDEX(OFFSET($G$21,0,MATCH(U$20,$H$20:$I$20,0),COUNT($A$21:$A$2199),1),MATCH($T958,OFFSET($I$21,0,MATCH(U$21,$J$19:$M$19,0),COUNT($A$21:$A$2199),1),0),1)</f>
        <v>#N/A</v>
      </c>
      <c r="V958" s="64" t="e">
        <f ca="1">INDEX(OFFSET($G$21,0,MATCH(V$20,$H$20:$I$20,0),COUNT($A$21:$A$2199),1),MATCH($T958,OFFSET($I$21,0,MATCH(V$21,$J$19:$M$19,0),COUNT($A$21:$A$2199),1),0),1)</f>
        <v>#N/A</v>
      </c>
      <c r="Y958" s="64" t="str">
        <f t="shared" ca="1" si="120"/>
        <v xml:space="preserve"> </v>
      </c>
      <c r="Z958" s="64" t="str">
        <f t="shared" ca="1" si="122"/>
        <v xml:space="preserve"> </v>
      </c>
    </row>
    <row r="959" spans="1:26" hidden="1" outlineLevel="1" x14ac:dyDescent="0.35">
      <c r="A959" s="64">
        <v>6525276</v>
      </c>
      <c r="B959" s="64" t="s">
        <v>184</v>
      </c>
      <c r="C959" s="64">
        <v>2629.82</v>
      </c>
      <c r="D959" s="64">
        <v>182</v>
      </c>
      <c r="E959" s="64">
        <v>204.74</v>
      </c>
      <c r="F959" s="64">
        <v>0</v>
      </c>
      <c r="H959" s="64">
        <f t="shared" si="119"/>
        <v>-204.74</v>
      </c>
      <c r="J959" s="64">
        <f t="shared" si="115"/>
        <v>130</v>
      </c>
      <c r="K959" s="64">
        <f t="shared" si="116"/>
        <v>139</v>
      </c>
      <c r="L959" s="64">
        <f t="shared" si="117"/>
        <v>478</v>
      </c>
      <c r="M959" s="64">
        <f t="shared" si="118"/>
        <v>192</v>
      </c>
      <c r="T959" s="64">
        <f t="shared" si="121"/>
        <v>938</v>
      </c>
      <c r="U959" s="64" t="e">
        <f ca="1">INDEX(OFFSET($G$21,0,MATCH(U$20,$H$20:$I$20,0),COUNT($A$21:$A$2199),1),MATCH($T959,OFFSET($I$21,0,MATCH(U$21,$J$19:$M$19,0),COUNT($A$21:$A$2199),1),0),1)</f>
        <v>#N/A</v>
      </c>
      <c r="V959" s="64" t="e">
        <f ca="1">INDEX(OFFSET($G$21,0,MATCH(V$20,$H$20:$I$20,0),COUNT($A$21:$A$2199),1),MATCH($T959,OFFSET($I$21,0,MATCH(V$21,$J$19:$M$19,0),COUNT($A$21:$A$2199),1),0),1)</f>
        <v>#N/A</v>
      </c>
      <c r="Y959" s="64" t="str">
        <f t="shared" ca="1" si="120"/>
        <v xml:space="preserve"> </v>
      </c>
      <c r="Z959" s="64" t="str">
        <f t="shared" ca="1" si="122"/>
        <v xml:space="preserve"> </v>
      </c>
    </row>
    <row r="960" spans="1:26" hidden="1" outlineLevel="1" x14ac:dyDescent="0.35">
      <c r="A960" s="64">
        <v>6533188</v>
      </c>
      <c r="B960" s="64" t="s">
        <v>405</v>
      </c>
      <c r="C960" s="64">
        <v>5474.89</v>
      </c>
      <c r="D960" s="64">
        <v>185</v>
      </c>
      <c r="E960" s="64">
        <v>447.2</v>
      </c>
      <c r="F960" s="64">
        <v>438.2</v>
      </c>
      <c r="H960" s="64">
        <f t="shared" si="119"/>
        <v>-9</v>
      </c>
      <c r="J960" s="64">
        <f t="shared" si="115"/>
        <v>130</v>
      </c>
      <c r="K960" s="64">
        <f t="shared" si="116"/>
        <v>140</v>
      </c>
      <c r="L960" s="64">
        <f t="shared" si="117"/>
        <v>478</v>
      </c>
      <c r="M960" s="64">
        <f t="shared" si="118"/>
        <v>192</v>
      </c>
      <c r="T960" s="64">
        <f t="shared" si="121"/>
        <v>939</v>
      </c>
      <c r="U960" s="64" t="e">
        <f ca="1">INDEX(OFFSET($G$21,0,MATCH(U$20,$H$20:$I$20,0),COUNT($A$21:$A$2199),1),MATCH($T960,OFFSET($I$21,0,MATCH(U$21,$J$19:$M$19,0),COUNT($A$21:$A$2199),1),0),1)</f>
        <v>#N/A</v>
      </c>
      <c r="V960" s="64" t="e">
        <f ca="1">INDEX(OFFSET($G$21,0,MATCH(V$20,$H$20:$I$20,0),COUNT($A$21:$A$2199),1),MATCH($T960,OFFSET($I$21,0,MATCH(V$21,$J$19:$M$19,0),COUNT($A$21:$A$2199),1),0),1)</f>
        <v>#N/A</v>
      </c>
      <c r="Y960" s="64" t="str">
        <f t="shared" ca="1" si="120"/>
        <v xml:space="preserve"> </v>
      </c>
      <c r="Z960" s="64" t="str">
        <f t="shared" ca="1" si="122"/>
        <v xml:space="preserve"> </v>
      </c>
    </row>
    <row r="961" spans="1:26" hidden="1" outlineLevel="1" x14ac:dyDescent="0.35">
      <c r="A961" s="64">
        <v>6533592</v>
      </c>
      <c r="B961" s="64" t="s">
        <v>416</v>
      </c>
      <c r="C961" s="64">
        <v>5577.26</v>
      </c>
      <c r="D961" s="64">
        <v>183</v>
      </c>
      <c r="E961" s="64">
        <v>466.07</v>
      </c>
      <c r="F961" s="64">
        <v>0</v>
      </c>
      <c r="H961" s="64">
        <f t="shared" si="119"/>
        <v>-466.07</v>
      </c>
      <c r="J961" s="64">
        <f t="shared" si="115"/>
        <v>130</v>
      </c>
      <c r="K961" s="64">
        <f t="shared" si="116"/>
        <v>140</v>
      </c>
      <c r="L961" s="64">
        <f t="shared" si="117"/>
        <v>478</v>
      </c>
      <c r="M961" s="64">
        <f t="shared" si="118"/>
        <v>193</v>
      </c>
      <c r="T961" s="64">
        <f t="shared" si="121"/>
        <v>940</v>
      </c>
      <c r="U961" s="64" t="e">
        <f ca="1">INDEX(OFFSET($G$21,0,MATCH(U$20,$H$20:$I$20,0),COUNT($A$21:$A$2199),1),MATCH($T961,OFFSET($I$21,0,MATCH(U$21,$J$19:$M$19,0),COUNT($A$21:$A$2199),1),0),1)</f>
        <v>#N/A</v>
      </c>
      <c r="V961" s="64" t="e">
        <f ca="1">INDEX(OFFSET($G$21,0,MATCH(V$20,$H$20:$I$20,0),COUNT($A$21:$A$2199),1),MATCH($T961,OFFSET($I$21,0,MATCH(V$21,$J$19:$M$19,0),COUNT($A$21:$A$2199),1),0),1)</f>
        <v>#N/A</v>
      </c>
      <c r="Y961" s="64" t="str">
        <f t="shared" ca="1" si="120"/>
        <v xml:space="preserve"> </v>
      </c>
      <c r="Z961" s="64" t="str">
        <f t="shared" ca="1" si="122"/>
        <v xml:space="preserve"> </v>
      </c>
    </row>
    <row r="962" spans="1:26" hidden="1" outlineLevel="1" x14ac:dyDescent="0.35">
      <c r="A962" s="64">
        <v>6535837</v>
      </c>
      <c r="B962" s="64" t="s">
        <v>405</v>
      </c>
      <c r="C962" s="64">
        <v>4855.62</v>
      </c>
      <c r="D962" s="64">
        <v>182</v>
      </c>
      <c r="E962" s="64">
        <v>390.76</v>
      </c>
      <c r="F962" s="64">
        <v>389.48</v>
      </c>
      <c r="H962" s="64">
        <f t="shared" si="119"/>
        <v>-1.2799999999999727</v>
      </c>
      <c r="J962" s="64">
        <f t="shared" si="115"/>
        <v>130</v>
      </c>
      <c r="K962" s="64">
        <f t="shared" si="116"/>
        <v>141</v>
      </c>
      <c r="L962" s="64">
        <f t="shared" si="117"/>
        <v>478</v>
      </c>
      <c r="M962" s="64">
        <f t="shared" si="118"/>
        <v>193</v>
      </c>
      <c r="T962" s="64">
        <f t="shared" si="121"/>
        <v>941</v>
      </c>
      <c r="U962" s="64" t="e">
        <f ca="1">INDEX(OFFSET($G$21,0,MATCH(U$20,$H$20:$I$20,0),COUNT($A$21:$A$2199),1),MATCH($T962,OFFSET($I$21,0,MATCH(U$21,$J$19:$M$19,0),COUNT($A$21:$A$2199),1),0),1)</f>
        <v>#N/A</v>
      </c>
      <c r="V962" s="64" t="e">
        <f ca="1">INDEX(OFFSET($G$21,0,MATCH(V$20,$H$20:$I$20,0),COUNT($A$21:$A$2199),1),MATCH($T962,OFFSET($I$21,0,MATCH(V$21,$J$19:$M$19,0),COUNT($A$21:$A$2199),1),0),1)</f>
        <v>#N/A</v>
      </c>
      <c r="Y962" s="64" t="str">
        <f t="shared" ca="1" si="120"/>
        <v xml:space="preserve"> </v>
      </c>
      <c r="Z962" s="64" t="str">
        <f t="shared" ca="1" si="122"/>
        <v xml:space="preserve"> </v>
      </c>
    </row>
    <row r="963" spans="1:26" hidden="1" outlineLevel="1" x14ac:dyDescent="0.35">
      <c r="A963" s="64">
        <v>6542676</v>
      </c>
      <c r="B963" s="64" t="s">
        <v>184</v>
      </c>
      <c r="C963" s="64">
        <v>4358.95</v>
      </c>
      <c r="D963" s="64">
        <v>182</v>
      </c>
      <c r="E963" s="64">
        <v>368.08</v>
      </c>
      <c r="F963" s="64">
        <v>0</v>
      </c>
      <c r="H963" s="64">
        <f t="shared" si="119"/>
        <v>-368.08</v>
      </c>
      <c r="J963" s="64">
        <f t="shared" si="115"/>
        <v>130</v>
      </c>
      <c r="K963" s="64">
        <f t="shared" si="116"/>
        <v>141</v>
      </c>
      <c r="L963" s="64">
        <f t="shared" si="117"/>
        <v>479</v>
      </c>
      <c r="M963" s="64">
        <f t="shared" si="118"/>
        <v>193</v>
      </c>
      <c r="T963" s="64">
        <f t="shared" si="121"/>
        <v>942</v>
      </c>
      <c r="U963" s="64" t="e">
        <f ca="1">INDEX(OFFSET($G$21,0,MATCH(U$20,$H$20:$I$20,0),COUNT($A$21:$A$2199),1),MATCH($T963,OFFSET($I$21,0,MATCH(U$21,$J$19:$M$19,0),COUNT($A$21:$A$2199),1),0),1)</f>
        <v>#N/A</v>
      </c>
      <c r="V963" s="64" t="e">
        <f ca="1">INDEX(OFFSET($G$21,0,MATCH(V$20,$H$20:$I$20,0),COUNT($A$21:$A$2199),1),MATCH($T963,OFFSET($I$21,0,MATCH(V$21,$J$19:$M$19,0),COUNT($A$21:$A$2199),1),0),1)</f>
        <v>#N/A</v>
      </c>
      <c r="Y963" s="64" t="str">
        <f t="shared" ca="1" si="120"/>
        <v xml:space="preserve"> </v>
      </c>
      <c r="Z963" s="64" t="str">
        <f t="shared" ca="1" si="122"/>
        <v xml:space="preserve"> </v>
      </c>
    </row>
    <row r="964" spans="1:26" hidden="1" outlineLevel="1" x14ac:dyDescent="0.35">
      <c r="A964" s="64">
        <v>6547460</v>
      </c>
      <c r="B964" s="64" t="s">
        <v>184</v>
      </c>
      <c r="C964" s="64">
        <v>3731.45</v>
      </c>
      <c r="D964" s="64">
        <v>185</v>
      </c>
      <c r="E964" s="64">
        <v>288.31</v>
      </c>
      <c r="F964" s="64">
        <v>0</v>
      </c>
      <c r="H964" s="64">
        <f t="shared" si="119"/>
        <v>-288.31</v>
      </c>
      <c r="J964" s="64">
        <f t="shared" si="115"/>
        <v>130</v>
      </c>
      <c r="K964" s="64">
        <f t="shared" si="116"/>
        <v>141</v>
      </c>
      <c r="L964" s="64">
        <f t="shared" si="117"/>
        <v>480</v>
      </c>
      <c r="M964" s="64">
        <f t="shared" si="118"/>
        <v>193</v>
      </c>
      <c r="T964" s="64">
        <f t="shared" si="121"/>
        <v>943</v>
      </c>
      <c r="U964" s="64" t="e">
        <f ca="1">INDEX(OFFSET($G$21,0,MATCH(U$20,$H$20:$I$20,0),COUNT($A$21:$A$2199),1),MATCH($T964,OFFSET($I$21,0,MATCH(U$21,$J$19:$M$19,0),COUNT($A$21:$A$2199),1),0),1)</f>
        <v>#N/A</v>
      </c>
      <c r="V964" s="64" t="e">
        <f ca="1">INDEX(OFFSET($G$21,0,MATCH(V$20,$H$20:$I$20,0),COUNT($A$21:$A$2199),1),MATCH($T964,OFFSET($I$21,0,MATCH(V$21,$J$19:$M$19,0),COUNT($A$21:$A$2199),1),0),1)</f>
        <v>#N/A</v>
      </c>
      <c r="Y964" s="64" t="str">
        <f t="shared" ca="1" si="120"/>
        <v xml:space="preserve"> </v>
      </c>
      <c r="Z964" s="64" t="str">
        <f t="shared" ca="1" si="122"/>
        <v xml:space="preserve"> </v>
      </c>
    </row>
    <row r="965" spans="1:26" hidden="1" outlineLevel="1" x14ac:dyDescent="0.35">
      <c r="A965" s="64">
        <v>6549185</v>
      </c>
      <c r="B965" s="64" t="s">
        <v>184</v>
      </c>
      <c r="C965" s="64">
        <v>4888.53</v>
      </c>
      <c r="D965" s="64">
        <v>185</v>
      </c>
      <c r="E965" s="64">
        <v>391.8</v>
      </c>
      <c r="F965" s="64">
        <v>0</v>
      </c>
      <c r="H965" s="64">
        <f t="shared" si="119"/>
        <v>-391.8</v>
      </c>
      <c r="J965" s="64">
        <f t="shared" si="115"/>
        <v>130</v>
      </c>
      <c r="K965" s="64">
        <f t="shared" si="116"/>
        <v>141</v>
      </c>
      <c r="L965" s="64">
        <f t="shared" si="117"/>
        <v>481</v>
      </c>
      <c r="M965" s="64">
        <f t="shared" si="118"/>
        <v>193</v>
      </c>
      <c r="T965" s="64">
        <f t="shared" si="121"/>
        <v>944</v>
      </c>
      <c r="U965" s="64" t="e">
        <f ca="1">INDEX(OFFSET($G$21,0,MATCH(U$20,$H$20:$I$20,0),COUNT($A$21:$A$2199),1),MATCH($T965,OFFSET($I$21,0,MATCH(U$21,$J$19:$M$19,0),COUNT($A$21:$A$2199),1),0),1)</f>
        <v>#N/A</v>
      </c>
      <c r="V965" s="64" t="e">
        <f ca="1">INDEX(OFFSET($G$21,0,MATCH(V$20,$H$20:$I$20,0),COUNT($A$21:$A$2199),1),MATCH($T965,OFFSET($I$21,0,MATCH(V$21,$J$19:$M$19,0),COUNT($A$21:$A$2199),1),0),1)</f>
        <v>#N/A</v>
      </c>
      <c r="Y965" s="64" t="str">
        <f t="shared" ca="1" si="120"/>
        <v xml:space="preserve"> </v>
      </c>
      <c r="Z965" s="64" t="str">
        <f t="shared" ca="1" si="122"/>
        <v xml:space="preserve"> </v>
      </c>
    </row>
    <row r="966" spans="1:26" hidden="1" outlineLevel="1" x14ac:dyDescent="0.35">
      <c r="A966" s="64">
        <v>6552211</v>
      </c>
      <c r="B966" s="64" t="s">
        <v>102</v>
      </c>
      <c r="C966" s="64">
        <v>3017.78</v>
      </c>
      <c r="D966" s="64">
        <v>184</v>
      </c>
      <c r="E966" s="64">
        <v>253.23</v>
      </c>
      <c r="F966" s="64">
        <v>251.7</v>
      </c>
      <c r="H966" s="64">
        <f t="shared" si="119"/>
        <v>-1.5300000000000011</v>
      </c>
      <c r="J966" s="64">
        <f t="shared" si="115"/>
        <v>131</v>
      </c>
      <c r="K966" s="64">
        <f t="shared" si="116"/>
        <v>141</v>
      </c>
      <c r="L966" s="64">
        <f t="shared" si="117"/>
        <v>481</v>
      </c>
      <c r="M966" s="64">
        <f t="shared" si="118"/>
        <v>193</v>
      </c>
      <c r="T966" s="64">
        <f t="shared" si="121"/>
        <v>945</v>
      </c>
      <c r="U966" s="64" t="e">
        <f ca="1">INDEX(OFFSET($G$21,0,MATCH(U$20,$H$20:$I$20,0),COUNT($A$21:$A$2199),1),MATCH($T966,OFFSET($I$21,0,MATCH(U$21,$J$19:$M$19,0),COUNT($A$21:$A$2199),1),0),1)</f>
        <v>#N/A</v>
      </c>
      <c r="V966" s="64" t="e">
        <f ca="1">INDEX(OFFSET($G$21,0,MATCH(V$20,$H$20:$I$20,0),COUNT($A$21:$A$2199),1),MATCH($T966,OFFSET($I$21,0,MATCH(V$21,$J$19:$M$19,0),COUNT($A$21:$A$2199),1),0),1)</f>
        <v>#N/A</v>
      </c>
      <c r="Y966" s="64" t="str">
        <f t="shared" ca="1" si="120"/>
        <v xml:space="preserve"> </v>
      </c>
      <c r="Z966" s="64" t="str">
        <f t="shared" ca="1" si="122"/>
        <v xml:space="preserve"> </v>
      </c>
    </row>
    <row r="967" spans="1:26" hidden="1" outlineLevel="1" x14ac:dyDescent="0.35">
      <c r="A967" s="64">
        <v>6558798</v>
      </c>
      <c r="B967" s="64" t="s">
        <v>184</v>
      </c>
      <c r="C967" s="64">
        <v>5452.18</v>
      </c>
      <c r="D967" s="64">
        <v>183</v>
      </c>
      <c r="E967" s="64">
        <v>425.07</v>
      </c>
      <c r="F967" s="64">
        <v>0</v>
      </c>
      <c r="H967" s="64">
        <f t="shared" si="119"/>
        <v>-425.07</v>
      </c>
      <c r="J967" s="64">
        <f t="shared" si="115"/>
        <v>131</v>
      </c>
      <c r="K967" s="64">
        <f t="shared" si="116"/>
        <v>141</v>
      </c>
      <c r="L967" s="64">
        <f t="shared" si="117"/>
        <v>482</v>
      </c>
      <c r="M967" s="64">
        <f t="shared" si="118"/>
        <v>193</v>
      </c>
      <c r="T967" s="64">
        <f t="shared" si="121"/>
        <v>946</v>
      </c>
      <c r="U967" s="64" t="e">
        <f ca="1">INDEX(OFFSET($G$21,0,MATCH(U$20,$H$20:$I$20,0),COUNT($A$21:$A$2199),1),MATCH($T967,OFFSET($I$21,0,MATCH(U$21,$J$19:$M$19,0),COUNT($A$21:$A$2199),1),0),1)</f>
        <v>#N/A</v>
      </c>
      <c r="V967" s="64" t="e">
        <f ca="1">INDEX(OFFSET($G$21,0,MATCH(V$20,$H$20:$I$20,0),COUNT($A$21:$A$2199),1),MATCH($T967,OFFSET($I$21,0,MATCH(V$21,$J$19:$M$19,0),COUNT($A$21:$A$2199),1),0),1)</f>
        <v>#N/A</v>
      </c>
      <c r="Y967" s="64" t="str">
        <f t="shared" ca="1" si="120"/>
        <v xml:space="preserve"> </v>
      </c>
      <c r="Z967" s="64" t="str">
        <f t="shared" ca="1" si="122"/>
        <v xml:space="preserve"> </v>
      </c>
    </row>
    <row r="968" spans="1:26" hidden="1" outlineLevel="1" x14ac:dyDescent="0.35">
      <c r="A968" s="64">
        <v>6561551</v>
      </c>
      <c r="B968" s="64" t="s">
        <v>416</v>
      </c>
      <c r="C968" s="64">
        <v>3761.5</v>
      </c>
      <c r="D968" s="64">
        <v>184</v>
      </c>
      <c r="E968" s="64">
        <v>284.5</v>
      </c>
      <c r="F968" s="64">
        <v>0</v>
      </c>
      <c r="H968" s="64">
        <f t="shared" si="119"/>
        <v>-284.5</v>
      </c>
      <c r="J968" s="64">
        <f t="shared" si="115"/>
        <v>131</v>
      </c>
      <c r="K968" s="64">
        <f t="shared" si="116"/>
        <v>141</v>
      </c>
      <c r="L968" s="64">
        <f t="shared" si="117"/>
        <v>482</v>
      </c>
      <c r="M968" s="64">
        <f t="shared" si="118"/>
        <v>194</v>
      </c>
      <c r="T968" s="64">
        <f t="shared" si="121"/>
        <v>947</v>
      </c>
      <c r="U968" s="64" t="e">
        <f ca="1">INDEX(OFFSET($G$21,0,MATCH(U$20,$H$20:$I$20,0),COUNT($A$21:$A$2199),1),MATCH($T968,OFFSET($I$21,0,MATCH(U$21,$J$19:$M$19,0),COUNT($A$21:$A$2199),1),0),1)</f>
        <v>#N/A</v>
      </c>
      <c r="V968" s="64" t="e">
        <f ca="1">INDEX(OFFSET($G$21,0,MATCH(V$20,$H$20:$I$20,0),COUNT($A$21:$A$2199),1),MATCH($T968,OFFSET($I$21,0,MATCH(V$21,$J$19:$M$19,0),COUNT($A$21:$A$2199),1),0),1)</f>
        <v>#N/A</v>
      </c>
      <c r="Y968" s="64" t="str">
        <f t="shared" ca="1" si="120"/>
        <v xml:space="preserve"> </v>
      </c>
      <c r="Z968" s="64" t="str">
        <f t="shared" ca="1" si="122"/>
        <v xml:space="preserve"> </v>
      </c>
    </row>
    <row r="969" spans="1:26" hidden="1" outlineLevel="1" x14ac:dyDescent="0.35">
      <c r="A969" s="64">
        <v>6582565</v>
      </c>
      <c r="B969" s="64" t="s">
        <v>184</v>
      </c>
      <c r="C969" s="64">
        <v>2619.21</v>
      </c>
      <c r="D969" s="64">
        <v>153</v>
      </c>
      <c r="E969" s="64">
        <v>218.34</v>
      </c>
      <c r="F969" s="64">
        <v>0</v>
      </c>
      <c r="H969" s="64">
        <f t="shared" si="119"/>
        <v>-218.34</v>
      </c>
      <c r="J969" s="64">
        <f t="shared" si="115"/>
        <v>131</v>
      </c>
      <c r="K969" s="64">
        <f t="shared" si="116"/>
        <v>141</v>
      </c>
      <c r="L969" s="64">
        <f t="shared" si="117"/>
        <v>483</v>
      </c>
      <c r="M969" s="64">
        <f t="shared" si="118"/>
        <v>194</v>
      </c>
      <c r="T969" s="64">
        <f t="shared" si="121"/>
        <v>948</v>
      </c>
      <c r="U969" s="64" t="e">
        <f ca="1">INDEX(OFFSET($G$21,0,MATCH(U$20,$H$20:$I$20,0),COUNT($A$21:$A$2199),1),MATCH($T969,OFFSET($I$21,0,MATCH(U$21,$J$19:$M$19,0),COUNT($A$21:$A$2199),1),0),1)</f>
        <v>#N/A</v>
      </c>
      <c r="V969" s="64" t="e">
        <f ca="1">INDEX(OFFSET($G$21,0,MATCH(V$20,$H$20:$I$20,0),COUNT($A$21:$A$2199),1),MATCH($T969,OFFSET($I$21,0,MATCH(V$21,$J$19:$M$19,0),COUNT($A$21:$A$2199),1),0),1)</f>
        <v>#N/A</v>
      </c>
      <c r="Y969" s="64" t="str">
        <f t="shared" ca="1" si="120"/>
        <v xml:space="preserve"> </v>
      </c>
      <c r="Z969" s="64" t="str">
        <f t="shared" ca="1" si="122"/>
        <v xml:space="preserve"> </v>
      </c>
    </row>
    <row r="970" spans="1:26" hidden="1" outlineLevel="1" x14ac:dyDescent="0.35">
      <c r="A970" s="64">
        <v>6590443</v>
      </c>
      <c r="B970" s="64" t="s">
        <v>184</v>
      </c>
      <c r="C970" s="64">
        <v>3683.27</v>
      </c>
      <c r="D970" s="64">
        <v>184</v>
      </c>
      <c r="E970" s="64">
        <v>308.69</v>
      </c>
      <c r="F970" s="64">
        <v>0</v>
      </c>
      <c r="H970" s="64">
        <f t="shared" si="119"/>
        <v>-308.69</v>
      </c>
      <c r="J970" s="64">
        <f t="shared" si="115"/>
        <v>131</v>
      </c>
      <c r="K970" s="64">
        <f t="shared" si="116"/>
        <v>141</v>
      </c>
      <c r="L970" s="64">
        <f t="shared" si="117"/>
        <v>484</v>
      </c>
      <c r="M970" s="64">
        <f t="shared" si="118"/>
        <v>194</v>
      </c>
      <c r="T970" s="64">
        <f t="shared" si="121"/>
        <v>949</v>
      </c>
      <c r="U970" s="64" t="e">
        <f ca="1">INDEX(OFFSET($G$21,0,MATCH(U$20,$H$20:$I$20,0),COUNT($A$21:$A$2199),1),MATCH($T970,OFFSET($I$21,0,MATCH(U$21,$J$19:$M$19,0),COUNT($A$21:$A$2199),1),0),1)</f>
        <v>#N/A</v>
      </c>
      <c r="V970" s="64" t="e">
        <f ca="1">INDEX(OFFSET($G$21,0,MATCH(V$20,$H$20:$I$20,0),COUNT($A$21:$A$2199),1),MATCH($T970,OFFSET($I$21,0,MATCH(V$21,$J$19:$M$19,0),COUNT($A$21:$A$2199),1),0),1)</f>
        <v>#N/A</v>
      </c>
      <c r="Y970" s="64" t="str">
        <f t="shared" ca="1" si="120"/>
        <v xml:space="preserve"> </v>
      </c>
      <c r="Z970" s="64" t="str">
        <f t="shared" ca="1" si="122"/>
        <v xml:space="preserve"> </v>
      </c>
    </row>
    <row r="971" spans="1:26" hidden="1" outlineLevel="1" x14ac:dyDescent="0.35">
      <c r="A971" s="64">
        <v>6591590</v>
      </c>
      <c r="B971" s="64" t="s">
        <v>416</v>
      </c>
      <c r="C971" s="64">
        <v>5728.5</v>
      </c>
      <c r="D971" s="64">
        <v>183</v>
      </c>
      <c r="E971" s="64">
        <v>466.38</v>
      </c>
      <c r="F971" s="64">
        <v>0</v>
      </c>
      <c r="H971" s="64">
        <f t="shared" si="119"/>
        <v>-466.38</v>
      </c>
      <c r="J971" s="64">
        <f t="shared" si="115"/>
        <v>131</v>
      </c>
      <c r="K971" s="64">
        <f t="shared" si="116"/>
        <v>141</v>
      </c>
      <c r="L971" s="64">
        <f t="shared" si="117"/>
        <v>484</v>
      </c>
      <c r="M971" s="64">
        <f t="shared" si="118"/>
        <v>195</v>
      </c>
      <c r="T971" s="64">
        <f t="shared" si="121"/>
        <v>950</v>
      </c>
      <c r="U971" s="64" t="e">
        <f ca="1">INDEX(OFFSET($G$21,0,MATCH(U$20,$H$20:$I$20,0),COUNT($A$21:$A$2199),1),MATCH($T971,OFFSET($I$21,0,MATCH(U$21,$J$19:$M$19,0),COUNT($A$21:$A$2199),1),0),1)</f>
        <v>#N/A</v>
      </c>
      <c r="V971" s="64" t="e">
        <f ca="1">INDEX(OFFSET($G$21,0,MATCH(V$20,$H$20:$I$20,0),COUNT($A$21:$A$2199),1),MATCH($T971,OFFSET($I$21,0,MATCH(V$21,$J$19:$M$19,0),COUNT($A$21:$A$2199),1),0),1)</f>
        <v>#N/A</v>
      </c>
      <c r="Y971" s="64" t="str">
        <f t="shared" ca="1" si="120"/>
        <v xml:space="preserve"> </v>
      </c>
      <c r="Z971" s="64" t="str">
        <f t="shared" ca="1" si="122"/>
        <v xml:space="preserve"> </v>
      </c>
    </row>
    <row r="972" spans="1:26" hidden="1" outlineLevel="1" x14ac:dyDescent="0.35">
      <c r="A972" s="64">
        <v>6594916</v>
      </c>
      <c r="B972" s="64" t="s">
        <v>405</v>
      </c>
      <c r="C972" s="64">
        <v>2493</v>
      </c>
      <c r="D972" s="64">
        <v>184</v>
      </c>
      <c r="E972" s="64">
        <v>197.74</v>
      </c>
      <c r="F972" s="64">
        <v>191.88</v>
      </c>
      <c r="H972" s="64">
        <f t="shared" si="119"/>
        <v>-5.8600000000000136</v>
      </c>
      <c r="J972" s="64">
        <f t="shared" si="115"/>
        <v>131</v>
      </c>
      <c r="K972" s="64">
        <f t="shared" si="116"/>
        <v>142</v>
      </c>
      <c r="L972" s="64">
        <f t="shared" si="117"/>
        <v>484</v>
      </c>
      <c r="M972" s="64">
        <f t="shared" si="118"/>
        <v>195</v>
      </c>
      <c r="T972" s="64">
        <f t="shared" si="121"/>
        <v>951</v>
      </c>
      <c r="U972" s="64" t="e">
        <f ca="1">INDEX(OFFSET($G$21,0,MATCH(U$20,$H$20:$I$20,0),COUNT($A$21:$A$2199),1),MATCH($T972,OFFSET($I$21,0,MATCH(U$21,$J$19:$M$19,0),COUNT($A$21:$A$2199),1),0),1)</f>
        <v>#N/A</v>
      </c>
      <c r="V972" s="64" t="e">
        <f ca="1">INDEX(OFFSET($G$21,0,MATCH(V$20,$H$20:$I$20,0),COUNT($A$21:$A$2199),1),MATCH($T972,OFFSET($I$21,0,MATCH(V$21,$J$19:$M$19,0),COUNT($A$21:$A$2199),1),0),1)</f>
        <v>#N/A</v>
      </c>
      <c r="Y972" s="64" t="str">
        <f t="shared" ca="1" si="120"/>
        <v xml:space="preserve"> </v>
      </c>
      <c r="Z972" s="64" t="str">
        <f t="shared" ca="1" si="122"/>
        <v xml:space="preserve"> </v>
      </c>
    </row>
    <row r="973" spans="1:26" hidden="1" outlineLevel="1" x14ac:dyDescent="0.35">
      <c r="A973" s="64">
        <v>6602719</v>
      </c>
      <c r="B973" s="64" t="s">
        <v>405</v>
      </c>
      <c r="C973" s="64">
        <v>6098</v>
      </c>
      <c r="D973" s="64">
        <v>183</v>
      </c>
      <c r="E973" s="64">
        <v>473.69</v>
      </c>
      <c r="F973" s="64">
        <v>460.93</v>
      </c>
      <c r="H973" s="64">
        <f t="shared" si="119"/>
        <v>-12.759999999999991</v>
      </c>
      <c r="J973" s="64">
        <f t="shared" si="115"/>
        <v>131</v>
      </c>
      <c r="K973" s="64">
        <f t="shared" si="116"/>
        <v>143</v>
      </c>
      <c r="L973" s="64">
        <f t="shared" si="117"/>
        <v>484</v>
      </c>
      <c r="M973" s="64">
        <f t="shared" si="118"/>
        <v>195</v>
      </c>
      <c r="T973" s="64">
        <f t="shared" si="121"/>
        <v>952</v>
      </c>
      <c r="U973" s="64" t="e">
        <f ca="1">INDEX(OFFSET($G$21,0,MATCH(U$20,$H$20:$I$20,0),COUNT($A$21:$A$2199),1),MATCH($T973,OFFSET($I$21,0,MATCH(U$21,$J$19:$M$19,0),COUNT($A$21:$A$2199),1),0),1)</f>
        <v>#N/A</v>
      </c>
      <c r="V973" s="64" t="e">
        <f ca="1">INDEX(OFFSET($G$21,0,MATCH(V$20,$H$20:$I$20,0),COUNT($A$21:$A$2199),1),MATCH($T973,OFFSET($I$21,0,MATCH(V$21,$J$19:$M$19,0),COUNT($A$21:$A$2199),1),0),1)</f>
        <v>#N/A</v>
      </c>
      <c r="Y973" s="64" t="str">
        <f t="shared" ca="1" si="120"/>
        <v xml:space="preserve"> </v>
      </c>
      <c r="Z973" s="64" t="str">
        <f t="shared" ca="1" si="122"/>
        <v xml:space="preserve"> </v>
      </c>
    </row>
    <row r="974" spans="1:26" hidden="1" outlineLevel="1" x14ac:dyDescent="0.35">
      <c r="A974" s="64">
        <v>6604773</v>
      </c>
      <c r="B974" s="64" t="s">
        <v>102</v>
      </c>
      <c r="C974" s="64">
        <v>4396.55</v>
      </c>
      <c r="D974" s="64">
        <v>151</v>
      </c>
      <c r="E974" s="64">
        <v>348.51</v>
      </c>
      <c r="F974" s="64">
        <v>343.37</v>
      </c>
      <c r="H974" s="64">
        <f t="shared" si="119"/>
        <v>-5.1399999999999864</v>
      </c>
      <c r="J974" s="64">
        <f t="shared" si="115"/>
        <v>132</v>
      </c>
      <c r="K974" s="64">
        <f t="shared" si="116"/>
        <v>143</v>
      </c>
      <c r="L974" s="64">
        <f t="shared" si="117"/>
        <v>484</v>
      </c>
      <c r="M974" s="64">
        <f t="shared" si="118"/>
        <v>195</v>
      </c>
      <c r="T974" s="64">
        <f t="shared" si="121"/>
        <v>953</v>
      </c>
      <c r="U974" s="64" t="e">
        <f ca="1">INDEX(OFFSET($G$21,0,MATCH(U$20,$H$20:$I$20,0),COUNT($A$21:$A$2199),1),MATCH($T974,OFFSET($I$21,0,MATCH(U$21,$J$19:$M$19,0),COUNT($A$21:$A$2199),1),0),1)</f>
        <v>#N/A</v>
      </c>
      <c r="V974" s="64" t="e">
        <f ca="1">INDEX(OFFSET($G$21,0,MATCH(V$20,$H$20:$I$20,0),COUNT($A$21:$A$2199),1),MATCH($T974,OFFSET($I$21,0,MATCH(V$21,$J$19:$M$19,0),COUNT($A$21:$A$2199),1),0),1)</f>
        <v>#N/A</v>
      </c>
      <c r="Y974" s="64" t="str">
        <f t="shared" ca="1" si="120"/>
        <v xml:space="preserve"> </v>
      </c>
      <c r="Z974" s="64" t="str">
        <f t="shared" ca="1" si="122"/>
        <v xml:space="preserve"> </v>
      </c>
    </row>
    <row r="975" spans="1:26" hidden="1" outlineLevel="1" x14ac:dyDescent="0.35">
      <c r="A975" s="64">
        <v>6607678</v>
      </c>
      <c r="B975" s="64" t="s">
        <v>184</v>
      </c>
      <c r="C975" s="64">
        <v>3483.72</v>
      </c>
      <c r="D975" s="64">
        <v>183</v>
      </c>
      <c r="E975" s="64">
        <v>263.68</v>
      </c>
      <c r="F975" s="64">
        <v>0</v>
      </c>
      <c r="H975" s="64">
        <f t="shared" si="119"/>
        <v>-263.68</v>
      </c>
      <c r="J975" s="64">
        <f t="shared" si="115"/>
        <v>132</v>
      </c>
      <c r="K975" s="64">
        <f t="shared" si="116"/>
        <v>143</v>
      </c>
      <c r="L975" s="64">
        <f t="shared" si="117"/>
        <v>485</v>
      </c>
      <c r="M975" s="64">
        <f t="shared" si="118"/>
        <v>195</v>
      </c>
      <c r="T975" s="64">
        <f t="shared" si="121"/>
        <v>954</v>
      </c>
      <c r="U975" s="64" t="e">
        <f ca="1">INDEX(OFFSET($G$21,0,MATCH(U$20,$H$20:$I$20,0),COUNT($A$21:$A$2199),1),MATCH($T975,OFFSET($I$21,0,MATCH(U$21,$J$19:$M$19,0),COUNT($A$21:$A$2199),1),0),1)</f>
        <v>#N/A</v>
      </c>
      <c r="V975" s="64" t="e">
        <f ca="1">INDEX(OFFSET($G$21,0,MATCH(V$20,$H$20:$I$20,0),COUNT($A$21:$A$2199),1),MATCH($T975,OFFSET($I$21,0,MATCH(V$21,$J$19:$M$19,0),COUNT($A$21:$A$2199),1),0),1)</f>
        <v>#N/A</v>
      </c>
      <c r="Y975" s="64" t="str">
        <f t="shared" ca="1" si="120"/>
        <v xml:space="preserve"> </v>
      </c>
      <c r="Z975" s="64" t="str">
        <f t="shared" ca="1" si="122"/>
        <v xml:space="preserve"> </v>
      </c>
    </row>
    <row r="976" spans="1:26" hidden="1" outlineLevel="1" x14ac:dyDescent="0.35">
      <c r="A976" s="64">
        <v>6608139</v>
      </c>
      <c r="B976" s="64" t="s">
        <v>184</v>
      </c>
      <c r="C976" s="64">
        <v>4565.75</v>
      </c>
      <c r="D976" s="64">
        <v>182</v>
      </c>
      <c r="E976" s="64">
        <v>356.91</v>
      </c>
      <c r="F976" s="64">
        <v>0</v>
      </c>
      <c r="H976" s="64">
        <f t="shared" si="119"/>
        <v>-356.91</v>
      </c>
      <c r="J976" s="64">
        <f t="shared" si="115"/>
        <v>132</v>
      </c>
      <c r="K976" s="64">
        <f t="shared" si="116"/>
        <v>143</v>
      </c>
      <c r="L976" s="64">
        <f t="shared" si="117"/>
        <v>486</v>
      </c>
      <c r="M976" s="64">
        <f t="shared" si="118"/>
        <v>195</v>
      </c>
      <c r="T976" s="64">
        <f t="shared" si="121"/>
        <v>955</v>
      </c>
      <c r="U976" s="64" t="e">
        <f ca="1">INDEX(OFFSET($G$21,0,MATCH(U$20,$H$20:$I$20,0),COUNT($A$21:$A$2199),1),MATCH($T976,OFFSET($I$21,0,MATCH(U$21,$J$19:$M$19,0),COUNT($A$21:$A$2199),1),0),1)</f>
        <v>#N/A</v>
      </c>
      <c r="V976" s="64" t="e">
        <f ca="1">INDEX(OFFSET($G$21,0,MATCH(V$20,$H$20:$I$20,0),COUNT($A$21:$A$2199),1),MATCH($T976,OFFSET($I$21,0,MATCH(V$21,$J$19:$M$19,0),COUNT($A$21:$A$2199),1),0),1)</f>
        <v>#N/A</v>
      </c>
      <c r="Y976" s="64" t="str">
        <f t="shared" ca="1" si="120"/>
        <v xml:space="preserve"> </v>
      </c>
      <c r="Z976" s="64" t="str">
        <f t="shared" ca="1" si="122"/>
        <v xml:space="preserve"> </v>
      </c>
    </row>
    <row r="977" spans="1:26" hidden="1" outlineLevel="1" x14ac:dyDescent="0.35">
      <c r="A977" s="64">
        <v>6608808</v>
      </c>
      <c r="B977" s="64" t="s">
        <v>405</v>
      </c>
      <c r="C977" s="64">
        <v>8271.0499999999993</v>
      </c>
      <c r="D977" s="64">
        <v>153</v>
      </c>
      <c r="E977" s="64">
        <v>673.61</v>
      </c>
      <c r="F977" s="64">
        <v>674.49</v>
      </c>
      <c r="H977" s="64">
        <f t="shared" si="119"/>
        <v>0.87999999999999545</v>
      </c>
      <c r="J977" s="64">
        <f t="shared" si="115"/>
        <v>132</v>
      </c>
      <c r="K977" s="64">
        <f t="shared" si="116"/>
        <v>144</v>
      </c>
      <c r="L977" s="64">
        <f t="shared" si="117"/>
        <v>486</v>
      </c>
      <c r="M977" s="64">
        <f t="shared" si="118"/>
        <v>195</v>
      </c>
      <c r="T977" s="64">
        <f t="shared" si="121"/>
        <v>956</v>
      </c>
      <c r="U977" s="64" t="e">
        <f ca="1">INDEX(OFFSET($G$21,0,MATCH(U$20,$H$20:$I$20,0),COUNT($A$21:$A$2199),1),MATCH($T977,OFFSET($I$21,0,MATCH(U$21,$J$19:$M$19,0),COUNT($A$21:$A$2199),1),0),1)</f>
        <v>#N/A</v>
      </c>
      <c r="V977" s="64" t="e">
        <f ca="1">INDEX(OFFSET($G$21,0,MATCH(V$20,$H$20:$I$20,0),COUNT($A$21:$A$2199),1),MATCH($T977,OFFSET($I$21,0,MATCH(V$21,$J$19:$M$19,0),COUNT($A$21:$A$2199),1),0),1)</f>
        <v>#N/A</v>
      </c>
      <c r="Y977" s="64" t="str">
        <f t="shared" ca="1" si="120"/>
        <v xml:space="preserve"> </v>
      </c>
      <c r="Z977" s="64" t="str">
        <f t="shared" ca="1" si="122"/>
        <v xml:space="preserve"> </v>
      </c>
    </row>
    <row r="978" spans="1:26" hidden="1" outlineLevel="1" x14ac:dyDescent="0.35">
      <c r="A978" s="64">
        <v>6609947</v>
      </c>
      <c r="B978" s="64" t="s">
        <v>405</v>
      </c>
      <c r="C978" s="64">
        <v>5042.3500000000004</v>
      </c>
      <c r="D978" s="64">
        <v>153</v>
      </c>
      <c r="E978" s="64">
        <v>417.89</v>
      </c>
      <c r="F978" s="64">
        <v>413.7</v>
      </c>
      <c r="H978" s="64">
        <f t="shared" si="119"/>
        <v>-4.1899999999999977</v>
      </c>
      <c r="J978" s="64">
        <f t="shared" si="115"/>
        <v>132</v>
      </c>
      <c r="K978" s="64">
        <f t="shared" si="116"/>
        <v>145</v>
      </c>
      <c r="L978" s="64">
        <f t="shared" si="117"/>
        <v>486</v>
      </c>
      <c r="M978" s="64">
        <f t="shared" si="118"/>
        <v>195</v>
      </c>
      <c r="T978" s="64">
        <f t="shared" si="121"/>
        <v>957</v>
      </c>
      <c r="U978" s="64" t="e">
        <f ca="1">INDEX(OFFSET($G$21,0,MATCH(U$20,$H$20:$I$20,0),COUNT($A$21:$A$2199),1),MATCH($T978,OFFSET($I$21,0,MATCH(U$21,$J$19:$M$19,0),COUNT($A$21:$A$2199),1),0),1)</f>
        <v>#N/A</v>
      </c>
      <c r="V978" s="64" t="e">
        <f ca="1">INDEX(OFFSET($G$21,0,MATCH(V$20,$H$20:$I$20,0),COUNT($A$21:$A$2199),1),MATCH($T978,OFFSET($I$21,0,MATCH(V$21,$J$19:$M$19,0),COUNT($A$21:$A$2199),1),0),1)</f>
        <v>#N/A</v>
      </c>
      <c r="Y978" s="64" t="str">
        <f t="shared" ca="1" si="120"/>
        <v xml:space="preserve"> </v>
      </c>
      <c r="Z978" s="64" t="str">
        <f t="shared" ca="1" si="122"/>
        <v xml:space="preserve"> </v>
      </c>
    </row>
    <row r="979" spans="1:26" hidden="1" outlineLevel="1" x14ac:dyDescent="0.35">
      <c r="A979" s="64">
        <v>6610100</v>
      </c>
      <c r="B979" s="64" t="s">
        <v>184</v>
      </c>
      <c r="C979" s="64">
        <v>7838.84</v>
      </c>
      <c r="D979" s="64">
        <v>186</v>
      </c>
      <c r="E979" s="64">
        <v>648.54999999999995</v>
      </c>
      <c r="F979" s="64">
        <v>0</v>
      </c>
      <c r="H979" s="64">
        <f t="shared" si="119"/>
        <v>-648.54999999999995</v>
      </c>
      <c r="J979" s="64">
        <f t="shared" si="115"/>
        <v>132</v>
      </c>
      <c r="K979" s="64">
        <f t="shared" si="116"/>
        <v>145</v>
      </c>
      <c r="L979" s="64">
        <f t="shared" si="117"/>
        <v>487</v>
      </c>
      <c r="M979" s="64">
        <f t="shared" si="118"/>
        <v>195</v>
      </c>
      <c r="T979" s="64">
        <f t="shared" si="121"/>
        <v>958</v>
      </c>
      <c r="U979" s="64" t="e">
        <f ca="1">INDEX(OFFSET($G$21,0,MATCH(U$20,$H$20:$I$20,0),COUNT($A$21:$A$2199),1),MATCH($T979,OFFSET($I$21,0,MATCH(U$21,$J$19:$M$19,0),COUNT($A$21:$A$2199),1),0),1)</f>
        <v>#N/A</v>
      </c>
      <c r="V979" s="64" t="e">
        <f ca="1">INDEX(OFFSET($G$21,0,MATCH(V$20,$H$20:$I$20,0),COUNT($A$21:$A$2199),1),MATCH($T979,OFFSET($I$21,0,MATCH(V$21,$J$19:$M$19,0),COUNT($A$21:$A$2199),1),0),1)</f>
        <v>#N/A</v>
      </c>
      <c r="Y979" s="64" t="str">
        <f t="shared" ca="1" si="120"/>
        <v xml:space="preserve"> </v>
      </c>
      <c r="Z979" s="64" t="str">
        <f t="shared" ca="1" si="122"/>
        <v xml:space="preserve"> </v>
      </c>
    </row>
    <row r="980" spans="1:26" hidden="1" outlineLevel="1" x14ac:dyDescent="0.35">
      <c r="A980" s="64">
        <v>6611942</v>
      </c>
      <c r="B980" s="64" t="s">
        <v>416</v>
      </c>
      <c r="C980" s="64">
        <v>7568.4</v>
      </c>
      <c r="D980" s="64">
        <v>186</v>
      </c>
      <c r="E980" s="64">
        <v>582.46</v>
      </c>
      <c r="F980" s="64">
        <v>0</v>
      </c>
      <c r="H980" s="64">
        <f t="shared" si="119"/>
        <v>-582.46</v>
      </c>
      <c r="J980" s="64">
        <f t="shared" si="115"/>
        <v>132</v>
      </c>
      <c r="K980" s="64">
        <f t="shared" si="116"/>
        <v>145</v>
      </c>
      <c r="L980" s="64">
        <f t="shared" si="117"/>
        <v>487</v>
      </c>
      <c r="M980" s="64">
        <f t="shared" si="118"/>
        <v>196</v>
      </c>
      <c r="T980" s="64">
        <f t="shared" si="121"/>
        <v>959</v>
      </c>
      <c r="U980" s="64" t="e">
        <f ca="1">INDEX(OFFSET($G$21,0,MATCH(U$20,$H$20:$I$20,0),COUNT($A$21:$A$2199),1),MATCH($T980,OFFSET($I$21,0,MATCH(U$21,$J$19:$M$19,0),COUNT($A$21:$A$2199),1),0),1)</f>
        <v>#N/A</v>
      </c>
      <c r="V980" s="64" t="e">
        <f ca="1">INDEX(OFFSET($G$21,0,MATCH(V$20,$H$20:$I$20,0),COUNT($A$21:$A$2199),1),MATCH($T980,OFFSET($I$21,0,MATCH(V$21,$J$19:$M$19,0),COUNT($A$21:$A$2199),1),0),1)</f>
        <v>#N/A</v>
      </c>
      <c r="Y980" s="64" t="str">
        <f t="shared" ca="1" si="120"/>
        <v xml:space="preserve"> </v>
      </c>
      <c r="Z980" s="64" t="str">
        <f t="shared" ca="1" si="122"/>
        <v xml:space="preserve"> </v>
      </c>
    </row>
    <row r="981" spans="1:26" hidden="1" outlineLevel="1" x14ac:dyDescent="0.35">
      <c r="A981" s="64">
        <v>6612792</v>
      </c>
      <c r="B981" s="64" t="s">
        <v>184</v>
      </c>
      <c r="C981" s="64">
        <v>4538.26</v>
      </c>
      <c r="D981" s="64">
        <v>183</v>
      </c>
      <c r="E981" s="64">
        <v>352.29</v>
      </c>
      <c r="F981" s="64">
        <v>0</v>
      </c>
      <c r="H981" s="64">
        <f t="shared" si="119"/>
        <v>-352.29</v>
      </c>
      <c r="J981" s="64">
        <f t="shared" ref="J981:J1044" si="123">IF($B981=J$19,J980+1,J980)</f>
        <v>132</v>
      </c>
      <c r="K981" s="64">
        <f t="shared" ref="K981:K1044" si="124">IF($B981=K$19,K980+1,K980)</f>
        <v>145</v>
      </c>
      <c r="L981" s="64">
        <f t="shared" ref="L981:L1044" si="125">IF($B981=L$19,L980+1,L980)</f>
        <v>488</v>
      </c>
      <c r="M981" s="64">
        <f t="shared" ref="M981:M1044" si="126">IF($B981=M$19,M980+1,M980)</f>
        <v>196</v>
      </c>
      <c r="T981" s="64">
        <f t="shared" si="121"/>
        <v>960</v>
      </c>
      <c r="U981" s="64" t="e">
        <f ca="1">INDEX(OFFSET($G$21,0,MATCH(U$20,$H$20:$I$20,0),COUNT($A$21:$A$2199),1),MATCH($T981,OFFSET($I$21,0,MATCH(U$21,$J$19:$M$19,0),COUNT($A$21:$A$2199),1),0),1)</f>
        <v>#N/A</v>
      </c>
      <c r="V981" s="64" t="e">
        <f ca="1">INDEX(OFFSET($G$21,0,MATCH(V$20,$H$20:$I$20,0),COUNT($A$21:$A$2199),1),MATCH($T981,OFFSET($I$21,0,MATCH(V$21,$J$19:$M$19,0),COUNT($A$21:$A$2199),1),0),1)</f>
        <v>#N/A</v>
      </c>
      <c r="Y981" s="64" t="str">
        <f t="shared" ca="1" si="120"/>
        <v xml:space="preserve"> </v>
      </c>
      <c r="Z981" s="64" t="str">
        <f t="shared" ca="1" si="122"/>
        <v xml:space="preserve"> </v>
      </c>
    </row>
    <row r="982" spans="1:26" hidden="1" outlineLevel="1" x14ac:dyDescent="0.35">
      <c r="A982" s="64">
        <v>6613063</v>
      </c>
      <c r="B982" s="64" t="s">
        <v>416</v>
      </c>
      <c r="C982" s="64">
        <v>1351.24</v>
      </c>
      <c r="D982" s="64">
        <v>183</v>
      </c>
      <c r="E982" s="64">
        <v>107.95</v>
      </c>
      <c r="F982" s="64">
        <v>0</v>
      </c>
      <c r="H982" s="64">
        <f t="shared" ref="H982:H1045" si="127">F982-E982</f>
        <v>-107.95</v>
      </c>
      <c r="J982" s="64">
        <f t="shared" si="123"/>
        <v>132</v>
      </c>
      <c r="K982" s="64">
        <f t="shared" si="124"/>
        <v>145</v>
      </c>
      <c r="L982" s="64">
        <f t="shared" si="125"/>
        <v>488</v>
      </c>
      <c r="M982" s="64">
        <f t="shared" si="126"/>
        <v>197</v>
      </c>
      <c r="T982" s="64">
        <f t="shared" si="121"/>
        <v>961</v>
      </c>
      <c r="U982" s="64" t="e">
        <f ca="1">INDEX(OFFSET($G$21,0,MATCH(U$20,$H$20:$I$20,0),COUNT($A$21:$A$2199),1),MATCH($T982,OFFSET($I$21,0,MATCH(U$21,$J$19:$M$19,0),COUNT($A$21:$A$2199),1),0),1)</f>
        <v>#N/A</v>
      </c>
      <c r="V982" s="64" t="e">
        <f ca="1">INDEX(OFFSET($G$21,0,MATCH(V$20,$H$20:$I$20,0),COUNT($A$21:$A$2199),1),MATCH($T982,OFFSET($I$21,0,MATCH(V$21,$J$19:$M$19,0),COUNT($A$21:$A$2199),1),0),1)</f>
        <v>#N/A</v>
      </c>
      <c r="Y982" s="64" t="str">
        <f t="shared" ca="1" si="120"/>
        <v xml:space="preserve"> </v>
      </c>
      <c r="Z982" s="64" t="str">
        <f t="shared" ca="1" si="122"/>
        <v xml:space="preserve"> </v>
      </c>
    </row>
    <row r="983" spans="1:26" hidden="1" outlineLevel="1" x14ac:dyDescent="0.35">
      <c r="A983" s="64">
        <v>6615639</v>
      </c>
      <c r="B983" s="64" t="s">
        <v>184</v>
      </c>
      <c r="C983" s="64">
        <v>2550.1999999999998</v>
      </c>
      <c r="D983" s="64">
        <v>185</v>
      </c>
      <c r="E983" s="64">
        <v>205.75</v>
      </c>
      <c r="F983" s="64">
        <v>0</v>
      </c>
      <c r="H983" s="64">
        <f t="shared" si="127"/>
        <v>-205.75</v>
      </c>
      <c r="J983" s="64">
        <f t="shared" si="123"/>
        <v>132</v>
      </c>
      <c r="K983" s="64">
        <f t="shared" si="124"/>
        <v>145</v>
      </c>
      <c r="L983" s="64">
        <f t="shared" si="125"/>
        <v>489</v>
      </c>
      <c r="M983" s="64">
        <f t="shared" si="126"/>
        <v>197</v>
      </c>
      <c r="T983" s="64">
        <f t="shared" si="121"/>
        <v>962</v>
      </c>
      <c r="U983" s="64" t="e">
        <f ca="1">INDEX(OFFSET($G$21,0,MATCH(U$20,$H$20:$I$20,0),COUNT($A$21:$A$2199),1),MATCH($T983,OFFSET($I$21,0,MATCH(U$21,$J$19:$M$19,0),COUNT($A$21:$A$2199),1),0),1)</f>
        <v>#N/A</v>
      </c>
      <c r="V983" s="64" t="e">
        <f ca="1">INDEX(OFFSET($G$21,0,MATCH(V$20,$H$20:$I$20,0),COUNT($A$21:$A$2199),1),MATCH($T983,OFFSET($I$21,0,MATCH(V$21,$J$19:$M$19,0),COUNT($A$21:$A$2199),1),0),1)</f>
        <v>#N/A</v>
      </c>
      <c r="Y983" s="64" t="str">
        <f t="shared" ref="Y983:Y1046" ca="1" si="128">IF(ISNA(U983)," ",U983)</f>
        <v xml:space="preserve"> </v>
      </c>
      <c r="Z983" s="64" t="str">
        <f t="shared" ca="1" si="122"/>
        <v xml:space="preserve"> </v>
      </c>
    </row>
    <row r="984" spans="1:26" hidden="1" outlineLevel="1" x14ac:dyDescent="0.35">
      <c r="A984" s="64">
        <v>6617685</v>
      </c>
      <c r="B984" s="64" t="s">
        <v>416</v>
      </c>
      <c r="C984" s="64">
        <v>1968.45</v>
      </c>
      <c r="D984" s="64">
        <v>185</v>
      </c>
      <c r="E984" s="64">
        <v>154.83000000000001</v>
      </c>
      <c r="F984" s="64">
        <v>0</v>
      </c>
      <c r="H984" s="64">
        <f t="shared" si="127"/>
        <v>-154.83000000000001</v>
      </c>
      <c r="J984" s="64">
        <f t="shared" si="123"/>
        <v>132</v>
      </c>
      <c r="K984" s="64">
        <f t="shared" si="124"/>
        <v>145</v>
      </c>
      <c r="L984" s="64">
        <f t="shared" si="125"/>
        <v>489</v>
      </c>
      <c r="M984" s="64">
        <f t="shared" si="126"/>
        <v>198</v>
      </c>
      <c r="T984" s="64">
        <f t="shared" ref="T984:T1047" si="129">T983+1</f>
        <v>963</v>
      </c>
      <c r="U984" s="64" t="e">
        <f ca="1">INDEX(OFFSET($G$21,0,MATCH(U$20,$H$20:$I$20,0),COUNT($A$21:$A$2199),1),MATCH($T984,OFFSET($I$21,0,MATCH(U$21,$J$19:$M$19,0),COUNT($A$21:$A$2199),1),0),1)</f>
        <v>#N/A</v>
      </c>
      <c r="V984" s="64" t="e">
        <f ca="1">INDEX(OFFSET($G$21,0,MATCH(V$20,$H$20:$I$20,0),COUNT($A$21:$A$2199),1),MATCH($T984,OFFSET($I$21,0,MATCH(V$21,$J$19:$M$19,0),COUNT($A$21:$A$2199),1),0),1)</f>
        <v>#N/A</v>
      </c>
      <c r="Y984" s="64" t="str">
        <f t="shared" ca="1" si="128"/>
        <v xml:space="preserve"> </v>
      </c>
      <c r="Z984" s="64" t="str">
        <f t="shared" ref="Z984:Z1047" ca="1" si="130">IF(ISNA(V984)," ",V984)</f>
        <v xml:space="preserve"> </v>
      </c>
    </row>
    <row r="985" spans="1:26" hidden="1" outlineLevel="1" x14ac:dyDescent="0.35">
      <c r="A985" s="64">
        <v>6619821</v>
      </c>
      <c r="B985" s="64" t="s">
        <v>184</v>
      </c>
      <c r="C985" s="64">
        <v>7948.06</v>
      </c>
      <c r="D985" s="64">
        <v>185</v>
      </c>
      <c r="E985" s="64">
        <v>671.93</v>
      </c>
      <c r="F985" s="64">
        <v>0</v>
      </c>
      <c r="H985" s="64">
        <f t="shared" si="127"/>
        <v>-671.93</v>
      </c>
      <c r="J985" s="64">
        <f t="shared" si="123"/>
        <v>132</v>
      </c>
      <c r="K985" s="64">
        <f t="shared" si="124"/>
        <v>145</v>
      </c>
      <c r="L985" s="64">
        <f t="shared" si="125"/>
        <v>490</v>
      </c>
      <c r="M985" s="64">
        <f t="shared" si="126"/>
        <v>198</v>
      </c>
      <c r="T985" s="64">
        <f t="shared" si="129"/>
        <v>964</v>
      </c>
      <c r="U985" s="64" t="e">
        <f ca="1">INDEX(OFFSET($G$21,0,MATCH(U$20,$H$20:$I$20,0),COUNT($A$21:$A$2199),1),MATCH($T985,OFFSET($I$21,0,MATCH(U$21,$J$19:$M$19,0),COUNT($A$21:$A$2199),1),0),1)</f>
        <v>#N/A</v>
      </c>
      <c r="V985" s="64" t="e">
        <f ca="1">INDEX(OFFSET($G$21,0,MATCH(V$20,$H$20:$I$20,0),COUNT($A$21:$A$2199),1),MATCH($T985,OFFSET($I$21,0,MATCH(V$21,$J$19:$M$19,0),COUNT($A$21:$A$2199),1),0),1)</f>
        <v>#N/A</v>
      </c>
      <c r="Y985" s="64" t="str">
        <f t="shared" ca="1" si="128"/>
        <v xml:space="preserve"> </v>
      </c>
      <c r="Z985" s="64" t="str">
        <f t="shared" ca="1" si="130"/>
        <v xml:space="preserve"> </v>
      </c>
    </row>
    <row r="986" spans="1:26" hidden="1" outlineLevel="1" x14ac:dyDescent="0.35">
      <c r="A986" s="64">
        <v>6621496</v>
      </c>
      <c r="B986" s="64" t="s">
        <v>416</v>
      </c>
      <c r="C986" s="64">
        <v>4370.51</v>
      </c>
      <c r="D986" s="64">
        <v>184</v>
      </c>
      <c r="E986" s="64">
        <v>361.31</v>
      </c>
      <c r="F986" s="64">
        <v>0</v>
      </c>
      <c r="H986" s="64">
        <f t="shared" si="127"/>
        <v>-361.31</v>
      </c>
      <c r="J986" s="64">
        <f t="shared" si="123"/>
        <v>132</v>
      </c>
      <c r="K986" s="64">
        <f t="shared" si="124"/>
        <v>145</v>
      </c>
      <c r="L986" s="64">
        <f t="shared" si="125"/>
        <v>490</v>
      </c>
      <c r="M986" s="64">
        <f t="shared" si="126"/>
        <v>199</v>
      </c>
      <c r="T986" s="64">
        <f t="shared" si="129"/>
        <v>965</v>
      </c>
      <c r="U986" s="64" t="e">
        <f ca="1">INDEX(OFFSET($G$21,0,MATCH(U$20,$H$20:$I$20,0),COUNT($A$21:$A$2199),1),MATCH($T986,OFFSET($I$21,0,MATCH(U$21,$J$19:$M$19,0),COUNT($A$21:$A$2199),1),0),1)</f>
        <v>#N/A</v>
      </c>
      <c r="V986" s="64" t="e">
        <f ca="1">INDEX(OFFSET($G$21,0,MATCH(V$20,$H$20:$I$20,0),COUNT($A$21:$A$2199),1),MATCH($T986,OFFSET($I$21,0,MATCH(V$21,$J$19:$M$19,0),COUNT($A$21:$A$2199),1),0),1)</f>
        <v>#N/A</v>
      </c>
      <c r="Y986" s="64" t="str">
        <f t="shared" ca="1" si="128"/>
        <v xml:space="preserve"> </v>
      </c>
      <c r="Z986" s="64" t="str">
        <f t="shared" ca="1" si="130"/>
        <v xml:space="preserve"> </v>
      </c>
    </row>
    <row r="987" spans="1:26" hidden="1" outlineLevel="1" x14ac:dyDescent="0.35">
      <c r="A987" s="64">
        <v>6621719</v>
      </c>
      <c r="B987" s="64" t="s">
        <v>184</v>
      </c>
      <c r="C987" s="64">
        <v>4712.16</v>
      </c>
      <c r="D987" s="64">
        <v>183</v>
      </c>
      <c r="E987" s="64">
        <v>389.85</v>
      </c>
      <c r="F987" s="64">
        <v>0</v>
      </c>
      <c r="H987" s="64">
        <f t="shared" si="127"/>
        <v>-389.85</v>
      </c>
      <c r="J987" s="64">
        <f t="shared" si="123"/>
        <v>132</v>
      </c>
      <c r="K987" s="64">
        <f t="shared" si="124"/>
        <v>145</v>
      </c>
      <c r="L987" s="64">
        <f t="shared" si="125"/>
        <v>491</v>
      </c>
      <c r="M987" s="64">
        <f t="shared" si="126"/>
        <v>199</v>
      </c>
      <c r="T987" s="64">
        <f t="shared" si="129"/>
        <v>966</v>
      </c>
      <c r="U987" s="64" t="e">
        <f ca="1">INDEX(OFFSET($G$21,0,MATCH(U$20,$H$20:$I$20,0),COUNT($A$21:$A$2199),1),MATCH($T987,OFFSET($I$21,0,MATCH(U$21,$J$19:$M$19,0),COUNT($A$21:$A$2199),1),0),1)</f>
        <v>#N/A</v>
      </c>
      <c r="V987" s="64" t="e">
        <f ca="1">INDEX(OFFSET($G$21,0,MATCH(V$20,$H$20:$I$20,0),COUNT($A$21:$A$2199),1),MATCH($T987,OFFSET($I$21,0,MATCH(V$21,$J$19:$M$19,0),COUNT($A$21:$A$2199),1),0),1)</f>
        <v>#N/A</v>
      </c>
      <c r="Y987" s="64" t="str">
        <f t="shared" ca="1" si="128"/>
        <v xml:space="preserve"> </v>
      </c>
      <c r="Z987" s="64" t="str">
        <f t="shared" ca="1" si="130"/>
        <v xml:space="preserve"> </v>
      </c>
    </row>
    <row r="988" spans="1:26" hidden="1" outlineLevel="1" x14ac:dyDescent="0.35">
      <c r="A988" s="64">
        <v>6623591</v>
      </c>
      <c r="B988" s="64" t="s">
        <v>102</v>
      </c>
      <c r="C988" s="64">
        <v>5994.33</v>
      </c>
      <c r="D988" s="64">
        <v>183</v>
      </c>
      <c r="E988" s="64">
        <v>504.95</v>
      </c>
      <c r="F988" s="64">
        <v>497.59</v>
      </c>
      <c r="H988" s="64">
        <f t="shared" si="127"/>
        <v>-7.3600000000000136</v>
      </c>
      <c r="J988" s="64">
        <f t="shared" si="123"/>
        <v>133</v>
      </c>
      <c r="K988" s="64">
        <f t="shared" si="124"/>
        <v>145</v>
      </c>
      <c r="L988" s="64">
        <f t="shared" si="125"/>
        <v>491</v>
      </c>
      <c r="M988" s="64">
        <f t="shared" si="126"/>
        <v>199</v>
      </c>
      <c r="T988" s="64">
        <f t="shared" si="129"/>
        <v>967</v>
      </c>
      <c r="U988" s="64" t="e">
        <f ca="1">INDEX(OFFSET($G$21,0,MATCH(U$20,$H$20:$I$20,0),COUNT($A$21:$A$2199),1),MATCH($T988,OFFSET($I$21,0,MATCH(U$21,$J$19:$M$19,0),COUNT($A$21:$A$2199),1),0),1)</f>
        <v>#N/A</v>
      </c>
      <c r="V988" s="64" t="e">
        <f ca="1">INDEX(OFFSET($G$21,0,MATCH(V$20,$H$20:$I$20,0),COUNT($A$21:$A$2199),1),MATCH($T988,OFFSET($I$21,0,MATCH(V$21,$J$19:$M$19,0),COUNT($A$21:$A$2199),1),0),1)</f>
        <v>#N/A</v>
      </c>
      <c r="Y988" s="64" t="str">
        <f t="shared" ca="1" si="128"/>
        <v xml:space="preserve"> </v>
      </c>
      <c r="Z988" s="64" t="str">
        <f t="shared" ca="1" si="130"/>
        <v xml:space="preserve"> </v>
      </c>
    </row>
    <row r="989" spans="1:26" hidden="1" outlineLevel="1" x14ac:dyDescent="0.35">
      <c r="A989" s="64">
        <v>6626355</v>
      </c>
      <c r="B989" s="64" t="s">
        <v>184</v>
      </c>
      <c r="C989" s="64">
        <v>4110.68</v>
      </c>
      <c r="D989" s="64">
        <v>183</v>
      </c>
      <c r="E989" s="64">
        <v>345.8</v>
      </c>
      <c r="F989" s="64">
        <v>0</v>
      </c>
      <c r="H989" s="64">
        <f t="shared" si="127"/>
        <v>-345.8</v>
      </c>
      <c r="J989" s="64">
        <f t="shared" si="123"/>
        <v>133</v>
      </c>
      <c r="K989" s="64">
        <f t="shared" si="124"/>
        <v>145</v>
      </c>
      <c r="L989" s="64">
        <f t="shared" si="125"/>
        <v>492</v>
      </c>
      <c r="M989" s="64">
        <f t="shared" si="126"/>
        <v>199</v>
      </c>
      <c r="T989" s="64">
        <f t="shared" si="129"/>
        <v>968</v>
      </c>
      <c r="U989" s="64" t="e">
        <f ca="1">INDEX(OFFSET($G$21,0,MATCH(U$20,$H$20:$I$20,0),COUNT($A$21:$A$2199),1),MATCH($T989,OFFSET($I$21,0,MATCH(U$21,$J$19:$M$19,0),COUNT($A$21:$A$2199),1),0),1)</f>
        <v>#N/A</v>
      </c>
      <c r="V989" s="64" t="e">
        <f ca="1">INDEX(OFFSET($G$21,0,MATCH(V$20,$H$20:$I$20,0),COUNT($A$21:$A$2199),1),MATCH($T989,OFFSET($I$21,0,MATCH(V$21,$J$19:$M$19,0),COUNT($A$21:$A$2199),1),0),1)</f>
        <v>#N/A</v>
      </c>
      <c r="Y989" s="64" t="str">
        <f t="shared" ca="1" si="128"/>
        <v xml:space="preserve"> </v>
      </c>
      <c r="Z989" s="64" t="str">
        <f t="shared" ca="1" si="130"/>
        <v xml:space="preserve"> </v>
      </c>
    </row>
    <row r="990" spans="1:26" hidden="1" outlineLevel="1" x14ac:dyDescent="0.35">
      <c r="A990" s="64">
        <v>6627634</v>
      </c>
      <c r="B990" s="64" t="s">
        <v>102</v>
      </c>
      <c r="C990" s="64">
        <v>6066.4</v>
      </c>
      <c r="D990" s="64">
        <v>182</v>
      </c>
      <c r="E990" s="64">
        <v>490.5</v>
      </c>
      <c r="F990" s="64">
        <v>495.97</v>
      </c>
      <c r="H990" s="64">
        <f t="shared" si="127"/>
        <v>5.4700000000000273</v>
      </c>
      <c r="J990" s="64">
        <f t="shared" si="123"/>
        <v>134</v>
      </c>
      <c r="K990" s="64">
        <f t="shared" si="124"/>
        <v>145</v>
      </c>
      <c r="L990" s="64">
        <f t="shared" si="125"/>
        <v>492</v>
      </c>
      <c r="M990" s="64">
        <f t="shared" si="126"/>
        <v>199</v>
      </c>
      <c r="T990" s="64">
        <f t="shared" si="129"/>
        <v>969</v>
      </c>
      <c r="U990" s="64" t="e">
        <f ca="1">INDEX(OFFSET($G$21,0,MATCH(U$20,$H$20:$I$20,0),COUNT($A$21:$A$2199),1),MATCH($T990,OFFSET($I$21,0,MATCH(U$21,$J$19:$M$19,0),COUNT($A$21:$A$2199),1),0),1)</f>
        <v>#N/A</v>
      </c>
      <c r="V990" s="64" t="e">
        <f ca="1">INDEX(OFFSET($G$21,0,MATCH(V$20,$H$20:$I$20,0),COUNT($A$21:$A$2199),1),MATCH($T990,OFFSET($I$21,0,MATCH(V$21,$J$19:$M$19,0),COUNT($A$21:$A$2199),1),0),1)</f>
        <v>#N/A</v>
      </c>
      <c r="Y990" s="64" t="str">
        <f t="shared" ca="1" si="128"/>
        <v xml:space="preserve"> </v>
      </c>
      <c r="Z990" s="64" t="str">
        <f t="shared" ca="1" si="130"/>
        <v xml:space="preserve"> </v>
      </c>
    </row>
    <row r="991" spans="1:26" hidden="1" outlineLevel="1" x14ac:dyDescent="0.35">
      <c r="A991" s="64">
        <v>6631297</v>
      </c>
      <c r="B991" s="64" t="s">
        <v>416</v>
      </c>
      <c r="C991" s="64">
        <v>8043.48</v>
      </c>
      <c r="D991" s="64">
        <v>182</v>
      </c>
      <c r="E991" s="64">
        <v>617.73</v>
      </c>
      <c r="F991" s="64">
        <v>0</v>
      </c>
      <c r="H991" s="64">
        <f t="shared" si="127"/>
        <v>-617.73</v>
      </c>
      <c r="J991" s="64">
        <f t="shared" si="123"/>
        <v>134</v>
      </c>
      <c r="K991" s="64">
        <f t="shared" si="124"/>
        <v>145</v>
      </c>
      <c r="L991" s="64">
        <f t="shared" si="125"/>
        <v>492</v>
      </c>
      <c r="M991" s="64">
        <f t="shared" si="126"/>
        <v>200</v>
      </c>
      <c r="T991" s="64">
        <f t="shared" si="129"/>
        <v>970</v>
      </c>
      <c r="U991" s="64" t="e">
        <f ca="1">INDEX(OFFSET($G$21,0,MATCH(U$20,$H$20:$I$20,0),COUNT($A$21:$A$2199),1),MATCH($T991,OFFSET($I$21,0,MATCH(U$21,$J$19:$M$19,0),COUNT($A$21:$A$2199),1),0),1)</f>
        <v>#N/A</v>
      </c>
      <c r="V991" s="64" t="e">
        <f ca="1">INDEX(OFFSET($G$21,0,MATCH(V$20,$H$20:$I$20,0),COUNT($A$21:$A$2199),1),MATCH($T991,OFFSET($I$21,0,MATCH(V$21,$J$19:$M$19,0),COUNT($A$21:$A$2199),1),0),1)</f>
        <v>#N/A</v>
      </c>
      <c r="Y991" s="64" t="str">
        <f t="shared" ca="1" si="128"/>
        <v xml:space="preserve"> </v>
      </c>
      <c r="Z991" s="64" t="str">
        <f t="shared" ca="1" si="130"/>
        <v xml:space="preserve"> </v>
      </c>
    </row>
    <row r="992" spans="1:26" hidden="1" outlineLevel="1" x14ac:dyDescent="0.35">
      <c r="A992" s="64">
        <v>6637906</v>
      </c>
      <c r="B992" s="64" t="s">
        <v>102</v>
      </c>
      <c r="C992" s="64">
        <v>3050.01</v>
      </c>
      <c r="D992" s="64">
        <v>186</v>
      </c>
      <c r="E992" s="64">
        <v>231.01</v>
      </c>
      <c r="F992" s="64">
        <v>223.98</v>
      </c>
      <c r="H992" s="64">
        <f t="shared" si="127"/>
        <v>-7.0300000000000011</v>
      </c>
      <c r="J992" s="64">
        <f t="shared" si="123"/>
        <v>135</v>
      </c>
      <c r="K992" s="64">
        <f t="shared" si="124"/>
        <v>145</v>
      </c>
      <c r="L992" s="64">
        <f t="shared" si="125"/>
        <v>492</v>
      </c>
      <c r="M992" s="64">
        <f t="shared" si="126"/>
        <v>200</v>
      </c>
      <c r="T992" s="64">
        <f t="shared" si="129"/>
        <v>971</v>
      </c>
      <c r="U992" s="64" t="e">
        <f ca="1">INDEX(OFFSET($G$21,0,MATCH(U$20,$H$20:$I$20,0),COUNT($A$21:$A$2199),1),MATCH($T992,OFFSET($I$21,0,MATCH(U$21,$J$19:$M$19,0),COUNT($A$21:$A$2199),1),0),1)</f>
        <v>#N/A</v>
      </c>
      <c r="V992" s="64" t="e">
        <f ca="1">INDEX(OFFSET($G$21,0,MATCH(V$20,$H$20:$I$20,0),COUNT($A$21:$A$2199),1),MATCH($T992,OFFSET($I$21,0,MATCH(V$21,$J$19:$M$19,0),COUNT($A$21:$A$2199),1),0),1)</f>
        <v>#N/A</v>
      </c>
      <c r="Y992" s="64" t="str">
        <f t="shared" ca="1" si="128"/>
        <v xml:space="preserve"> </v>
      </c>
      <c r="Z992" s="64" t="str">
        <f t="shared" ca="1" si="130"/>
        <v xml:space="preserve"> </v>
      </c>
    </row>
    <row r="993" spans="1:26" hidden="1" outlineLevel="1" x14ac:dyDescent="0.35">
      <c r="A993" s="64">
        <v>6649563</v>
      </c>
      <c r="B993" s="64" t="s">
        <v>184</v>
      </c>
      <c r="C993" s="64">
        <v>4914.78</v>
      </c>
      <c r="D993" s="64">
        <v>185</v>
      </c>
      <c r="E993" s="64">
        <v>402.33</v>
      </c>
      <c r="F993" s="64">
        <v>0</v>
      </c>
      <c r="H993" s="64">
        <f t="shared" si="127"/>
        <v>-402.33</v>
      </c>
      <c r="J993" s="64">
        <f t="shared" si="123"/>
        <v>135</v>
      </c>
      <c r="K993" s="64">
        <f t="shared" si="124"/>
        <v>145</v>
      </c>
      <c r="L993" s="64">
        <f t="shared" si="125"/>
        <v>493</v>
      </c>
      <c r="M993" s="64">
        <f t="shared" si="126"/>
        <v>200</v>
      </c>
      <c r="T993" s="64">
        <f t="shared" si="129"/>
        <v>972</v>
      </c>
      <c r="U993" s="64" t="e">
        <f ca="1">INDEX(OFFSET($G$21,0,MATCH(U$20,$H$20:$I$20,0),COUNT($A$21:$A$2199),1),MATCH($T993,OFFSET($I$21,0,MATCH(U$21,$J$19:$M$19,0),COUNT($A$21:$A$2199),1),0),1)</f>
        <v>#N/A</v>
      </c>
      <c r="V993" s="64" t="e">
        <f ca="1">INDEX(OFFSET($G$21,0,MATCH(V$20,$H$20:$I$20,0),COUNT($A$21:$A$2199),1),MATCH($T993,OFFSET($I$21,0,MATCH(V$21,$J$19:$M$19,0),COUNT($A$21:$A$2199),1),0),1)</f>
        <v>#N/A</v>
      </c>
      <c r="Y993" s="64" t="str">
        <f t="shared" ca="1" si="128"/>
        <v xml:space="preserve"> </v>
      </c>
      <c r="Z993" s="64" t="str">
        <f t="shared" ca="1" si="130"/>
        <v xml:space="preserve"> </v>
      </c>
    </row>
    <row r="994" spans="1:26" hidden="1" outlineLevel="1" x14ac:dyDescent="0.35">
      <c r="A994" s="64">
        <v>6662771</v>
      </c>
      <c r="B994" s="64" t="s">
        <v>184</v>
      </c>
      <c r="C994" s="64">
        <v>8175.43</v>
      </c>
      <c r="D994" s="64">
        <v>183</v>
      </c>
      <c r="E994" s="64">
        <v>663.42</v>
      </c>
      <c r="F994" s="64">
        <v>0</v>
      </c>
      <c r="H994" s="64">
        <f t="shared" si="127"/>
        <v>-663.42</v>
      </c>
      <c r="J994" s="64">
        <f t="shared" si="123"/>
        <v>135</v>
      </c>
      <c r="K994" s="64">
        <f t="shared" si="124"/>
        <v>145</v>
      </c>
      <c r="L994" s="64">
        <f t="shared" si="125"/>
        <v>494</v>
      </c>
      <c r="M994" s="64">
        <f t="shared" si="126"/>
        <v>200</v>
      </c>
      <c r="T994" s="64">
        <f t="shared" si="129"/>
        <v>973</v>
      </c>
      <c r="U994" s="64" t="e">
        <f ca="1">INDEX(OFFSET($G$21,0,MATCH(U$20,$H$20:$I$20,0),COUNT($A$21:$A$2199),1),MATCH($T994,OFFSET($I$21,0,MATCH(U$21,$J$19:$M$19,0),COUNT($A$21:$A$2199),1),0),1)</f>
        <v>#N/A</v>
      </c>
      <c r="V994" s="64" t="e">
        <f ca="1">INDEX(OFFSET($G$21,0,MATCH(V$20,$H$20:$I$20,0),COUNT($A$21:$A$2199),1),MATCH($T994,OFFSET($I$21,0,MATCH(V$21,$J$19:$M$19,0),COUNT($A$21:$A$2199),1),0),1)</f>
        <v>#N/A</v>
      </c>
      <c r="Y994" s="64" t="str">
        <f t="shared" ca="1" si="128"/>
        <v xml:space="preserve"> </v>
      </c>
      <c r="Z994" s="64" t="str">
        <f t="shared" ca="1" si="130"/>
        <v xml:space="preserve"> </v>
      </c>
    </row>
    <row r="995" spans="1:26" hidden="1" outlineLevel="1" x14ac:dyDescent="0.35">
      <c r="A995" s="64">
        <v>6666905</v>
      </c>
      <c r="B995" s="64" t="s">
        <v>184</v>
      </c>
      <c r="C995" s="64">
        <v>5007.07</v>
      </c>
      <c r="D995" s="64">
        <v>184</v>
      </c>
      <c r="E995" s="64">
        <v>419.29</v>
      </c>
      <c r="F995" s="64">
        <v>0</v>
      </c>
      <c r="H995" s="64">
        <f t="shared" si="127"/>
        <v>-419.29</v>
      </c>
      <c r="J995" s="64">
        <f t="shared" si="123"/>
        <v>135</v>
      </c>
      <c r="K995" s="64">
        <f t="shared" si="124"/>
        <v>145</v>
      </c>
      <c r="L995" s="64">
        <f t="shared" si="125"/>
        <v>495</v>
      </c>
      <c r="M995" s="64">
        <f t="shared" si="126"/>
        <v>200</v>
      </c>
      <c r="T995" s="64">
        <f t="shared" si="129"/>
        <v>974</v>
      </c>
      <c r="U995" s="64" t="e">
        <f ca="1">INDEX(OFFSET($G$21,0,MATCH(U$20,$H$20:$I$20,0),COUNT($A$21:$A$2199),1),MATCH($T995,OFFSET($I$21,0,MATCH(U$21,$J$19:$M$19,0),COUNT($A$21:$A$2199),1),0),1)</f>
        <v>#N/A</v>
      </c>
      <c r="V995" s="64" t="e">
        <f ca="1">INDEX(OFFSET($G$21,0,MATCH(V$20,$H$20:$I$20,0),COUNT($A$21:$A$2199),1),MATCH($T995,OFFSET($I$21,0,MATCH(V$21,$J$19:$M$19,0),COUNT($A$21:$A$2199),1),0),1)</f>
        <v>#N/A</v>
      </c>
      <c r="Y995" s="64" t="str">
        <f t="shared" ca="1" si="128"/>
        <v xml:space="preserve"> </v>
      </c>
      <c r="Z995" s="64" t="str">
        <f t="shared" ca="1" si="130"/>
        <v xml:space="preserve"> </v>
      </c>
    </row>
    <row r="996" spans="1:26" hidden="1" outlineLevel="1" x14ac:dyDescent="0.35">
      <c r="A996" s="64">
        <v>6673702</v>
      </c>
      <c r="B996" s="64" t="s">
        <v>184</v>
      </c>
      <c r="C996" s="64">
        <v>5322.08</v>
      </c>
      <c r="D996" s="64">
        <v>183</v>
      </c>
      <c r="E996" s="64">
        <v>441.61</v>
      </c>
      <c r="F996" s="64">
        <v>0</v>
      </c>
      <c r="H996" s="64">
        <f t="shared" si="127"/>
        <v>-441.61</v>
      </c>
      <c r="J996" s="64">
        <f t="shared" si="123"/>
        <v>135</v>
      </c>
      <c r="K996" s="64">
        <f t="shared" si="124"/>
        <v>145</v>
      </c>
      <c r="L996" s="64">
        <f t="shared" si="125"/>
        <v>496</v>
      </c>
      <c r="M996" s="64">
        <f t="shared" si="126"/>
        <v>200</v>
      </c>
      <c r="T996" s="64">
        <f t="shared" si="129"/>
        <v>975</v>
      </c>
      <c r="U996" s="64" t="e">
        <f ca="1">INDEX(OFFSET($G$21,0,MATCH(U$20,$H$20:$I$20,0),COUNT($A$21:$A$2199),1),MATCH($T996,OFFSET($I$21,0,MATCH(U$21,$J$19:$M$19,0),COUNT($A$21:$A$2199),1),0),1)</f>
        <v>#N/A</v>
      </c>
      <c r="V996" s="64" t="e">
        <f ca="1">INDEX(OFFSET($G$21,0,MATCH(V$20,$H$20:$I$20,0),COUNT($A$21:$A$2199),1),MATCH($T996,OFFSET($I$21,0,MATCH(V$21,$J$19:$M$19,0),COUNT($A$21:$A$2199),1),0),1)</f>
        <v>#N/A</v>
      </c>
      <c r="Y996" s="64" t="str">
        <f t="shared" ca="1" si="128"/>
        <v xml:space="preserve"> </v>
      </c>
      <c r="Z996" s="64" t="str">
        <f t="shared" ca="1" si="130"/>
        <v xml:space="preserve"> </v>
      </c>
    </row>
    <row r="997" spans="1:26" hidden="1" outlineLevel="1" x14ac:dyDescent="0.35">
      <c r="A997" s="64">
        <v>6674461</v>
      </c>
      <c r="B997" s="64" t="s">
        <v>416</v>
      </c>
      <c r="C997" s="64">
        <v>5732.76</v>
      </c>
      <c r="D997" s="64">
        <v>185</v>
      </c>
      <c r="E997" s="64">
        <v>473.28</v>
      </c>
      <c r="F997" s="64">
        <v>0</v>
      </c>
      <c r="H997" s="64">
        <f t="shared" si="127"/>
        <v>-473.28</v>
      </c>
      <c r="J997" s="64">
        <f t="shared" si="123"/>
        <v>135</v>
      </c>
      <c r="K997" s="64">
        <f t="shared" si="124"/>
        <v>145</v>
      </c>
      <c r="L997" s="64">
        <f t="shared" si="125"/>
        <v>496</v>
      </c>
      <c r="M997" s="64">
        <f t="shared" si="126"/>
        <v>201</v>
      </c>
      <c r="T997" s="64">
        <f t="shared" si="129"/>
        <v>976</v>
      </c>
      <c r="U997" s="64" t="e">
        <f ca="1">INDEX(OFFSET($G$21,0,MATCH(U$20,$H$20:$I$20,0),COUNT($A$21:$A$2199),1),MATCH($T997,OFFSET($I$21,0,MATCH(U$21,$J$19:$M$19,0),COUNT($A$21:$A$2199),1),0),1)</f>
        <v>#N/A</v>
      </c>
      <c r="V997" s="64" t="e">
        <f ca="1">INDEX(OFFSET($G$21,0,MATCH(V$20,$H$20:$I$20,0),COUNT($A$21:$A$2199),1),MATCH($T997,OFFSET($I$21,0,MATCH(V$21,$J$19:$M$19,0),COUNT($A$21:$A$2199),1),0),1)</f>
        <v>#N/A</v>
      </c>
      <c r="Y997" s="64" t="str">
        <f t="shared" ca="1" si="128"/>
        <v xml:space="preserve"> </v>
      </c>
      <c r="Z997" s="64" t="str">
        <f t="shared" ca="1" si="130"/>
        <v xml:space="preserve"> </v>
      </c>
    </row>
    <row r="998" spans="1:26" hidden="1" outlineLevel="1" x14ac:dyDescent="0.35">
      <c r="A998" s="64">
        <v>6677192</v>
      </c>
      <c r="B998" s="64" t="s">
        <v>184</v>
      </c>
      <c r="C998" s="64">
        <v>2542.15</v>
      </c>
      <c r="D998" s="64">
        <v>185</v>
      </c>
      <c r="E998" s="64">
        <v>202.38</v>
      </c>
      <c r="F998" s="64">
        <v>0</v>
      </c>
      <c r="H998" s="64">
        <f t="shared" si="127"/>
        <v>-202.38</v>
      </c>
      <c r="J998" s="64">
        <f t="shared" si="123"/>
        <v>135</v>
      </c>
      <c r="K998" s="64">
        <f t="shared" si="124"/>
        <v>145</v>
      </c>
      <c r="L998" s="64">
        <f t="shared" si="125"/>
        <v>497</v>
      </c>
      <c r="M998" s="64">
        <f t="shared" si="126"/>
        <v>201</v>
      </c>
      <c r="T998" s="64">
        <f t="shared" si="129"/>
        <v>977</v>
      </c>
      <c r="U998" s="64" t="e">
        <f ca="1">INDEX(OFFSET($G$21,0,MATCH(U$20,$H$20:$I$20,0),COUNT($A$21:$A$2199),1),MATCH($T998,OFFSET($I$21,0,MATCH(U$21,$J$19:$M$19,0),COUNT($A$21:$A$2199),1),0),1)</f>
        <v>#N/A</v>
      </c>
      <c r="V998" s="64" t="e">
        <f ca="1">INDEX(OFFSET($G$21,0,MATCH(V$20,$H$20:$I$20,0),COUNT($A$21:$A$2199),1),MATCH($T998,OFFSET($I$21,0,MATCH(V$21,$J$19:$M$19,0),COUNT($A$21:$A$2199),1),0),1)</f>
        <v>#N/A</v>
      </c>
      <c r="Y998" s="64" t="str">
        <f t="shared" ca="1" si="128"/>
        <v xml:space="preserve"> </v>
      </c>
      <c r="Z998" s="64" t="str">
        <f t="shared" ca="1" si="130"/>
        <v xml:space="preserve"> </v>
      </c>
    </row>
    <row r="999" spans="1:26" hidden="1" outlineLevel="1" x14ac:dyDescent="0.35">
      <c r="A999" s="64">
        <v>6678140</v>
      </c>
      <c r="B999" s="64" t="s">
        <v>184</v>
      </c>
      <c r="C999" s="64">
        <v>2442.94</v>
      </c>
      <c r="D999" s="64">
        <v>185</v>
      </c>
      <c r="E999" s="64">
        <v>198.46</v>
      </c>
      <c r="F999" s="64">
        <v>0</v>
      </c>
      <c r="H999" s="64">
        <f t="shared" si="127"/>
        <v>-198.46</v>
      </c>
      <c r="J999" s="64">
        <f t="shared" si="123"/>
        <v>135</v>
      </c>
      <c r="K999" s="64">
        <f t="shared" si="124"/>
        <v>145</v>
      </c>
      <c r="L999" s="64">
        <f t="shared" si="125"/>
        <v>498</v>
      </c>
      <c r="M999" s="64">
        <f t="shared" si="126"/>
        <v>201</v>
      </c>
      <c r="T999" s="64">
        <f t="shared" si="129"/>
        <v>978</v>
      </c>
      <c r="U999" s="64" t="e">
        <f ca="1">INDEX(OFFSET($G$21,0,MATCH(U$20,$H$20:$I$20,0),COUNT($A$21:$A$2199),1),MATCH($T999,OFFSET($I$21,0,MATCH(U$21,$J$19:$M$19,0),COUNT($A$21:$A$2199),1),0),1)</f>
        <v>#N/A</v>
      </c>
      <c r="V999" s="64" t="e">
        <f ca="1">INDEX(OFFSET($G$21,0,MATCH(V$20,$H$20:$I$20,0),COUNT($A$21:$A$2199),1),MATCH($T999,OFFSET($I$21,0,MATCH(V$21,$J$19:$M$19,0),COUNT($A$21:$A$2199),1),0),1)</f>
        <v>#N/A</v>
      </c>
      <c r="Y999" s="64" t="str">
        <f t="shared" ca="1" si="128"/>
        <v xml:space="preserve"> </v>
      </c>
      <c r="Z999" s="64" t="str">
        <f t="shared" ca="1" si="130"/>
        <v xml:space="preserve"> </v>
      </c>
    </row>
    <row r="1000" spans="1:26" hidden="1" outlineLevel="1" x14ac:dyDescent="0.35">
      <c r="A1000" s="64">
        <v>6678538</v>
      </c>
      <c r="B1000" s="64" t="s">
        <v>102</v>
      </c>
      <c r="C1000" s="64">
        <v>9491.16</v>
      </c>
      <c r="D1000" s="64">
        <v>184</v>
      </c>
      <c r="E1000" s="64">
        <v>783.84</v>
      </c>
      <c r="F1000" s="64">
        <v>776.77</v>
      </c>
      <c r="H1000" s="64">
        <f t="shared" si="127"/>
        <v>-7.07000000000005</v>
      </c>
      <c r="J1000" s="64">
        <f t="shared" si="123"/>
        <v>136</v>
      </c>
      <c r="K1000" s="64">
        <f t="shared" si="124"/>
        <v>145</v>
      </c>
      <c r="L1000" s="64">
        <f t="shared" si="125"/>
        <v>498</v>
      </c>
      <c r="M1000" s="64">
        <f t="shared" si="126"/>
        <v>201</v>
      </c>
      <c r="T1000" s="64">
        <f t="shared" si="129"/>
        <v>979</v>
      </c>
      <c r="U1000" s="64" t="e">
        <f ca="1">INDEX(OFFSET($G$21,0,MATCH(U$20,$H$20:$I$20,0),COUNT($A$21:$A$2199),1),MATCH($T1000,OFFSET($I$21,0,MATCH(U$21,$J$19:$M$19,0),COUNT($A$21:$A$2199),1),0),1)</f>
        <v>#N/A</v>
      </c>
      <c r="V1000" s="64" t="e">
        <f ca="1">INDEX(OFFSET($G$21,0,MATCH(V$20,$H$20:$I$20,0),COUNT($A$21:$A$2199),1),MATCH($T1000,OFFSET($I$21,0,MATCH(V$21,$J$19:$M$19,0),COUNT($A$21:$A$2199),1),0),1)</f>
        <v>#N/A</v>
      </c>
      <c r="Y1000" s="64" t="str">
        <f t="shared" ca="1" si="128"/>
        <v xml:space="preserve"> </v>
      </c>
      <c r="Z1000" s="64" t="str">
        <f t="shared" ca="1" si="130"/>
        <v xml:space="preserve"> </v>
      </c>
    </row>
    <row r="1001" spans="1:26" hidden="1" outlineLevel="1" x14ac:dyDescent="0.35">
      <c r="A1001" s="64">
        <v>6681549</v>
      </c>
      <c r="B1001" s="64" t="s">
        <v>416</v>
      </c>
      <c r="C1001" s="64">
        <v>6067.57</v>
      </c>
      <c r="D1001" s="64">
        <v>183</v>
      </c>
      <c r="E1001" s="64">
        <v>489.94</v>
      </c>
      <c r="F1001" s="64">
        <v>0</v>
      </c>
      <c r="H1001" s="64">
        <f t="shared" si="127"/>
        <v>-489.94</v>
      </c>
      <c r="J1001" s="64">
        <f t="shared" si="123"/>
        <v>136</v>
      </c>
      <c r="K1001" s="64">
        <f t="shared" si="124"/>
        <v>145</v>
      </c>
      <c r="L1001" s="64">
        <f t="shared" si="125"/>
        <v>498</v>
      </c>
      <c r="M1001" s="64">
        <f t="shared" si="126"/>
        <v>202</v>
      </c>
      <c r="T1001" s="64">
        <f t="shared" si="129"/>
        <v>980</v>
      </c>
      <c r="U1001" s="64" t="e">
        <f ca="1">INDEX(OFFSET($G$21,0,MATCH(U$20,$H$20:$I$20,0),COUNT($A$21:$A$2199),1),MATCH($T1001,OFFSET($I$21,0,MATCH(U$21,$J$19:$M$19,0),COUNT($A$21:$A$2199),1),0),1)</f>
        <v>#N/A</v>
      </c>
      <c r="V1001" s="64" t="e">
        <f ca="1">INDEX(OFFSET($G$21,0,MATCH(V$20,$H$20:$I$20,0),COUNT($A$21:$A$2199),1),MATCH($T1001,OFFSET($I$21,0,MATCH(V$21,$J$19:$M$19,0),COUNT($A$21:$A$2199),1),0),1)</f>
        <v>#N/A</v>
      </c>
      <c r="Y1001" s="64" t="str">
        <f t="shared" ca="1" si="128"/>
        <v xml:space="preserve"> </v>
      </c>
      <c r="Z1001" s="64" t="str">
        <f t="shared" ca="1" si="130"/>
        <v xml:space="preserve"> </v>
      </c>
    </row>
    <row r="1002" spans="1:26" hidden="1" outlineLevel="1" x14ac:dyDescent="0.35">
      <c r="A1002" s="64">
        <v>6682266</v>
      </c>
      <c r="B1002" s="64" t="s">
        <v>416</v>
      </c>
      <c r="C1002" s="64">
        <v>2493.15</v>
      </c>
      <c r="D1002" s="64">
        <v>182</v>
      </c>
      <c r="E1002" s="64">
        <v>197.61</v>
      </c>
      <c r="F1002" s="64">
        <v>0</v>
      </c>
      <c r="H1002" s="64">
        <f t="shared" si="127"/>
        <v>-197.61</v>
      </c>
      <c r="J1002" s="64">
        <f t="shared" si="123"/>
        <v>136</v>
      </c>
      <c r="K1002" s="64">
        <f t="shared" si="124"/>
        <v>145</v>
      </c>
      <c r="L1002" s="64">
        <f t="shared" si="125"/>
        <v>498</v>
      </c>
      <c r="M1002" s="64">
        <f t="shared" si="126"/>
        <v>203</v>
      </c>
      <c r="T1002" s="64">
        <f t="shared" si="129"/>
        <v>981</v>
      </c>
      <c r="U1002" s="64" t="e">
        <f ca="1">INDEX(OFFSET($G$21,0,MATCH(U$20,$H$20:$I$20,0),COUNT($A$21:$A$2199),1),MATCH($T1002,OFFSET($I$21,0,MATCH(U$21,$J$19:$M$19,0),COUNT($A$21:$A$2199),1),0),1)</f>
        <v>#N/A</v>
      </c>
      <c r="V1002" s="64" t="e">
        <f ca="1">INDEX(OFFSET($G$21,0,MATCH(V$20,$H$20:$I$20,0),COUNT($A$21:$A$2199),1),MATCH($T1002,OFFSET($I$21,0,MATCH(V$21,$J$19:$M$19,0),COUNT($A$21:$A$2199),1),0),1)</f>
        <v>#N/A</v>
      </c>
      <c r="Y1002" s="64" t="str">
        <f t="shared" ca="1" si="128"/>
        <v xml:space="preserve"> </v>
      </c>
      <c r="Z1002" s="64" t="str">
        <f t="shared" ca="1" si="130"/>
        <v xml:space="preserve"> </v>
      </c>
    </row>
    <row r="1003" spans="1:26" hidden="1" outlineLevel="1" x14ac:dyDescent="0.35">
      <c r="A1003" s="64">
        <v>6685096</v>
      </c>
      <c r="B1003" s="64" t="s">
        <v>184</v>
      </c>
      <c r="C1003" s="64">
        <v>2829.59</v>
      </c>
      <c r="D1003" s="64">
        <v>183</v>
      </c>
      <c r="E1003" s="64">
        <v>228.86</v>
      </c>
      <c r="F1003" s="64">
        <v>0</v>
      </c>
      <c r="H1003" s="64">
        <f t="shared" si="127"/>
        <v>-228.86</v>
      </c>
      <c r="J1003" s="64">
        <f t="shared" si="123"/>
        <v>136</v>
      </c>
      <c r="K1003" s="64">
        <f t="shared" si="124"/>
        <v>145</v>
      </c>
      <c r="L1003" s="64">
        <f t="shared" si="125"/>
        <v>499</v>
      </c>
      <c r="M1003" s="64">
        <f t="shared" si="126"/>
        <v>203</v>
      </c>
      <c r="T1003" s="64">
        <f t="shared" si="129"/>
        <v>982</v>
      </c>
      <c r="U1003" s="64" t="e">
        <f ca="1">INDEX(OFFSET($G$21,0,MATCH(U$20,$H$20:$I$20,0),COUNT($A$21:$A$2199),1),MATCH($T1003,OFFSET($I$21,0,MATCH(U$21,$J$19:$M$19,0),COUNT($A$21:$A$2199),1),0),1)</f>
        <v>#N/A</v>
      </c>
      <c r="V1003" s="64" t="e">
        <f ca="1">INDEX(OFFSET($G$21,0,MATCH(V$20,$H$20:$I$20,0),COUNT($A$21:$A$2199),1),MATCH($T1003,OFFSET($I$21,0,MATCH(V$21,$J$19:$M$19,0),COUNT($A$21:$A$2199),1),0),1)</f>
        <v>#N/A</v>
      </c>
      <c r="Y1003" s="64" t="str">
        <f t="shared" ca="1" si="128"/>
        <v xml:space="preserve"> </v>
      </c>
      <c r="Z1003" s="64" t="str">
        <f t="shared" ca="1" si="130"/>
        <v xml:space="preserve"> </v>
      </c>
    </row>
    <row r="1004" spans="1:26" hidden="1" outlineLevel="1" x14ac:dyDescent="0.35">
      <c r="A1004" s="64">
        <v>6685179</v>
      </c>
      <c r="B1004" s="64" t="s">
        <v>416</v>
      </c>
      <c r="C1004" s="64">
        <v>2404.73</v>
      </c>
      <c r="D1004" s="64">
        <v>183</v>
      </c>
      <c r="E1004" s="64">
        <v>187.06</v>
      </c>
      <c r="F1004" s="64">
        <v>0</v>
      </c>
      <c r="H1004" s="64">
        <f t="shared" si="127"/>
        <v>-187.06</v>
      </c>
      <c r="J1004" s="64">
        <f t="shared" si="123"/>
        <v>136</v>
      </c>
      <c r="K1004" s="64">
        <f t="shared" si="124"/>
        <v>145</v>
      </c>
      <c r="L1004" s="64">
        <f t="shared" si="125"/>
        <v>499</v>
      </c>
      <c r="M1004" s="64">
        <f t="shared" si="126"/>
        <v>204</v>
      </c>
      <c r="T1004" s="64">
        <f t="shared" si="129"/>
        <v>983</v>
      </c>
      <c r="U1004" s="64" t="e">
        <f ca="1">INDEX(OFFSET($G$21,0,MATCH(U$20,$H$20:$I$20,0),COUNT($A$21:$A$2199),1),MATCH($T1004,OFFSET($I$21,0,MATCH(U$21,$J$19:$M$19,0),COUNT($A$21:$A$2199),1),0),1)</f>
        <v>#N/A</v>
      </c>
      <c r="V1004" s="64" t="e">
        <f ca="1">INDEX(OFFSET($G$21,0,MATCH(V$20,$H$20:$I$20,0),COUNT($A$21:$A$2199),1),MATCH($T1004,OFFSET($I$21,0,MATCH(V$21,$J$19:$M$19,0),COUNT($A$21:$A$2199),1),0),1)</f>
        <v>#N/A</v>
      </c>
      <c r="Y1004" s="64" t="str">
        <f t="shared" ca="1" si="128"/>
        <v xml:space="preserve"> </v>
      </c>
      <c r="Z1004" s="64" t="str">
        <f t="shared" ca="1" si="130"/>
        <v xml:space="preserve"> </v>
      </c>
    </row>
    <row r="1005" spans="1:26" hidden="1" outlineLevel="1" x14ac:dyDescent="0.35">
      <c r="A1005" s="64">
        <v>6688743</v>
      </c>
      <c r="B1005" s="64" t="s">
        <v>416</v>
      </c>
      <c r="C1005" s="64">
        <v>4062.65</v>
      </c>
      <c r="D1005" s="64">
        <v>184</v>
      </c>
      <c r="E1005" s="64">
        <v>312.76</v>
      </c>
      <c r="F1005" s="64">
        <v>0</v>
      </c>
      <c r="H1005" s="64">
        <f t="shared" si="127"/>
        <v>-312.76</v>
      </c>
      <c r="J1005" s="64">
        <f t="shared" si="123"/>
        <v>136</v>
      </c>
      <c r="K1005" s="64">
        <f t="shared" si="124"/>
        <v>145</v>
      </c>
      <c r="L1005" s="64">
        <f t="shared" si="125"/>
        <v>499</v>
      </c>
      <c r="M1005" s="64">
        <f t="shared" si="126"/>
        <v>205</v>
      </c>
      <c r="T1005" s="64">
        <f t="shared" si="129"/>
        <v>984</v>
      </c>
      <c r="U1005" s="64" t="e">
        <f ca="1">INDEX(OFFSET($G$21,0,MATCH(U$20,$H$20:$I$20,0),COUNT($A$21:$A$2199),1),MATCH($T1005,OFFSET($I$21,0,MATCH(U$21,$J$19:$M$19,0),COUNT($A$21:$A$2199),1),0),1)</f>
        <v>#N/A</v>
      </c>
      <c r="V1005" s="64" t="e">
        <f ca="1">INDEX(OFFSET($G$21,0,MATCH(V$20,$H$20:$I$20,0),COUNT($A$21:$A$2199),1),MATCH($T1005,OFFSET($I$21,0,MATCH(V$21,$J$19:$M$19,0),COUNT($A$21:$A$2199),1),0),1)</f>
        <v>#N/A</v>
      </c>
      <c r="Y1005" s="64" t="str">
        <f t="shared" ca="1" si="128"/>
        <v xml:space="preserve"> </v>
      </c>
      <c r="Z1005" s="64" t="str">
        <f t="shared" ca="1" si="130"/>
        <v xml:space="preserve"> </v>
      </c>
    </row>
    <row r="1006" spans="1:26" hidden="1" outlineLevel="1" x14ac:dyDescent="0.35">
      <c r="A1006" s="64">
        <v>6689163</v>
      </c>
      <c r="B1006" s="64" t="s">
        <v>184</v>
      </c>
      <c r="C1006" s="64">
        <v>3365.86</v>
      </c>
      <c r="D1006" s="64">
        <v>183</v>
      </c>
      <c r="E1006" s="64">
        <v>291.76</v>
      </c>
      <c r="F1006" s="64">
        <v>0</v>
      </c>
      <c r="H1006" s="64">
        <f t="shared" si="127"/>
        <v>-291.76</v>
      </c>
      <c r="J1006" s="64">
        <f t="shared" si="123"/>
        <v>136</v>
      </c>
      <c r="K1006" s="64">
        <f t="shared" si="124"/>
        <v>145</v>
      </c>
      <c r="L1006" s="64">
        <f t="shared" si="125"/>
        <v>500</v>
      </c>
      <c r="M1006" s="64">
        <f t="shared" si="126"/>
        <v>205</v>
      </c>
      <c r="T1006" s="64">
        <f t="shared" si="129"/>
        <v>985</v>
      </c>
      <c r="U1006" s="64" t="e">
        <f ca="1">INDEX(OFFSET($G$21,0,MATCH(U$20,$H$20:$I$20,0),COUNT($A$21:$A$2199),1),MATCH($T1006,OFFSET($I$21,0,MATCH(U$21,$J$19:$M$19,0),COUNT($A$21:$A$2199),1),0),1)</f>
        <v>#N/A</v>
      </c>
      <c r="V1006" s="64" t="e">
        <f ca="1">INDEX(OFFSET($G$21,0,MATCH(V$20,$H$20:$I$20,0),COUNT($A$21:$A$2199),1),MATCH($T1006,OFFSET($I$21,0,MATCH(V$21,$J$19:$M$19,0),COUNT($A$21:$A$2199),1),0),1)</f>
        <v>#N/A</v>
      </c>
      <c r="Y1006" s="64" t="str">
        <f t="shared" ca="1" si="128"/>
        <v xml:space="preserve"> </v>
      </c>
      <c r="Z1006" s="64" t="str">
        <f t="shared" ca="1" si="130"/>
        <v xml:space="preserve"> </v>
      </c>
    </row>
    <row r="1007" spans="1:26" hidden="1" outlineLevel="1" x14ac:dyDescent="0.35">
      <c r="A1007" s="64">
        <v>6703939</v>
      </c>
      <c r="B1007" s="64" t="s">
        <v>184</v>
      </c>
      <c r="C1007" s="64">
        <v>14048.73</v>
      </c>
      <c r="D1007" s="64">
        <v>186</v>
      </c>
      <c r="E1007" s="64">
        <v>1120.75</v>
      </c>
      <c r="F1007" s="64">
        <v>0</v>
      </c>
      <c r="H1007" s="64">
        <f t="shared" si="127"/>
        <v>-1120.75</v>
      </c>
      <c r="J1007" s="64">
        <f t="shared" si="123"/>
        <v>136</v>
      </c>
      <c r="K1007" s="64">
        <f t="shared" si="124"/>
        <v>145</v>
      </c>
      <c r="L1007" s="64">
        <f t="shared" si="125"/>
        <v>501</v>
      </c>
      <c r="M1007" s="64">
        <f t="shared" si="126"/>
        <v>205</v>
      </c>
      <c r="T1007" s="64">
        <f t="shared" si="129"/>
        <v>986</v>
      </c>
      <c r="U1007" s="64" t="e">
        <f ca="1">INDEX(OFFSET($G$21,0,MATCH(U$20,$H$20:$I$20,0),COUNT($A$21:$A$2199),1),MATCH($T1007,OFFSET($I$21,0,MATCH(U$21,$J$19:$M$19,0),COUNT($A$21:$A$2199),1),0),1)</f>
        <v>#N/A</v>
      </c>
      <c r="V1007" s="64" t="e">
        <f ca="1">INDEX(OFFSET($G$21,0,MATCH(V$20,$H$20:$I$20,0),COUNT($A$21:$A$2199),1),MATCH($T1007,OFFSET($I$21,0,MATCH(V$21,$J$19:$M$19,0),COUNT($A$21:$A$2199),1),0),1)</f>
        <v>#N/A</v>
      </c>
      <c r="Y1007" s="64" t="str">
        <f t="shared" ca="1" si="128"/>
        <v xml:space="preserve"> </v>
      </c>
      <c r="Z1007" s="64" t="str">
        <f t="shared" ca="1" si="130"/>
        <v xml:space="preserve"> </v>
      </c>
    </row>
    <row r="1008" spans="1:26" hidden="1" outlineLevel="1" x14ac:dyDescent="0.35">
      <c r="A1008" s="64">
        <v>6709185</v>
      </c>
      <c r="B1008" s="64" t="s">
        <v>416</v>
      </c>
      <c r="C1008" s="64">
        <v>5305.66</v>
      </c>
      <c r="D1008" s="64">
        <v>182</v>
      </c>
      <c r="E1008" s="64">
        <v>429.32</v>
      </c>
      <c r="F1008" s="64">
        <v>0</v>
      </c>
      <c r="H1008" s="64">
        <f t="shared" si="127"/>
        <v>-429.32</v>
      </c>
      <c r="J1008" s="64">
        <f t="shared" si="123"/>
        <v>136</v>
      </c>
      <c r="K1008" s="64">
        <f t="shared" si="124"/>
        <v>145</v>
      </c>
      <c r="L1008" s="64">
        <f t="shared" si="125"/>
        <v>501</v>
      </c>
      <c r="M1008" s="64">
        <f t="shared" si="126"/>
        <v>206</v>
      </c>
      <c r="T1008" s="64">
        <f t="shared" si="129"/>
        <v>987</v>
      </c>
      <c r="U1008" s="64" t="e">
        <f ca="1">INDEX(OFFSET($G$21,0,MATCH(U$20,$H$20:$I$20,0),COUNT($A$21:$A$2199),1),MATCH($T1008,OFFSET($I$21,0,MATCH(U$21,$J$19:$M$19,0),COUNT($A$21:$A$2199),1),0),1)</f>
        <v>#N/A</v>
      </c>
      <c r="V1008" s="64" t="e">
        <f ca="1">INDEX(OFFSET($G$21,0,MATCH(V$20,$H$20:$I$20,0),COUNT($A$21:$A$2199),1),MATCH($T1008,OFFSET($I$21,0,MATCH(V$21,$J$19:$M$19,0),COUNT($A$21:$A$2199),1),0),1)</f>
        <v>#N/A</v>
      </c>
      <c r="Y1008" s="64" t="str">
        <f t="shared" ca="1" si="128"/>
        <v xml:space="preserve"> </v>
      </c>
      <c r="Z1008" s="64" t="str">
        <f t="shared" ca="1" si="130"/>
        <v xml:space="preserve"> </v>
      </c>
    </row>
    <row r="1009" spans="1:26" hidden="1" outlineLevel="1" x14ac:dyDescent="0.35">
      <c r="A1009" s="64">
        <v>6710405</v>
      </c>
      <c r="B1009" s="64" t="s">
        <v>405</v>
      </c>
      <c r="C1009" s="64">
        <v>5864.31</v>
      </c>
      <c r="D1009" s="64">
        <v>153</v>
      </c>
      <c r="E1009" s="64">
        <v>487.41</v>
      </c>
      <c r="F1009" s="64">
        <v>489.1</v>
      </c>
      <c r="H1009" s="64">
        <f t="shared" si="127"/>
        <v>1.6899999999999977</v>
      </c>
      <c r="J1009" s="64">
        <f t="shared" si="123"/>
        <v>136</v>
      </c>
      <c r="K1009" s="64">
        <f t="shared" si="124"/>
        <v>146</v>
      </c>
      <c r="L1009" s="64">
        <f t="shared" si="125"/>
        <v>501</v>
      </c>
      <c r="M1009" s="64">
        <f t="shared" si="126"/>
        <v>206</v>
      </c>
      <c r="T1009" s="64">
        <f t="shared" si="129"/>
        <v>988</v>
      </c>
      <c r="U1009" s="64" t="e">
        <f ca="1">INDEX(OFFSET($G$21,0,MATCH(U$20,$H$20:$I$20,0),COUNT($A$21:$A$2199),1),MATCH($T1009,OFFSET($I$21,0,MATCH(U$21,$J$19:$M$19,0),COUNT($A$21:$A$2199),1),0),1)</f>
        <v>#N/A</v>
      </c>
      <c r="V1009" s="64" t="e">
        <f ca="1">INDEX(OFFSET($G$21,0,MATCH(V$20,$H$20:$I$20,0),COUNT($A$21:$A$2199),1),MATCH($T1009,OFFSET($I$21,0,MATCH(V$21,$J$19:$M$19,0),COUNT($A$21:$A$2199),1),0),1)</f>
        <v>#N/A</v>
      </c>
      <c r="Y1009" s="64" t="str">
        <f t="shared" ca="1" si="128"/>
        <v xml:space="preserve"> </v>
      </c>
      <c r="Z1009" s="64" t="str">
        <f t="shared" ca="1" si="130"/>
        <v xml:space="preserve"> </v>
      </c>
    </row>
    <row r="1010" spans="1:26" hidden="1" outlineLevel="1" x14ac:dyDescent="0.35">
      <c r="A1010" s="64">
        <v>6718889</v>
      </c>
      <c r="B1010" s="64" t="s">
        <v>405</v>
      </c>
      <c r="C1010" s="64">
        <v>16488.330000000002</v>
      </c>
      <c r="D1010" s="64">
        <v>185</v>
      </c>
      <c r="E1010" s="64">
        <v>1305.8800000000001</v>
      </c>
      <c r="F1010" s="64">
        <v>1314.94</v>
      </c>
      <c r="H1010" s="64">
        <f t="shared" si="127"/>
        <v>9.0599999999999454</v>
      </c>
      <c r="J1010" s="64">
        <f t="shared" si="123"/>
        <v>136</v>
      </c>
      <c r="K1010" s="64">
        <f t="shared" si="124"/>
        <v>147</v>
      </c>
      <c r="L1010" s="64">
        <f t="shared" si="125"/>
        <v>501</v>
      </c>
      <c r="M1010" s="64">
        <f t="shared" si="126"/>
        <v>206</v>
      </c>
      <c r="T1010" s="64">
        <f t="shared" si="129"/>
        <v>989</v>
      </c>
      <c r="U1010" s="64" t="e">
        <f ca="1">INDEX(OFFSET($G$21,0,MATCH(U$20,$H$20:$I$20,0),COUNT($A$21:$A$2199),1),MATCH($T1010,OFFSET($I$21,0,MATCH(U$21,$J$19:$M$19,0),COUNT($A$21:$A$2199),1),0),1)</f>
        <v>#N/A</v>
      </c>
      <c r="V1010" s="64" t="e">
        <f ca="1">INDEX(OFFSET($G$21,0,MATCH(V$20,$H$20:$I$20,0),COUNT($A$21:$A$2199),1),MATCH($T1010,OFFSET($I$21,0,MATCH(V$21,$J$19:$M$19,0),COUNT($A$21:$A$2199),1),0),1)</f>
        <v>#N/A</v>
      </c>
      <c r="Y1010" s="64" t="str">
        <f t="shared" ca="1" si="128"/>
        <v xml:space="preserve"> </v>
      </c>
      <c r="Z1010" s="64" t="str">
        <f t="shared" ca="1" si="130"/>
        <v xml:space="preserve"> </v>
      </c>
    </row>
    <row r="1011" spans="1:26" hidden="1" outlineLevel="1" x14ac:dyDescent="0.35">
      <c r="A1011" s="64">
        <v>6722921</v>
      </c>
      <c r="B1011" s="64" t="s">
        <v>184</v>
      </c>
      <c r="C1011" s="64">
        <v>3201.09</v>
      </c>
      <c r="D1011" s="64">
        <v>182</v>
      </c>
      <c r="E1011" s="64">
        <v>261.43</v>
      </c>
      <c r="F1011" s="64">
        <v>0</v>
      </c>
      <c r="H1011" s="64">
        <f t="shared" si="127"/>
        <v>-261.43</v>
      </c>
      <c r="J1011" s="64">
        <f t="shared" si="123"/>
        <v>136</v>
      </c>
      <c r="K1011" s="64">
        <f t="shared" si="124"/>
        <v>147</v>
      </c>
      <c r="L1011" s="64">
        <f t="shared" si="125"/>
        <v>502</v>
      </c>
      <c r="M1011" s="64">
        <f t="shared" si="126"/>
        <v>206</v>
      </c>
      <c r="T1011" s="64">
        <f t="shared" si="129"/>
        <v>990</v>
      </c>
      <c r="U1011" s="64" t="e">
        <f ca="1">INDEX(OFFSET($G$21,0,MATCH(U$20,$H$20:$I$20,0),COUNT($A$21:$A$2199),1),MATCH($T1011,OFFSET($I$21,0,MATCH(U$21,$J$19:$M$19,0),COUNT($A$21:$A$2199),1),0),1)</f>
        <v>#N/A</v>
      </c>
      <c r="V1011" s="64" t="e">
        <f ca="1">INDEX(OFFSET($G$21,0,MATCH(V$20,$H$20:$I$20,0),COUNT($A$21:$A$2199),1),MATCH($T1011,OFFSET($I$21,0,MATCH(V$21,$J$19:$M$19,0),COUNT($A$21:$A$2199),1),0),1)</f>
        <v>#N/A</v>
      </c>
      <c r="Y1011" s="64" t="str">
        <f t="shared" ca="1" si="128"/>
        <v xml:space="preserve"> </v>
      </c>
      <c r="Z1011" s="64" t="str">
        <f t="shared" ca="1" si="130"/>
        <v xml:space="preserve"> </v>
      </c>
    </row>
    <row r="1012" spans="1:26" hidden="1" outlineLevel="1" x14ac:dyDescent="0.35">
      <c r="A1012" s="64">
        <v>6725090</v>
      </c>
      <c r="B1012" s="64" t="s">
        <v>184</v>
      </c>
      <c r="C1012" s="64">
        <v>3895.07</v>
      </c>
      <c r="D1012" s="64">
        <v>183</v>
      </c>
      <c r="E1012" s="64">
        <v>324.39</v>
      </c>
      <c r="F1012" s="64">
        <v>0</v>
      </c>
      <c r="H1012" s="64">
        <f t="shared" si="127"/>
        <v>-324.39</v>
      </c>
      <c r="J1012" s="64">
        <f t="shared" si="123"/>
        <v>136</v>
      </c>
      <c r="K1012" s="64">
        <f t="shared" si="124"/>
        <v>147</v>
      </c>
      <c r="L1012" s="64">
        <f t="shared" si="125"/>
        <v>503</v>
      </c>
      <c r="M1012" s="64">
        <f t="shared" si="126"/>
        <v>206</v>
      </c>
      <c r="T1012" s="64">
        <f t="shared" si="129"/>
        <v>991</v>
      </c>
      <c r="U1012" s="64" t="e">
        <f ca="1">INDEX(OFFSET($G$21,0,MATCH(U$20,$H$20:$I$20,0),COUNT($A$21:$A$2199),1),MATCH($T1012,OFFSET($I$21,0,MATCH(U$21,$J$19:$M$19,0),COUNT($A$21:$A$2199),1),0),1)</f>
        <v>#N/A</v>
      </c>
      <c r="V1012" s="64" t="e">
        <f ca="1">INDEX(OFFSET($G$21,0,MATCH(V$20,$H$20:$I$20,0),COUNT($A$21:$A$2199),1),MATCH($T1012,OFFSET($I$21,0,MATCH(V$21,$J$19:$M$19,0),COUNT($A$21:$A$2199),1),0),1)</f>
        <v>#N/A</v>
      </c>
      <c r="Y1012" s="64" t="str">
        <f t="shared" ca="1" si="128"/>
        <v xml:space="preserve"> </v>
      </c>
      <c r="Z1012" s="64" t="str">
        <f t="shared" ca="1" si="130"/>
        <v xml:space="preserve"> </v>
      </c>
    </row>
    <row r="1013" spans="1:26" hidden="1" outlineLevel="1" x14ac:dyDescent="0.35">
      <c r="A1013" s="64">
        <v>6726212</v>
      </c>
      <c r="B1013" s="64" t="s">
        <v>184</v>
      </c>
      <c r="C1013" s="64">
        <v>4062.21</v>
      </c>
      <c r="D1013" s="64">
        <v>182</v>
      </c>
      <c r="E1013" s="64">
        <v>320.39</v>
      </c>
      <c r="F1013" s="64">
        <v>0</v>
      </c>
      <c r="H1013" s="64">
        <f t="shared" si="127"/>
        <v>-320.39</v>
      </c>
      <c r="J1013" s="64">
        <f t="shared" si="123"/>
        <v>136</v>
      </c>
      <c r="K1013" s="64">
        <f t="shared" si="124"/>
        <v>147</v>
      </c>
      <c r="L1013" s="64">
        <f t="shared" si="125"/>
        <v>504</v>
      </c>
      <c r="M1013" s="64">
        <f t="shared" si="126"/>
        <v>206</v>
      </c>
      <c r="T1013" s="64">
        <f t="shared" si="129"/>
        <v>992</v>
      </c>
      <c r="U1013" s="64" t="e">
        <f ca="1">INDEX(OFFSET($G$21,0,MATCH(U$20,$H$20:$I$20,0),COUNT($A$21:$A$2199),1),MATCH($T1013,OFFSET($I$21,0,MATCH(U$21,$J$19:$M$19,0),COUNT($A$21:$A$2199),1),0),1)</f>
        <v>#N/A</v>
      </c>
      <c r="V1013" s="64" t="e">
        <f ca="1">INDEX(OFFSET($G$21,0,MATCH(V$20,$H$20:$I$20,0),COUNT($A$21:$A$2199),1),MATCH($T1013,OFFSET($I$21,0,MATCH(V$21,$J$19:$M$19,0),COUNT($A$21:$A$2199),1),0),1)</f>
        <v>#N/A</v>
      </c>
      <c r="Y1013" s="64" t="str">
        <f t="shared" ca="1" si="128"/>
        <v xml:space="preserve"> </v>
      </c>
      <c r="Z1013" s="64" t="str">
        <f t="shared" ca="1" si="130"/>
        <v xml:space="preserve"> </v>
      </c>
    </row>
    <row r="1014" spans="1:26" hidden="1" outlineLevel="1" x14ac:dyDescent="0.35">
      <c r="A1014" s="64">
        <v>6729224</v>
      </c>
      <c r="B1014" s="64" t="s">
        <v>416</v>
      </c>
      <c r="C1014" s="64">
        <v>8641.4599999999991</v>
      </c>
      <c r="D1014" s="64">
        <v>182</v>
      </c>
      <c r="E1014" s="64">
        <v>680.54</v>
      </c>
      <c r="F1014" s="64">
        <v>0</v>
      </c>
      <c r="H1014" s="64">
        <f t="shared" si="127"/>
        <v>-680.54</v>
      </c>
      <c r="J1014" s="64">
        <f t="shared" si="123"/>
        <v>136</v>
      </c>
      <c r="K1014" s="64">
        <f t="shared" si="124"/>
        <v>147</v>
      </c>
      <c r="L1014" s="64">
        <f t="shared" si="125"/>
        <v>504</v>
      </c>
      <c r="M1014" s="64">
        <f t="shared" si="126"/>
        <v>207</v>
      </c>
      <c r="T1014" s="64">
        <f t="shared" si="129"/>
        <v>993</v>
      </c>
      <c r="U1014" s="64" t="e">
        <f ca="1">INDEX(OFFSET($G$21,0,MATCH(U$20,$H$20:$I$20,0),COUNT($A$21:$A$2199),1),MATCH($T1014,OFFSET($I$21,0,MATCH(U$21,$J$19:$M$19,0),COUNT($A$21:$A$2199),1),0),1)</f>
        <v>#N/A</v>
      </c>
      <c r="V1014" s="64" t="e">
        <f ca="1">INDEX(OFFSET($G$21,0,MATCH(V$20,$H$20:$I$20,0),COUNT($A$21:$A$2199),1),MATCH($T1014,OFFSET($I$21,0,MATCH(V$21,$J$19:$M$19,0),COUNT($A$21:$A$2199),1),0),1)</f>
        <v>#N/A</v>
      </c>
      <c r="Y1014" s="64" t="str">
        <f t="shared" ca="1" si="128"/>
        <v xml:space="preserve"> </v>
      </c>
      <c r="Z1014" s="64" t="str">
        <f t="shared" ca="1" si="130"/>
        <v xml:space="preserve"> </v>
      </c>
    </row>
    <row r="1015" spans="1:26" hidden="1" outlineLevel="1" x14ac:dyDescent="0.35">
      <c r="A1015" s="64">
        <v>6736378</v>
      </c>
      <c r="B1015" s="64" t="s">
        <v>102</v>
      </c>
      <c r="C1015" s="64">
        <v>7872.67</v>
      </c>
      <c r="D1015" s="64">
        <v>153</v>
      </c>
      <c r="E1015" s="64">
        <v>650.16999999999996</v>
      </c>
      <c r="F1015" s="64">
        <v>651.99</v>
      </c>
      <c r="H1015" s="64">
        <f t="shared" si="127"/>
        <v>1.82000000000005</v>
      </c>
      <c r="J1015" s="64">
        <f t="shared" si="123"/>
        <v>137</v>
      </c>
      <c r="K1015" s="64">
        <f t="shared" si="124"/>
        <v>147</v>
      </c>
      <c r="L1015" s="64">
        <f t="shared" si="125"/>
        <v>504</v>
      </c>
      <c r="M1015" s="64">
        <f t="shared" si="126"/>
        <v>207</v>
      </c>
      <c r="T1015" s="64">
        <f t="shared" si="129"/>
        <v>994</v>
      </c>
      <c r="U1015" s="64" t="e">
        <f ca="1">INDEX(OFFSET($G$21,0,MATCH(U$20,$H$20:$I$20,0),COUNT($A$21:$A$2199),1),MATCH($T1015,OFFSET($I$21,0,MATCH(U$21,$J$19:$M$19,0),COUNT($A$21:$A$2199),1),0),1)</f>
        <v>#N/A</v>
      </c>
      <c r="V1015" s="64" t="e">
        <f ca="1">INDEX(OFFSET($G$21,0,MATCH(V$20,$H$20:$I$20,0),COUNT($A$21:$A$2199),1),MATCH($T1015,OFFSET($I$21,0,MATCH(V$21,$J$19:$M$19,0),COUNT($A$21:$A$2199),1),0),1)</f>
        <v>#N/A</v>
      </c>
      <c r="Y1015" s="64" t="str">
        <f t="shared" ca="1" si="128"/>
        <v xml:space="preserve"> </v>
      </c>
      <c r="Z1015" s="64" t="str">
        <f t="shared" ca="1" si="130"/>
        <v xml:space="preserve"> </v>
      </c>
    </row>
    <row r="1016" spans="1:26" hidden="1" outlineLevel="1" x14ac:dyDescent="0.35">
      <c r="A1016" s="64">
        <v>6736542</v>
      </c>
      <c r="B1016" s="64" t="s">
        <v>184</v>
      </c>
      <c r="C1016" s="64">
        <v>2192.46</v>
      </c>
      <c r="D1016" s="64">
        <v>183</v>
      </c>
      <c r="E1016" s="64">
        <v>172.41</v>
      </c>
      <c r="F1016" s="64">
        <v>0</v>
      </c>
      <c r="H1016" s="64">
        <f t="shared" si="127"/>
        <v>-172.41</v>
      </c>
      <c r="J1016" s="64">
        <f t="shared" si="123"/>
        <v>137</v>
      </c>
      <c r="K1016" s="64">
        <f t="shared" si="124"/>
        <v>147</v>
      </c>
      <c r="L1016" s="64">
        <f t="shared" si="125"/>
        <v>505</v>
      </c>
      <c r="M1016" s="64">
        <f t="shared" si="126"/>
        <v>207</v>
      </c>
      <c r="T1016" s="64">
        <f t="shared" si="129"/>
        <v>995</v>
      </c>
      <c r="U1016" s="64" t="e">
        <f ca="1">INDEX(OFFSET($G$21,0,MATCH(U$20,$H$20:$I$20,0),COUNT($A$21:$A$2199),1),MATCH($T1016,OFFSET($I$21,0,MATCH(U$21,$J$19:$M$19,0),COUNT($A$21:$A$2199),1),0),1)</f>
        <v>#N/A</v>
      </c>
      <c r="V1016" s="64" t="e">
        <f ca="1">INDEX(OFFSET($G$21,0,MATCH(V$20,$H$20:$I$20,0),COUNT($A$21:$A$2199),1),MATCH($T1016,OFFSET($I$21,0,MATCH(V$21,$J$19:$M$19,0),COUNT($A$21:$A$2199),1),0),1)</f>
        <v>#N/A</v>
      </c>
      <c r="Y1016" s="64" t="str">
        <f t="shared" ca="1" si="128"/>
        <v xml:space="preserve"> </v>
      </c>
      <c r="Z1016" s="64" t="str">
        <f t="shared" ca="1" si="130"/>
        <v xml:space="preserve"> </v>
      </c>
    </row>
    <row r="1017" spans="1:26" hidden="1" outlineLevel="1" x14ac:dyDescent="0.35">
      <c r="A1017" s="64">
        <v>6737053</v>
      </c>
      <c r="B1017" s="64" t="s">
        <v>405</v>
      </c>
      <c r="C1017" s="64">
        <v>4753.2299999999996</v>
      </c>
      <c r="D1017" s="64">
        <v>153</v>
      </c>
      <c r="E1017" s="64">
        <v>358.35</v>
      </c>
      <c r="F1017" s="64">
        <v>352.16</v>
      </c>
      <c r="H1017" s="64">
        <f t="shared" si="127"/>
        <v>-6.1899999999999977</v>
      </c>
      <c r="J1017" s="64">
        <f t="shared" si="123"/>
        <v>137</v>
      </c>
      <c r="K1017" s="64">
        <f t="shared" si="124"/>
        <v>148</v>
      </c>
      <c r="L1017" s="64">
        <f t="shared" si="125"/>
        <v>505</v>
      </c>
      <c r="M1017" s="64">
        <f t="shared" si="126"/>
        <v>207</v>
      </c>
      <c r="T1017" s="64">
        <f t="shared" si="129"/>
        <v>996</v>
      </c>
      <c r="U1017" s="64" t="e">
        <f ca="1">INDEX(OFFSET($G$21,0,MATCH(U$20,$H$20:$I$20,0),COUNT($A$21:$A$2199),1),MATCH($T1017,OFFSET($I$21,0,MATCH(U$21,$J$19:$M$19,0),COUNT($A$21:$A$2199),1),0),1)</f>
        <v>#N/A</v>
      </c>
      <c r="V1017" s="64" t="e">
        <f ca="1">INDEX(OFFSET($G$21,0,MATCH(V$20,$H$20:$I$20,0),COUNT($A$21:$A$2199),1),MATCH($T1017,OFFSET($I$21,0,MATCH(V$21,$J$19:$M$19,0),COUNT($A$21:$A$2199),1),0),1)</f>
        <v>#N/A</v>
      </c>
      <c r="Y1017" s="64" t="str">
        <f t="shared" ca="1" si="128"/>
        <v xml:space="preserve"> </v>
      </c>
      <c r="Z1017" s="64" t="str">
        <f t="shared" ca="1" si="130"/>
        <v xml:space="preserve"> </v>
      </c>
    </row>
    <row r="1018" spans="1:26" hidden="1" outlineLevel="1" x14ac:dyDescent="0.35">
      <c r="A1018" s="64">
        <v>6739843</v>
      </c>
      <c r="B1018" s="64" t="s">
        <v>184</v>
      </c>
      <c r="C1018" s="64">
        <v>9304.2999999999993</v>
      </c>
      <c r="D1018" s="64">
        <v>184</v>
      </c>
      <c r="E1018" s="64">
        <v>775</v>
      </c>
      <c r="F1018" s="64">
        <v>0</v>
      </c>
      <c r="H1018" s="64">
        <f t="shared" si="127"/>
        <v>-775</v>
      </c>
      <c r="J1018" s="64">
        <f t="shared" si="123"/>
        <v>137</v>
      </c>
      <c r="K1018" s="64">
        <f t="shared" si="124"/>
        <v>148</v>
      </c>
      <c r="L1018" s="64">
        <f t="shared" si="125"/>
        <v>506</v>
      </c>
      <c r="M1018" s="64">
        <f t="shared" si="126"/>
        <v>207</v>
      </c>
      <c r="T1018" s="64">
        <f t="shared" si="129"/>
        <v>997</v>
      </c>
      <c r="U1018" s="64" t="e">
        <f ca="1">INDEX(OFFSET($G$21,0,MATCH(U$20,$H$20:$I$20,0),COUNT($A$21:$A$2199),1),MATCH($T1018,OFFSET($I$21,0,MATCH(U$21,$J$19:$M$19,0),COUNT($A$21:$A$2199),1),0),1)</f>
        <v>#N/A</v>
      </c>
      <c r="V1018" s="64" t="e">
        <f ca="1">INDEX(OFFSET($G$21,0,MATCH(V$20,$H$20:$I$20,0),COUNT($A$21:$A$2199),1),MATCH($T1018,OFFSET($I$21,0,MATCH(V$21,$J$19:$M$19,0),COUNT($A$21:$A$2199),1),0),1)</f>
        <v>#N/A</v>
      </c>
      <c r="Y1018" s="64" t="str">
        <f t="shared" ca="1" si="128"/>
        <v xml:space="preserve"> </v>
      </c>
      <c r="Z1018" s="64" t="str">
        <f t="shared" ca="1" si="130"/>
        <v xml:space="preserve"> </v>
      </c>
    </row>
    <row r="1019" spans="1:26" hidden="1" outlineLevel="1" x14ac:dyDescent="0.35">
      <c r="A1019" s="64">
        <v>6744991</v>
      </c>
      <c r="B1019" s="64" t="s">
        <v>184</v>
      </c>
      <c r="C1019" s="64">
        <v>3275.61</v>
      </c>
      <c r="D1019" s="64">
        <v>184</v>
      </c>
      <c r="E1019" s="64">
        <v>276.93</v>
      </c>
      <c r="F1019" s="64">
        <v>0</v>
      </c>
      <c r="H1019" s="64">
        <f t="shared" si="127"/>
        <v>-276.93</v>
      </c>
      <c r="J1019" s="64">
        <f t="shared" si="123"/>
        <v>137</v>
      </c>
      <c r="K1019" s="64">
        <f t="shared" si="124"/>
        <v>148</v>
      </c>
      <c r="L1019" s="64">
        <f t="shared" si="125"/>
        <v>507</v>
      </c>
      <c r="M1019" s="64">
        <f t="shared" si="126"/>
        <v>207</v>
      </c>
      <c r="T1019" s="64">
        <f t="shared" si="129"/>
        <v>998</v>
      </c>
      <c r="U1019" s="64" t="e">
        <f ca="1">INDEX(OFFSET($G$21,0,MATCH(U$20,$H$20:$I$20,0),COUNT($A$21:$A$2199),1),MATCH($T1019,OFFSET($I$21,0,MATCH(U$21,$J$19:$M$19,0),COUNT($A$21:$A$2199),1),0),1)</f>
        <v>#N/A</v>
      </c>
      <c r="V1019" s="64" t="e">
        <f ca="1">INDEX(OFFSET($G$21,0,MATCH(V$20,$H$20:$I$20,0),COUNT($A$21:$A$2199),1),MATCH($T1019,OFFSET($I$21,0,MATCH(V$21,$J$19:$M$19,0),COUNT($A$21:$A$2199),1),0),1)</f>
        <v>#N/A</v>
      </c>
      <c r="Y1019" s="64" t="str">
        <f t="shared" ca="1" si="128"/>
        <v xml:space="preserve"> </v>
      </c>
      <c r="Z1019" s="64" t="str">
        <f t="shared" ca="1" si="130"/>
        <v xml:space="preserve"> </v>
      </c>
    </row>
    <row r="1020" spans="1:26" hidden="1" outlineLevel="1" x14ac:dyDescent="0.35">
      <c r="A1020" s="64">
        <v>6750633</v>
      </c>
      <c r="B1020" s="64" t="s">
        <v>416</v>
      </c>
      <c r="C1020" s="64">
        <v>7919.26</v>
      </c>
      <c r="D1020" s="64">
        <v>185</v>
      </c>
      <c r="E1020" s="64">
        <v>646.19000000000005</v>
      </c>
      <c r="F1020" s="64">
        <v>0</v>
      </c>
      <c r="H1020" s="64">
        <f t="shared" si="127"/>
        <v>-646.19000000000005</v>
      </c>
      <c r="J1020" s="64">
        <f t="shared" si="123"/>
        <v>137</v>
      </c>
      <c r="K1020" s="64">
        <f t="shared" si="124"/>
        <v>148</v>
      </c>
      <c r="L1020" s="64">
        <f t="shared" si="125"/>
        <v>507</v>
      </c>
      <c r="M1020" s="64">
        <f t="shared" si="126"/>
        <v>208</v>
      </c>
      <c r="T1020" s="64">
        <f t="shared" si="129"/>
        <v>999</v>
      </c>
      <c r="U1020" s="64" t="e">
        <f ca="1">INDEX(OFFSET($G$21,0,MATCH(U$20,$H$20:$I$20,0),COUNT($A$21:$A$2199),1),MATCH($T1020,OFFSET($I$21,0,MATCH(U$21,$J$19:$M$19,0),COUNT($A$21:$A$2199),1),0),1)</f>
        <v>#N/A</v>
      </c>
      <c r="V1020" s="64" t="e">
        <f ca="1">INDEX(OFFSET($G$21,0,MATCH(V$20,$H$20:$I$20,0),COUNT($A$21:$A$2199),1),MATCH($T1020,OFFSET($I$21,0,MATCH(V$21,$J$19:$M$19,0),COUNT($A$21:$A$2199),1),0),1)</f>
        <v>#N/A</v>
      </c>
      <c r="Y1020" s="64" t="str">
        <f t="shared" ca="1" si="128"/>
        <v xml:space="preserve"> </v>
      </c>
      <c r="Z1020" s="64" t="str">
        <f t="shared" ca="1" si="130"/>
        <v xml:space="preserve"> </v>
      </c>
    </row>
    <row r="1021" spans="1:26" hidden="1" outlineLevel="1" x14ac:dyDescent="0.35">
      <c r="A1021" s="64">
        <v>6752233</v>
      </c>
      <c r="B1021" s="64" t="s">
        <v>416</v>
      </c>
      <c r="C1021" s="64">
        <v>6068.22</v>
      </c>
      <c r="D1021" s="64">
        <v>183</v>
      </c>
      <c r="E1021" s="64">
        <v>510.87</v>
      </c>
      <c r="F1021" s="64">
        <v>0</v>
      </c>
      <c r="H1021" s="64">
        <f t="shared" si="127"/>
        <v>-510.87</v>
      </c>
      <c r="J1021" s="64">
        <f t="shared" si="123"/>
        <v>137</v>
      </c>
      <c r="K1021" s="64">
        <f t="shared" si="124"/>
        <v>148</v>
      </c>
      <c r="L1021" s="64">
        <f t="shared" si="125"/>
        <v>507</v>
      </c>
      <c r="M1021" s="64">
        <f t="shared" si="126"/>
        <v>209</v>
      </c>
      <c r="T1021" s="64">
        <f t="shared" si="129"/>
        <v>1000</v>
      </c>
      <c r="U1021" s="64" t="e">
        <f ca="1">INDEX(OFFSET($G$21,0,MATCH(U$20,$H$20:$I$20,0),COUNT($A$21:$A$2199),1),MATCH($T1021,OFFSET($I$21,0,MATCH(U$21,$J$19:$M$19,0),COUNT($A$21:$A$2199),1),0),1)</f>
        <v>#N/A</v>
      </c>
      <c r="V1021" s="64" t="e">
        <f ca="1">INDEX(OFFSET($G$21,0,MATCH(V$20,$H$20:$I$20,0),COUNT($A$21:$A$2199),1),MATCH($T1021,OFFSET($I$21,0,MATCH(V$21,$J$19:$M$19,0),COUNT($A$21:$A$2199),1),0),1)</f>
        <v>#N/A</v>
      </c>
      <c r="Y1021" s="64" t="str">
        <f t="shared" ca="1" si="128"/>
        <v xml:space="preserve"> </v>
      </c>
      <c r="Z1021" s="64" t="str">
        <f t="shared" ca="1" si="130"/>
        <v xml:space="preserve"> </v>
      </c>
    </row>
    <row r="1022" spans="1:26" hidden="1" outlineLevel="1" x14ac:dyDescent="0.35">
      <c r="A1022" s="64">
        <v>6752704</v>
      </c>
      <c r="B1022" s="64" t="s">
        <v>184</v>
      </c>
      <c r="C1022" s="64">
        <v>4492.1499999999996</v>
      </c>
      <c r="D1022" s="64">
        <v>183</v>
      </c>
      <c r="E1022" s="64">
        <v>375.26</v>
      </c>
      <c r="F1022" s="64">
        <v>0</v>
      </c>
      <c r="H1022" s="64">
        <f t="shared" si="127"/>
        <v>-375.26</v>
      </c>
      <c r="J1022" s="64">
        <f t="shared" si="123"/>
        <v>137</v>
      </c>
      <c r="K1022" s="64">
        <f t="shared" si="124"/>
        <v>148</v>
      </c>
      <c r="L1022" s="64">
        <f t="shared" si="125"/>
        <v>508</v>
      </c>
      <c r="M1022" s="64">
        <f t="shared" si="126"/>
        <v>209</v>
      </c>
      <c r="T1022" s="64">
        <f t="shared" si="129"/>
        <v>1001</v>
      </c>
      <c r="U1022" s="64" t="e">
        <f ca="1">INDEX(OFFSET($G$21,0,MATCH(U$20,$H$20:$I$20,0),COUNT($A$21:$A$2199),1),MATCH($T1022,OFFSET($I$21,0,MATCH(U$21,$J$19:$M$19,0),COUNT($A$21:$A$2199),1),0),1)</f>
        <v>#N/A</v>
      </c>
      <c r="V1022" s="64" t="e">
        <f ca="1">INDEX(OFFSET($G$21,0,MATCH(V$20,$H$20:$I$20,0),COUNT($A$21:$A$2199),1),MATCH($T1022,OFFSET($I$21,0,MATCH(V$21,$J$19:$M$19,0),COUNT($A$21:$A$2199),1),0),1)</f>
        <v>#N/A</v>
      </c>
      <c r="Y1022" s="64" t="str">
        <f t="shared" ca="1" si="128"/>
        <v xml:space="preserve"> </v>
      </c>
      <c r="Z1022" s="64" t="str">
        <f t="shared" ca="1" si="130"/>
        <v xml:space="preserve"> </v>
      </c>
    </row>
    <row r="1023" spans="1:26" hidden="1" outlineLevel="1" x14ac:dyDescent="0.35">
      <c r="A1023" s="64">
        <v>6753330</v>
      </c>
      <c r="B1023" s="64" t="s">
        <v>184</v>
      </c>
      <c r="C1023" s="64">
        <v>5486.06</v>
      </c>
      <c r="D1023" s="64">
        <v>182</v>
      </c>
      <c r="E1023" s="64">
        <v>433.55</v>
      </c>
      <c r="F1023" s="64">
        <v>0</v>
      </c>
      <c r="H1023" s="64">
        <f t="shared" si="127"/>
        <v>-433.55</v>
      </c>
      <c r="J1023" s="64">
        <f t="shared" si="123"/>
        <v>137</v>
      </c>
      <c r="K1023" s="64">
        <f t="shared" si="124"/>
        <v>148</v>
      </c>
      <c r="L1023" s="64">
        <f t="shared" si="125"/>
        <v>509</v>
      </c>
      <c r="M1023" s="64">
        <f t="shared" si="126"/>
        <v>209</v>
      </c>
      <c r="T1023" s="64">
        <f t="shared" si="129"/>
        <v>1002</v>
      </c>
      <c r="U1023" s="64" t="e">
        <f ca="1">INDEX(OFFSET($G$21,0,MATCH(U$20,$H$20:$I$20,0),COUNT($A$21:$A$2199),1),MATCH($T1023,OFFSET($I$21,0,MATCH(U$21,$J$19:$M$19,0),COUNT($A$21:$A$2199),1),0),1)</f>
        <v>#N/A</v>
      </c>
      <c r="V1023" s="64" t="e">
        <f ca="1">INDEX(OFFSET($G$21,0,MATCH(V$20,$H$20:$I$20,0),COUNT($A$21:$A$2199),1),MATCH($T1023,OFFSET($I$21,0,MATCH(V$21,$J$19:$M$19,0),COUNT($A$21:$A$2199),1),0),1)</f>
        <v>#N/A</v>
      </c>
      <c r="Y1023" s="64" t="str">
        <f t="shared" ca="1" si="128"/>
        <v xml:space="preserve"> </v>
      </c>
      <c r="Z1023" s="64" t="str">
        <f t="shared" ca="1" si="130"/>
        <v xml:space="preserve"> </v>
      </c>
    </row>
    <row r="1024" spans="1:26" hidden="1" outlineLevel="1" x14ac:dyDescent="0.35">
      <c r="A1024" s="64">
        <v>6761474</v>
      </c>
      <c r="B1024" s="64" t="s">
        <v>405</v>
      </c>
      <c r="C1024" s="64">
        <v>5447.71</v>
      </c>
      <c r="D1024" s="64">
        <v>154</v>
      </c>
      <c r="E1024" s="64">
        <v>452.56</v>
      </c>
      <c r="F1024" s="64">
        <v>453.23</v>
      </c>
      <c r="H1024" s="64">
        <f t="shared" si="127"/>
        <v>0.67000000000001592</v>
      </c>
      <c r="J1024" s="64">
        <f t="shared" si="123"/>
        <v>137</v>
      </c>
      <c r="K1024" s="64">
        <f t="shared" si="124"/>
        <v>149</v>
      </c>
      <c r="L1024" s="64">
        <f t="shared" si="125"/>
        <v>509</v>
      </c>
      <c r="M1024" s="64">
        <f t="shared" si="126"/>
        <v>209</v>
      </c>
      <c r="T1024" s="64">
        <f t="shared" si="129"/>
        <v>1003</v>
      </c>
      <c r="U1024" s="64" t="e">
        <f ca="1">INDEX(OFFSET($G$21,0,MATCH(U$20,$H$20:$I$20,0),COUNT($A$21:$A$2199),1),MATCH($T1024,OFFSET($I$21,0,MATCH(U$21,$J$19:$M$19,0),COUNT($A$21:$A$2199),1),0),1)</f>
        <v>#N/A</v>
      </c>
      <c r="V1024" s="64" t="e">
        <f ca="1">INDEX(OFFSET($G$21,0,MATCH(V$20,$H$20:$I$20,0),COUNT($A$21:$A$2199),1),MATCH($T1024,OFFSET($I$21,0,MATCH(V$21,$J$19:$M$19,0),COUNT($A$21:$A$2199),1),0),1)</f>
        <v>#N/A</v>
      </c>
      <c r="Y1024" s="64" t="str">
        <f t="shared" ca="1" si="128"/>
        <v xml:space="preserve"> </v>
      </c>
      <c r="Z1024" s="64" t="str">
        <f t="shared" ca="1" si="130"/>
        <v xml:space="preserve"> </v>
      </c>
    </row>
    <row r="1025" spans="1:26" hidden="1" outlineLevel="1" x14ac:dyDescent="0.35">
      <c r="A1025" s="64">
        <v>6765252</v>
      </c>
      <c r="B1025" s="64" t="s">
        <v>405</v>
      </c>
      <c r="C1025" s="64">
        <v>6098.65</v>
      </c>
      <c r="D1025" s="64">
        <v>153</v>
      </c>
      <c r="E1025" s="64">
        <v>482.74</v>
      </c>
      <c r="F1025" s="64">
        <v>474.07</v>
      </c>
      <c r="H1025" s="64">
        <f t="shared" si="127"/>
        <v>-8.6700000000000159</v>
      </c>
      <c r="J1025" s="64">
        <f t="shared" si="123"/>
        <v>137</v>
      </c>
      <c r="K1025" s="64">
        <f t="shared" si="124"/>
        <v>150</v>
      </c>
      <c r="L1025" s="64">
        <f t="shared" si="125"/>
        <v>509</v>
      </c>
      <c r="M1025" s="64">
        <f t="shared" si="126"/>
        <v>209</v>
      </c>
      <c r="T1025" s="64">
        <f t="shared" si="129"/>
        <v>1004</v>
      </c>
      <c r="U1025" s="64" t="e">
        <f ca="1">INDEX(OFFSET($G$21,0,MATCH(U$20,$H$20:$I$20,0),COUNT($A$21:$A$2199),1),MATCH($T1025,OFFSET($I$21,0,MATCH(U$21,$J$19:$M$19,0),COUNT($A$21:$A$2199),1),0),1)</f>
        <v>#N/A</v>
      </c>
      <c r="V1025" s="64" t="e">
        <f ca="1">INDEX(OFFSET($G$21,0,MATCH(V$20,$H$20:$I$20,0),COUNT($A$21:$A$2199),1),MATCH($T1025,OFFSET($I$21,0,MATCH(V$21,$J$19:$M$19,0),COUNT($A$21:$A$2199),1),0),1)</f>
        <v>#N/A</v>
      </c>
      <c r="Y1025" s="64" t="str">
        <f t="shared" ca="1" si="128"/>
        <v xml:space="preserve"> </v>
      </c>
      <c r="Z1025" s="64" t="str">
        <f t="shared" ca="1" si="130"/>
        <v xml:space="preserve"> </v>
      </c>
    </row>
    <row r="1026" spans="1:26" hidden="1" outlineLevel="1" x14ac:dyDescent="0.35">
      <c r="A1026" s="64">
        <v>6766771</v>
      </c>
      <c r="B1026" s="64" t="s">
        <v>416</v>
      </c>
      <c r="C1026" s="64">
        <v>4732.37</v>
      </c>
      <c r="D1026" s="64">
        <v>183</v>
      </c>
      <c r="E1026" s="64">
        <v>394.76</v>
      </c>
      <c r="F1026" s="64">
        <v>0</v>
      </c>
      <c r="H1026" s="64">
        <f t="shared" si="127"/>
        <v>-394.76</v>
      </c>
      <c r="J1026" s="64">
        <f t="shared" si="123"/>
        <v>137</v>
      </c>
      <c r="K1026" s="64">
        <f t="shared" si="124"/>
        <v>150</v>
      </c>
      <c r="L1026" s="64">
        <f t="shared" si="125"/>
        <v>509</v>
      </c>
      <c r="M1026" s="64">
        <f t="shared" si="126"/>
        <v>210</v>
      </c>
      <c r="T1026" s="64">
        <f t="shared" si="129"/>
        <v>1005</v>
      </c>
      <c r="U1026" s="64" t="e">
        <f ca="1">INDEX(OFFSET($G$21,0,MATCH(U$20,$H$20:$I$20,0),COUNT($A$21:$A$2199),1),MATCH($T1026,OFFSET($I$21,0,MATCH(U$21,$J$19:$M$19,0),COUNT($A$21:$A$2199),1),0),1)</f>
        <v>#N/A</v>
      </c>
      <c r="V1026" s="64" t="e">
        <f ca="1">INDEX(OFFSET($G$21,0,MATCH(V$20,$H$20:$I$20,0),COUNT($A$21:$A$2199),1),MATCH($T1026,OFFSET($I$21,0,MATCH(V$21,$J$19:$M$19,0),COUNT($A$21:$A$2199),1),0),1)</f>
        <v>#N/A</v>
      </c>
      <c r="Y1026" s="64" t="str">
        <f t="shared" ca="1" si="128"/>
        <v xml:space="preserve"> </v>
      </c>
      <c r="Z1026" s="64" t="str">
        <f t="shared" ca="1" si="130"/>
        <v xml:space="preserve"> </v>
      </c>
    </row>
    <row r="1027" spans="1:26" hidden="1" outlineLevel="1" x14ac:dyDescent="0.35">
      <c r="A1027" s="64">
        <v>6767018</v>
      </c>
      <c r="B1027" s="64" t="s">
        <v>184</v>
      </c>
      <c r="C1027" s="64">
        <v>5682.72</v>
      </c>
      <c r="D1027" s="64">
        <v>184</v>
      </c>
      <c r="E1027" s="64">
        <v>475.52</v>
      </c>
      <c r="F1027" s="64">
        <v>0</v>
      </c>
      <c r="H1027" s="64">
        <f t="shared" si="127"/>
        <v>-475.52</v>
      </c>
      <c r="J1027" s="64">
        <f t="shared" si="123"/>
        <v>137</v>
      </c>
      <c r="K1027" s="64">
        <f t="shared" si="124"/>
        <v>150</v>
      </c>
      <c r="L1027" s="64">
        <f t="shared" si="125"/>
        <v>510</v>
      </c>
      <c r="M1027" s="64">
        <f t="shared" si="126"/>
        <v>210</v>
      </c>
      <c r="T1027" s="64">
        <f t="shared" si="129"/>
        <v>1006</v>
      </c>
      <c r="U1027" s="64" t="e">
        <f ca="1">INDEX(OFFSET($G$21,0,MATCH(U$20,$H$20:$I$20,0),COUNT($A$21:$A$2199),1),MATCH($T1027,OFFSET($I$21,0,MATCH(U$21,$J$19:$M$19,0),COUNT($A$21:$A$2199),1),0),1)</f>
        <v>#N/A</v>
      </c>
      <c r="V1027" s="64" t="e">
        <f ca="1">INDEX(OFFSET($G$21,0,MATCH(V$20,$H$20:$I$20,0),COUNT($A$21:$A$2199),1),MATCH($T1027,OFFSET($I$21,0,MATCH(V$21,$J$19:$M$19,0),COUNT($A$21:$A$2199),1),0),1)</f>
        <v>#N/A</v>
      </c>
      <c r="Y1027" s="64" t="str">
        <f t="shared" ca="1" si="128"/>
        <v xml:space="preserve"> </v>
      </c>
      <c r="Z1027" s="64" t="str">
        <f t="shared" ca="1" si="130"/>
        <v xml:space="preserve"> </v>
      </c>
    </row>
    <row r="1028" spans="1:26" hidden="1" outlineLevel="1" x14ac:dyDescent="0.35">
      <c r="A1028" s="64">
        <v>6769254</v>
      </c>
      <c r="B1028" s="64" t="s">
        <v>405</v>
      </c>
      <c r="C1028" s="64">
        <v>1961.47</v>
      </c>
      <c r="D1028" s="64">
        <v>154</v>
      </c>
      <c r="E1028" s="64">
        <v>157.91999999999999</v>
      </c>
      <c r="F1028" s="64">
        <v>154.21</v>
      </c>
      <c r="H1028" s="64">
        <f t="shared" si="127"/>
        <v>-3.7099999999999795</v>
      </c>
      <c r="J1028" s="64">
        <f t="shared" si="123"/>
        <v>137</v>
      </c>
      <c r="K1028" s="64">
        <f t="shared" si="124"/>
        <v>151</v>
      </c>
      <c r="L1028" s="64">
        <f t="shared" si="125"/>
        <v>510</v>
      </c>
      <c r="M1028" s="64">
        <f t="shared" si="126"/>
        <v>210</v>
      </c>
      <c r="T1028" s="64">
        <f t="shared" si="129"/>
        <v>1007</v>
      </c>
      <c r="U1028" s="64" t="e">
        <f ca="1">INDEX(OFFSET($G$21,0,MATCH(U$20,$H$20:$I$20,0),COUNT($A$21:$A$2199),1),MATCH($T1028,OFFSET($I$21,0,MATCH(U$21,$J$19:$M$19,0),COUNT($A$21:$A$2199),1),0),1)</f>
        <v>#N/A</v>
      </c>
      <c r="V1028" s="64" t="e">
        <f ca="1">INDEX(OFFSET($G$21,0,MATCH(V$20,$H$20:$I$20,0),COUNT($A$21:$A$2199),1),MATCH($T1028,OFFSET($I$21,0,MATCH(V$21,$J$19:$M$19,0),COUNT($A$21:$A$2199),1),0),1)</f>
        <v>#N/A</v>
      </c>
      <c r="Y1028" s="64" t="str">
        <f t="shared" ca="1" si="128"/>
        <v xml:space="preserve"> </v>
      </c>
      <c r="Z1028" s="64" t="str">
        <f t="shared" ca="1" si="130"/>
        <v xml:space="preserve"> </v>
      </c>
    </row>
    <row r="1029" spans="1:26" hidden="1" outlineLevel="1" x14ac:dyDescent="0.35">
      <c r="A1029" s="64">
        <v>6770475</v>
      </c>
      <c r="B1029" s="64" t="s">
        <v>184</v>
      </c>
      <c r="C1029" s="64">
        <v>2034.24</v>
      </c>
      <c r="D1029" s="64">
        <v>183</v>
      </c>
      <c r="E1029" s="64">
        <v>161.63999999999999</v>
      </c>
      <c r="F1029" s="64">
        <v>0</v>
      </c>
      <c r="H1029" s="64">
        <f t="shared" si="127"/>
        <v>-161.63999999999999</v>
      </c>
      <c r="J1029" s="64">
        <f t="shared" si="123"/>
        <v>137</v>
      </c>
      <c r="K1029" s="64">
        <f t="shared" si="124"/>
        <v>151</v>
      </c>
      <c r="L1029" s="64">
        <f t="shared" si="125"/>
        <v>511</v>
      </c>
      <c r="M1029" s="64">
        <f t="shared" si="126"/>
        <v>210</v>
      </c>
      <c r="T1029" s="64">
        <f t="shared" si="129"/>
        <v>1008</v>
      </c>
      <c r="U1029" s="64" t="e">
        <f ca="1">INDEX(OFFSET($G$21,0,MATCH(U$20,$H$20:$I$20,0),COUNT($A$21:$A$2199),1),MATCH($T1029,OFFSET($I$21,0,MATCH(U$21,$J$19:$M$19,0),COUNT($A$21:$A$2199),1),0),1)</f>
        <v>#N/A</v>
      </c>
      <c r="V1029" s="64" t="e">
        <f ca="1">INDEX(OFFSET($G$21,0,MATCH(V$20,$H$20:$I$20,0),COUNT($A$21:$A$2199),1),MATCH($T1029,OFFSET($I$21,0,MATCH(V$21,$J$19:$M$19,0),COUNT($A$21:$A$2199),1),0),1)</f>
        <v>#N/A</v>
      </c>
      <c r="Y1029" s="64" t="str">
        <f t="shared" ca="1" si="128"/>
        <v xml:space="preserve"> </v>
      </c>
      <c r="Z1029" s="64" t="str">
        <f t="shared" ca="1" si="130"/>
        <v xml:space="preserve"> </v>
      </c>
    </row>
    <row r="1030" spans="1:26" hidden="1" outlineLevel="1" x14ac:dyDescent="0.35">
      <c r="A1030" s="64">
        <v>6773396</v>
      </c>
      <c r="B1030" s="64" t="s">
        <v>416</v>
      </c>
      <c r="C1030" s="64">
        <v>1878.87</v>
      </c>
      <c r="D1030" s="64">
        <v>184</v>
      </c>
      <c r="E1030" s="64">
        <v>152.44</v>
      </c>
      <c r="F1030" s="64">
        <v>0</v>
      </c>
      <c r="H1030" s="64">
        <f t="shared" si="127"/>
        <v>-152.44</v>
      </c>
      <c r="J1030" s="64">
        <f t="shared" si="123"/>
        <v>137</v>
      </c>
      <c r="K1030" s="64">
        <f t="shared" si="124"/>
        <v>151</v>
      </c>
      <c r="L1030" s="64">
        <f t="shared" si="125"/>
        <v>511</v>
      </c>
      <c r="M1030" s="64">
        <f t="shared" si="126"/>
        <v>211</v>
      </c>
      <c r="T1030" s="64">
        <f t="shared" si="129"/>
        <v>1009</v>
      </c>
      <c r="U1030" s="64" t="e">
        <f ca="1">INDEX(OFFSET($G$21,0,MATCH(U$20,$H$20:$I$20,0),COUNT($A$21:$A$2199),1),MATCH($T1030,OFFSET($I$21,0,MATCH(U$21,$J$19:$M$19,0),COUNT($A$21:$A$2199),1),0),1)</f>
        <v>#N/A</v>
      </c>
      <c r="V1030" s="64" t="e">
        <f ca="1">INDEX(OFFSET($G$21,0,MATCH(V$20,$H$20:$I$20,0),COUNT($A$21:$A$2199),1),MATCH($T1030,OFFSET($I$21,0,MATCH(V$21,$J$19:$M$19,0),COUNT($A$21:$A$2199),1),0),1)</f>
        <v>#N/A</v>
      </c>
      <c r="Y1030" s="64" t="str">
        <f t="shared" ca="1" si="128"/>
        <v xml:space="preserve"> </v>
      </c>
      <c r="Z1030" s="64" t="str">
        <f t="shared" ca="1" si="130"/>
        <v xml:space="preserve"> </v>
      </c>
    </row>
    <row r="1031" spans="1:26" hidden="1" outlineLevel="1" x14ac:dyDescent="0.35">
      <c r="A1031" s="64">
        <v>6786109</v>
      </c>
      <c r="B1031" s="64" t="s">
        <v>184</v>
      </c>
      <c r="C1031" s="64">
        <v>3697.6</v>
      </c>
      <c r="D1031" s="64">
        <v>183</v>
      </c>
      <c r="E1031" s="64">
        <v>300.36</v>
      </c>
      <c r="F1031" s="64">
        <v>0</v>
      </c>
      <c r="H1031" s="64">
        <f t="shared" si="127"/>
        <v>-300.36</v>
      </c>
      <c r="J1031" s="64">
        <f t="shared" si="123"/>
        <v>137</v>
      </c>
      <c r="K1031" s="64">
        <f t="shared" si="124"/>
        <v>151</v>
      </c>
      <c r="L1031" s="64">
        <f t="shared" si="125"/>
        <v>512</v>
      </c>
      <c r="M1031" s="64">
        <f t="shared" si="126"/>
        <v>211</v>
      </c>
      <c r="T1031" s="64">
        <f t="shared" si="129"/>
        <v>1010</v>
      </c>
      <c r="U1031" s="64" t="e">
        <f ca="1">INDEX(OFFSET($G$21,0,MATCH(U$20,$H$20:$I$20,0),COUNT($A$21:$A$2199),1),MATCH($T1031,OFFSET($I$21,0,MATCH(U$21,$J$19:$M$19,0),COUNT($A$21:$A$2199),1),0),1)</f>
        <v>#N/A</v>
      </c>
      <c r="V1031" s="64" t="e">
        <f ca="1">INDEX(OFFSET($G$21,0,MATCH(V$20,$H$20:$I$20,0),COUNT($A$21:$A$2199),1),MATCH($T1031,OFFSET($I$21,0,MATCH(V$21,$J$19:$M$19,0),COUNT($A$21:$A$2199),1),0),1)</f>
        <v>#N/A</v>
      </c>
      <c r="Y1031" s="64" t="str">
        <f t="shared" ca="1" si="128"/>
        <v xml:space="preserve"> </v>
      </c>
      <c r="Z1031" s="64" t="str">
        <f t="shared" ca="1" si="130"/>
        <v xml:space="preserve"> </v>
      </c>
    </row>
    <row r="1032" spans="1:26" hidden="1" outlineLevel="1" x14ac:dyDescent="0.35">
      <c r="A1032" s="64">
        <v>6791637</v>
      </c>
      <c r="B1032" s="64" t="s">
        <v>184</v>
      </c>
      <c r="C1032" s="64">
        <v>6447.58</v>
      </c>
      <c r="D1032" s="64">
        <v>184</v>
      </c>
      <c r="E1032" s="64">
        <v>514.54999999999995</v>
      </c>
      <c r="F1032" s="64">
        <v>0</v>
      </c>
      <c r="H1032" s="64">
        <f t="shared" si="127"/>
        <v>-514.54999999999995</v>
      </c>
      <c r="J1032" s="64">
        <f t="shared" si="123"/>
        <v>137</v>
      </c>
      <c r="K1032" s="64">
        <f t="shared" si="124"/>
        <v>151</v>
      </c>
      <c r="L1032" s="64">
        <f t="shared" si="125"/>
        <v>513</v>
      </c>
      <c r="M1032" s="64">
        <f t="shared" si="126"/>
        <v>211</v>
      </c>
      <c r="T1032" s="64">
        <f t="shared" si="129"/>
        <v>1011</v>
      </c>
      <c r="U1032" s="64" t="e">
        <f ca="1">INDEX(OFFSET($G$21,0,MATCH(U$20,$H$20:$I$20,0),COUNT($A$21:$A$2199),1),MATCH($T1032,OFFSET($I$21,0,MATCH(U$21,$J$19:$M$19,0),COUNT($A$21:$A$2199),1),0),1)</f>
        <v>#N/A</v>
      </c>
      <c r="V1032" s="64" t="e">
        <f ca="1">INDEX(OFFSET($G$21,0,MATCH(V$20,$H$20:$I$20,0),COUNT($A$21:$A$2199),1),MATCH($T1032,OFFSET($I$21,0,MATCH(V$21,$J$19:$M$19,0),COUNT($A$21:$A$2199),1),0),1)</f>
        <v>#N/A</v>
      </c>
      <c r="Y1032" s="64" t="str">
        <f t="shared" ca="1" si="128"/>
        <v xml:space="preserve"> </v>
      </c>
      <c r="Z1032" s="64" t="str">
        <f t="shared" ca="1" si="130"/>
        <v xml:space="preserve"> </v>
      </c>
    </row>
    <row r="1033" spans="1:26" hidden="1" outlineLevel="1" x14ac:dyDescent="0.35">
      <c r="A1033" s="64">
        <v>6797693</v>
      </c>
      <c r="B1033" s="64" t="s">
        <v>184</v>
      </c>
      <c r="C1033" s="64">
        <v>2830.98</v>
      </c>
      <c r="D1033" s="64">
        <v>183</v>
      </c>
      <c r="E1033" s="64">
        <v>225.19</v>
      </c>
      <c r="F1033" s="64">
        <v>0</v>
      </c>
      <c r="H1033" s="64">
        <f t="shared" si="127"/>
        <v>-225.19</v>
      </c>
      <c r="J1033" s="64">
        <f t="shared" si="123"/>
        <v>137</v>
      </c>
      <c r="K1033" s="64">
        <f t="shared" si="124"/>
        <v>151</v>
      </c>
      <c r="L1033" s="64">
        <f t="shared" si="125"/>
        <v>514</v>
      </c>
      <c r="M1033" s="64">
        <f t="shared" si="126"/>
        <v>211</v>
      </c>
      <c r="T1033" s="64">
        <f t="shared" si="129"/>
        <v>1012</v>
      </c>
      <c r="U1033" s="64" t="e">
        <f ca="1">INDEX(OFFSET($G$21,0,MATCH(U$20,$H$20:$I$20,0),COUNT($A$21:$A$2199),1),MATCH($T1033,OFFSET($I$21,0,MATCH(U$21,$J$19:$M$19,0),COUNT($A$21:$A$2199),1),0),1)</f>
        <v>#N/A</v>
      </c>
      <c r="V1033" s="64" t="e">
        <f ca="1">INDEX(OFFSET($G$21,0,MATCH(V$20,$H$20:$I$20,0),COUNT($A$21:$A$2199),1),MATCH($T1033,OFFSET($I$21,0,MATCH(V$21,$J$19:$M$19,0),COUNT($A$21:$A$2199),1),0),1)</f>
        <v>#N/A</v>
      </c>
      <c r="Y1033" s="64" t="str">
        <f t="shared" ca="1" si="128"/>
        <v xml:space="preserve"> </v>
      </c>
      <c r="Z1033" s="64" t="str">
        <f t="shared" ca="1" si="130"/>
        <v xml:space="preserve"> </v>
      </c>
    </row>
    <row r="1034" spans="1:26" hidden="1" outlineLevel="1" x14ac:dyDescent="0.35">
      <c r="A1034" s="64">
        <v>6798188</v>
      </c>
      <c r="B1034" s="64" t="s">
        <v>102</v>
      </c>
      <c r="C1034" s="64">
        <v>11720.38</v>
      </c>
      <c r="D1034" s="64">
        <v>185</v>
      </c>
      <c r="E1034" s="64">
        <v>919.73</v>
      </c>
      <c r="F1034" s="64">
        <v>897.94</v>
      </c>
      <c r="H1034" s="64">
        <f t="shared" si="127"/>
        <v>-21.789999999999964</v>
      </c>
      <c r="J1034" s="64">
        <f t="shared" si="123"/>
        <v>138</v>
      </c>
      <c r="K1034" s="64">
        <f t="shared" si="124"/>
        <v>151</v>
      </c>
      <c r="L1034" s="64">
        <f t="shared" si="125"/>
        <v>514</v>
      </c>
      <c r="M1034" s="64">
        <f t="shared" si="126"/>
        <v>211</v>
      </c>
      <c r="T1034" s="64">
        <f t="shared" si="129"/>
        <v>1013</v>
      </c>
      <c r="U1034" s="64" t="e">
        <f ca="1">INDEX(OFFSET($G$21,0,MATCH(U$20,$H$20:$I$20,0),COUNT($A$21:$A$2199),1),MATCH($T1034,OFFSET($I$21,0,MATCH(U$21,$J$19:$M$19,0),COUNT($A$21:$A$2199),1),0),1)</f>
        <v>#N/A</v>
      </c>
      <c r="V1034" s="64" t="e">
        <f ca="1">INDEX(OFFSET($G$21,0,MATCH(V$20,$H$20:$I$20,0),COUNT($A$21:$A$2199),1),MATCH($T1034,OFFSET($I$21,0,MATCH(V$21,$J$19:$M$19,0),COUNT($A$21:$A$2199),1),0),1)</f>
        <v>#N/A</v>
      </c>
      <c r="Y1034" s="64" t="str">
        <f t="shared" ca="1" si="128"/>
        <v xml:space="preserve"> </v>
      </c>
      <c r="Z1034" s="64" t="str">
        <f t="shared" ca="1" si="130"/>
        <v xml:space="preserve"> </v>
      </c>
    </row>
    <row r="1035" spans="1:26" hidden="1" outlineLevel="1" x14ac:dyDescent="0.35">
      <c r="A1035" s="64">
        <v>6801030</v>
      </c>
      <c r="B1035" s="64" t="s">
        <v>184</v>
      </c>
      <c r="C1035" s="64">
        <v>7550.98</v>
      </c>
      <c r="D1035" s="64">
        <v>185</v>
      </c>
      <c r="E1035" s="64">
        <v>593.11</v>
      </c>
      <c r="F1035" s="64">
        <v>0</v>
      </c>
      <c r="H1035" s="64">
        <f t="shared" si="127"/>
        <v>-593.11</v>
      </c>
      <c r="J1035" s="64">
        <f t="shared" si="123"/>
        <v>138</v>
      </c>
      <c r="K1035" s="64">
        <f t="shared" si="124"/>
        <v>151</v>
      </c>
      <c r="L1035" s="64">
        <f t="shared" si="125"/>
        <v>515</v>
      </c>
      <c r="M1035" s="64">
        <f t="shared" si="126"/>
        <v>211</v>
      </c>
      <c r="T1035" s="64">
        <f t="shared" si="129"/>
        <v>1014</v>
      </c>
      <c r="U1035" s="64" t="e">
        <f ca="1">INDEX(OFFSET($G$21,0,MATCH(U$20,$H$20:$I$20,0),COUNT($A$21:$A$2199),1),MATCH($T1035,OFFSET($I$21,0,MATCH(U$21,$J$19:$M$19,0),COUNT($A$21:$A$2199),1),0),1)</f>
        <v>#N/A</v>
      </c>
      <c r="V1035" s="64" t="e">
        <f ca="1">INDEX(OFFSET($G$21,0,MATCH(V$20,$H$20:$I$20,0),COUNT($A$21:$A$2199),1),MATCH($T1035,OFFSET($I$21,0,MATCH(V$21,$J$19:$M$19,0),COUNT($A$21:$A$2199),1),0),1)</f>
        <v>#N/A</v>
      </c>
      <c r="Y1035" s="64" t="str">
        <f t="shared" ca="1" si="128"/>
        <v xml:space="preserve"> </v>
      </c>
      <c r="Z1035" s="64" t="str">
        <f t="shared" ca="1" si="130"/>
        <v xml:space="preserve"> </v>
      </c>
    </row>
    <row r="1036" spans="1:26" hidden="1" outlineLevel="1" x14ac:dyDescent="0.35">
      <c r="A1036" s="64">
        <v>6803317</v>
      </c>
      <c r="B1036" s="64" t="s">
        <v>184</v>
      </c>
      <c r="C1036" s="64">
        <v>6912.29</v>
      </c>
      <c r="D1036" s="64">
        <v>182</v>
      </c>
      <c r="E1036" s="64">
        <v>557.95000000000005</v>
      </c>
      <c r="F1036" s="64">
        <v>0</v>
      </c>
      <c r="H1036" s="64">
        <f t="shared" si="127"/>
        <v>-557.95000000000005</v>
      </c>
      <c r="J1036" s="64">
        <f t="shared" si="123"/>
        <v>138</v>
      </c>
      <c r="K1036" s="64">
        <f t="shared" si="124"/>
        <v>151</v>
      </c>
      <c r="L1036" s="64">
        <f t="shared" si="125"/>
        <v>516</v>
      </c>
      <c r="M1036" s="64">
        <f t="shared" si="126"/>
        <v>211</v>
      </c>
      <c r="T1036" s="64">
        <f t="shared" si="129"/>
        <v>1015</v>
      </c>
      <c r="U1036" s="64" t="e">
        <f ca="1">INDEX(OFFSET($G$21,0,MATCH(U$20,$H$20:$I$20,0),COUNT($A$21:$A$2199),1),MATCH($T1036,OFFSET($I$21,0,MATCH(U$21,$J$19:$M$19,0),COUNT($A$21:$A$2199),1),0),1)</f>
        <v>#N/A</v>
      </c>
      <c r="V1036" s="64" t="e">
        <f ca="1">INDEX(OFFSET($G$21,0,MATCH(V$20,$H$20:$I$20,0),COUNT($A$21:$A$2199),1),MATCH($T1036,OFFSET($I$21,0,MATCH(V$21,$J$19:$M$19,0),COUNT($A$21:$A$2199),1),0),1)</f>
        <v>#N/A</v>
      </c>
      <c r="Y1036" s="64" t="str">
        <f t="shared" ca="1" si="128"/>
        <v xml:space="preserve"> </v>
      </c>
      <c r="Z1036" s="64" t="str">
        <f t="shared" ca="1" si="130"/>
        <v xml:space="preserve"> </v>
      </c>
    </row>
    <row r="1037" spans="1:26" hidden="1" outlineLevel="1" x14ac:dyDescent="0.35">
      <c r="A1037" s="64">
        <v>6808044</v>
      </c>
      <c r="B1037" s="64" t="s">
        <v>416</v>
      </c>
      <c r="C1037" s="64">
        <v>5486.32</v>
      </c>
      <c r="D1037" s="64">
        <v>183</v>
      </c>
      <c r="E1037" s="64">
        <v>462.37</v>
      </c>
      <c r="F1037" s="64">
        <v>0</v>
      </c>
      <c r="H1037" s="64">
        <f t="shared" si="127"/>
        <v>-462.37</v>
      </c>
      <c r="J1037" s="64">
        <f t="shared" si="123"/>
        <v>138</v>
      </c>
      <c r="K1037" s="64">
        <f t="shared" si="124"/>
        <v>151</v>
      </c>
      <c r="L1037" s="64">
        <f t="shared" si="125"/>
        <v>516</v>
      </c>
      <c r="M1037" s="64">
        <f t="shared" si="126"/>
        <v>212</v>
      </c>
      <c r="T1037" s="64">
        <f t="shared" si="129"/>
        <v>1016</v>
      </c>
      <c r="U1037" s="64" t="e">
        <f ca="1">INDEX(OFFSET($G$21,0,MATCH(U$20,$H$20:$I$20,0),COUNT($A$21:$A$2199),1),MATCH($T1037,OFFSET($I$21,0,MATCH(U$21,$J$19:$M$19,0),COUNT($A$21:$A$2199),1),0),1)</f>
        <v>#N/A</v>
      </c>
      <c r="V1037" s="64" t="e">
        <f ca="1">INDEX(OFFSET($G$21,0,MATCH(V$20,$H$20:$I$20,0),COUNT($A$21:$A$2199),1),MATCH($T1037,OFFSET($I$21,0,MATCH(V$21,$J$19:$M$19,0),COUNT($A$21:$A$2199),1),0),1)</f>
        <v>#N/A</v>
      </c>
      <c r="Y1037" s="64" t="str">
        <f t="shared" ca="1" si="128"/>
        <v xml:space="preserve"> </v>
      </c>
      <c r="Z1037" s="64" t="str">
        <f t="shared" ca="1" si="130"/>
        <v xml:space="preserve"> </v>
      </c>
    </row>
    <row r="1038" spans="1:26" hidden="1" outlineLevel="1" x14ac:dyDescent="0.35">
      <c r="A1038" s="64">
        <v>6808565</v>
      </c>
      <c r="B1038" s="64" t="s">
        <v>102</v>
      </c>
      <c r="C1038" s="64">
        <v>2507.41</v>
      </c>
      <c r="D1038" s="64">
        <v>153</v>
      </c>
      <c r="E1038" s="64">
        <v>197.29</v>
      </c>
      <c r="F1038" s="64">
        <v>191.74</v>
      </c>
      <c r="H1038" s="64">
        <f t="shared" si="127"/>
        <v>-5.5499999999999829</v>
      </c>
      <c r="J1038" s="64">
        <f t="shared" si="123"/>
        <v>139</v>
      </c>
      <c r="K1038" s="64">
        <f t="shared" si="124"/>
        <v>151</v>
      </c>
      <c r="L1038" s="64">
        <f t="shared" si="125"/>
        <v>516</v>
      </c>
      <c r="M1038" s="64">
        <f t="shared" si="126"/>
        <v>212</v>
      </c>
      <c r="T1038" s="64">
        <f t="shared" si="129"/>
        <v>1017</v>
      </c>
      <c r="U1038" s="64" t="e">
        <f ca="1">INDEX(OFFSET($G$21,0,MATCH(U$20,$H$20:$I$20,0),COUNT($A$21:$A$2199),1),MATCH($T1038,OFFSET($I$21,0,MATCH(U$21,$J$19:$M$19,0),COUNT($A$21:$A$2199),1),0),1)</f>
        <v>#N/A</v>
      </c>
      <c r="V1038" s="64" t="e">
        <f ca="1">INDEX(OFFSET($G$21,0,MATCH(V$20,$H$20:$I$20,0),COUNT($A$21:$A$2199),1),MATCH($T1038,OFFSET($I$21,0,MATCH(V$21,$J$19:$M$19,0),COUNT($A$21:$A$2199),1),0),1)</f>
        <v>#N/A</v>
      </c>
      <c r="Y1038" s="64" t="str">
        <f t="shared" ca="1" si="128"/>
        <v xml:space="preserve"> </v>
      </c>
      <c r="Z1038" s="64" t="str">
        <f t="shared" ca="1" si="130"/>
        <v xml:space="preserve"> </v>
      </c>
    </row>
    <row r="1039" spans="1:26" hidden="1" outlineLevel="1" x14ac:dyDescent="0.35">
      <c r="A1039" s="64">
        <v>6811170</v>
      </c>
      <c r="B1039" s="64" t="s">
        <v>184</v>
      </c>
      <c r="C1039" s="64">
        <v>3711.98</v>
      </c>
      <c r="D1039" s="64">
        <v>181</v>
      </c>
      <c r="E1039" s="64">
        <v>281.89999999999998</v>
      </c>
      <c r="F1039" s="64">
        <v>0</v>
      </c>
      <c r="H1039" s="64">
        <f t="shared" si="127"/>
        <v>-281.89999999999998</v>
      </c>
      <c r="J1039" s="64">
        <f t="shared" si="123"/>
        <v>139</v>
      </c>
      <c r="K1039" s="64">
        <f t="shared" si="124"/>
        <v>151</v>
      </c>
      <c r="L1039" s="64">
        <f t="shared" si="125"/>
        <v>517</v>
      </c>
      <c r="M1039" s="64">
        <f t="shared" si="126"/>
        <v>212</v>
      </c>
      <c r="T1039" s="64">
        <f t="shared" si="129"/>
        <v>1018</v>
      </c>
      <c r="U1039" s="64" t="e">
        <f ca="1">INDEX(OFFSET($G$21,0,MATCH(U$20,$H$20:$I$20,0),COUNT($A$21:$A$2199),1),MATCH($T1039,OFFSET($I$21,0,MATCH(U$21,$J$19:$M$19,0),COUNT($A$21:$A$2199),1),0),1)</f>
        <v>#N/A</v>
      </c>
      <c r="V1039" s="64" t="e">
        <f ca="1">INDEX(OFFSET($G$21,0,MATCH(V$20,$H$20:$I$20,0),COUNT($A$21:$A$2199),1),MATCH($T1039,OFFSET($I$21,0,MATCH(V$21,$J$19:$M$19,0),COUNT($A$21:$A$2199),1),0),1)</f>
        <v>#N/A</v>
      </c>
      <c r="Y1039" s="64" t="str">
        <f t="shared" ca="1" si="128"/>
        <v xml:space="preserve"> </v>
      </c>
      <c r="Z1039" s="64" t="str">
        <f t="shared" ca="1" si="130"/>
        <v xml:space="preserve"> </v>
      </c>
    </row>
    <row r="1040" spans="1:26" hidden="1" outlineLevel="1" x14ac:dyDescent="0.35">
      <c r="A1040" s="64">
        <v>6812144</v>
      </c>
      <c r="B1040" s="64" t="s">
        <v>184</v>
      </c>
      <c r="C1040" s="64">
        <v>4765.47</v>
      </c>
      <c r="D1040" s="64">
        <v>183</v>
      </c>
      <c r="E1040" s="64">
        <v>398.88</v>
      </c>
      <c r="F1040" s="64">
        <v>0</v>
      </c>
      <c r="H1040" s="64">
        <f t="shared" si="127"/>
        <v>-398.88</v>
      </c>
      <c r="J1040" s="64">
        <f t="shared" si="123"/>
        <v>139</v>
      </c>
      <c r="K1040" s="64">
        <f t="shared" si="124"/>
        <v>151</v>
      </c>
      <c r="L1040" s="64">
        <f t="shared" si="125"/>
        <v>518</v>
      </c>
      <c r="M1040" s="64">
        <f t="shared" si="126"/>
        <v>212</v>
      </c>
      <c r="T1040" s="64">
        <f t="shared" si="129"/>
        <v>1019</v>
      </c>
      <c r="U1040" s="64" t="e">
        <f ca="1">INDEX(OFFSET($G$21,0,MATCH(U$20,$H$20:$I$20,0),COUNT($A$21:$A$2199),1),MATCH($T1040,OFFSET($I$21,0,MATCH(U$21,$J$19:$M$19,0),COUNT($A$21:$A$2199),1),0),1)</f>
        <v>#N/A</v>
      </c>
      <c r="V1040" s="64" t="e">
        <f ca="1">INDEX(OFFSET($G$21,0,MATCH(V$20,$H$20:$I$20,0),COUNT($A$21:$A$2199),1),MATCH($T1040,OFFSET($I$21,0,MATCH(V$21,$J$19:$M$19,0),COUNT($A$21:$A$2199),1),0),1)</f>
        <v>#N/A</v>
      </c>
      <c r="Y1040" s="64" t="str">
        <f t="shared" ca="1" si="128"/>
        <v xml:space="preserve"> </v>
      </c>
      <c r="Z1040" s="64" t="str">
        <f t="shared" ca="1" si="130"/>
        <v xml:space="preserve"> </v>
      </c>
    </row>
    <row r="1041" spans="1:26" hidden="1" outlineLevel="1" x14ac:dyDescent="0.35">
      <c r="A1041" s="64">
        <v>6822060</v>
      </c>
      <c r="B1041" s="64" t="s">
        <v>416</v>
      </c>
      <c r="C1041" s="64">
        <v>9945.3799999999992</v>
      </c>
      <c r="D1041" s="64">
        <v>184</v>
      </c>
      <c r="E1041" s="64">
        <v>805.92</v>
      </c>
      <c r="F1041" s="64">
        <v>0</v>
      </c>
      <c r="H1041" s="64">
        <f t="shared" si="127"/>
        <v>-805.92</v>
      </c>
      <c r="J1041" s="64">
        <f t="shared" si="123"/>
        <v>139</v>
      </c>
      <c r="K1041" s="64">
        <f t="shared" si="124"/>
        <v>151</v>
      </c>
      <c r="L1041" s="64">
        <f t="shared" si="125"/>
        <v>518</v>
      </c>
      <c r="M1041" s="64">
        <f t="shared" si="126"/>
        <v>213</v>
      </c>
      <c r="T1041" s="64">
        <f t="shared" si="129"/>
        <v>1020</v>
      </c>
      <c r="U1041" s="64" t="e">
        <f ca="1">INDEX(OFFSET($G$21,0,MATCH(U$20,$H$20:$I$20,0),COUNT($A$21:$A$2199),1),MATCH($T1041,OFFSET($I$21,0,MATCH(U$21,$J$19:$M$19,0),COUNT($A$21:$A$2199),1),0),1)</f>
        <v>#N/A</v>
      </c>
      <c r="V1041" s="64" t="e">
        <f ca="1">INDEX(OFFSET($G$21,0,MATCH(V$20,$H$20:$I$20,0),COUNT($A$21:$A$2199),1),MATCH($T1041,OFFSET($I$21,0,MATCH(V$21,$J$19:$M$19,0),COUNT($A$21:$A$2199),1),0),1)</f>
        <v>#N/A</v>
      </c>
      <c r="Y1041" s="64" t="str">
        <f t="shared" ca="1" si="128"/>
        <v xml:space="preserve"> </v>
      </c>
      <c r="Z1041" s="64" t="str">
        <f t="shared" ca="1" si="130"/>
        <v xml:space="preserve"> </v>
      </c>
    </row>
    <row r="1042" spans="1:26" hidden="1" outlineLevel="1" x14ac:dyDescent="0.35">
      <c r="A1042" s="64">
        <v>6836110</v>
      </c>
      <c r="B1042" s="64" t="s">
        <v>102</v>
      </c>
      <c r="C1042" s="64">
        <v>1762.27</v>
      </c>
      <c r="D1042" s="64">
        <v>153</v>
      </c>
      <c r="E1042" s="64">
        <v>144.32</v>
      </c>
      <c r="F1042" s="64">
        <v>143.76</v>
      </c>
      <c r="H1042" s="64">
        <f t="shared" si="127"/>
        <v>-0.56000000000000227</v>
      </c>
      <c r="J1042" s="64">
        <f t="shared" si="123"/>
        <v>140</v>
      </c>
      <c r="K1042" s="64">
        <f t="shared" si="124"/>
        <v>151</v>
      </c>
      <c r="L1042" s="64">
        <f t="shared" si="125"/>
        <v>518</v>
      </c>
      <c r="M1042" s="64">
        <f t="shared" si="126"/>
        <v>213</v>
      </c>
      <c r="T1042" s="64">
        <f t="shared" si="129"/>
        <v>1021</v>
      </c>
      <c r="U1042" s="64" t="e">
        <f ca="1">INDEX(OFFSET($G$21,0,MATCH(U$20,$H$20:$I$20,0),COUNT($A$21:$A$2199),1),MATCH($T1042,OFFSET($I$21,0,MATCH(U$21,$J$19:$M$19,0),COUNT($A$21:$A$2199),1),0),1)</f>
        <v>#N/A</v>
      </c>
      <c r="V1042" s="64" t="e">
        <f ca="1">INDEX(OFFSET($G$21,0,MATCH(V$20,$H$20:$I$20,0),COUNT($A$21:$A$2199),1),MATCH($T1042,OFFSET($I$21,0,MATCH(V$21,$J$19:$M$19,0),COUNT($A$21:$A$2199),1),0),1)</f>
        <v>#N/A</v>
      </c>
      <c r="Y1042" s="64" t="str">
        <f t="shared" ca="1" si="128"/>
        <v xml:space="preserve"> </v>
      </c>
      <c r="Z1042" s="64" t="str">
        <f t="shared" ca="1" si="130"/>
        <v xml:space="preserve"> </v>
      </c>
    </row>
    <row r="1043" spans="1:26" hidden="1" outlineLevel="1" x14ac:dyDescent="0.35">
      <c r="A1043" s="64">
        <v>6837861</v>
      </c>
      <c r="B1043" s="64" t="s">
        <v>184</v>
      </c>
      <c r="C1043" s="64">
        <v>4251.8900000000003</v>
      </c>
      <c r="D1043" s="64">
        <v>183</v>
      </c>
      <c r="E1043" s="64">
        <v>363.44</v>
      </c>
      <c r="F1043" s="64">
        <v>0</v>
      </c>
      <c r="H1043" s="64">
        <f t="shared" si="127"/>
        <v>-363.44</v>
      </c>
      <c r="J1043" s="64">
        <f t="shared" si="123"/>
        <v>140</v>
      </c>
      <c r="K1043" s="64">
        <f t="shared" si="124"/>
        <v>151</v>
      </c>
      <c r="L1043" s="64">
        <f t="shared" si="125"/>
        <v>519</v>
      </c>
      <c r="M1043" s="64">
        <f t="shared" si="126"/>
        <v>213</v>
      </c>
      <c r="T1043" s="64">
        <f t="shared" si="129"/>
        <v>1022</v>
      </c>
      <c r="U1043" s="64" t="e">
        <f ca="1">INDEX(OFFSET($G$21,0,MATCH(U$20,$H$20:$I$20,0),COUNT($A$21:$A$2199),1),MATCH($T1043,OFFSET($I$21,0,MATCH(U$21,$J$19:$M$19,0),COUNT($A$21:$A$2199),1),0),1)</f>
        <v>#N/A</v>
      </c>
      <c r="V1043" s="64" t="e">
        <f ca="1">INDEX(OFFSET($G$21,0,MATCH(V$20,$H$20:$I$20,0),COUNT($A$21:$A$2199),1),MATCH($T1043,OFFSET($I$21,0,MATCH(V$21,$J$19:$M$19,0),COUNT($A$21:$A$2199),1),0),1)</f>
        <v>#N/A</v>
      </c>
      <c r="Y1043" s="64" t="str">
        <f t="shared" ca="1" si="128"/>
        <v xml:space="preserve"> </v>
      </c>
      <c r="Z1043" s="64" t="str">
        <f t="shared" ca="1" si="130"/>
        <v xml:space="preserve"> </v>
      </c>
    </row>
    <row r="1044" spans="1:26" hidden="1" outlineLevel="1" x14ac:dyDescent="0.35">
      <c r="A1044" s="64">
        <v>6841143</v>
      </c>
      <c r="B1044" s="64" t="s">
        <v>102</v>
      </c>
      <c r="C1044" s="64">
        <v>3767.1</v>
      </c>
      <c r="D1044" s="64">
        <v>153</v>
      </c>
      <c r="E1044" s="64">
        <v>310.11</v>
      </c>
      <c r="F1044" s="64">
        <v>304.02999999999997</v>
      </c>
      <c r="H1044" s="64">
        <f t="shared" si="127"/>
        <v>-6.0800000000000409</v>
      </c>
      <c r="J1044" s="64">
        <f t="shared" si="123"/>
        <v>141</v>
      </c>
      <c r="K1044" s="64">
        <f t="shared" si="124"/>
        <v>151</v>
      </c>
      <c r="L1044" s="64">
        <f t="shared" si="125"/>
        <v>519</v>
      </c>
      <c r="M1044" s="64">
        <f t="shared" si="126"/>
        <v>213</v>
      </c>
      <c r="T1044" s="64">
        <f t="shared" si="129"/>
        <v>1023</v>
      </c>
      <c r="U1044" s="64" t="e">
        <f ca="1">INDEX(OFFSET($G$21,0,MATCH(U$20,$H$20:$I$20,0),COUNT($A$21:$A$2199),1),MATCH($T1044,OFFSET($I$21,0,MATCH(U$21,$J$19:$M$19,0),COUNT($A$21:$A$2199),1),0),1)</f>
        <v>#N/A</v>
      </c>
      <c r="V1044" s="64" t="e">
        <f ca="1">INDEX(OFFSET($G$21,0,MATCH(V$20,$H$20:$I$20,0),COUNT($A$21:$A$2199),1),MATCH($T1044,OFFSET($I$21,0,MATCH(V$21,$J$19:$M$19,0),COUNT($A$21:$A$2199),1),0),1)</f>
        <v>#N/A</v>
      </c>
      <c r="Y1044" s="64" t="str">
        <f t="shared" ca="1" si="128"/>
        <v xml:space="preserve"> </v>
      </c>
      <c r="Z1044" s="64" t="str">
        <f t="shared" ca="1" si="130"/>
        <v xml:space="preserve"> </v>
      </c>
    </row>
    <row r="1045" spans="1:26" hidden="1" outlineLevel="1" x14ac:dyDescent="0.35">
      <c r="A1045" s="64">
        <v>6843488</v>
      </c>
      <c r="B1045" s="64" t="s">
        <v>102</v>
      </c>
      <c r="C1045" s="64">
        <v>4144.5</v>
      </c>
      <c r="D1045" s="64">
        <v>184</v>
      </c>
      <c r="E1045" s="64">
        <v>332.85</v>
      </c>
      <c r="F1045" s="64">
        <v>326.67</v>
      </c>
      <c r="H1045" s="64">
        <f t="shared" si="127"/>
        <v>-6.1800000000000068</v>
      </c>
      <c r="J1045" s="64">
        <f t="shared" ref="J1045:J1108" si="131">IF($B1045=J$19,J1044+1,J1044)</f>
        <v>142</v>
      </c>
      <c r="K1045" s="64">
        <f t="shared" ref="K1045:K1108" si="132">IF($B1045=K$19,K1044+1,K1044)</f>
        <v>151</v>
      </c>
      <c r="L1045" s="64">
        <f t="shared" ref="L1045:L1108" si="133">IF($B1045=L$19,L1044+1,L1044)</f>
        <v>519</v>
      </c>
      <c r="M1045" s="64">
        <f t="shared" ref="M1045:M1108" si="134">IF($B1045=M$19,M1044+1,M1044)</f>
        <v>213</v>
      </c>
      <c r="T1045" s="64">
        <f t="shared" si="129"/>
        <v>1024</v>
      </c>
      <c r="U1045" s="64" t="e">
        <f ca="1">INDEX(OFFSET($G$21,0,MATCH(U$20,$H$20:$I$20,0),COUNT($A$21:$A$2199),1),MATCH($T1045,OFFSET($I$21,0,MATCH(U$21,$J$19:$M$19,0),COUNT($A$21:$A$2199),1),0),1)</f>
        <v>#N/A</v>
      </c>
      <c r="V1045" s="64" t="e">
        <f ca="1">INDEX(OFFSET($G$21,0,MATCH(V$20,$H$20:$I$20,0),COUNT($A$21:$A$2199),1),MATCH($T1045,OFFSET($I$21,0,MATCH(V$21,$J$19:$M$19,0),COUNT($A$21:$A$2199),1),0),1)</f>
        <v>#N/A</v>
      </c>
      <c r="Y1045" s="64" t="str">
        <f t="shared" ca="1" si="128"/>
        <v xml:space="preserve"> </v>
      </c>
      <c r="Z1045" s="64" t="str">
        <f t="shared" ca="1" si="130"/>
        <v xml:space="preserve"> </v>
      </c>
    </row>
    <row r="1046" spans="1:26" hidden="1" outlineLevel="1" x14ac:dyDescent="0.35">
      <c r="A1046" s="64">
        <v>6847711</v>
      </c>
      <c r="B1046" s="64" t="s">
        <v>416</v>
      </c>
      <c r="C1046" s="64">
        <v>5541.87</v>
      </c>
      <c r="D1046" s="64">
        <v>183</v>
      </c>
      <c r="E1046" s="64">
        <v>468.41</v>
      </c>
      <c r="F1046" s="64">
        <v>0</v>
      </c>
      <c r="H1046" s="64">
        <f t="shared" ref="H1046:H1109" si="135">F1046-E1046</f>
        <v>-468.41</v>
      </c>
      <c r="J1046" s="64">
        <f t="shared" si="131"/>
        <v>142</v>
      </c>
      <c r="K1046" s="64">
        <f t="shared" si="132"/>
        <v>151</v>
      </c>
      <c r="L1046" s="64">
        <f t="shared" si="133"/>
        <v>519</v>
      </c>
      <c r="M1046" s="64">
        <f t="shared" si="134"/>
        <v>214</v>
      </c>
      <c r="T1046" s="64">
        <f t="shared" si="129"/>
        <v>1025</v>
      </c>
      <c r="U1046" s="64" t="e">
        <f ca="1">INDEX(OFFSET($G$21,0,MATCH(U$20,$H$20:$I$20,0),COUNT($A$21:$A$2199),1),MATCH($T1046,OFFSET($I$21,0,MATCH(U$21,$J$19:$M$19,0),COUNT($A$21:$A$2199),1),0),1)</f>
        <v>#N/A</v>
      </c>
      <c r="V1046" s="64" t="e">
        <f ca="1">INDEX(OFFSET($G$21,0,MATCH(V$20,$H$20:$I$20,0),COUNT($A$21:$A$2199),1),MATCH($T1046,OFFSET($I$21,0,MATCH(V$21,$J$19:$M$19,0),COUNT($A$21:$A$2199),1),0),1)</f>
        <v>#N/A</v>
      </c>
      <c r="Y1046" s="64" t="str">
        <f t="shared" ca="1" si="128"/>
        <v xml:space="preserve"> </v>
      </c>
      <c r="Z1046" s="64" t="str">
        <f t="shared" ca="1" si="130"/>
        <v xml:space="preserve"> </v>
      </c>
    </row>
    <row r="1047" spans="1:26" hidden="1" outlineLevel="1" x14ac:dyDescent="0.35">
      <c r="A1047" s="64">
        <v>6849246</v>
      </c>
      <c r="B1047" s="64" t="s">
        <v>416</v>
      </c>
      <c r="C1047" s="64">
        <v>1624.74</v>
      </c>
      <c r="D1047" s="64">
        <v>49</v>
      </c>
      <c r="E1047" s="64">
        <v>129.55000000000001</v>
      </c>
      <c r="F1047" s="64">
        <v>0</v>
      </c>
      <c r="H1047" s="64">
        <f t="shared" si="135"/>
        <v>-129.55000000000001</v>
      </c>
      <c r="J1047" s="64">
        <f t="shared" si="131"/>
        <v>142</v>
      </c>
      <c r="K1047" s="64">
        <f t="shared" si="132"/>
        <v>151</v>
      </c>
      <c r="L1047" s="64">
        <f t="shared" si="133"/>
        <v>519</v>
      </c>
      <c r="M1047" s="64">
        <f t="shared" si="134"/>
        <v>215</v>
      </c>
      <c r="T1047" s="64">
        <f t="shared" si="129"/>
        <v>1026</v>
      </c>
      <c r="U1047" s="64" t="e">
        <f ca="1">INDEX(OFFSET($G$21,0,MATCH(U$20,$H$20:$I$20,0),COUNT($A$21:$A$2199),1),MATCH($T1047,OFFSET($I$21,0,MATCH(U$21,$J$19:$M$19,0),COUNT($A$21:$A$2199),1),0),1)</f>
        <v>#N/A</v>
      </c>
      <c r="V1047" s="64" t="e">
        <f ca="1">INDEX(OFFSET($G$21,0,MATCH(V$20,$H$20:$I$20,0),COUNT($A$21:$A$2199),1),MATCH($T1047,OFFSET($I$21,0,MATCH(V$21,$J$19:$M$19,0),COUNT($A$21:$A$2199),1),0),1)</f>
        <v>#N/A</v>
      </c>
      <c r="Y1047" s="64" t="str">
        <f t="shared" ref="Y1047:Y1110" ca="1" si="136">IF(ISNA(U1047)," ",U1047)</f>
        <v xml:space="preserve"> </v>
      </c>
      <c r="Z1047" s="64" t="str">
        <f t="shared" ca="1" si="130"/>
        <v xml:space="preserve"> </v>
      </c>
    </row>
    <row r="1048" spans="1:26" hidden="1" outlineLevel="1" x14ac:dyDescent="0.35">
      <c r="A1048" s="64">
        <v>6849410</v>
      </c>
      <c r="B1048" s="64" t="s">
        <v>416</v>
      </c>
      <c r="C1048" s="64">
        <v>12775.15</v>
      </c>
      <c r="D1048" s="64">
        <v>370</v>
      </c>
      <c r="E1048" s="64">
        <v>1055.08</v>
      </c>
      <c r="F1048" s="64">
        <v>0</v>
      </c>
      <c r="H1048" s="64">
        <f t="shared" si="135"/>
        <v>-1055.08</v>
      </c>
      <c r="J1048" s="64">
        <f t="shared" si="131"/>
        <v>142</v>
      </c>
      <c r="K1048" s="64">
        <f t="shared" si="132"/>
        <v>151</v>
      </c>
      <c r="L1048" s="64">
        <f t="shared" si="133"/>
        <v>519</v>
      </c>
      <c r="M1048" s="64">
        <f t="shared" si="134"/>
        <v>216</v>
      </c>
      <c r="T1048" s="64">
        <f t="shared" ref="T1048:T1111" si="137">T1047+1</f>
        <v>1027</v>
      </c>
      <c r="U1048" s="64" t="e">
        <f ca="1">INDEX(OFFSET($G$21,0,MATCH(U$20,$H$20:$I$20,0),COUNT($A$21:$A$2199),1),MATCH($T1048,OFFSET($I$21,0,MATCH(U$21,$J$19:$M$19,0),COUNT($A$21:$A$2199),1),0),1)</f>
        <v>#N/A</v>
      </c>
      <c r="V1048" s="64" t="e">
        <f ca="1">INDEX(OFFSET($G$21,0,MATCH(V$20,$H$20:$I$20,0),COUNT($A$21:$A$2199),1),MATCH($T1048,OFFSET($I$21,0,MATCH(V$21,$J$19:$M$19,0),COUNT($A$21:$A$2199),1),0),1)</f>
        <v>#N/A</v>
      </c>
      <c r="Y1048" s="64" t="str">
        <f t="shared" ca="1" si="136"/>
        <v xml:space="preserve"> </v>
      </c>
      <c r="Z1048" s="64" t="str">
        <f t="shared" ref="Z1048:Z1111" ca="1" si="138">IF(ISNA(V1048)," ",V1048)</f>
        <v xml:space="preserve"> </v>
      </c>
    </row>
    <row r="1049" spans="1:26" hidden="1" outlineLevel="1" x14ac:dyDescent="0.35">
      <c r="A1049" s="64">
        <v>6858635</v>
      </c>
      <c r="B1049" s="64" t="s">
        <v>102</v>
      </c>
      <c r="C1049" s="64">
        <v>5575.61</v>
      </c>
      <c r="D1049" s="64">
        <v>151</v>
      </c>
      <c r="E1049" s="64">
        <v>458.81</v>
      </c>
      <c r="F1049" s="64">
        <v>457.93</v>
      </c>
      <c r="H1049" s="64">
        <f t="shared" si="135"/>
        <v>-0.87999999999999545</v>
      </c>
      <c r="J1049" s="64">
        <f t="shared" si="131"/>
        <v>143</v>
      </c>
      <c r="K1049" s="64">
        <f t="shared" si="132"/>
        <v>151</v>
      </c>
      <c r="L1049" s="64">
        <f t="shared" si="133"/>
        <v>519</v>
      </c>
      <c r="M1049" s="64">
        <f t="shared" si="134"/>
        <v>216</v>
      </c>
      <c r="T1049" s="64">
        <f t="shared" si="137"/>
        <v>1028</v>
      </c>
      <c r="U1049" s="64" t="e">
        <f ca="1">INDEX(OFFSET($G$21,0,MATCH(U$20,$H$20:$I$20,0),COUNT($A$21:$A$2199),1),MATCH($T1049,OFFSET($I$21,0,MATCH(U$21,$J$19:$M$19,0),COUNT($A$21:$A$2199),1),0),1)</f>
        <v>#N/A</v>
      </c>
      <c r="V1049" s="64" t="e">
        <f ca="1">INDEX(OFFSET($G$21,0,MATCH(V$20,$H$20:$I$20,0),COUNT($A$21:$A$2199),1),MATCH($T1049,OFFSET($I$21,0,MATCH(V$21,$J$19:$M$19,0),COUNT($A$21:$A$2199),1),0),1)</f>
        <v>#N/A</v>
      </c>
      <c r="Y1049" s="64" t="str">
        <f t="shared" ca="1" si="136"/>
        <v xml:space="preserve"> </v>
      </c>
      <c r="Z1049" s="64" t="str">
        <f t="shared" ca="1" si="138"/>
        <v xml:space="preserve"> </v>
      </c>
    </row>
    <row r="1050" spans="1:26" hidden="1" outlineLevel="1" x14ac:dyDescent="0.35">
      <c r="A1050" s="64">
        <v>6859485</v>
      </c>
      <c r="B1050" s="64" t="s">
        <v>102</v>
      </c>
      <c r="C1050" s="64">
        <v>3536.04</v>
      </c>
      <c r="D1050" s="64">
        <v>153</v>
      </c>
      <c r="E1050" s="64">
        <v>276.19</v>
      </c>
      <c r="F1050" s="64">
        <v>270.62</v>
      </c>
      <c r="H1050" s="64">
        <f t="shared" si="135"/>
        <v>-5.5699999999999932</v>
      </c>
      <c r="J1050" s="64">
        <f t="shared" si="131"/>
        <v>144</v>
      </c>
      <c r="K1050" s="64">
        <f t="shared" si="132"/>
        <v>151</v>
      </c>
      <c r="L1050" s="64">
        <f t="shared" si="133"/>
        <v>519</v>
      </c>
      <c r="M1050" s="64">
        <f t="shared" si="134"/>
        <v>216</v>
      </c>
      <c r="T1050" s="64">
        <f t="shared" si="137"/>
        <v>1029</v>
      </c>
      <c r="U1050" s="64" t="e">
        <f ca="1">INDEX(OFFSET($G$21,0,MATCH(U$20,$H$20:$I$20,0),COUNT($A$21:$A$2199),1),MATCH($T1050,OFFSET($I$21,0,MATCH(U$21,$J$19:$M$19,0),COUNT($A$21:$A$2199),1),0),1)</f>
        <v>#N/A</v>
      </c>
      <c r="V1050" s="64" t="e">
        <f ca="1">INDEX(OFFSET($G$21,0,MATCH(V$20,$H$20:$I$20,0),COUNT($A$21:$A$2199),1),MATCH($T1050,OFFSET($I$21,0,MATCH(V$21,$J$19:$M$19,0),COUNT($A$21:$A$2199),1),0),1)</f>
        <v>#N/A</v>
      </c>
      <c r="Y1050" s="64" t="str">
        <f t="shared" ca="1" si="136"/>
        <v xml:space="preserve"> </v>
      </c>
      <c r="Z1050" s="64" t="str">
        <f t="shared" ca="1" si="138"/>
        <v xml:space="preserve"> </v>
      </c>
    </row>
    <row r="1051" spans="1:26" hidden="1" outlineLevel="1" x14ac:dyDescent="0.35">
      <c r="A1051" s="64">
        <v>6866711</v>
      </c>
      <c r="B1051" s="64" t="s">
        <v>184</v>
      </c>
      <c r="C1051" s="64">
        <v>6570.43</v>
      </c>
      <c r="D1051" s="64">
        <v>183</v>
      </c>
      <c r="E1051" s="64">
        <v>543.94000000000005</v>
      </c>
      <c r="F1051" s="64">
        <v>0</v>
      </c>
      <c r="H1051" s="64">
        <f t="shared" si="135"/>
        <v>-543.94000000000005</v>
      </c>
      <c r="J1051" s="64">
        <f t="shared" si="131"/>
        <v>144</v>
      </c>
      <c r="K1051" s="64">
        <f t="shared" si="132"/>
        <v>151</v>
      </c>
      <c r="L1051" s="64">
        <f t="shared" si="133"/>
        <v>520</v>
      </c>
      <c r="M1051" s="64">
        <f t="shared" si="134"/>
        <v>216</v>
      </c>
      <c r="T1051" s="64">
        <f t="shared" si="137"/>
        <v>1030</v>
      </c>
      <c r="U1051" s="64" t="e">
        <f ca="1">INDEX(OFFSET($G$21,0,MATCH(U$20,$H$20:$I$20,0),COUNT($A$21:$A$2199),1),MATCH($T1051,OFFSET($I$21,0,MATCH(U$21,$J$19:$M$19,0),COUNT($A$21:$A$2199),1),0),1)</f>
        <v>#N/A</v>
      </c>
      <c r="V1051" s="64" t="e">
        <f ca="1">INDEX(OFFSET($G$21,0,MATCH(V$20,$H$20:$I$20,0),COUNT($A$21:$A$2199),1),MATCH($T1051,OFFSET($I$21,0,MATCH(V$21,$J$19:$M$19,0),COUNT($A$21:$A$2199),1),0),1)</f>
        <v>#N/A</v>
      </c>
      <c r="Y1051" s="64" t="str">
        <f t="shared" ca="1" si="136"/>
        <v xml:space="preserve"> </v>
      </c>
      <c r="Z1051" s="64" t="str">
        <f t="shared" ca="1" si="138"/>
        <v xml:space="preserve"> </v>
      </c>
    </row>
    <row r="1052" spans="1:26" hidden="1" outlineLevel="1" x14ac:dyDescent="0.35">
      <c r="A1052" s="64">
        <v>6867701</v>
      </c>
      <c r="B1052" s="64" t="s">
        <v>184</v>
      </c>
      <c r="C1052" s="64">
        <v>5319.6</v>
      </c>
      <c r="D1052" s="64">
        <v>183</v>
      </c>
      <c r="E1052" s="64">
        <v>423.91</v>
      </c>
      <c r="F1052" s="64">
        <v>0</v>
      </c>
      <c r="H1052" s="64">
        <f t="shared" si="135"/>
        <v>-423.91</v>
      </c>
      <c r="J1052" s="64">
        <f t="shared" si="131"/>
        <v>144</v>
      </c>
      <c r="K1052" s="64">
        <f t="shared" si="132"/>
        <v>151</v>
      </c>
      <c r="L1052" s="64">
        <f t="shared" si="133"/>
        <v>521</v>
      </c>
      <c r="M1052" s="64">
        <f t="shared" si="134"/>
        <v>216</v>
      </c>
      <c r="T1052" s="64">
        <f t="shared" si="137"/>
        <v>1031</v>
      </c>
      <c r="U1052" s="64" t="e">
        <f ca="1">INDEX(OFFSET($G$21,0,MATCH(U$20,$H$20:$I$20,0),COUNT($A$21:$A$2199),1),MATCH($T1052,OFFSET($I$21,0,MATCH(U$21,$J$19:$M$19,0),COUNT($A$21:$A$2199),1),0),1)</f>
        <v>#N/A</v>
      </c>
      <c r="V1052" s="64" t="e">
        <f ca="1">INDEX(OFFSET($G$21,0,MATCH(V$20,$H$20:$I$20,0),COUNT($A$21:$A$2199),1),MATCH($T1052,OFFSET($I$21,0,MATCH(V$21,$J$19:$M$19,0),COUNT($A$21:$A$2199),1),0),1)</f>
        <v>#N/A</v>
      </c>
      <c r="Y1052" s="64" t="str">
        <f t="shared" ca="1" si="136"/>
        <v xml:space="preserve"> </v>
      </c>
      <c r="Z1052" s="64" t="str">
        <f t="shared" ca="1" si="138"/>
        <v xml:space="preserve"> </v>
      </c>
    </row>
    <row r="1053" spans="1:26" hidden="1" outlineLevel="1" x14ac:dyDescent="0.35">
      <c r="A1053" s="64">
        <v>6869468</v>
      </c>
      <c r="B1053" s="64" t="s">
        <v>184</v>
      </c>
      <c r="C1053" s="64">
        <v>4322.93</v>
      </c>
      <c r="D1053" s="64">
        <v>186</v>
      </c>
      <c r="E1053" s="64">
        <v>355.37</v>
      </c>
      <c r="F1053" s="64">
        <v>0</v>
      </c>
      <c r="H1053" s="64">
        <f t="shared" si="135"/>
        <v>-355.37</v>
      </c>
      <c r="J1053" s="64">
        <f t="shared" si="131"/>
        <v>144</v>
      </c>
      <c r="K1053" s="64">
        <f t="shared" si="132"/>
        <v>151</v>
      </c>
      <c r="L1053" s="64">
        <f t="shared" si="133"/>
        <v>522</v>
      </c>
      <c r="M1053" s="64">
        <f t="shared" si="134"/>
        <v>216</v>
      </c>
      <c r="T1053" s="64">
        <f t="shared" si="137"/>
        <v>1032</v>
      </c>
      <c r="U1053" s="64" t="e">
        <f ca="1">INDEX(OFFSET($G$21,0,MATCH(U$20,$H$20:$I$20,0),COUNT($A$21:$A$2199),1),MATCH($T1053,OFFSET($I$21,0,MATCH(U$21,$J$19:$M$19,0),COUNT($A$21:$A$2199),1),0),1)</f>
        <v>#N/A</v>
      </c>
      <c r="V1053" s="64" t="e">
        <f ca="1">INDEX(OFFSET($G$21,0,MATCH(V$20,$H$20:$I$20,0),COUNT($A$21:$A$2199),1),MATCH($T1053,OFFSET($I$21,0,MATCH(V$21,$J$19:$M$19,0),COUNT($A$21:$A$2199),1),0),1)</f>
        <v>#N/A</v>
      </c>
      <c r="Y1053" s="64" t="str">
        <f t="shared" ca="1" si="136"/>
        <v xml:space="preserve"> </v>
      </c>
      <c r="Z1053" s="64" t="str">
        <f t="shared" ca="1" si="138"/>
        <v xml:space="preserve"> </v>
      </c>
    </row>
    <row r="1054" spans="1:26" hidden="1" outlineLevel="1" x14ac:dyDescent="0.35">
      <c r="A1054" s="64">
        <v>6870548</v>
      </c>
      <c r="B1054" s="64" t="s">
        <v>405</v>
      </c>
      <c r="C1054" s="64">
        <v>1434.77</v>
      </c>
      <c r="D1054" s="64">
        <v>153</v>
      </c>
      <c r="E1054" s="64">
        <v>118.79</v>
      </c>
      <c r="F1054" s="64">
        <v>120.26</v>
      </c>
      <c r="H1054" s="64">
        <f t="shared" si="135"/>
        <v>1.4699999999999989</v>
      </c>
      <c r="J1054" s="64">
        <f t="shared" si="131"/>
        <v>144</v>
      </c>
      <c r="K1054" s="64">
        <f t="shared" si="132"/>
        <v>152</v>
      </c>
      <c r="L1054" s="64">
        <f t="shared" si="133"/>
        <v>522</v>
      </c>
      <c r="M1054" s="64">
        <f t="shared" si="134"/>
        <v>216</v>
      </c>
      <c r="T1054" s="64">
        <f t="shared" si="137"/>
        <v>1033</v>
      </c>
      <c r="U1054" s="64" t="e">
        <f ca="1">INDEX(OFFSET($G$21,0,MATCH(U$20,$H$20:$I$20,0),COUNT($A$21:$A$2199),1),MATCH($T1054,OFFSET($I$21,0,MATCH(U$21,$J$19:$M$19,0),COUNT($A$21:$A$2199),1),0),1)</f>
        <v>#N/A</v>
      </c>
      <c r="V1054" s="64" t="e">
        <f ca="1">INDEX(OFFSET($G$21,0,MATCH(V$20,$H$20:$I$20,0),COUNT($A$21:$A$2199),1),MATCH($T1054,OFFSET($I$21,0,MATCH(V$21,$J$19:$M$19,0),COUNT($A$21:$A$2199),1),0),1)</f>
        <v>#N/A</v>
      </c>
      <c r="Y1054" s="64" t="str">
        <f t="shared" ca="1" si="136"/>
        <v xml:space="preserve"> </v>
      </c>
      <c r="Z1054" s="64" t="str">
        <f t="shared" ca="1" si="138"/>
        <v xml:space="preserve"> </v>
      </c>
    </row>
    <row r="1055" spans="1:26" hidden="1" outlineLevel="1" x14ac:dyDescent="0.35">
      <c r="A1055" s="64">
        <v>6872510</v>
      </c>
      <c r="B1055" s="64" t="s">
        <v>184</v>
      </c>
      <c r="C1055" s="64">
        <v>2712.98</v>
      </c>
      <c r="D1055" s="64">
        <v>183</v>
      </c>
      <c r="E1055" s="64">
        <v>213.14</v>
      </c>
      <c r="F1055" s="64">
        <v>0</v>
      </c>
      <c r="H1055" s="64">
        <f t="shared" si="135"/>
        <v>-213.14</v>
      </c>
      <c r="J1055" s="64">
        <f t="shared" si="131"/>
        <v>144</v>
      </c>
      <c r="K1055" s="64">
        <f t="shared" si="132"/>
        <v>152</v>
      </c>
      <c r="L1055" s="64">
        <f t="shared" si="133"/>
        <v>523</v>
      </c>
      <c r="M1055" s="64">
        <f t="shared" si="134"/>
        <v>216</v>
      </c>
      <c r="T1055" s="64">
        <f t="shared" si="137"/>
        <v>1034</v>
      </c>
      <c r="U1055" s="64" t="e">
        <f ca="1">INDEX(OFFSET($G$21,0,MATCH(U$20,$H$20:$I$20,0),COUNT($A$21:$A$2199),1),MATCH($T1055,OFFSET($I$21,0,MATCH(U$21,$J$19:$M$19,0),COUNT($A$21:$A$2199),1),0),1)</f>
        <v>#N/A</v>
      </c>
      <c r="V1055" s="64" t="e">
        <f ca="1">INDEX(OFFSET($G$21,0,MATCH(V$20,$H$20:$I$20,0),COUNT($A$21:$A$2199),1),MATCH($T1055,OFFSET($I$21,0,MATCH(V$21,$J$19:$M$19,0),COUNT($A$21:$A$2199),1),0),1)</f>
        <v>#N/A</v>
      </c>
      <c r="Y1055" s="64" t="str">
        <f t="shared" ca="1" si="136"/>
        <v xml:space="preserve"> </v>
      </c>
      <c r="Z1055" s="64" t="str">
        <f t="shared" ca="1" si="138"/>
        <v xml:space="preserve"> </v>
      </c>
    </row>
    <row r="1056" spans="1:26" hidden="1" outlineLevel="1" x14ac:dyDescent="0.35">
      <c r="A1056" s="64">
        <v>6878071</v>
      </c>
      <c r="B1056" s="64" t="s">
        <v>184</v>
      </c>
      <c r="C1056" s="64">
        <v>3377.86</v>
      </c>
      <c r="D1056" s="64">
        <v>183</v>
      </c>
      <c r="E1056" s="64">
        <v>268.16000000000003</v>
      </c>
      <c r="F1056" s="64">
        <v>0</v>
      </c>
      <c r="H1056" s="64">
        <f t="shared" si="135"/>
        <v>-268.16000000000003</v>
      </c>
      <c r="J1056" s="64">
        <f t="shared" si="131"/>
        <v>144</v>
      </c>
      <c r="K1056" s="64">
        <f t="shared" si="132"/>
        <v>152</v>
      </c>
      <c r="L1056" s="64">
        <f t="shared" si="133"/>
        <v>524</v>
      </c>
      <c r="M1056" s="64">
        <f t="shared" si="134"/>
        <v>216</v>
      </c>
      <c r="T1056" s="64">
        <f t="shared" si="137"/>
        <v>1035</v>
      </c>
      <c r="U1056" s="64" t="e">
        <f ca="1">INDEX(OFFSET($G$21,0,MATCH(U$20,$H$20:$I$20,0),COUNT($A$21:$A$2199),1),MATCH($T1056,OFFSET($I$21,0,MATCH(U$21,$J$19:$M$19,0),COUNT($A$21:$A$2199),1),0),1)</f>
        <v>#N/A</v>
      </c>
      <c r="V1056" s="64" t="e">
        <f ca="1">INDEX(OFFSET($G$21,0,MATCH(V$20,$H$20:$I$20,0),COUNT($A$21:$A$2199),1),MATCH($T1056,OFFSET($I$21,0,MATCH(V$21,$J$19:$M$19,0),COUNT($A$21:$A$2199),1),0),1)</f>
        <v>#N/A</v>
      </c>
      <c r="Y1056" s="64" t="str">
        <f t="shared" ca="1" si="136"/>
        <v xml:space="preserve"> </v>
      </c>
      <c r="Z1056" s="64" t="str">
        <f t="shared" ca="1" si="138"/>
        <v xml:space="preserve"> </v>
      </c>
    </row>
    <row r="1057" spans="1:26" hidden="1" outlineLevel="1" x14ac:dyDescent="0.35">
      <c r="A1057" s="64">
        <v>6884648</v>
      </c>
      <c r="B1057" s="64" t="s">
        <v>102</v>
      </c>
      <c r="C1057" s="64">
        <v>2679.31</v>
      </c>
      <c r="D1057" s="64">
        <v>184</v>
      </c>
      <c r="E1057" s="64">
        <v>216.26</v>
      </c>
      <c r="F1057" s="64">
        <v>215.16</v>
      </c>
      <c r="H1057" s="64">
        <f t="shared" si="135"/>
        <v>-1.0999999999999943</v>
      </c>
      <c r="J1057" s="64">
        <f t="shared" si="131"/>
        <v>145</v>
      </c>
      <c r="K1057" s="64">
        <f t="shared" si="132"/>
        <v>152</v>
      </c>
      <c r="L1057" s="64">
        <f t="shared" si="133"/>
        <v>524</v>
      </c>
      <c r="M1057" s="64">
        <f t="shared" si="134"/>
        <v>216</v>
      </c>
      <c r="T1057" s="64">
        <f t="shared" si="137"/>
        <v>1036</v>
      </c>
      <c r="U1057" s="64" t="e">
        <f ca="1">INDEX(OFFSET($G$21,0,MATCH(U$20,$H$20:$I$20,0),COUNT($A$21:$A$2199),1),MATCH($T1057,OFFSET($I$21,0,MATCH(U$21,$J$19:$M$19,0),COUNT($A$21:$A$2199),1),0),1)</f>
        <v>#N/A</v>
      </c>
      <c r="V1057" s="64" t="e">
        <f ca="1">INDEX(OFFSET($G$21,0,MATCH(V$20,$H$20:$I$20,0),COUNT($A$21:$A$2199),1),MATCH($T1057,OFFSET($I$21,0,MATCH(V$21,$J$19:$M$19,0),COUNT($A$21:$A$2199),1),0),1)</f>
        <v>#N/A</v>
      </c>
      <c r="Y1057" s="64" t="str">
        <f t="shared" ca="1" si="136"/>
        <v xml:space="preserve"> </v>
      </c>
      <c r="Z1057" s="64" t="str">
        <f t="shared" ca="1" si="138"/>
        <v xml:space="preserve"> </v>
      </c>
    </row>
    <row r="1058" spans="1:26" hidden="1" outlineLevel="1" x14ac:dyDescent="0.35">
      <c r="A1058" s="64">
        <v>6886545</v>
      </c>
      <c r="B1058" s="64" t="s">
        <v>184</v>
      </c>
      <c r="C1058" s="64">
        <v>6161.96</v>
      </c>
      <c r="D1058" s="64">
        <v>185</v>
      </c>
      <c r="E1058" s="64">
        <v>490.97</v>
      </c>
      <c r="F1058" s="64">
        <v>0</v>
      </c>
      <c r="H1058" s="64">
        <f t="shared" si="135"/>
        <v>-490.97</v>
      </c>
      <c r="J1058" s="64">
        <f t="shared" si="131"/>
        <v>145</v>
      </c>
      <c r="K1058" s="64">
        <f t="shared" si="132"/>
        <v>152</v>
      </c>
      <c r="L1058" s="64">
        <f t="shared" si="133"/>
        <v>525</v>
      </c>
      <c r="M1058" s="64">
        <f t="shared" si="134"/>
        <v>216</v>
      </c>
      <c r="T1058" s="64">
        <f t="shared" si="137"/>
        <v>1037</v>
      </c>
      <c r="U1058" s="64" t="e">
        <f ca="1">INDEX(OFFSET($G$21,0,MATCH(U$20,$H$20:$I$20,0),COUNT($A$21:$A$2199),1),MATCH($T1058,OFFSET($I$21,0,MATCH(U$21,$J$19:$M$19,0),COUNT($A$21:$A$2199),1),0),1)</f>
        <v>#N/A</v>
      </c>
      <c r="V1058" s="64" t="e">
        <f ca="1">INDEX(OFFSET($G$21,0,MATCH(V$20,$H$20:$I$20,0),COUNT($A$21:$A$2199),1),MATCH($T1058,OFFSET($I$21,0,MATCH(V$21,$J$19:$M$19,0),COUNT($A$21:$A$2199),1),0),1)</f>
        <v>#N/A</v>
      </c>
      <c r="Y1058" s="64" t="str">
        <f t="shared" ca="1" si="136"/>
        <v xml:space="preserve"> </v>
      </c>
      <c r="Z1058" s="64" t="str">
        <f t="shared" ca="1" si="138"/>
        <v xml:space="preserve"> </v>
      </c>
    </row>
    <row r="1059" spans="1:26" hidden="1" outlineLevel="1" x14ac:dyDescent="0.35">
      <c r="A1059" s="64">
        <v>6886826</v>
      </c>
      <c r="B1059" s="64" t="s">
        <v>184</v>
      </c>
      <c r="C1059" s="64">
        <v>5054.58</v>
      </c>
      <c r="D1059" s="64">
        <v>183</v>
      </c>
      <c r="E1059" s="64">
        <v>433.77</v>
      </c>
      <c r="F1059" s="64">
        <v>0</v>
      </c>
      <c r="H1059" s="64">
        <f t="shared" si="135"/>
        <v>-433.77</v>
      </c>
      <c r="J1059" s="64">
        <f t="shared" si="131"/>
        <v>145</v>
      </c>
      <c r="K1059" s="64">
        <f t="shared" si="132"/>
        <v>152</v>
      </c>
      <c r="L1059" s="64">
        <f t="shared" si="133"/>
        <v>526</v>
      </c>
      <c r="M1059" s="64">
        <f t="shared" si="134"/>
        <v>216</v>
      </c>
      <c r="T1059" s="64">
        <f t="shared" si="137"/>
        <v>1038</v>
      </c>
      <c r="U1059" s="64" t="e">
        <f ca="1">INDEX(OFFSET($G$21,0,MATCH(U$20,$H$20:$I$20,0),COUNT($A$21:$A$2199),1),MATCH($T1059,OFFSET($I$21,0,MATCH(U$21,$J$19:$M$19,0),COUNT($A$21:$A$2199),1),0),1)</f>
        <v>#N/A</v>
      </c>
      <c r="V1059" s="64" t="e">
        <f ca="1">INDEX(OFFSET($G$21,0,MATCH(V$20,$H$20:$I$20,0),COUNT($A$21:$A$2199),1),MATCH($T1059,OFFSET($I$21,0,MATCH(V$21,$J$19:$M$19,0),COUNT($A$21:$A$2199),1),0),1)</f>
        <v>#N/A</v>
      </c>
      <c r="Y1059" s="64" t="str">
        <f t="shared" ca="1" si="136"/>
        <v xml:space="preserve"> </v>
      </c>
      <c r="Z1059" s="64" t="str">
        <f t="shared" ca="1" si="138"/>
        <v xml:space="preserve"> </v>
      </c>
    </row>
    <row r="1060" spans="1:26" hidden="1" outlineLevel="1" x14ac:dyDescent="0.35">
      <c r="A1060" s="64">
        <v>6890570</v>
      </c>
      <c r="B1060" s="64" t="s">
        <v>405</v>
      </c>
      <c r="C1060" s="64">
        <v>3183.73</v>
      </c>
      <c r="D1060" s="64">
        <v>153</v>
      </c>
      <c r="E1060" s="64">
        <v>267.49</v>
      </c>
      <c r="F1060" s="64">
        <v>264.77</v>
      </c>
      <c r="H1060" s="64">
        <f t="shared" si="135"/>
        <v>-2.7200000000000273</v>
      </c>
      <c r="J1060" s="64">
        <f t="shared" si="131"/>
        <v>145</v>
      </c>
      <c r="K1060" s="64">
        <f t="shared" si="132"/>
        <v>153</v>
      </c>
      <c r="L1060" s="64">
        <f t="shared" si="133"/>
        <v>526</v>
      </c>
      <c r="M1060" s="64">
        <f t="shared" si="134"/>
        <v>216</v>
      </c>
      <c r="T1060" s="64">
        <f t="shared" si="137"/>
        <v>1039</v>
      </c>
      <c r="U1060" s="64" t="e">
        <f ca="1">INDEX(OFFSET($G$21,0,MATCH(U$20,$H$20:$I$20,0),COUNT($A$21:$A$2199),1),MATCH($T1060,OFFSET($I$21,0,MATCH(U$21,$J$19:$M$19,0),COUNT($A$21:$A$2199),1),0),1)</f>
        <v>#N/A</v>
      </c>
      <c r="V1060" s="64" t="e">
        <f ca="1">INDEX(OFFSET($G$21,0,MATCH(V$20,$H$20:$I$20,0),COUNT($A$21:$A$2199),1),MATCH($T1060,OFFSET($I$21,0,MATCH(V$21,$J$19:$M$19,0),COUNT($A$21:$A$2199),1),0),1)</f>
        <v>#N/A</v>
      </c>
      <c r="Y1060" s="64" t="str">
        <f t="shared" ca="1" si="136"/>
        <v xml:space="preserve"> </v>
      </c>
      <c r="Z1060" s="64" t="str">
        <f t="shared" ca="1" si="138"/>
        <v xml:space="preserve"> </v>
      </c>
    </row>
    <row r="1061" spans="1:26" hidden="1" outlineLevel="1" x14ac:dyDescent="0.35">
      <c r="A1061" s="64">
        <v>6894077</v>
      </c>
      <c r="B1061" s="64" t="s">
        <v>102</v>
      </c>
      <c r="C1061" s="64">
        <v>5154.1899999999996</v>
      </c>
      <c r="D1061" s="64">
        <v>186</v>
      </c>
      <c r="E1061" s="64">
        <v>424.11</v>
      </c>
      <c r="F1061" s="64">
        <v>423.51</v>
      </c>
      <c r="H1061" s="64">
        <f t="shared" si="135"/>
        <v>-0.60000000000002274</v>
      </c>
      <c r="J1061" s="64">
        <f t="shared" si="131"/>
        <v>146</v>
      </c>
      <c r="K1061" s="64">
        <f t="shared" si="132"/>
        <v>153</v>
      </c>
      <c r="L1061" s="64">
        <f t="shared" si="133"/>
        <v>526</v>
      </c>
      <c r="M1061" s="64">
        <f t="shared" si="134"/>
        <v>216</v>
      </c>
      <c r="T1061" s="64">
        <f t="shared" si="137"/>
        <v>1040</v>
      </c>
      <c r="U1061" s="64" t="e">
        <f ca="1">INDEX(OFFSET($G$21,0,MATCH(U$20,$H$20:$I$20,0),COUNT($A$21:$A$2199),1),MATCH($T1061,OFFSET($I$21,0,MATCH(U$21,$J$19:$M$19,0),COUNT($A$21:$A$2199),1),0),1)</f>
        <v>#N/A</v>
      </c>
      <c r="V1061" s="64" t="e">
        <f ca="1">INDEX(OFFSET($G$21,0,MATCH(V$20,$H$20:$I$20,0),COUNT($A$21:$A$2199),1),MATCH($T1061,OFFSET($I$21,0,MATCH(V$21,$J$19:$M$19,0),COUNT($A$21:$A$2199),1),0),1)</f>
        <v>#N/A</v>
      </c>
      <c r="Y1061" s="64" t="str">
        <f t="shared" ca="1" si="136"/>
        <v xml:space="preserve"> </v>
      </c>
      <c r="Z1061" s="64" t="str">
        <f t="shared" ca="1" si="138"/>
        <v xml:space="preserve"> </v>
      </c>
    </row>
    <row r="1062" spans="1:26" hidden="1" outlineLevel="1" x14ac:dyDescent="0.35">
      <c r="A1062" s="64">
        <v>6896073</v>
      </c>
      <c r="B1062" s="64" t="s">
        <v>184</v>
      </c>
      <c r="C1062" s="64">
        <v>3167.93</v>
      </c>
      <c r="D1062" s="64">
        <v>183</v>
      </c>
      <c r="E1062" s="64">
        <v>257.77</v>
      </c>
      <c r="F1062" s="64">
        <v>0</v>
      </c>
      <c r="H1062" s="64">
        <f t="shared" si="135"/>
        <v>-257.77</v>
      </c>
      <c r="J1062" s="64">
        <f t="shared" si="131"/>
        <v>146</v>
      </c>
      <c r="K1062" s="64">
        <f t="shared" si="132"/>
        <v>153</v>
      </c>
      <c r="L1062" s="64">
        <f t="shared" si="133"/>
        <v>527</v>
      </c>
      <c r="M1062" s="64">
        <f t="shared" si="134"/>
        <v>216</v>
      </c>
      <c r="T1062" s="64">
        <f t="shared" si="137"/>
        <v>1041</v>
      </c>
      <c r="U1062" s="64" t="e">
        <f ca="1">INDEX(OFFSET($G$21,0,MATCH(U$20,$H$20:$I$20,0),COUNT($A$21:$A$2199),1),MATCH($T1062,OFFSET($I$21,0,MATCH(U$21,$J$19:$M$19,0),COUNT($A$21:$A$2199),1),0),1)</f>
        <v>#N/A</v>
      </c>
      <c r="V1062" s="64" t="e">
        <f ca="1">INDEX(OFFSET($G$21,0,MATCH(V$20,$H$20:$I$20,0),COUNT($A$21:$A$2199),1),MATCH($T1062,OFFSET($I$21,0,MATCH(V$21,$J$19:$M$19,0),COUNT($A$21:$A$2199),1),0),1)</f>
        <v>#N/A</v>
      </c>
      <c r="Y1062" s="64" t="str">
        <f t="shared" ca="1" si="136"/>
        <v xml:space="preserve"> </v>
      </c>
      <c r="Z1062" s="64" t="str">
        <f t="shared" ca="1" si="138"/>
        <v xml:space="preserve"> </v>
      </c>
    </row>
    <row r="1063" spans="1:26" hidden="1" outlineLevel="1" x14ac:dyDescent="0.35">
      <c r="A1063" s="64">
        <v>6898722</v>
      </c>
      <c r="B1063" s="64" t="s">
        <v>184</v>
      </c>
      <c r="C1063" s="64">
        <v>3841.62</v>
      </c>
      <c r="D1063" s="64">
        <v>182</v>
      </c>
      <c r="E1063" s="64">
        <v>318.69</v>
      </c>
      <c r="F1063" s="64">
        <v>0</v>
      </c>
      <c r="H1063" s="64">
        <f t="shared" si="135"/>
        <v>-318.69</v>
      </c>
      <c r="J1063" s="64">
        <f t="shared" si="131"/>
        <v>146</v>
      </c>
      <c r="K1063" s="64">
        <f t="shared" si="132"/>
        <v>153</v>
      </c>
      <c r="L1063" s="64">
        <f t="shared" si="133"/>
        <v>528</v>
      </c>
      <c r="M1063" s="64">
        <f t="shared" si="134"/>
        <v>216</v>
      </c>
      <c r="T1063" s="64">
        <f t="shared" si="137"/>
        <v>1042</v>
      </c>
      <c r="U1063" s="64" t="e">
        <f ca="1">INDEX(OFFSET($G$21,0,MATCH(U$20,$H$20:$I$20,0),COUNT($A$21:$A$2199),1),MATCH($T1063,OFFSET($I$21,0,MATCH(U$21,$J$19:$M$19,0),COUNT($A$21:$A$2199),1),0),1)</f>
        <v>#N/A</v>
      </c>
      <c r="V1063" s="64" t="e">
        <f ca="1">INDEX(OFFSET($G$21,0,MATCH(V$20,$H$20:$I$20,0),COUNT($A$21:$A$2199),1),MATCH($T1063,OFFSET($I$21,0,MATCH(V$21,$J$19:$M$19,0),COUNT($A$21:$A$2199),1),0),1)</f>
        <v>#N/A</v>
      </c>
      <c r="Y1063" s="64" t="str">
        <f t="shared" ca="1" si="136"/>
        <v xml:space="preserve"> </v>
      </c>
      <c r="Z1063" s="64" t="str">
        <f t="shared" ca="1" si="138"/>
        <v xml:space="preserve"> </v>
      </c>
    </row>
    <row r="1064" spans="1:26" hidden="1" outlineLevel="1" x14ac:dyDescent="0.35">
      <c r="A1064" s="64">
        <v>6899340</v>
      </c>
      <c r="B1064" s="64" t="s">
        <v>405</v>
      </c>
      <c r="C1064" s="64">
        <v>5408.5</v>
      </c>
      <c r="D1064" s="64">
        <v>153</v>
      </c>
      <c r="E1064" s="64">
        <v>416.14</v>
      </c>
      <c r="F1064" s="64">
        <v>405.76</v>
      </c>
      <c r="H1064" s="64">
        <f t="shared" si="135"/>
        <v>-10.379999999999995</v>
      </c>
      <c r="J1064" s="64">
        <f t="shared" si="131"/>
        <v>146</v>
      </c>
      <c r="K1064" s="64">
        <f t="shared" si="132"/>
        <v>154</v>
      </c>
      <c r="L1064" s="64">
        <f t="shared" si="133"/>
        <v>528</v>
      </c>
      <c r="M1064" s="64">
        <f t="shared" si="134"/>
        <v>216</v>
      </c>
      <c r="T1064" s="64">
        <f t="shared" si="137"/>
        <v>1043</v>
      </c>
      <c r="U1064" s="64" t="e">
        <f ca="1">INDEX(OFFSET($G$21,0,MATCH(U$20,$H$20:$I$20,0),COUNT($A$21:$A$2199),1),MATCH($T1064,OFFSET($I$21,0,MATCH(U$21,$J$19:$M$19,0),COUNT($A$21:$A$2199),1),0),1)</f>
        <v>#N/A</v>
      </c>
      <c r="V1064" s="64" t="e">
        <f ca="1">INDEX(OFFSET($G$21,0,MATCH(V$20,$H$20:$I$20,0),COUNT($A$21:$A$2199),1),MATCH($T1064,OFFSET($I$21,0,MATCH(V$21,$J$19:$M$19,0),COUNT($A$21:$A$2199),1),0),1)</f>
        <v>#N/A</v>
      </c>
      <c r="Y1064" s="64" t="str">
        <f t="shared" ca="1" si="136"/>
        <v xml:space="preserve"> </v>
      </c>
      <c r="Z1064" s="64" t="str">
        <f t="shared" ca="1" si="138"/>
        <v xml:space="preserve"> </v>
      </c>
    </row>
    <row r="1065" spans="1:26" hidden="1" outlineLevel="1" x14ac:dyDescent="0.35">
      <c r="A1065" s="64">
        <v>6903935</v>
      </c>
      <c r="B1065" s="64" t="s">
        <v>102</v>
      </c>
      <c r="C1065" s="64">
        <v>6762.47</v>
      </c>
      <c r="D1065" s="64">
        <v>184</v>
      </c>
      <c r="E1065" s="64">
        <v>558.13</v>
      </c>
      <c r="F1065" s="64">
        <v>557.05999999999995</v>
      </c>
      <c r="H1065" s="64">
        <f t="shared" si="135"/>
        <v>-1.07000000000005</v>
      </c>
      <c r="J1065" s="64">
        <f t="shared" si="131"/>
        <v>147</v>
      </c>
      <c r="K1065" s="64">
        <f t="shared" si="132"/>
        <v>154</v>
      </c>
      <c r="L1065" s="64">
        <f t="shared" si="133"/>
        <v>528</v>
      </c>
      <c r="M1065" s="64">
        <f t="shared" si="134"/>
        <v>216</v>
      </c>
      <c r="T1065" s="64">
        <f t="shared" si="137"/>
        <v>1044</v>
      </c>
      <c r="U1065" s="64" t="e">
        <f ca="1">INDEX(OFFSET($G$21,0,MATCH(U$20,$H$20:$I$20,0),COUNT($A$21:$A$2199),1),MATCH($T1065,OFFSET($I$21,0,MATCH(U$21,$J$19:$M$19,0),COUNT($A$21:$A$2199),1),0),1)</f>
        <v>#N/A</v>
      </c>
      <c r="V1065" s="64" t="e">
        <f ca="1">INDEX(OFFSET($G$21,0,MATCH(V$20,$H$20:$I$20,0),COUNT($A$21:$A$2199),1),MATCH($T1065,OFFSET($I$21,0,MATCH(V$21,$J$19:$M$19,0),COUNT($A$21:$A$2199),1),0),1)</f>
        <v>#N/A</v>
      </c>
      <c r="Y1065" s="64" t="str">
        <f t="shared" ca="1" si="136"/>
        <v xml:space="preserve"> </v>
      </c>
      <c r="Z1065" s="64" t="str">
        <f t="shared" ca="1" si="138"/>
        <v xml:space="preserve"> </v>
      </c>
    </row>
    <row r="1066" spans="1:26" hidden="1" outlineLevel="1" x14ac:dyDescent="0.35">
      <c r="A1066" s="64">
        <v>6905113</v>
      </c>
      <c r="B1066" s="64" t="s">
        <v>102</v>
      </c>
      <c r="C1066" s="64">
        <v>2757.51</v>
      </c>
      <c r="D1066" s="64">
        <v>153</v>
      </c>
      <c r="E1066" s="64">
        <v>226.48</v>
      </c>
      <c r="F1066" s="64">
        <v>230.18</v>
      </c>
      <c r="H1066" s="64">
        <f t="shared" si="135"/>
        <v>3.7000000000000171</v>
      </c>
      <c r="J1066" s="64">
        <f t="shared" si="131"/>
        <v>148</v>
      </c>
      <c r="K1066" s="64">
        <f t="shared" si="132"/>
        <v>154</v>
      </c>
      <c r="L1066" s="64">
        <f t="shared" si="133"/>
        <v>528</v>
      </c>
      <c r="M1066" s="64">
        <f t="shared" si="134"/>
        <v>216</v>
      </c>
      <c r="T1066" s="64">
        <f t="shared" si="137"/>
        <v>1045</v>
      </c>
      <c r="U1066" s="64" t="e">
        <f ca="1">INDEX(OFFSET($G$21,0,MATCH(U$20,$H$20:$I$20,0),COUNT($A$21:$A$2199),1),MATCH($T1066,OFFSET($I$21,0,MATCH(U$21,$J$19:$M$19,0),COUNT($A$21:$A$2199),1),0),1)</f>
        <v>#N/A</v>
      </c>
      <c r="V1066" s="64" t="e">
        <f ca="1">INDEX(OFFSET($G$21,0,MATCH(V$20,$H$20:$I$20,0),COUNT($A$21:$A$2199),1),MATCH($T1066,OFFSET($I$21,0,MATCH(V$21,$J$19:$M$19,0),COUNT($A$21:$A$2199),1),0),1)</f>
        <v>#N/A</v>
      </c>
      <c r="Y1066" s="64" t="str">
        <f t="shared" ca="1" si="136"/>
        <v xml:space="preserve"> </v>
      </c>
      <c r="Z1066" s="64" t="str">
        <f t="shared" ca="1" si="138"/>
        <v xml:space="preserve"> </v>
      </c>
    </row>
    <row r="1067" spans="1:26" hidden="1" outlineLevel="1" x14ac:dyDescent="0.35">
      <c r="A1067" s="64">
        <v>6912548</v>
      </c>
      <c r="B1067" s="64" t="s">
        <v>184</v>
      </c>
      <c r="C1067" s="64">
        <v>5926.42</v>
      </c>
      <c r="D1067" s="64">
        <v>183</v>
      </c>
      <c r="E1067" s="64">
        <v>493.03</v>
      </c>
      <c r="F1067" s="64">
        <v>0</v>
      </c>
      <c r="H1067" s="64">
        <f t="shared" si="135"/>
        <v>-493.03</v>
      </c>
      <c r="J1067" s="64">
        <f t="shared" si="131"/>
        <v>148</v>
      </c>
      <c r="K1067" s="64">
        <f t="shared" si="132"/>
        <v>154</v>
      </c>
      <c r="L1067" s="64">
        <f t="shared" si="133"/>
        <v>529</v>
      </c>
      <c r="M1067" s="64">
        <f t="shared" si="134"/>
        <v>216</v>
      </c>
      <c r="T1067" s="64">
        <f t="shared" si="137"/>
        <v>1046</v>
      </c>
      <c r="U1067" s="64" t="e">
        <f ca="1">INDEX(OFFSET($G$21,0,MATCH(U$20,$H$20:$I$20,0),COUNT($A$21:$A$2199),1),MATCH($T1067,OFFSET($I$21,0,MATCH(U$21,$J$19:$M$19,0),COUNT($A$21:$A$2199),1),0),1)</f>
        <v>#N/A</v>
      </c>
      <c r="V1067" s="64" t="e">
        <f ca="1">INDEX(OFFSET($G$21,0,MATCH(V$20,$H$20:$I$20,0),COUNT($A$21:$A$2199),1),MATCH($T1067,OFFSET($I$21,0,MATCH(V$21,$J$19:$M$19,0),COUNT($A$21:$A$2199),1),0),1)</f>
        <v>#N/A</v>
      </c>
      <c r="Y1067" s="64" t="str">
        <f t="shared" ca="1" si="136"/>
        <v xml:space="preserve"> </v>
      </c>
      <c r="Z1067" s="64" t="str">
        <f t="shared" ca="1" si="138"/>
        <v xml:space="preserve"> </v>
      </c>
    </row>
    <row r="1068" spans="1:26" hidden="1" outlineLevel="1" x14ac:dyDescent="0.35">
      <c r="A1068" s="64">
        <v>6921606</v>
      </c>
      <c r="B1068" s="64" t="s">
        <v>184</v>
      </c>
      <c r="C1068" s="64">
        <v>4965.22</v>
      </c>
      <c r="D1068" s="64">
        <v>185</v>
      </c>
      <c r="E1068" s="64">
        <v>415.06</v>
      </c>
      <c r="F1068" s="64">
        <v>0</v>
      </c>
      <c r="H1068" s="64">
        <f t="shared" si="135"/>
        <v>-415.06</v>
      </c>
      <c r="J1068" s="64">
        <f t="shared" si="131"/>
        <v>148</v>
      </c>
      <c r="K1068" s="64">
        <f t="shared" si="132"/>
        <v>154</v>
      </c>
      <c r="L1068" s="64">
        <f t="shared" si="133"/>
        <v>530</v>
      </c>
      <c r="M1068" s="64">
        <f t="shared" si="134"/>
        <v>216</v>
      </c>
      <c r="T1068" s="64">
        <f t="shared" si="137"/>
        <v>1047</v>
      </c>
      <c r="U1068" s="64" t="e">
        <f ca="1">INDEX(OFFSET($G$21,0,MATCH(U$20,$H$20:$I$20,0),COUNT($A$21:$A$2199),1),MATCH($T1068,OFFSET($I$21,0,MATCH(U$21,$J$19:$M$19,0),COUNT($A$21:$A$2199),1),0),1)</f>
        <v>#N/A</v>
      </c>
      <c r="V1068" s="64" t="e">
        <f ca="1">INDEX(OFFSET($G$21,0,MATCH(V$20,$H$20:$I$20,0),COUNT($A$21:$A$2199),1),MATCH($T1068,OFFSET($I$21,0,MATCH(V$21,$J$19:$M$19,0),COUNT($A$21:$A$2199),1),0),1)</f>
        <v>#N/A</v>
      </c>
      <c r="Y1068" s="64" t="str">
        <f t="shared" ca="1" si="136"/>
        <v xml:space="preserve"> </v>
      </c>
      <c r="Z1068" s="64" t="str">
        <f t="shared" ca="1" si="138"/>
        <v xml:space="preserve"> </v>
      </c>
    </row>
    <row r="1069" spans="1:26" hidden="1" outlineLevel="1" x14ac:dyDescent="0.35">
      <c r="A1069" s="64">
        <v>6922068</v>
      </c>
      <c r="B1069" s="64" t="s">
        <v>184</v>
      </c>
      <c r="C1069" s="64">
        <v>3481.03</v>
      </c>
      <c r="D1069" s="64">
        <v>183</v>
      </c>
      <c r="E1069" s="64">
        <v>286.64999999999998</v>
      </c>
      <c r="F1069" s="64">
        <v>0</v>
      </c>
      <c r="H1069" s="64">
        <f t="shared" si="135"/>
        <v>-286.64999999999998</v>
      </c>
      <c r="J1069" s="64">
        <f t="shared" si="131"/>
        <v>148</v>
      </c>
      <c r="K1069" s="64">
        <f t="shared" si="132"/>
        <v>154</v>
      </c>
      <c r="L1069" s="64">
        <f t="shared" si="133"/>
        <v>531</v>
      </c>
      <c r="M1069" s="64">
        <f t="shared" si="134"/>
        <v>216</v>
      </c>
      <c r="T1069" s="64">
        <f t="shared" si="137"/>
        <v>1048</v>
      </c>
      <c r="U1069" s="64" t="e">
        <f ca="1">INDEX(OFFSET($G$21,0,MATCH(U$20,$H$20:$I$20,0),COUNT($A$21:$A$2199),1),MATCH($T1069,OFFSET($I$21,0,MATCH(U$21,$J$19:$M$19,0),COUNT($A$21:$A$2199),1),0),1)</f>
        <v>#N/A</v>
      </c>
      <c r="V1069" s="64" t="e">
        <f ca="1">INDEX(OFFSET($G$21,0,MATCH(V$20,$H$20:$I$20,0),COUNT($A$21:$A$2199),1),MATCH($T1069,OFFSET($I$21,0,MATCH(V$21,$J$19:$M$19,0),COUNT($A$21:$A$2199),1),0),1)</f>
        <v>#N/A</v>
      </c>
      <c r="Y1069" s="64" t="str">
        <f t="shared" ca="1" si="136"/>
        <v xml:space="preserve"> </v>
      </c>
      <c r="Z1069" s="64" t="str">
        <f t="shared" ca="1" si="138"/>
        <v xml:space="preserve"> </v>
      </c>
    </row>
    <row r="1070" spans="1:26" hidden="1" outlineLevel="1" x14ac:dyDescent="0.35">
      <c r="A1070" s="64">
        <v>6923579</v>
      </c>
      <c r="B1070" s="64" t="s">
        <v>416</v>
      </c>
      <c r="C1070" s="64">
        <v>2455.85</v>
      </c>
      <c r="D1070" s="64">
        <v>183</v>
      </c>
      <c r="E1070" s="64">
        <v>202.49</v>
      </c>
      <c r="F1070" s="64">
        <v>0</v>
      </c>
      <c r="H1070" s="64">
        <f t="shared" si="135"/>
        <v>-202.49</v>
      </c>
      <c r="J1070" s="64">
        <f t="shared" si="131"/>
        <v>148</v>
      </c>
      <c r="K1070" s="64">
        <f t="shared" si="132"/>
        <v>154</v>
      </c>
      <c r="L1070" s="64">
        <f t="shared" si="133"/>
        <v>531</v>
      </c>
      <c r="M1070" s="64">
        <f t="shared" si="134"/>
        <v>217</v>
      </c>
      <c r="T1070" s="64">
        <f t="shared" si="137"/>
        <v>1049</v>
      </c>
      <c r="U1070" s="64" t="e">
        <f ca="1">INDEX(OFFSET($G$21,0,MATCH(U$20,$H$20:$I$20,0),COUNT($A$21:$A$2199),1),MATCH($T1070,OFFSET($I$21,0,MATCH(U$21,$J$19:$M$19,0),COUNT($A$21:$A$2199),1),0),1)</f>
        <v>#N/A</v>
      </c>
      <c r="V1070" s="64" t="e">
        <f ca="1">INDEX(OFFSET($G$21,0,MATCH(V$20,$H$20:$I$20,0),COUNT($A$21:$A$2199),1),MATCH($T1070,OFFSET($I$21,0,MATCH(V$21,$J$19:$M$19,0),COUNT($A$21:$A$2199),1),0),1)</f>
        <v>#N/A</v>
      </c>
      <c r="Y1070" s="64" t="str">
        <f t="shared" ca="1" si="136"/>
        <v xml:space="preserve"> </v>
      </c>
      <c r="Z1070" s="64" t="str">
        <f t="shared" ca="1" si="138"/>
        <v xml:space="preserve"> </v>
      </c>
    </row>
    <row r="1071" spans="1:26" hidden="1" outlineLevel="1" x14ac:dyDescent="0.35">
      <c r="A1071" s="64">
        <v>6924858</v>
      </c>
      <c r="B1071" s="64" t="s">
        <v>184</v>
      </c>
      <c r="C1071" s="64">
        <v>3351.89</v>
      </c>
      <c r="D1071" s="64">
        <v>184</v>
      </c>
      <c r="E1071" s="64">
        <v>274.2</v>
      </c>
      <c r="F1071" s="64">
        <v>0</v>
      </c>
      <c r="H1071" s="64">
        <f t="shared" si="135"/>
        <v>-274.2</v>
      </c>
      <c r="J1071" s="64">
        <f t="shared" si="131"/>
        <v>148</v>
      </c>
      <c r="K1071" s="64">
        <f t="shared" si="132"/>
        <v>154</v>
      </c>
      <c r="L1071" s="64">
        <f t="shared" si="133"/>
        <v>532</v>
      </c>
      <c r="M1071" s="64">
        <f t="shared" si="134"/>
        <v>217</v>
      </c>
      <c r="T1071" s="64">
        <f t="shared" si="137"/>
        <v>1050</v>
      </c>
      <c r="U1071" s="64" t="e">
        <f ca="1">INDEX(OFFSET($G$21,0,MATCH(U$20,$H$20:$I$20,0),COUNT($A$21:$A$2199),1),MATCH($T1071,OFFSET($I$21,0,MATCH(U$21,$J$19:$M$19,0),COUNT($A$21:$A$2199),1),0),1)</f>
        <v>#N/A</v>
      </c>
      <c r="V1071" s="64" t="e">
        <f ca="1">INDEX(OFFSET($G$21,0,MATCH(V$20,$H$20:$I$20,0),COUNT($A$21:$A$2199),1),MATCH($T1071,OFFSET($I$21,0,MATCH(V$21,$J$19:$M$19,0),COUNT($A$21:$A$2199),1),0),1)</f>
        <v>#N/A</v>
      </c>
      <c r="Y1071" s="64" t="str">
        <f t="shared" ca="1" si="136"/>
        <v xml:space="preserve"> </v>
      </c>
      <c r="Z1071" s="64" t="str">
        <f t="shared" ca="1" si="138"/>
        <v xml:space="preserve"> </v>
      </c>
    </row>
    <row r="1072" spans="1:26" hidden="1" outlineLevel="1" x14ac:dyDescent="0.35">
      <c r="A1072" s="64">
        <v>6934245</v>
      </c>
      <c r="B1072" s="64" t="s">
        <v>184</v>
      </c>
      <c r="C1072" s="64">
        <v>8092.82</v>
      </c>
      <c r="D1072" s="64">
        <v>182</v>
      </c>
      <c r="E1072" s="64">
        <v>680.14</v>
      </c>
      <c r="F1072" s="64">
        <v>0</v>
      </c>
      <c r="H1072" s="64">
        <f t="shared" si="135"/>
        <v>-680.14</v>
      </c>
      <c r="J1072" s="64">
        <f t="shared" si="131"/>
        <v>148</v>
      </c>
      <c r="K1072" s="64">
        <f t="shared" si="132"/>
        <v>154</v>
      </c>
      <c r="L1072" s="64">
        <f t="shared" si="133"/>
        <v>533</v>
      </c>
      <c r="M1072" s="64">
        <f t="shared" si="134"/>
        <v>217</v>
      </c>
      <c r="T1072" s="64">
        <f t="shared" si="137"/>
        <v>1051</v>
      </c>
      <c r="U1072" s="64" t="e">
        <f ca="1">INDEX(OFFSET($G$21,0,MATCH(U$20,$H$20:$I$20,0),COUNT($A$21:$A$2199),1),MATCH($T1072,OFFSET($I$21,0,MATCH(U$21,$J$19:$M$19,0),COUNT($A$21:$A$2199),1),0),1)</f>
        <v>#N/A</v>
      </c>
      <c r="V1072" s="64" t="e">
        <f ca="1">INDEX(OFFSET($G$21,0,MATCH(V$20,$H$20:$I$20,0),COUNT($A$21:$A$2199),1),MATCH($T1072,OFFSET($I$21,0,MATCH(V$21,$J$19:$M$19,0),COUNT($A$21:$A$2199),1),0),1)</f>
        <v>#N/A</v>
      </c>
      <c r="Y1072" s="64" t="str">
        <f t="shared" ca="1" si="136"/>
        <v xml:space="preserve"> </v>
      </c>
      <c r="Z1072" s="64" t="str">
        <f t="shared" ca="1" si="138"/>
        <v xml:space="preserve"> </v>
      </c>
    </row>
    <row r="1073" spans="1:26" hidden="1" outlineLevel="1" x14ac:dyDescent="0.35">
      <c r="A1073" s="64">
        <v>6947743</v>
      </c>
      <c r="B1073" s="64" t="s">
        <v>184</v>
      </c>
      <c r="C1073" s="64">
        <v>1732.64</v>
      </c>
      <c r="D1073" s="64">
        <v>182</v>
      </c>
      <c r="E1073" s="64">
        <v>137.54</v>
      </c>
      <c r="F1073" s="64">
        <v>0</v>
      </c>
      <c r="H1073" s="64">
        <f t="shared" si="135"/>
        <v>-137.54</v>
      </c>
      <c r="J1073" s="64">
        <f t="shared" si="131"/>
        <v>148</v>
      </c>
      <c r="K1073" s="64">
        <f t="shared" si="132"/>
        <v>154</v>
      </c>
      <c r="L1073" s="64">
        <f t="shared" si="133"/>
        <v>534</v>
      </c>
      <c r="M1073" s="64">
        <f t="shared" si="134"/>
        <v>217</v>
      </c>
      <c r="T1073" s="64">
        <f t="shared" si="137"/>
        <v>1052</v>
      </c>
      <c r="U1073" s="64" t="e">
        <f ca="1">INDEX(OFFSET($G$21,0,MATCH(U$20,$H$20:$I$20,0),COUNT($A$21:$A$2199),1),MATCH($T1073,OFFSET($I$21,0,MATCH(U$21,$J$19:$M$19,0),COUNT($A$21:$A$2199),1),0),1)</f>
        <v>#N/A</v>
      </c>
      <c r="V1073" s="64" t="e">
        <f ca="1">INDEX(OFFSET($G$21,0,MATCH(V$20,$H$20:$I$20,0),COUNT($A$21:$A$2199),1),MATCH($T1073,OFFSET($I$21,0,MATCH(V$21,$J$19:$M$19,0),COUNT($A$21:$A$2199),1),0),1)</f>
        <v>#N/A</v>
      </c>
      <c r="Y1073" s="64" t="str">
        <f t="shared" ca="1" si="136"/>
        <v xml:space="preserve"> </v>
      </c>
      <c r="Z1073" s="64" t="str">
        <f t="shared" ca="1" si="138"/>
        <v xml:space="preserve"> </v>
      </c>
    </row>
    <row r="1074" spans="1:26" hidden="1" outlineLevel="1" x14ac:dyDescent="0.35">
      <c r="A1074" s="64">
        <v>6953203</v>
      </c>
      <c r="B1074" s="64" t="s">
        <v>405</v>
      </c>
      <c r="C1074" s="64">
        <v>4194.24</v>
      </c>
      <c r="D1074" s="64">
        <v>185</v>
      </c>
      <c r="E1074" s="64">
        <v>328.28</v>
      </c>
      <c r="F1074" s="64">
        <v>324.85000000000002</v>
      </c>
      <c r="H1074" s="64">
        <f t="shared" si="135"/>
        <v>-3.42999999999995</v>
      </c>
      <c r="J1074" s="64">
        <f t="shared" si="131"/>
        <v>148</v>
      </c>
      <c r="K1074" s="64">
        <f t="shared" si="132"/>
        <v>155</v>
      </c>
      <c r="L1074" s="64">
        <f t="shared" si="133"/>
        <v>534</v>
      </c>
      <c r="M1074" s="64">
        <f t="shared" si="134"/>
        <v>217</v>
      </c>
      <c r="T1074" s="64">
        <f t="shared" si="137"/>
        <v>1053</v>
      </c>
      <c r="U1074" s="64" t="e">
        <f ca="1">INDEX(OFFSET($G$21,0,MATCH(U$20,$H$20:$I$20,0),COUNT($A$21:$A$2199),1),MATCH($T1074,OFFSET($I$21,0,MATCH(U$21,$J$19:$M$19,0),COUNT($A$21:$A$2199),1),0),1)</f>
        <v>#N/A</v>
      </c>
      <c r="V1074" s="64" t="e">
        <f ca="1">INDEX(OFFSET($G$21,0,MATCH(V$20,$H$20:$I$20,0),COUNT($A$21:$A$2199),1),MATCH($T1074,OFFSET($I$21,0,MATCH(V$21,$J$19:$M$19,0),COUNT($A$21:$A$2199),1),0),1)</f>
        <v>#N/A</v>
      </c>
      <c r="Y1074" s="64" t="str">
        <f t="shared" ca="1" si="136"/>
        <v xml:space="preserve"> </v>
      </c>
      <c r="Z1074" s="64" t="str">
        <f t="shared" ca="1" si="138"/>
        <v xml:space="preserve"> </v>
      </c>
    </row>
    <row r="1075" spans="1:26" hidden="1" outlineLevel="1" x14ac:dyDescent="0.35">
      <c r="A1075" s="64">
        <v>6957817</v>
      </c>
      <c r="B1075" s="64" t="s">
        <v>405</v>
      </c>
      <c r="C1075" s="64">
        <v>4691.5</v>
      </c>
      <c r="D1075" s="64">
        <v>154</v>
      </c>
      <c r="E1075" s="64">
        <v>393.66</v>
      </c>
      <c r="F1075" s="64">
        <v>400.11</v>
      </c>
      <c r="H1075" s="64">
        <f t="shared" si="135"/>
        <v>6.4499999999999886</v>
      </c>
      <c r="J1075" s="64">
        <f t="shared" si="131"/>
        <v>148</v>
      </c>
      <c r="K1075" s="64">
        <f t="shared" si="132"/>
        <v>156</v>
      </c>
      <c r="L1075" s="64">
        <f t="shared" si="133"/>
        <v>534</v>
      </c>
      <c r="M1075" s="64">
        <f t="shared" si="134"/>
        <v>217</v>
      </c>
      <c r="T1075" s="64">
        <f t="shared" si="137"/>
        <v>1054</v>
      </c>
      <c r="U1075" s="64" t="e">
        <f ca="1">INDEX(OFFSET($G$21,0,MATCH(U$20,$H$20:$I$20,0),COUNT($A$21:$A$2199),1),MATCH($T1075,OFFSET($I$21,0,MATCH(U$21,$J$19:$M$19,0),COUNT($A$21:$A$2199),1),0),1)</f>
        <v>#N/A</v>
      </c>
      <c r="V1075" s="64" t="e">
        <f ca="1">INDEX(OFFSET($G$21,0,MATCH(V$20,$H$20:$I$20,0),COUNT($A$21:$A$2199),1),MATCH($T1075,OFFSET($I$21,0,MATCH(V$21,$J$19:$M$19,0),COUNT($A$21:$A$2199),1),0),1)</f>
        <v>#N/A</v>
      </c>
      <c r="Y1075" s="64" t="str">
        <f t="shared" ca="1" si="136"/>
        <v xml:space="preserve"> </v>
      </c>
      <c r="Z1075" s="64" t="str">
        <f t="shared" ca="1" si="138"/>
        <v xml:space="preserve"> </v>
      </c>
    </row>
    <row r="1076" spans="1:26" hidden="1" outlineLevel="1" x14ac:dyDescent="0.35">
      <c r="A1076" s="64">
        <v>6959300</v>
      </c>
      <c r="B1076" s="64" t="s">
        <v>184</v>
      </c>
      <c r="C1076" s="64">
        <v>8395.35</v>
      </c>
      <c r="D1076" s="64">
        <v>185</v>
      </c>
      <c r="E1076" s="64">
        <v>681.62</v>
      </c>
      <c r="F1076" s="64">
        <v>0</v>
      </c>
      <c r="H1076" s="64">
        <f t="shared" si="135"/>
        <v>-681.62</v>
      </c>
      <c r="J1076" s="64">
        <f t="shared" si="131"/>
        <v>148</v>
      </c>
      <c r="K1076" s="64">
        <f t="shared" si="132"/>
        <v>156</v>
      </c>
      <c r="L1076" s="64">
        <f t="shared" si="133"/>
        <v>535</v>
      </c>
      <c r="M1076" s="64">
        <f t="shared" si="134"/>
        <v>217</v>
      </c>
      <c r="T1076" s="64">
        <f t="shared" si="137"/>
        <v>1055</v>
      </c>
      <c r="U1076" s="64" t="e">
        <f ca="1">INDEX(OFFSET($G$21,0,MATCH(U$20,$H$20:$I$20,0),COUNT($A$21:$A$2199),1),MATCH($T1076,OFFSET($I$21,0,MATCH(U$21,$J$19:$M$19,0),COUNT($A$21:$A$2199),1),0),1)</f>
        <v>#N/A</v>
      </c>
      <c r="V1076" s="64" t="e">
        <f ca="1">INDEX(OFFSET($G$21,0,MATCH(V$20,$H$20:$I$20,0),COUNT($A$21:$A$2199),1),MATCH($T1076,OFFSET($I$21,0,MATCH(V$21,$J$19:$M$19,0),COUNT($A$21:$A$2199),1),0),1)</f>
        <v>#N/A</v>
      </c>
      <c r="Y1076" s="64" t="str">
        <f t="shared" ca="1" si="136"/>
        <v xml:space="preserve"> </v>
      </c>
      <c r="Z1076" s="64" t="str">
        <f t="shared" ca="1" si="138"/>
        <v xml:space="preserve"> </v>
      </c>
    </row>
    <row r="1077" spans="1:26" hidden="1" outlineLevel="1" x14ac:dyDescent="0.35">
      <c r="A1077" s="64">
        <v>6961131</v>
      </c>
      <c r="B1077" s="64" t="s">
        <v>416</v>
      </c>
      <c r="C1077" s="64">
        <v>5699.07</v>
      </c>
      <c r="D1077" s="64">
        <v>183</v>
      </c>
      <c r="E1077" s="64">
        <v>497.35</v>
      </c>
      <c r="F1077" s="64">
        <v>0</v>
      </c>
      <c r="H1077" s="64">
        <f t="shared" si="135"/>
        <v>-497.35</v>
      </c>
      <c r="J1077" s="64">
        <f t="shared" si="131"/>
        <v>148</v>
      </c>
      <c r="K1077" s="64">
        <f t="shared" si="132"/>
        <v>156</v>
      </c>
      <c r="L1077" s="64">
        <f t="shared" si="133"/>
        <v>535</v>
      </c>
      <c r="M1077" s="64">
        <f t="shared" si="134"/>
        <v>218</v>
      </c>
      <c r="T1077" s="64">
        <f t="shared" si="137"/>
        <v>1056</v>
      </c>
      <c r="U1077" s="64" t="e">
        <f ca="1">INDEX(OFFSET($G$21,0,MATCH(U$20,$H$20:$I$20,0),COUNT($A$21:$A$2199),1),MATCH($T1077,OFFSET($I$21,0,MATCH(U$21,$J$19:$M$19,0),COUNT($A$21:$A$2199),1),0),1)</f>
        <v>#N/A</v>
      </c>
      <c r="V1077" s="64" t="e">
        <f ca="1">INDEX(OFFSET($G$21,0,MATCH(V$20,$H$20:$I$20,0),COUNT($A$21:$A$2199),1),MATCH($T1077,OFFSET($I$21,0,MATCH(V$21,$J$19:$M$19,0),COUNT($A$21:$A$2199),1),0),1)</f>
        <v>#N/A</v>
      </c>
      <c r="Y1077" s="64" t="str">
        <f t="shared" ca="1" si="136"/>
        <v xml:space="preserve"> </v>
      </c>
      <c r="Z1077" s="64" t="str">
        <f t="shared" ca="1" si="138"/>
        <v xml:space="preserve"> </v>
      </c>
    </row>
    <row r="1078" spans="1:26" hidden="1" outlineLevel="1" x14ac:dyDescent="0.35">
      <c r="A1078" s="64">
        <v>6964169</v>
      </c>
      <c r="B1078" s="64" t="s">
        <v>405</v>
      </c>
      <c r="C1078" s="64">
        <v>2841.32</v>
      </c>
      <c r="D1078" s="64">
        <v>153</v>
      </c>
      <c r="E1078" s="64">
        <v>229.07</v>
      </c>
      <c r="F1078" s="64">
        <v>227.58</v>
      </c>
      <c r="H1078" s="64">
        <f t="shared" si="135"/>
        <v>-1.4899999999999807</v>
      </c>
      <c r="J1078" s="64">
        <f t="shared" si="131"/>
        <v>148</v>
      </c>
      <c r="K1078" s="64">
        <f t="shared" si="132"/>
        <v>157</v>
      </c>
      <c r="L1078" s="64">
        <f t="shared" si="133"/>
        <v>535</v>
      </c>
      <c r="M1078" s="64">
        <f t="shared" si="134"/>
        <v>218</v>
      </c>
      <c r="T1078" s="64">
        <f t="shared" si="137"/>
        <v>1057</v>
      </c>
      <c r="U1078" s="64" t="e">
        <f ca="1">INDEX(OFFSET($G$21,0,MATCH(U$20,$H$20:$I$20,0),COUNT($A$21:$A$2199),1),MATCH($T1078,OFFSET($I$21,0,MATCH(U$21,$J$19:$M$19,0),COUNT($A$21:$A$2199),1),0),1)</f>
        <v>#N/A</v>
      </c>
      <c r="V1078" s="64" t="e">
        <f ca="1">INDEX(OFFSET($G$21,0,MATCH(V$20,$H$20:$I$20,0),COUNT($A$21:$A$2199),1),MATCH($T1078,OFFSET($I$21,0,MATCH(V$21,$J$19:$M$19,0),COUNT($A$21:$A$2199),1),0),1)</f>
        <v>#N/A</v>
      </c>
      <c r="Y1078" s="64" t="str">
        <f t="shared" ca="1" si="136"/>
        <v xml:space="preserve"> </v>
      </c>
      <c r="Z1078" s="64" t="str">
        <f t="shared" ca="1" si="138"/>
        <v xml:space="preserve"> </v>
      </c>
    </row>
    <row r="1079" spans="1:26" hidden="1" outlineLevel="1" x14ac:dyDescent="0.35">
      <c r="A1079" s="64">
        <v>6967642</v>
      </c>
      <c r="B1079" s="64" t="s">
        <v>184</v>
      </c>
      <c r="C1079" s="64">
        <v>2340.02</v>
      </c>
      <c r="D1079" s="64">
        <v>185</v>
      </c>
      <c r="E1079" s="64">
        <v>187.48</v>
      </c>
      <c r="F1079" s="64">
        <v>0</v>
      </c>
      <c r="H1079" s="64">
        <f t="shared" si="135"/>
        <v>-187.48</v>
      </c>
      <c r="J1079" s="64">
        <f t="shared" si="131"/>
        <v>148</v>
      </c>
      <c r="K1079" s="64">
        <f t="shared" si="132"/>
        <v>157</v>
      </c>
      <c r="L1079" s="64">
        <f t="shared" si="133"/>
        <v>536</v>
      </c>
      <c r="M1079" s="64">
        <f t="shared" si="134"/>
        <v>218</v>
      </c>
      <c r="T1079" s="64">
        <f t="shared" si="137"/>
        <v>1058</v>
      </c>
      <c r="U1079" s="64" t="e">
        <f ca="1">INDEX(OFFSET($G$21,0,MATCH(U$20,$H$20:$I$20,0),COUNT($A$21:$A$2199),1),MATCH($T1079,OFFSET($I$21,0,MATCH(U$21,$J$19:$M$19,0),COUNT($A$21:$A$2199),1),0),1)</f>
        <v>#N/A</v>
      </c>
      <c r="V1079" s="64" t="e">
        <f ca="1">INDEX(OFFSET($G$21,0,MATCH(V$20,$H$20:$I$20,0),COUNT($A$21:$A$2199),1),MATCH($T1079,OFFSET($I$21,0,MATCH(V$21,$J$19:$M$19,0),COUNT($A$21:$A$2199),1),0),1)</f>
        <v>#N/A</v>
      </c>
      <c r="Y1079" s="64" t="str">
        <f t="shared" ca="1" si="136"/>
        <v xml:space="preserve"> </v>
      </c>
      <c r="Z1079" s="64" t="str">
        <f t="shared" ca="1" si="138"/>
        <v xml:space="preserve"> </v>
      </c>
    </row>
    <row r="1080" spans="1:26" hidden="1" outlineLevel="1" x14ac:dyDescent="0.35">
      <c r="A1080" s="64">
        <v>6970257</v>
      </c>
      <c r="B1080" s="64" t="s">
        <v>184</v>
      </c>
      <c r="C1080" s="64">
        <v>6566.87</v>
      </c>
      <c r="D1080" s="64">
        <v>183</v>
      </c>
      <c r="E1080" s="64">
        <v>538.82000000000005</v>
      </c>
      <c r="F1080" s="64">
        <v>0</v>
      </c>
      <c r="H1080" s="64">
        <f t="shared" si="135"/>
        <v>-538.82000000000005</v>
      </c>
      <c r="J1080" s="64">
        <f t="shared" si="131"/>
        <v>148</v>
      </c>
      <c r="K1080" s="64">
        <f t="shared" si="132"/>
        <v>157</v>
      </c>
      <c r="L1080" s="64">
        <f t="shared" si="133"/>
        <v>537</v>
      </c>
      <c r="M1080" s="64">
        <f t="shared" si="134"/>
        <v>218</v>
      </c>
      <c r="T1080" s="64">
        <f t="shared" si="137"/>
        <v>1059</v>
      </c>
      <c r="U1080" s="64" t="e">
        <f ca="1">INDEX(OFFSET($G$21,0,MATCH(U$20,$H$20:$I$20,0),COUNT($A$21:$A$2199),1),MATCH($T1080,OFFSET($I$21,0,MATCH(U$21,$J$19:$M$19,0),COUNT($A$21:$A$2199),1),0),1)</f>
        <v>#N/A</v>
      </c>
      <c r="V1080" s="64" t="e">
        <f ca="1">INDEX(OFFSET($G$21,0,MATCH(V$20,$H$20:$I$20,0),COUNT($A$21:$A$2199),1),MATCH($T1080,OFFSET($I$21,0,MATCH(V$21,$J$19:$M$19,0),COUNT($A$21:$A$2199),1),0),1)</f>
        <v>#N/A</v>
      </c>
      <c r="Y1080" s="64" t="str">
        <f t="shared" ca="1" si="136"/>
        <v xml:space="preserve"> </v>
      </c>
      <c r="Z1080" s="64" t="str">
        <f t="shared" ca="1" si="138"/>
        <v xml:space="preserve"> </v>
      </c>
    </row>
    <row r="1081" spans="1:26" hidden="1" outlineLevel="1" x14ac:dyDescent="0.35">
      <c r="A1081" s="64">
        <v>6972740</v>
      </c>
      <c r="B1081" s="64" t="s">
        <v>184</v>
      </c>
      <c r="C1081" s="64">
        <v>9602.11</v>
      </c>
      <c r="D1081" s="64">
        <v>182</v>
      </c>
      <c r="E1081" s="64">
        <v>822.91</v>
      </c>
      <c r="F1081" s="64">
        <v>0</v>
      </c>
      <c r="H1081" s="64">
        <f t="shared" si="135"/>
        <v>-822.91</v>
      </c>
      <c r="J1081" s="64">
        <f t="shared" si="131"/>
        <v>148</v>
      </c>
      <c r="K1081" s="64">
        <f t="shared" si="132"/>
        <v>157</v>
      </c>
      <c r="L1081" s="64">
        <f t="shared" si="133"/>
        <v>538</v>
      </c>
      <c r="M1081" s="64">
        <f t="shared" si="134"/>
        <v>218</v>
      </c>
      <c r="T1081" s="64">
        <f t="shared" si="137"/>
        <v>1060</v>
      </c>
      <c r="U1081" s="64" t="e">
        <f ca="1">INDEX(OFFSET($G$21,0,MATCH(U$20,$H$20:$I$20,0),COUNT($A$21:$A$2199),1),MATCH($T1081,OFFSET($I$21,0,MATCH(U$21,$J$19:$M$19,0),COUNT($A$21:$A$2199),1),0),1)</f>
        <v>#N/A</v>
      </c>
      <c r="V1081" s="64" t="e">
        <f ca="1">INDEX(OFFSET($G$21,0,MATCH(V$20,$H$20:$I$20,0),COUNT($A$21:$A$2199),1),MATCH($T1081,OFFSET($I$21,0,MATCH(V$21,$J$19:$M$19,0),COUNT($A$21:$A$2199),1),0),1)</f>
        <v>#N/A</v>
      </c>
      <c r="Y1081" s="64" t="str">
        <f t="shared" ca="1" si="136"/>
        <v xml:space="preserve"> </v>
      </c>
      <c r="Z1081" s="64" t="str">
        <f t="shared" ca="1" si="138"/>
        <v xml:space="preserve"> </v>
      </c>
    </row>
    <row r="1082" spans="1:26" hidden="1" outlineLevel="1" x14ac:dyDescent="0.35">
      <c r="A1082" s="64">
        <v>6977097</v>
      </c>
      <c r="B1082" s="64" t="s">
        <v>405</v>
      </c>
      <c r="C1082" s="64">
        <v>3753.12</v>
      </c>
      <c r="D1082" s="64">
        <v>184</v>
      </c>
      <c r="E1082" s="64">
        <v>290.37</v>
      </c>
      <c r="F1082" s="64">
        <v>285.33999999999997</v>
      </c>
      <c r="H1082" s="64">
        <f t="shared" si="135"/>
        <v>-5.0300000000000296</v>
      </c>
      <c r="J1082" s="64">
        <f t="shared" si="131"/>
        <v>148</v>
      </c>
      <c r="K1082" s="64">
        <f t="shared" si="132"/>
        <v>158</v>
      </c>
      <c r="L1082" s="64">
        <f t="shared" si="133"/>
        <v>538</v>
      </c>
      <c r="M1082" s="64">
        <f t="shared" si="134"/>
        <v>218</v>
      </c>
      <c r="T1082" s="64">
        <f t="shared" si="137"/>
        <v>1061</v>
      </c>
      <c r="U1082" s="64" t="e">
        <f ca="1">INDEX(OFFSET($G$21,0,MATCH(U$20,$H$20:$I$20,0),COUNT($A$21:$A$2199),1),MATCH($T1082,OFFSET($I$21,0,MATCH(U$21,$J$19:$M$19,0),COUNT($A$21:$A$2199),1),0),1)</f>
        <v>#N/A</v>
      </c>
      <c r="V1082" s="64" t="e">
        <f ca="1">INDEX(OFFSET($G$21,0,MATCH(V$20,$H$20:$I$20,0),COUNT($A$21:$A$2199),1),MATCH($T1082,OFFSET($I$21,0,MATCH(V$21,$J$19:$M$19,0),COUNT($A$21:$A$2199),1),0),1)</f>
        <v>#N/A</v>
      </c>
      <c r="Y1082" s="64" t="str">
        <f t="shared" ca="1" si="136"/>
        <v xml:space="preserve"> </v>
      </c>
      <c r="Z1082" s="64" t="str">
        <f t="shared" ca="1" si="138"/>
        <v xml:space="preserve"> </v>
      </c>
    </row>
    <row r="1083" spans="1:26" hidden="1" outlineLevel="1" x14ac:dyDescent="0.35">
      <c r="A1083" s="64">
        <v>6978384</v>
      </c>
      <c r="B1083" s="64" t="s">
        <v>184</v>
      </c>
      <c r="C1083" s="64">
        <v>3560.37</v>
      </c>
      <c r="D1083" s="64">
        <v>184</v>
      </c>
      <c r="E1083" s="64">
        <v>284.70999999999998</v>
      </c>
      <c r="F1083" s="64">
        <v>0</v>
      </c>
      <c r="H1083" s="64">
        <f t="shared" si="135"/>
        <v>-284.70999999999998</v>
      </c>
      <c r="J1083" s="64">
        <f t="shared" si="131"/>
        <v>148</v>
      </c>
      <c r="K1083" s="64">
        <f t="shared" si="132"/>
        <v>158</v>
      </c>
      <c r="L1083" s="64">
        <f t="shared" si="133"/>
        <v>539</v>
      </c>
      <c r="M1083" s="64">
        <f t="shared" si="134"/>
        <v>218</v>
      </c>
      <c r="T1083" s="64">
        <f t="shared" si="137"/>
        <v>1062</v>
      </c>
      <c r="U1083" s="64" t="e">
        <f ca="1">INDEX(OFFSET($G$21,0,MATCH(U$20,$H$20:$I$20,0),COUNT($A$21:$A$2199),1),MATCH($T1083,OFFSET($I$21,0,MATCH(U$21,$J$19:$M$19,0),COUNT($A$21:$A$2199),1),0),1)</f>
        <v>#N/A</v>
      </c>
      <c r="V1083" s="64" t="e">
        <f ca="1">INDEX(OFFSET($G$21,0,MATCH(V$20,$H$20:$I$20,0),COUNT($A$21:$A$2199),1),MATCH($T1083,OFFSET($I$21,0,MATCH(V$21,$J$19:$M$19,0),COUNT($A$21:$A$2199),1),0),1)</f>
        <v>#N/A</v>
      </c>
      <c r="Y1083" s="64" t="str">
        <f t="shared" ca="1" si="136"/>
        <v xml:space="preserve"> </v>
      </c>
      <c r="Z1083" s="64" t="str">
        <f t="shared" ca="1" si="138"/>
        <v xml:space="preserve"> </v>
      </c>
    </row>
    <row r="1084" spans="1:26" hidden="1" outlineLevel="1" x14ac:dyDescent="0.35">
      <c r="A1084" s="64">
        <v>6979738</v>
      </c>
      <c r="B1084" s="64" t="s">
        <v>184</v>
      </c>
      <c r="C1084" s="64">
        <v>3300.28</v>
      </c>
      <c r="D1084" s="64">
        <v>184</v>
      </c>
      <c r="E1084" s="64">
        <v>261.44</v>
      </c>
      <c r="F1084" s="64">
        <v>0</v>
      </c>
      <c r="H1084" s="64">
        <f t="shared" si="135"/>
        <v>-261.44</v>
      </c>
      <c r="J1084" s="64">
        <f t="shared" si="131"/>
        <v>148</v>
      </c>
      <c r="K1084" s="64">
        <f t="shared" si="132"/>
        <v>158</v>
      </c>
      <c r="L1084" s="64">
        <f t="shared" si="133"/>
        <v>540</v>
      </c>
      <c r="M1084" s="64">
        <f t="shared" si="134"/>
        <v>218</v>
      </c>
      <c r="T1084" s="64">
        <f t="shared" si="137"/>
        <v>1063</v>
      </c>
      <c r="U1084" s="64" t="e">
        <f ca="1">INDEX(OFFSET($G$21,0,MATCH(U$20,$H$20:$I$20,0),COUNT($A$21:$A$2199),1),MATCH($T1084,OFFSET($I$21,0,MATCH(U$21,$J$19:$M$19,0),COUNT($A$21:$A$2199),1),0),1)</f>
        <v>#N/A</v>
      </c>
      <c r="V1084" s="64" t="e">
        <f ca="1">INDEX(OFFSET($G$21,0,MATCH(V$20,$H$20:$I$20,0),COUNT($A$21:$A$2199),1),MATCH($T1084,OFFSET($I$21,0,MATCH(V$21,$J$19:$M$19,0),COUNT($A$21:$A$2199),1),0),1)</f>
        <v>#N/A</v>
      </c>
      <c r="Y1084" s="64" t="str">
        <f t="shared" ca="1" si="136"/>
        <v xml:space="preserve"> </v>
      </c>
      <c r="Z1084" s="64" t="str">
        <f t="shared" ca="1" si="138"/>
        <v xml:space="preserve"> </v>
      </c>
    </row>
    <row r="1085" spans="1:26" hidden="1" outlineLevel="1" x14ac:dyDescent="0.35">
      <c r="A1085" s="64">
        <v>6983292</v>
      </c>
      <c r="B1085" s="64" t="s">
        <v>184</v>
      </c>
      <c r="C1085" s="64">
        <v>2328.77</v>
      </c>
      <c r="D1085" s="64">
        <v>183</v>
      </c>
      <c r="E1085" s="64">
        <v>190.12</v>
      </c>
      <c r="F1085" s="64">
        <v>0</v>
      </c>
      <c r="H1085" s="64">
        <f t="shared" si="135"/>
        <v>-190.12</v>
      </c>
      <c r="J1085" s="64">
        <f t="shared" si="131"/>
        <v>148</v>
      </c>
      <c r="K1085" s="64">
        <f t="shared" si="132"/>
        <v>158</v>
      </c>
      <c r="L1085" s="64">
        <f t="shared" si="133"/>
        <v>541</v>
      </c>
      <c r="M1085" s="64">
        <f t="shared" si="134"/>
        <v>218</v>
      </c>
      <c r="T1085" s="64">
        <f t="shared" si="137"/>
        <v>1064</v>
      </c>
      <c r="U1085" s="64" t="e">
        <f ca="1">INDEX(OFFSET($G$21,0,MATCH(U$20,$H$20:$I$20,0),COUNT($A$21:$A$2199),1),MATCH($T1085,OFFSET($I$21,0,MATCH(U$21,$J$19:$M$19,0),COUNT($A$21:$A$2199),1),0),1)</f>
        <v>#N/A</v>
      </c>
      <c r="V1085" s="64" t="e">
        <f ca="1">INDEX(OFFSET($G$21,0,MATCH(V$20,$H$20:$I$20,0),COUNT($A$21:$A$2199),1),MATCH($T1085,OFFSET($I$21,0,MATCH(V$21,$J$19:$M$19,0),COUNT($A$21:$A$2199),1),0),1)</f>
        <v>#N/A</v>
      </c>
      <c r="Y1085" s="64" t="str">
        <f t="shared" ca="1" si="136"/>
        <v xml:space="preserve"> </v>
      </c>
      <c r="Z1085" s="64" t="str">
        <f t="shared" ca="1" si="138"/>
        <v xml:space="preserve"> </v>
      </c>
    </row>
    <row r="1086" spans="1:26" hidden="1" outlineLevel="1" x14ac:dyDescent="0.35">
      <c r="A1086" s="64">
        <v>6984985</v>
      </c>
      <c r="B1086" s="64" t="s">
        <v>416</v>
      </c>
      <c r="C1086" s="64">
        <v>9005.7900000000009</v>
      </c>
      <c r="D1086" s="64">
        <v>182</v>
      </c>
      <c r="E1086" s="64">
        <v>746.57</v>
      </c>
      <c r="F1086" s="64">
        <v>0</v>
      </c>
      <c r="H1086" s="64">
        <f t="shared" si="135"/>
        <v>-746.57</v>
      </c>
      <c r="J1086" s="64">
        <f t="shared" si="131"/>
        <v>148</v>
      </c>
      <c r="K1086" s="64">
        <f t="shared" si="132"/>
        <v>158</v>
      </c>
      <c r="L1086" s="64">
        <f t="shared" si="133"/>
        <v>541</v>
      </c>
      <c r="M1086" s="64">
        <f t="shared" si="134"/>
        <v>219</v>
      </c>
      <c r="T1086" s="64">
        <f t="shared" si="137"/>
        <v>1065</v>
      </c>
      <c r="U1086" s="64" t="e">
        <f ca="1">INDEX(OFFSET($G$21,0,MATCH(U$20,$H$20:$I$20,0),COUNT($A$21:$A$2199),1),MATCH($T1086,OFFSET($I$21,0,MATCH(U$21,$J$19:$M$19,0),COUNT($A$21:$A$2199),1),0),1)</f>
        <v>#N/A</v>
      </c>
      <c r="V1086" s="64" t="e">
        <f ca="1">INDEX(OFFSET($G$21,0,MATCH(V$20,$H$20:$I$20,0),COUNT($A$21:$A$2199),1),MATCH($T1086,OFFSET($I$21,0,MATCH(V$21,$J$19:$M$19,0),COUNT($A$21:$A$2199),1),0),1)</f>
        <v>#N/A</v>
      </c>
      <c r="Y1086" s="64" t="str">
        <f t="shared" ca="1" si="136"/>
        <v xml:space="preserve"> </v>
      </c>
      <c r="Z1086" s="64" t="str">
        <f t="shared" ca="1" si="138"/>
        <v xml:space="preserve"> </v>
      </c>
    </row>
    <row r="1087" spans="1:26" hidden="1" outlineLevel="1" x14ac:dyDescent="0.35">
      <c r="A1087" s="64">
        <v>6990015</v>
      </c>
      <c r="B1087" s="64" t="s">
        <v>405</v>
      </c>
      <c r="C1087" s="64">
        <v>2799.1</v>
      </c>
      <c r="D1087" s="64">
        <v>184</v>
      </c>
      <c r="E1087" s="64">
        <v>236.82</v>
      </c>
      <c r="F1087" s="64">
        <v>239.05</v>
      </c>
      <c r="H1087" s="64">
        <f t="shared" si="135"/>
        <v>2.2300000000000182</v>
      </c>
      <c r="J1087" s="64">
        <f t="shared" si="131"/>
        <v>148</v>
      </c>
      <c r="K1087" s="64">
        <f t="shared" si="132"/>
        <v>159</v>
      </c>
      <c r="L1087" s="64">
        <f t="shared" si="133"/>
        <v>541</v>
      </c>
      <c r="M1087" s="64">
        <f t="shared" si="134"/>
        <v>219</v>
      </c>
      <c r="T1087" s="64">
        <f t="shared" si="137"/>
        <v>1066</v>
      </c>
      <c r="U1087" s="64" t="e">
        <f ca="1">INDEX(OFFSET($G$21,0,MATCH(U$20,$H$20:$I$20,0),COUNT($A$21:$A$2199),1),MATCH($T1087,OFFSET($I$21,0,MATCH(U$21,$J$19:$M$19,0),COUNT($A$21:$A$2199),1),0),1)</f>
        <v>#N/A</v>
      </c>
      <c r="V1087" s="64" t="e">
        <f ca="1">INDEX(OFFSET($G$21,0,MATCH(V$20,$H$20:$I$20,0),COUNT($A$21:$A$2199),1),MATCH($T1087,OFFSET($I$21,0,MATCH(V$21,$J$19:$M$19,0),COUNT($A$21:$A$2199),1),0),1)</f>
        <v>#N/A</v>
      </c>
      <c r="Y1087" s="64" t="str">
        <f t="shared" ca="1" si="136"/>
        <v xml:space="preserve"> </v>
      </c>
      <c r="Z1087" s="64" t="str">
        <f t="shared" ca="1" si="138"/>
        <v xml:space="preserve"> </v>
      </c>
    </row>
    <row r="1088" spans="1:26" hidden="1" outlineLevel="1" x14ac:dyDescent="0.35">
      <c r="A1088" s="64">
        <v>6993861</v>
      </c>
      <c r="B1088" s="64" t="s">
        <v>416</v>
      </c>
      <c r="C1088" s="64">
        <v>3349.99</v>
      </c>
      <c r="D1088" s="64">
        <v>184</v>
      </c>
      <c r="E1088" s="64">
        <v>266.64999999999998</v>
      </c>
      <c r="F1088" s="64">
        <v>0</v>
      </c>
      <c r="H1088" s="64">
        <f t="shared" si="135"/>
        <v>-266.64999999999998</v>
      </c>
      <c r="J1088" s="64">
        <f t="shared" si="131"/>
        <v>148</v>
      </c>
      <c r="K1088" s="64">
        <f t="shared" si="132"/>
        <v>159</v>
      </c>
      <c r="L1088" s="64">
        <f t="shared" si="133"/>
        <v>541</v>
      </c>
      <c r="M1088" s="64">
        <f t="shared" si="134"/>
        <v>220</v>
      </c>
      <c r="T1088" s="64">
        <f t="shared" si="137"/>
        <v>1067</v>
      </c>
      <c r="U1088" s="64" t="e">
        <f ca="1">INDEX(OFFSET($G$21,0,MATCH(U$20,$H$20:$I$20,0),COUNT($A$21:$A$2199),1),MATCH($T1088,OFFSET($I$21,0,MATCH(U$21,$J$19:$M$19,0),COUNT($A$21:$A$2199),1),0),1)</f>
        <v>#N/A</v>
      </c>
      <c r="V1088" s="64" t="e">
        <f ca="1">INDEX(OFFSET($G$21,0,MATCH(V$20,$H$20:$I$20,0),COUNT($A$21:$A$2199),1),MATCH($T1088,OFFSET($I$21,0,MATCH(V$21,$J$19:$M$19,0),COUNT($A$21:$A$2199),1),0),1)</f>
        <v>#N/A</v>
      </c>
      <c r="Y1088" s="64" t="str">
        <f t="shared" ca="1" si="136"/>
        <v xml:space="preserve"> </v>
      </c>
      <c r="Z1088" s="64" t="str">
        <f t="shared" ca="1" si="138"/>
        <v xml:space="preserve"> </v>
      </c>
    </row>
    <row r="1089" spans="1:26" hidden="1" outlineLevel="1" x14ac:dyDescent="0.35">
      <c r="A1089" s="64">
        <v>6999702</v>
      </c>
      <c r="B1089" s="64" t="s">
        <v>184</v>
      </c>
      <c r="C1089" s="64">
        <v>3775.88</v>
      </c>
      <c r="D1089" s="64">
        <v>183</v>
      </c>
      <c r="E1089" s="64">
        <v>304.24</v>
      </c>
      <c r="F1089" s="64">
        <v>0</v>
      </c>
      <c r="H1089" s="64">
        <f t="shared" si="135"/>
        <v>-304.24</v>
      </c>
      <c r="J1089" s="64">
        <f t="shared" si="131"/>
        <v>148</v>
      </c>
      <c r="K1089" s="64">
        <f t="shared" si="132"/>
        <v>159</v>
      </c>
      <c r="L1089" s="64">
        <f t="shared" si="133"/>
        <v>542</v>
      </c>
      <c r="M1089" s="64">
        <f t="shared" si="134"/>
        <v>220</v>
      </c>
      <c r="T1089" s="64">
        <f t="shared" si="137"/>
        <v>1068</v>
      </c>
      <c r="U1089" s="64" t="e">
        <f ca="1">INDEX(OFFSET($G$21,0,MATCH(U$20,$H$20:$I$20,0),COUNT($A$21:$A$2199),1),MATCH($T1089,OFFSET($I$21,0,MATCH(U$21,$J$19:$M$19,0),COUNT($A$21:$A$2199),1),0),1)</f>
        <v>#N/A</v>
      </c>
      <c r="V1089" s="64" t="e">
        <f ca="1">INDEX(OFFSET($G$21,0,MATCH(V$20,$H$20:$I$20,0),COUNT($A$21:$A$2199),1),MATCH($T1089,OFFSET($I$21,0,MATCH(V$21,$J$19:$M$19,0),COUNT($A$21:$A$2199),1),0),1)</f>
        <v>#N/A</v>
      </c>
      <c r="Y1089" s="64" t="str">
        <f t="shared" ca="1" si="136"/>
        <v xml:space="preserve"> </v>
      </c>
      <c r="Z1089" s="64" t="str">
        <f t="shared" ca="1" si="138"/>
        <v xml:space="preserve"> </v>
      </c>
    </row>
    <row r="1090" spans="1:26" hidden="1" outlineLevel="1" x14ac:dyDescent="0.35">
      <c r="A1090" s="64">
        <v>7001481</v>
      </c>
      <c r="B1090" s="64" t="s">
        <v>184</v>
      </c>
      <c r="C1090" s="64">
        <v>1755.44</v>
      </c>
      <c r="D1090" s="64">
        <v>184</v>
      </c>
      <c r="E1090" s="64">
        <v>135.18</v>
      </c>
      <c r="F1090" s="64">
        <v>0</v>
      </c>
      <c r="H1090" s="64">
        <f t="shared" si="135"/>
        <v>-135.18</v>
      </c>
      <c r="J1090" s="64">
        <f t="shared" si="131"/>
        <v>148</v>
      </c>
      <c r="K1090" s="64">
        <f t="shared" si="132"/>
        <v>159</v>
      </c>
      <c r="L1090" s="64">
        <f t="shared" si="133"/>
        <v>543</v>
      </c>
      <c r="M1090" s="64">
        <f t="shared" si="134"/>
        <v>220</v>
      </c>
      <c r="T1090" s="64">
        <f t="shared" si="137"/>
        <v>1069</v>
      </c>
      <c r="U1090" s="64" t="e">
        <f ca="1">INDEX(OFFSET($G$21,0,MATCH(U$20,$H$20:$I$20,0),COUNT($A$21:$A$2199),1),MATCH($T1090,OFFSET($I$21,0,MATCH(U$21,$J$19:$M$19,0),COUNT($A$21:$A$2199),1),0),1)</f>
        <v>#N/A</v>
      </c>
      <c r="V1090" s="64" t="e">
        <f ca="1">INDEX(OFFSET($G$21,0,MATCH(V$20,$H$20:$I$20,0),COUNT($A$21:$A$2199),1),MATCH($T1090,OFFSET($I$21,0,MATCH(V$21,$J$19:$M$19,0),COUNT($A$21:$A$2199),1),0),1)</f>
        <v>#N/A</v>
      </c>
      <c r="Y1090" s="64" t="str">
        <f t="shared" ca="1" si="136"/>
        <v xml:space="preserve"> </v>
      </c>
      <c r="Z1090" s="64" t="str">
        <f t="shared" ca="1" si="138"/>
        <v xml:space="preserve"> </v>
      </c>
    </row>
    <row r="1091" spans="1:26" hidden="1" outlineLevel="1" x14ac:dyDescent="0.35">
      <c r="A1091" s="64">
        <v>7004279</v>
      </c>
      <c r="B1091" s="64" t="s">
        <v>416</v>
      </c>
      <c r="C1091" s="64">
        <v>6167.55</v>
      </c>
      <c r="D1091" s="64">
        <v>184</v>
      </c>
      <c r="E1091" s="64">
        <v>508.5</v>
      </c>
      <c r="F1091" s="64">
        <v>0</v>
      </c>
      <c r="H1091" s="64">
        <f t="shared" si="135"/>
        <v>-508.5</v>
      </c>
      <c r="J1091" s="64">
        <f t="shared" si="131"/>
        <v>148</v>
      </c>
      <c r="K1091" s="64">
        <f t="shared" si="132"/>
        <v>159</v>
      </c>
      <c r="L1091" s="64">
        <f t="shared" si="133"/>
        <v>543</v>
      </c>
      <c r="M1091" s="64">
        <f t="shared" si="134"/>
        <v>221</v>
      </c>
      <c r="T1091" s="64">
        <f t="shared" si="137"/>
        <v>1070</v>
      </c>
      <c r="U1091" s="64" t="e">
        <f ca="1">INDEX(OFFSET($G$21,0,MATCH(U$20,$H$20:$I$20,0),COUNT($A$21:$A$2199),1),MATCH($T1091,OFFSET($I$21,0,MATCH(U$21,$J$19:$M$19,0),COUNT($A$21:$A$2199),1),0),1)</f>
        <v>#N/A</v>
      </c>
      <c r="V1091" s="64" t="e">
        <f ca="1">INDEX(OFFSET($G$21,0,MATCH(V$20,$H$20:$I$20,0),COUNT($A$21:$A$2199),1),MATCH($T1091,OFFSET($I$21,0,MATCH(V$21,$J$19:$M$19,0),COUNT($A$21:$A$2199),1),0),1)</f>
        <v>#N/A</v>
      </c>
      <c r="Y1091" s="64" t="str">
        <f t="shared" ca="1" si="136"/>
        <v xml:space="preserve"> </v>
      </c>
      <c r="Z1091" s="64" t="str">
        <f t="shared" ca="1" si="138"/>
        <v xml:space="preserve"> </v>
      </c>
    </row>
    <row r="1092" spans="1:26" hidden="1" outlineLevel="1" x14ac:dyDescent="0.35">
      <c r="A1092" s="64">
        <v>7004576</v>
      </c>
      <c r="B1092" s="64" t="s">
        <v>102</v>
      </c>
      <c r="C1092" s="64">
        <v>6052.23</v>
      </c>
      <c r="D1092" s="64">
        <v>153</v>
      </c>
      <c r="E1092" s="64">
        <v>486.57</v>
      </c>
      <c r="F1092" s="64">
        <v>481.2</v>
      </c>
      <c r="H1092" s="64">
        <f t="shared" si="135"/>
        <v>-5.3700000000000045</v>
      </c>
      <c r="J1092" s="64">
        <f t="shared" si="131"/>
        <v>149</v>
      </c>
      <c r="K1092" s="64">
        <f t="shared" si="132"/>
        <v>159</v>
      </c>
      <c r="L1092" s="64">
        <f t="shared" si="133"/>
        <v>543</v>
      </c>
      <c r="M1092" s="64">
        <f t="shared" si="134"/>
        <v>221</v>
      </c>
      <c r="T1092" s="64">
        <f t="shared" si="137"/>
        <v>1071</v>
      </c>
      <c r="U1092" s="64" t="e">
        <f ca="1">INDEX(OFFSET($G$21,0,MATCH(U$20,$H$20:$I$20,0),COUNT($A$21:$A$2199),1),MATCH($T1092,OFFSET($I$21,0,MATCH(U$21,$J$19:$M$19,0),COUNT($A$21:$A$2199),1),0),1)</f>
        <v>#N/A</v>
      </c>
      <c r="V1092" s="64" t="e">
        <f ca="1">INDEX(OFFSET($G$21,0,MATCH(V$20,$H$20:$I$20,0),COUNT($A$21:$A$2199),1),MATCH($T1092,OFFSET($I$21,0,MATCH(V$21,$J$19:$M$19,0),COUNT($A$21:$A$2199),1),0),1)</f>
        <v>#N/A</v>
      </c>
      <c r="Y1092" s="64" t="str">
        <f t="shared" ca="1" si="136"/>
        <v xml:space="preserve"> </v>
      </c>
      <c r="Z1092" s="64" t="str">
        <f t="shared" ca="1" si="138"/>
        <v xml:space="preserve"> </v>
      </c>
    </row>
    <row r="1093" spans="1:26" hidden="1" outlineLevel="1" x14ac:dyDescent="0.35">
      <c r="A1093" s="64">
        <v>7012313</v>
      </c>
      <c r="B1093" s="64" t="s">
        <v>184</v>
      </c>
      <c r="C1093" s="64">
        <v>3761.99</v>
      </c>
      <c r="D1093" s="64">
        <v>185</v>
      </c>
      <c r="E1093" s="64">
        <v>276.2</v>
      </c>
      <c r="F1093" s="64">
        <v>0</v>
      </c>
      <c r="H1093" s="64">
        <f t="shared" si="135"/>
        <v>-276.2</v>
      </c>
      <c r="J1093" s="64">
        <f t="shared" si="131"/>
        <v>149</v>
      </c>
      <c r="K1093" s="64">
        <f t="shared" si="132"/>
        <v>159</v>
      </c>
      <c r="L1093" s="64">
        <f t="shared" si="133"/>
        <v>544</v>
      </c>
      <c r="M1093" s="64">
        <f t="shared" si="134"/>
        <v>221</v>
      </c>
      <c r="T1093" s="64">
        <f t="shared" si="137"/>
        <v>1072</v>
      </c>
      <c r="U1093" s="64" t="e">
        <f ca="1">INDEX(OFFSET($G$21,0,MATCH(U$20,$H$20:$I$20,0),COUNT($A$21:$A$2199),1),MATCH($T1093,OFFSET($I$21,0,MATCH(U$21,$J$19:$M$19,0),COUNT($A$21:$A$2199),1),0),1)</f>
        <v>#N/A</v>
      </c>
      <c r="V1093" s="64" t="e">
        <f ca="1">INDEX(OFFSET($G$21,0,MATCH(V$20,$H$20:$I$20,0),COUNT($A$21:$A$2199),1),MATCH($T1093,OFFSET($I$21,0,MATCH(V$21,$J$19:$M$19,0),COUNT($A$21:$A$2199),1),0),1)</f>
        <v>#N/A</v>
      </c>
      <c r="Y1093" s="64" t="str">
        <f t="shared" ca="1" si="136"/>
        <v xml:space="preserve"> </v>
      </c>
      <c r="Z1093" s="64" t="str">
        <f t="shared" ca="1" si="138"/>
        <v xml:space="preserve"> </v>
      </c>
    </row>
    <row r="1094" spans="1:26" hidden="1" outlineLevel="1" x14ac:dyDescent="0.35">
      <c r="A1094" s="64">
        <v>7015945</v>
      </c>
      <c r="B1094" s="64" t="s">
        <v>184</v>
      </c>
      <c r="C1094" s="64">
        <v>12995.48</v>
      </c>
      <c r="D1094" s="64">
        <v>183</v>
      </c>
      <c r="E1094" s="64">
        <v>1012.85</v>
      </c>
      <c r="F1094" s="64">
        <v>0</v>
      </c>
      <c r="H1094" s="64">
        <f t="shared" si="135"/>
        <v>-1012.85</v>
      </c>
      <c r="J1094" s="64">
        <f t="shared" si="131"/>
        <v>149</v>
      </c>
      <c r="K1094" s="64">
        <f t="shared" si="132"/>
        <v>159</v>
      </c>
      <c r="L1094" s="64">
        <f t="shared" si="133"/>
        <v>545</v>
      </c>
      <c r="M1094" s="64">
        <f t="shared" si="134"/>
        <v>221</v>
      </c>
      <c r="T1094" s="64">
        <f t="shared" si="137"/>
        <v>1073</v>
      </c>
      <c r="U1094" s="64" t="e">
        <f ca="1">INDEX(OFFSET($G$21,0,MATCH(U$20,$H$20:$I$20,0),COUNT($A$21:$A$2199),1),MATCH($T1094,OFFSET($I$21,0,MATCH(U$21,$J$19:$M$19,0),COUNT($A$21:$A$2199),1),0),1)</f>
        <v>#N/A</v>
      </c>
      <c r="V1094" s="64" t="e">
        <f ca="1">INDEX(OFFSET($G$21,0,MATCH(V$20,$H$20:$I$20,0),COUNT($A$21:$A$2199),1),MATCH($T1094,OFFSET($I$21,0,MATCH(V$21,$J$19:$M$19,0),COUNT($A$21:$A$2199),1),0),1)</f>
        <v>#N/A</v>
      </c>
      <c r="Y1094" s="64" t="str">
        <f t="shared" ca="1" si="136"/>
        <v xml:space="preserve"> </v>
      </c>
      <c r="Z1094" s="64" t="str">
        <f t="shared" ca="1" si="138"/>
        <v xml:space="preserve"> </v>
      </c>
    </row>
    <row r="1095" spans="1:26" hidden="1" outlineLevel="1" x14ac:dyDescent="0.35">
      <c r="A1095" s="64">
        <v>7018858</v>
      </c>
      <c r="B1095" s="64" t="s">
        <v>405</v>
      </c>
      <c r="C1095" s="64">
        <v>1852.56</v>
      </c>
      <c r="D1095" s="64">
        <v>182</v>
      </c>
      <c r="E1095" s="64">
        <v>141.52000000000001</v>
      </c>
      <c r="F1095" s="64">
        <v>137.38999999999999</v>
      </c>
      <c r="H1095" s="64">
        <f t="shared" si="135"/>
        <v>-4.1300000000000239</v>
      </c>
      <c r="J1095" s="64">
        <f t="shared" si="131"/>
        <v>149</v>
      </c>
      <c r="K1095" s="64">
        <f t="shared" si="132"/>
        <v>160</v>
      </c>
      <c r="L1095" s="64">
        <f t="shared" si="133"/>
        <v>545</v>
      </c>
      <c r="M1095" s="64">
        <f t="shared" si="134"/>
        <v>221</v>
      </c>
      <c r="T1095" s="64">
        <f t="shared" si="137"/>
        <v>1074</v>
      </c>
      <c r="U1095" s="64" t="e">
        <f ca="1">INDEX(OFFSET($G$21,0,MATCH(U$20,$H$20:$I$20,0),COUNT($A$21:$A$2199),1),MATCH($T1095,OFFSET($I$21,0,MATCH(U$21,$J$19:$M$19,0),COUNT($A$21:$A$2199),1),0),1)</f>
        <v>#N/A</v>
      </c>
      <c r="V1095" s="64" t="e">
        <f ca="1">INDEX(OFFSET($G$21,0,MATCH(V$20,$H$20:$I$20,0),COUNT($A$21:$A$2199),1),MATCH($T1095,OFFSET($I$21,0,MATCH(V$21,$J$19:$M$19,0),COUNT($A$21:$A$2199),1),0),1)</f>
        <v>#N/A</v>
      </c>
      <c r="Y1095" s="64" t="str">
        <f t="shared" ca="1" si="136"/>
        <v xml:space="preserve"> </v>
      </c>
      <c r="Z1095" s="64" t="str">
        <f t="shared" ca="1" si="138"/>
        <v xml:space="preserve"> </v>
      </c>
    </row>
    <row r="1096" spans="1:26" hidden="1" outlineLevel="1" x14ac:dyDescent="0.35">
      <c r="A1096" s="64">
        <v>7022354</v>
      </c>
      <c r="B1096" s="64" t="s">
        <v>184</v>
      </c>
      <c r="C1096" s="64">
        <v>2632.56</v>
      </c>
      <c r="D1096" s="64">
        <v>185</v>
      </c>
      <c r="E1096" s="64">
        <v>205.5</v>
      </c>
      <c r="F1096" s="64">
        <v>0</v>
      </c>
      <c r="H1096" s="64">
        <f t="shared" si="135"/>
        <v>-205.5</v>
      </c>
      <c r="J1096" s="64">
        <f t="shared" si="131"/>
        <v>149</v>
      </c>
      <c r="K1096" s="64">
        <f t="shared" si="132"/>
        <v>160</v>
      </c>
      <c r="L1096" s="64">
        <f t="shared" si="133"/>
        <v>546</v>
      </c>
      <c r="M1096" s="64">
        <f t="shared" si="134"/>
        <v>221</v>
      </c>
      <c r="T1096" s="64">
        <f t="shared" si="137"/>
        <v>1075</v>
      </c>
      <c r="U1096" s="64" t="e">
        <f ca="1">INDEX(OFFSET($G$21,0,MATCH(U$20,$H$20:$I$20,0),COUNT($A$21:$A$2199),1),MATCH($T1096,OFFSET($I$21,0,MATCH(U$21,$J$19:$M$19,0),COUNT($A$21:$A$2199),1),0),1)</f>
        <v>#N/A</v>
      </c>
      <c r="V1096" s="64" t="e">
        <f ca="1">INDEX(OFFSET($G$21,0,MATCH(V$20,$H$20:$I$20,0),COUNT($A$21:$A$2199),1),MATCH($T1096,OFFSET($I$21,0,MATCH(V$21,$J$19:$M$19,0),COUNT($A$21:$A$2199),1),0),1)</f>
        <v>#N/A</v>
      </c>
      <c r="Y1096" s="64" t="str">
        <f t="shared" ca="1" si="136"/>
        <v xml:space="preserve"> </v>
      </c>
      <c r="Z1096" s="64" t="str">
        <f t="shared" ca="1" si="138"/>
        <v xml:space="preserve"> </v>
      </c>
    </row>
    <row r="1097" spans="1:26" hidden="1" outlineLevel="1" x14ac:dyDescent="0.35">
      <c r="A1097" s="64">
        <v>7026942</v>
      </c>
      <c r="B1097" s="64" t="s">
        <v>184</v>
      </c>
      <c r="C1097" s="64">
        <v>7834.55</v>
      </c>
      <c r="D1097" s="64">
        <v>185</v>
      </c>
      <c r="E1097" s="64">
        <v>647.91999999999996</v>
      </c>
      <c r="F1097" s="64">
        <v>0</v>
      </c>
      <c r="H1097" s="64">
        <f t="shared" si="135"/>
        <v>-647.91999999999996</v>
      </c>
      <c r="J1097" s="64">
        <f t="shared" si="131"/>
        <v>149</v>
      </c>
      <c r="K1097" s="64">
        <f t="shared" si="132"/>
        <v>160</v>
      </c>
      <c r="L1097" s="64">
        <f t="shared" si="133"/>
        <v>547</v>
      </c>
      <c r="M1097" s="64">
        <f t="shared" si="134"/>
        <v>221</v>
      </c>
      <c r="T1097" s="64">
        <f t="shared" si="137"/>
        <v>1076</v>
      </c>
      <c r="U1097" s="64" t="e">
        <f ca="1">INDEX(OFFSET($G$21,0,MATCH(U$20,$H$20:$I$20,0),COUNT($A$21:$A$2199),1),MATCH($T1097,OFFSET($I$21,0,MATCH(U$21,$J$19:$M$19,0),COUNT($A$21:$A$2199),1),0),1)</f>
        <v>#N/A</v>
      </c>
      <c r="V1097" s="64" t="e">
        <f ca="1">INDEX(OFFSET($G$21,0,MATCH(V$20,$H$20:$I$20,0),COUNT($A$21:$A$2199),1),MATCH($T1097,OFFSET($I$21,0,MATCH(V$21,$J$19:$M$19,0),COUNT($A$21:$A$2199),1),0),1)</f>
        <v>#N/A</v>
      </c>
      <c r="Y1097" s="64" t="str">
        <f t="shared" ca="1" si="136"/>
        <v xml:space="preserve"> </v>
      </c>
      <c r="Z1097" s="64" t="str">
        <f t="shared" ca="1" si="138"/>
        <v xml:space="preserve"> </v>
      </c>
    </row>
    <row r="1098" spans="1:26" hidden="1" outlineLevel="1" x14ac:dyDescent="0.35">
      <c r="A1098" s="64">
        <v>7035795</v>
      </c>
      <c r="B1098" s="64" t="s">
        <v>102</v>
      </c>
      <c r="C1098" s="64">
        <v>2070.21</v>
      </c>
      <c r="D1098" s="64">
        <v>153</v>
      </c>
      <c r="E1098" s="64">
        <v>168.59</v>
      </c>
      <c r="F1098" s="64">
        <v>166.53</v>
      </c>
      <c r="H1098" s="64">
        <f t="shared" si="135"/>
        <v>-2.0600000000000023</v>
      </c>
      <c r="J1098" s="64">
        <f t="shared" si="131"/>
        <v>150</v>
      </c>
      <c r="K1098" s="64">
        <f t="shared" si="132"/>
        <v>160</v>
      </c>
      <c r="L1098" s="64">
        <f t="shared" si="133"/>
        <v>547</v>
      </c>
      <c r="M1098" s="64">
        <f t="shared" si="134"/>
        <v>221</v>
      </c>
      <c r="T1098" s="64">
        <f t="shared" si="137"/>
        <v>1077</v>
      </c>
      <c r="U1098" s="64" t="e">
        <f ca="1">INDEX(OFFSET($G$21,0,MATCH(U$20,$H$20:$I$20,0),COUNT($A$21:$A$2199),1),MATCH($T1098,OFFSET($I$21,0,MATCH(U$21,$J$19:$M$19,0),COUNT($A$21:$A$2199),1),0),1)</f>
        <v>#N/A</v>
      </c>
      <c r="V1098" s="64" t="e">
        <f ca="1">INDEX(OFFSET($G$21,0,MATCH(V$20,$H$20:$I$20,0),COUNT($A$21:$A$2199),1),MATCH($T1098,OFFSET($I$21,0,MATCH(V$21,$J$19:$M$19,0),COUNT($A$21:$A$2199),1),0),1)</f>
        <v>#N/A</v>
      </c>
      <c r="Y1098" s="64" t="str">
        <f t="shared" ca="1" si="136"/>
        <v xml:space="preserve"> </v>
      </c>
      <c r="Z1098" s="64" t="str">
        <f t="shared" ca="1" si="138"/>
        <v xml:space="preserve"> </v>
      </c>
    </row>
    <row r="1099" spans="1:26" hidden="1" outlineLevel="1" x14ac:dyDescent="0.35">
      <c r="A1099" s="64">
        <v>7039078</v>
      </c>
      <c r="B1099" s="64" t="s">
        <v>184</v>
      </c>
      <c r="C1099" s="64">
        <v>3665.95</v>
      </c>
      <c r="D1099" s="64">
        <v>183</v>
      </c>
      <c r="E1099" s="64">
        <v>322.77999999999997</v>
      </c>
      <c r="F1099" s="64">
        <v>0</v>
      </c>
      <c r="H1099" s="64">
        <f t="shared" si="135"/>
        <v>-322.77999999999997</v>
      </c>
      <c r="J1099" s="64">
        <f t="shared" si="131"/>
        <v>150</v>
      </c>
      <c r="K1099" s="64">
        <f t="shared" si="132"/>
        <v>160</v>
      </c>
      <c r="L1099" s="64">
        <f t="shared" si="133"/>
        <v>548</v>
      </c>
      <c r="M1099" s="64">
        <f t="shared" si="134"/>
        <v>221</v>
      </c>
      <c r="T1099" s="64">
        <f t="shared" si="137"/>
        <v>1078</v>
      </c>
      <c r="U1099" s="64" t="e">
        <f ca="1">INDEX(OFFSET($G$21,0,MATCH(U$20,$H$20:$I$20,0),COUNT($A$21:$A$2199),1),MATCH($T1099,OFFSET($I$21,0,MATCH(U$21,$J$19:$M$19,0),COUNT($A$21:$A$2199),1),0),1)</f>
        <v>#N/A</v>
      </c>
      <c r="V1099" s="64" t="e">
        <f ca="1">INDEX(OFFSET($G$21,0,MATCH(V$20,$H$20:$I$20,0),COUNT($A$21:$A$2199),1),MATCH($T1099,OFFSET($I$21,0,MATCH(V$21,$J$19:$M$19,0),COUNT($A$21:$A$2199),1),0),1)</f>
        <v>#N/A</v>
      </c>
      <c r="Y1099" s="64" t="str">
        <f t="shared" ca="1" si="136"/>
        <v xml:space="preserve"> </v>
      </c>
      <c r="Z1099" s="64" t="str">
        <f t="shared" ca="1" si="138"/>
        <v xml:space="preserve"> </v>
      </c>
    </row>
    <row r="1100" spans="1:26" hidden="1" outlineLevel="1" x14ac:dyDescent="0.35">
      <c r="A1100" s="64">
        <v>7048417</v>
      </c>
      <c r="B1100" s="64" t="s">
        <v>184</v>
      </c>
      <c r="C1100" s="64">
        <v>3356.83</v>
      </c>
      <c r="D1100" s="64">
        <v>184</v>
      </c>
      <c r="E1100" s="64">
        <v>263.31</v>
      </c>
      <c r="F1100" s="64">
        <v>0</v>
      </c>
      <c r="H1100" s="64">
        <f t="shared" si="135"/>
        <v>-263.31</v>
      </c>
      <c r="J1100" s="64">
        <f t="shared" si="131"/>
        <v>150</v>
      </c>
      <c r="K1100" s="64">
        <f t="shared" si="132"/>
        <v>160</v>
      </c>
      <c r="L1100" s="64">
        <f t="shared" si="133"/>
        <v>549</v>
      </c>
      <c r="M1100" s="64">
        <f t="shared" si="134"/>
        <v>221</v>
      </c>
      <c r="T1100" s="64">
        <f t="shared" si="137"/>
        <v>1079</v>
      </c>
      <c r="U1100" s="64" t="e">
        <f ca="1">INDEX(OFFSET($G$21,0,MATCH(U$20,$H$20:$I$20,0),COUNT($A$21:$A$2199),1),MATCH($T1100,OFFSET($I$21,0,MATCH(U$21,$J$19:$M$19,0),COUNT($A$21:$A$2199),1),0),1)</f>
        <v>#N/A</v>
      </c>
      <c r="V1100" s="64" t="e">
        <f ca="1">INDEX(OFFSET($G$21,0,MATCH(V$20,$H$20:$I$20,0),COUNT($A$21:$A$2199),1),MATCH($T1100,OFFSET($I$21,0,MATCH(V$21,$J$19:$M$19,0),COUNT($A$21:$A$2199),1),0),1)</f>
        <v>#N/A</v>
      </c>
      <c r="Y1100" s="64" t="str">
        <f t="shared" ca="1" si="136"/>
        <v xml:space="preserve"> </v>
      </c>
      <c r="Z1100" s="64" t="str">
        <f t="shared" ca="1" si="138"/>
        <v xml:space="preserve"> </v>
      </c>
    </row>
    <row r="1101" spans="1:26" hidden="1" outlineLevel="1" x14ac:dyDescent="0.35">
      <c r="A1101" s="64">
        <v>7052046</v>
      </c>
      <c r="B1101" s="64" t="s">
        <v>405</v>
      </c>
      <c r="C1101" s="64">
        <v>3195.29</v>
      </c>
      <c r="D1101" s="64">
        <v>153</v>
      </c>
      <c r="E1101" s="64">
        <v>268.2</v>
      </c>
      <c r="F1101" s="64">
        <v>275.01</v>
      </c>
      <c r="H1101" s="64">
        <f t="shared" si="135"/>
        <v>6.8100000000000023</v>
      </c>
      <c r="J1101" s="64">
        <f t="shared" si="131"/>
        <v>150</v>
      </c>
      <c r="K1101" s="64">
        <f t="shared" si="132"/>
        <v>161</v>
      </c>
      <c r="L1101" s="64">
        <f t="shared" si="133"/>
        <v>549</v>
      </c>
      <c r="M1101" s="64">
        <f t="shared" si="134"/>
        <v>221</v>
      </c>
      <c r="T1101" s="64">
        <f t="shared" si="137"/>
        <v>1080</v>
      </c>
      <c r="U1101" s="64" t="e">
        <f ca="1">INDEX(OFFSET($G$21,0,MATCH(U$20,$H$20:$I$20,0),COUNT($A$21:$A$2199),1),MATCH($T1101,OFFSET($I$21,0,MATCH(U$21,$J$19:$M$19,0),COUNT($A$21:$A$2199),1),0),1)</f>
        <v>#N/A</v>
      </c>
      <c r="V1101" s="64" t="e">
        <f ca="1">INDEX(OFFSET($G$21,0,MATCH(V$20,$H$20:$I$20,0),COUNT($A$21:$A$2199),1),MATCH($T1101,OFFSET($I$21,0,MATCH(V$21,$J$19:$M$19,0),COUNT($A$21:$A$2199),1),0),1)</f>
        <v>#N/A</v>
      </c>
      <c r="Y1101" s="64" t="str">
        <f t="shared" ca="1" si="136"/>
        <v xml:space="preserve"> </v>
      </c>
      <c r="Z1101" s="64" t="str">
        <f t="shared" ca="1" si="138"/>
        <v xml:space="preserve"> </v>
      </c>
    </row>
    <row r="1102" spans="1:26" hidden="1" outlineLevel="1" x14ac:dyDescent="0.35">
      <c r="A1102" s="64">
        <v>7053268</v>
      </c>
      <c r="B1102" s="64" t="s">
        <v>405</v>
      </c>
      <c r="C1102" s="64">
        <v>2994.06</v>
      </c>
      <c r="D1102" s="64">
        <v>153</v>
      </c>
      <c r="E1102" s="64">
        <v>259.47000000000003</v>
      </c>
      <c r="F1102" s="64">
        <v>260.35000000000002</v>
      </c>
      <c r="H1102" s="64">
        <f t="shared" si="135"/>
        <v>0.87999999999999545</v>
      </c>
      <c r="J1102" s="64">
        <f t="shared" si="131"/>
        <v>150</v>
      </c>
      <c r="K1102" s="64">
        <f t="shared" si="132"/>
        <v>162</v>
      </c>
      <c r="L1102" s="64">
        <f t="shared" si="133"/>
        <v>549</v>
      </c>
      <c r="M1102" s="64">
        <f t="shared" si="134"/>
        <v>221</v>
      </c>
      <c r="T1102" s="64">
        <f t="shared" si="137"/>
        <v>1081</v>
      </c>
      <c r="U1102" s="64" t="e">
        <f ca="1">INDEX(OFFSET($G$21,0,MATCH(U$20,$H$20:$I$20,0),COUNT($A$21:$A$2199),1),MATCH($T1102,OFFSET($I$21,0,MATCH(U$21,$J$19:$M$19,0),COUNT($A$21:$A$2199),1),0),1)</f>
        <v>#N/A</v>
      </c>
      <c r="V1102" s="64" t="e">
        <f ca="1">INDEX(OFFSET($G$21,0,MATCH(V$20,$H$20:$I$20,0),COUNT($A$21:$A$2199),1),MATCH($T1102,OFFSET($I$21,0,MATCH(V$21,$J$19:$M$19,0),COUNT($A$21:$A$2199),1),0),1)</f>
        <v>#N/A</v>
      </c>
      <c r="Y1102" s="64" t="str">
        <f t="shared" ca="1" si="136"/>
        <v xml:space="preserve"> </v>
      </c>
      <c r="Z1102" s="64" t="str">
        <f t="shared" ca="1" si="138"/>
        <v xml:space="preserve"> </v>
      </c>
    </row>
    <row r="1103" spans="1:26" hidden="1" outlineLevel="1" x14ac:dyDescent="0.35">
      <c r="A1103" s="64">
        <v>7054844</v>
      </c>
      <c r="B1103" s="64" t="s">
        <v>184</v>
      </c>
      <c r="C1103" s="64">
        <v>3510.61</v>
      </c>
      <c r="D1103" s="64">
        <v>183</v>
      </c>
      <c r="E1103" s="64">
        <v>280.38</v>
      </c>
      <c r="F1103" s="64">
        <v>0</v>
      </c>
      <c r="H1103" s="64">
        <f t="shared" si="135"/>
        <v>-280.38</v>
      </c>
      <c r="J1103" s="64">
        <f t="shared" si="131"/>
        <v>150</v>
      </c>
      <c r="K1103" s="64">
        <f t="shared" si="132"/>
        <v>162</v>
      </c>
      <c r="L1103" s="64">
        <f t="shared" si="133"/>
        <v>550</v>
      </c>
      <c r="M1103" s="64">
        <f t="shared" si="134"/>
        <v>221</v>
      </c>
      <c r="T1103" s="64">
        <f t="shared" si="137"/>
        <v>1082</v>
      </c>
      <c r="U1103" s="64" t="e">
        <f ca="1">INDEX(OFFSET($G$21,0,MATCH(U$20,$H$20:$I$20,0),COUNT($A$21:$A$2199),1),MATCH($T1103,OFFSET($I$21,0,MATCH(U$21,$J$19:$M$19,0),COUNT($A$21:$A$2199),1),0),1)</f>
        <v>#N/A</v>
      </c>
      <c r="V1103" s="64" t="e">
        <f ca="1">INDEX(OFFSET($G$21,0,MATCH(V$20,$H$20:$I$20,0),COUNT($A$21:$A$2199),1),MATCH($T1103,OFFSET($I$21,0,MATCH(V$21,$J$19:$M$19,0),COUNT($A$21:$A$2199),1),0),1)</f>
        <v>#N/A</v>
      </c>
      <c r="Y1103" s="64" t="str">
        <f t="shared" ca="1" si="136"/>
        <v xml:space="preserve"> </v>
      </c>
      <c r="Z1103" s="64" t="str">
        <f t="shared" ca="1" si="138"/>
        <v xml:space="preserve"> </v>
      </c>
    </row>
    <row r="1104" spans="1:26" hidden="1" outlineLevel="1" x14ac:dyDescent="0.35">
      <c r="A1104" s="64">
        <v>7054993</v>
      </c>
      <c r="B1104" s="64" t="s">
        <v>184</v>
      </c>
      <c r="C1104" s="64">
        <v>7243.11</v>
      </c>
      <c r="D1104" s="64">
        <v>183</v>
      </c>
      <c r="E1104" s="64">
        <v>585.66</v>
      </c>
      <c r="F1104" s="64">
        <v>0</v>
      </c>
      <c r="H1104" s="64">
        <f t="shared" si="135"/>
        <v>-585.66</v>
      </c>
      <c r="J1104" s="64">
        <f t="shared" si="131"/>
        <v>150</v>
      </c>
      <c r="K1104" s="64">
        <f t="shared" si="132"/>
        <v>162</v>
      </c>
      <c r="L1104" s="64">
        <f t="shared" si="133"/>
        <v>551</v>
      </c>
      <c r="M1104" s="64">
        <f t="shared" si="134"/>
        <v>221</v>
      </c>
      <c r="T1104" s="64">
        <f t="shared" si="137"/>
        <v>1083</v>
      </c>
      <c r="U1104" s="64" t="e">
        <f ca="1">INDEX(OFFSET($G$21,0,MATCH(U$20,$H$20:$I$20,0),COUNT($A$21:$A$2199),1),MATCH($T1104,OFFSET($I$21,0,MATCH(U$21,$J$19:$M$19,0),COUNT($A$21:$A$2199),1),0),1)</f>
        <v>#N/A</v>
      </c>
      <c r="V1104" s="64" t="e">
        <f ca="1">INDEX(OFFSET($G$21,0,MATCH(V$20,$H$20:$I$20,0),COUNT($A$21:$A$2199),1),MATCH($T1104,OFFSET($I$21,0,MATCH(V$21,$J$19:$M$19,0),COUNT($A$21:$A$2199),1),0),1)</f>
        <v>#N/A</v>
      </c>
      <c r="Y1104" s="64" t="str">
        <f t="shared" ca="1" si="136"/>
        <v xml:space="preserve"> </v>
      </c>
      <c r="Z1104" s="64" t="str">
        <f t="shared" ca="1" si="138"/>
        <v xml:space="preserve"> </v>
      </c>
    </row>
    <row r="1105" spans="1:26" hidden="1" outlineLevel="1" x14ac:dyDescent="0.35">
      <c r="A1105" s="64">
        <v>7058630</v>
      </c>
      <c r="B1105" s="64" t="s">
        <v>184</v>
      </c>
      <c r="C1105" s="64">
        <v>3787.18</v>
      </c>
      <c r="D1105" s="64">
        <v>183</v>
      </c>
      <c r="E1105" s="64">
        <v>313.14999999999998</v>
      </c>
      <c r="F1105" s="64">
        <v>0</v>
      </c>
      <c r="H1105" s="64">
        <f t="shared" si="135"/>
        <v>-313.14999999999998</v>
      </c>
      <c r="J1105" s="64">
        <f t="shared" si="131"/>
        <v>150</v>
      </c>
      <c r="K1105" s="64">
        <f t="shared" si="132"/>
        <v>162</v>
      </c>
      <c r="L1105" s="64">
        <f t="shared" si="133"/>
        <v>552</v>
      </c>
      <c r="M1105" s="64">
        <f t="shared" si="134"/>
        <v>221</v>
      </c>
      <c r="T1105" s="64">
        <f t="shared" si="137"/>
        <v>1084</v>
      </c>
      <c r="U1105" s="64" t="e">
        <f ca="1">INDEX(OFFSET($G$21,0,MATCH(U$20,$H$20:$I$20,0),COUNT($A$21:$A$2199),1),MATCH($T1105,OFFSET($I$21,0,MATCH(U$21,$J$19:$M$19,0),COUNT($A$21:$A$2199),1),0),1)</f>
        <v>#N/A</v>
      </c>
      <c r="V1105" s="64" t="e">
        <f ca="1">INDEX(OFFSET($G$21,0,MATCH(V$20,$H$20:$I$20,0),COUNT($A$21:$A$2199),1),MATCH($T1105,OFFSET($I$21,0,MATCH(V$21,$J$19:$M$19,0),COUNT($A$21:$A$2199),1),0),1)</f>
        <v>#N/A</v>
      </c>
      <c r="Y1105" s="64" t="str">
        <f t="shared" ca="1" si="136"/>
        <v xml:space="preserve"> </v>
      </c>
      <c r="Z1105" s="64" t="str">
        <f t="shared" ca="1" si="138"/>
        <v xml:space="preserve"> </v>
      </c>
    </row>
    <row r="1106" spans="1:26" hidden="1" outlineLevel="1" x14ac:dyDescent="0.35">
      <c r="A1106" s="64">
        <v>7061807</v>
      </c>
      <c r="B1106" s="64" t="s">
        <v>184</v>
      </c>
      <c r="C1106" s="64">
        <v>7951.82</v>
      </c>
      <c r="D1106" s="64">
        <v>183</v>
      </c>
      <c r="E1106" s="64">
        <v>626.96</v>
      </c>
      <c r="F1106" s="64">
        <v>0</v>
      </c>
      <c r="H1106" s="64">
        <f t="shared" si="135"/>
        <v>-626.96</v>
      </c>
      <c r="J1106" s="64">
        <f t="shared" si="131"/>
        <v>150</v>
      </c>
      <c r="K1106" s="64">
        <f t="shared" si="132"/>
        <v>162</v>
      </c>
      <c r="L1106" s="64">
        <f t="shared" si="133"/>
        <v>553</v>
      </c>
      <c r="M1106" s="64">
        <f t="shared" si="134"/>
        <v>221</v>
      </c>
      <c r="T1106" s="64">
        <f t="shared" si="137"/>
        <v>1085</v>
      </c>
      <c r="U1106" s="64" t="e">
        <f ca="1">INDEX(OFFSET($G$21,0,MATCH(U$20,$H$20:$I$20,0),COUNT($A$21:$A$2199),1),MATCH($T1106,OFFSET($I$21,0,MATCH(U$21,$J$19:$M$19,0),COUNT($A$21:$A$2199),1),0),1)</f>
        <v>#N/A</v>
      </c>
      <c r="V1106" s="64" t="e">
        <f ca="1">INDEX(OFFSET($G$21,0,MATCH(V$20,$H$20:$I$20,0),COUNT($A$21:$A$2199),1),MATCH($T1106,OFFSET($I$21,0,MATCH(V$21,$J$19:$M$19,0),COUNT($A$21:$A$2199),1),0),1)</f>
        <v>#N/A</v>
      </c>
      <c r="Y1106" s="64" t="str">
        <f t="shared" ca="1" si="136"/>
        <v xml:space="preserve"> </v>
      </c>
      <c r="Z1106" s="64" t="str">
        <f t="shared" ca="1" si="138"/>
        <v xml:space="preserve"> </v>
      </c>
    </row>
    <row r="1107" spans="1:26" hidden="1" outlineLevel="1" x14ac:dyDescent="0.35">
      <c r="A1107" s="64">
        <v>7066401</v>
      </c>
      <c r="B1107" s="64" t="s">
        <v>416</v>
      </c>
      <c r="C1107" s="64">
        <v>6157.71</v>
      </c>
      <c r="D1107" s="64">
        <v>268</v>
      </c>
      <c r="E1107" s="64">
        <v>526.05999999999995</v>
      </c>
      <c r="F1107" s="64">
        <v>0</v>
      </c>
      <c r="H1107" s="64">
        <f t="shared" si="135"/>
        <v>-526.05999999999995</v>
      </c>
      <c r="J1107" s="64">
        <f t="shared" si="131"/>
        <v>150</v>
      </c>
      <c r="K1107" s="64">
        <f t="shared" si="132"/>
        <v>162</v>
      </c>
      <c r="L1107" s="64">
        <f t="shared" si="133"/>
        <v>553</v>
      </c>
      <c r="M1107" s="64">
        <f t="shared" si="134"/>
        <v>222</v>
      </c>
      <c r="T1107" s="64">
        <f t="shared" si="137"/>
        <v>1086</v>
      </c>
      <c r="U1107" s="64" t="e">
        <f ca="1">INDEX(OFFSET($G$21,0,MATCH(U$20,$H$20:$I$20,0),COUNT($A$21:$A$2199),1),MATCH($T1107,OFFSET($I$21,0,MATCH(U$21,$J$19:$M$19,0),COUNT($A$21:$A$2199),1),0),1)</f>
        <v>#N/A</v>
      </c>
      <c r="V1107" s="64" t="e">
        <f ca="1">INDEX(OFFSET($G$21,0,MATCH(V$20,$H$20:$I$20,0),COUNT($A$21:$A$2199),1),MATCH($T1107,OFFSET($I$21,0,MATCH(V$21,$J$19:$M$19,0),COUNT($A$21:$A$2199),1),0),1)</f>
        <v>#N/A</v>
      </c>
      <c r="Y1107" s="64" t="str">
        <f t="shared" ca="1" si="136"/>
        <v xml:space="preserve"> </v>
      </c>
      <c r="Z1107" s="64" t="str">
        <f t="shared" ca="1" si="138"/>
        <v xml:space="preserve"> </v>
      </c>
    </row>
    <row r="1108" spans="1:26" hidden="1" outlineLevel="1" x14ac:dyDescent="0.35">
      <c r="A1108" s="64">
        <v>7068572</v>
      </c>
      <c r="B1108" s="64" t="s">
        <v>102</v>
      </c>
      <c r="C1108" s="64">
        <v>3860</v>
      </c>
      <c r="D1108" s="64">
        <v>185</v>
      </c>
      <c r="E1108" s="64">
        <v>322.67</v>
      </c>
      <c r="F1108" s="64">
        <v>323.31</v>
      </c>
      <c r="H1108" s="64">
        <f t="shared" si="135"/>
        <v>0.63999999999998636</v>
      </c>
      <c r="J1108" s="64">
        <f t="shared" si="131"/>
        <v>151</v>
      </c>
      <c r="K1108" s="64">
        <f t="shared" si="132"/>
        <v>162</v>
      </c>
      <c r="L1108" s="64">
        <f t="shared" si="133"/>
        <v>553</v>
      </c>
      <c r="M1108" s="64">
        <f t="shared" si="134"/>
        <v>222</v>
      </c>
      <c r="T1108" s="64">
        <f t="shared" si="137"/>
        <v>1087</v>
      </c>
      <c r="U1108" s="64" t="e">
        <f ca="1">INDEX(OFFSET($G$21,0,MATCH(U$20,$H$20:$I$20,0),COUNT($A$21:$A$2199),1),MATCH($T1108,OFFSET($I$21,0,MATCH(U$21,$J$19:$M$19,0),COUNT($A$21:$A$2199),1),0),1)</f>
        <v>#N/A</v>
      </c>
      <c r="V1108" s="64" t="e">
        <f ca="1">INDEX(OFFSET($G$21,0,MATCH(V$20,$H$20:$I$20,0),COUNT($A$21:$A$2199),1),MATCH($T1108,OFFSET($I$21,0,MATCH(V$21,$J$19:$M$19,0),COUNT($A$21:$A$2199),1),0),1)</f>
        <v>#N/A</v>
      </c>
      <c r="Y1108" s="64" t="str">
        <f t="shared" ca="1" si="136"/>
        <v xml:space="preserve"> </v>
      </c>
      <c r="Z1108" s="64" t="str">
        <f t="shared" ca="1" si="138"/>
        <v xml:space="preserve"> </v>
      </c>
    </row>
    <row r="1109" spans="1:26" hidden="1" outlineLevel="1" x14ac:dyDescent="0.35">
      <c r="A1109" s="64">
        <v>7075717</v>
      </c>
      <c r="B1109" s="64" t="s">
        <v>184</v>
      </c>
      <c r="C1109" s="64">
        <v>9533.77</v>
      </c>
      <c r="D1109" s="64">
        <v>153</v>
      </c>
      <c r="E1109" s="64">
        <v>764.08</v>
      </c>
      <c r="F1109" s="64">
        <v>0</v>
      </c>
      <c r="H1109" s="64">
        <f t="shared" si="135"/>
        <v>-764.08</v>
      </c>
      <c r="J1109" s="64">
        <f t="shared" ref="J1109:J1172" si="139">IF($B1109=J$19,J1108+1,J1108)</f>
        <v>151</v>
      </c>
      <c r="K1109" s="64">
        <f t="shared" ref="K1109:K1172" si="140">IF($B1109=K$19,K1108+1,K1108)</f>
        <v>162</v>
      </c>
      <c r="L1109" s="64">
        <f t="shared" ref="L1109:L1172" si="141">IF($B1109=L$19,L1108+1,L1108)</f>
        <v>554</v>
      </c>
      <c r="M1109" s="64">
        <f t="shared" ref="M1109:M1172" si="142">IF($B1109=M$19,M1108+1,M1108)</f>
        <v>222</v>
      </c>
      <c r="T1109" s="64">
        <f t="shared" si="137"/>
        <v>1088</v>
      </c>
      <c r="U1109" s="64" t="e">
        <f ca="1">INDEX(OFFSET($G$21,0,MATCH(U$20,$H$20:$I$20,0),COUNT($A$21:$A$2199),1),MATCH($T1109,OFFSET($I$21,0,MATCH(U$21,$J$19:$M$19,0),COUNT($A$21:$A$2199),1),0),1)</f>
        <v>#N/A</v>
      </c>
      <c r="V1109" s="64" t="e">
        <f ca="1">INDEX(OFFSET($G$21,0,MATCH(V$20,$H$20:$I$20,0),COUNT($A$21:$A$2199),1),MATCH($T1109,OFFSET($I$21,0,MATCH(V$21,$J$19:$M$19,0),COUNT($A$21:$A$2199),1),0),1)</f>
        <v>#N/A</v>
      </c>
      <c r="Y1109" s="64" t="str">
        <f t="shared" ca="1" si="136"/>
        <v xml:space="preserve"> </v>
      </c>
      <c r="Z1109" s="64" t="str">
        <f t="shared" ca="1" si="138"/>
        <v xml:space="preserve"> </v>
      </c>
    </row>
    <row r="1110" spans="1:26" hidden="1" outlineLevel="1" x14ac:dyDescent="0.35">
      <c r="A1110" s="64">
        <v>7076129</v>
      </c>
      <c r="B1110" s="64" t="s">
        <v>405</v>
      </c>
      <c r="C1110" s="64">
        <v>2026.91</v>
      </c>
      <c r="D1110" s="64">
        <v>153</v>
      </c>
      <c r="E1110" s="64">
        <v>175.19</v>
      </c>
      <c r="F1110" s="64">
        <v>175.29</v>
      </c>
      <c r="H1110" s="64">
        <f t="shared" ref="H1110:H1173" si="143">F1110-E1110</f>
        <v>9.9999999999994316E-2</v>
      </c>
      <c r="J1110" s="64">
        <f t="shared" si="139"/>
        <v>151</v>
      </c>
      <c r="K1110" s="64">
        <f t="shared" si="140"/>
        <v>163</v>
      </c>
      <c r="L1110" s="64">
        <f t="shared" si="141"/>
        <v>554</v>
      </c>
      <c r="M1110" s="64">
        <f t="shared" si="142"/>
        <v>222</v>
      </c>
      <c r="T1110" s="64">
        <f t="shared" si="137"/>
        <v>1089</v>
      </c>
      <c r="U1110" s="64" t="e">
        <f ca="1">INDEX(OFFSET($G$21,0,MATCH(U$20,$H$20:$I$20,0),COUNT($A$21:$A$2199),1),MATCH($T1110,OFFSET($I$21,0,MATCH(U$21,$J$19:$M$19,0),COUNT($A$21:$A$2199),1),0),1)</f>
        <v>#N/A</v>
      </c>
      <c r="V1110" s="64" t="e">
        <f ca="1">INDEX(OFFSET($G$21,0,MATCH(V$20,$H$20:$I$20,0),COUNT($A$21:$A$2199),1),MATCH($T1110,OFFSET($I$21,0,MATCH(V$21,$J$19:$M$19,0),COUNT($A$21:$A$2199),1),0),1)</f>
        <v>#N/A</v>
      </c>
      <c r="Y1110" s="64" t="str">
        <f t="shared" ca="1" si="136"/>
        <v xml:space="preserve"> </v>
      </c>
      <c r="Z1110" s="64" t="str">
        <f t="shared" ca="1" si="138"/>
        <v xml:space="preserve"> </v>
      </c>
    </row>
    <row r="1111" spans="1:26" hidden="1" outlineLevel="1" x14ac:dyDescent="0.35">
      <c r="A1111" s="64">
        <v>7076666</v>
      </c>
      <c r="B1111" s="64" t="s">
        <v>184</v>
      </c>
      <c r="C1111" s="64">
        <v>4248.21</v>
      </c>
      <c r="D1111" s="64">
        <v>184</v>
      </c>
      <c r="E1111" s="64">
        <v>346.84</v>
      </c>
      <c r="F1111" s="64">
        <v>0</v>
      </c>
      <c r="H1111" s="64">
        <f t="shared" si="143"/>
        <v>-346.84</v>
      </c>
      <c r="J1111" s="64">
        <f t="shared" si="139"/>
        <v>151</v>
      </c>
      <c r="K1111" s="64">
        <f t="shared" si="140"/>
        <v>163</v>
      </c>
      <c r="L1111" s="64">
        <f t="shared" si="141"/>
        <v>555</v>
      </c>
      <c r="M1111" s="64">
        <f t="shared" si="142"/>
        <v>222</v>
      </c>
      <c r="T1111" s="64">
        <f t="shared" si="137"/>
        <v>1090</v>
      </c>
      <c r="U1111" s="64" t="e">
        <f ca="1">INDEX(OFFSET($G$21,0,MATCH(U$20,$H$20:$I$20,0),COUNT($A$21:$A$2199),1),MATCH($T1111,OFFSET($I$21,0,MATCH(U$21,$J$19:$M$19,0),COUNT($A$21:$A$2199),1),0),1)</f>
        <v>#N/A</v>
      </c>
      <c r="V1111" s="64" t="e">
        <f ca="1">INDEX(OFFSET($G$21,0,MATCH(V$20,$H$20:$I$20,0),COUNT($A$21:$A$2199),1),MATCH($T1111,OFFSET($I$21,0,MATCH(V$21,$J$19:$M$19,0),COUNT($A$21:$A$2199),1),0),1)</f>
        <v>#N/A</v>
      </c>
      <c r="Y1111" s="64" t="str">
        <f t="shared" ref="Y1111:Y1136" ca="1" si="144">IF(ISNA(U1111)," ",U1111)</f>
        <v xml:space="preserve"> </v>
      </c>
      <c r="Z1111" s="64" t="str">
        <f t="shared" ca="1" si="138"/>
        <v xml:space="preserve"> </v>
      </c>
    </row>
    <row r="1112" spans="1:26" hidden="1" outlineLevel="1" x14ac:dyDescent="0.35">
      <c r="A1112" s="64">
        <v>7080766</v>
      </c>
      <c r="B1112" s="64" t="s">
        <v>184</v>
      </c>
      <c r="C1112" s="64">
        <v>5276.65</v>
      </c>
      <c r="D1112" s="64">
        <v>184</v>
      </c>
      <c r="E1112" s="64">
        <v>420.81</v>
      </c>
      <c r="F1112" s="64">
        <v>0</v>
      </c>
      <c r="H1112" s="64">
        <f t="shared" si="143"/>
        <v>-420.81</v>
      </c>
      <c r="J1112" s="64">
        <f t="shared" si="139"/>
        <v>151</v>
      </c>
      <c r="K1112" s="64">
        <f t="shared" si="140"/>
        <v>163</v>
      </c>
      <c r="L1112" s="64">
        <f t="shared" si="141"/>
        <v>556</v>
      </c>
      <c r="M1112" s="64">
        <f t="shared" si="142"/>
        <v>222</v>
      </c>
      <c r="T1112" s="64">
        <f t="shared" ref="T1112:T1136" si="145">T1111+1</f>
        <v>1091</v>
      </c>
      <c r="U1112" s="64" t="e">
        <f ca="1">INDEX(OFFSET($G$21,0,MATCH(U$20,$H$20:$I$20,0),COUNT($A$21:$A$2199),1),MATCH($T1112,OFFSET($I$21,0,MATCH(U$21,$J$19:$M$19,0),COUNT($A$21:$A$2199),1),0),1)</f>
        <v>#N/A</v>
      </c>
      <c r="V1112" s="64" t="e">
        <f ca="1">INDEX(OFFSET($G$21,0,MATCH(V$20,$H$20:$I$20,0),COUNT($A$21:$A$2199),1),MATCH($T1112,OFFSET($I$21,0,MATCH(V$21,$J$19:$M$19,0),COUNT($A$21:$A$2199),1),0),1)</f>
        <v>#N/A</v>
      </c>
      <c r="Y1112" s="64" t="str">
        <f t="shared" ca="1" si="144"/>
        <v xml:space="preserve"> </v>
      </c>
      <c r="Z1112" s="64" t="str">
        <f t="shared" ref="Z1112:Z1136" ca="1" si="146">IF(ISNA(V1112)," ",V1112)</f>
        <v xml:space="preserve"> </v>
      </c>
    </row>
    <row r="1113" spans="1:26" hidden="1" outlineLevel="1" x14ac:dyDescent="0.35">
      <c r="A1113" s="64">
        <v>7082449</v>
      </c>
      <c r="B1113" s="64" t="s">
        <v>184</v>
      </c>
      <c r="C1113" s="64">
        <v>5401.35</v>
      </c>
      <c r="D1113" s="64">
        <v>183</v>
      </c>
      <c r="E1113" s="64">
        <v>406.25</v>
      </c>
      <c r="F1113" s="64">
        <v>0</v>
      </c>
      <c r="H1113" s="64">
        <f t="shared" si="143"/>
        <v>-406.25</v>
      </c>
      <c r="J1113" s="64">
        <f t="shared" si="139"/>
        <v>151</v>
      </c>
      <c r="K1113" s="64">
        <f t="shared" si="140"/>
        <v>163</v>
      </c>
      <c r="L1113" s="64">
        <f t="shared" si="141"/>
        <v>557</v>
      </c>
      <c r="M1113" s="64">
        <f t="shared" si="142"/>
        <v>222</v>
      </c>
      <c r="T1113" s="64">
        <f t="shared" si="145"/>
        <v>1092</v>
      </c>
      <c r="U1113" s="64" t="e">
        <f ca="1">INDEX(OFFSET($G$21,0,MATCH(U$20,$H$20:$I$20,0),COUNT($A$21:$A$2199),1),MATCH($T1113,OFFSET($I$21,0,MATCH(U$21,$J$19:$M$19,0),COUNT($A$21:$A$2199),1),0),1)</f>
        <v>#N/A</v>
      </c>
      <c r="V1113" s="64" t="e">
        <f ca="1">INDEX(OFFSET($G$21,0,MATCH(V$20,$H$20:$I$20,0),COUNT($A$21:$A$2199),1),MATCH($T1113,OFFSET($I$21,0,MATCH(V$21,$J$19:$M$19,0),COUNT($A$21:$A$2199),1),0),1)</f>
        <v>#N/A</v>
      </c>
      <c r="Y1113" s="64" t="str">
        <f t="shared" ca="1" si="144"/>
        <v xml:space="preserve"> </v>
      </c>
      <c r="Z1113" s="64" t="str">
        <f t="shared" ca="1" si="146"/>
        <v xml:space="preserve"> </v>
      </c>
    </row>
    <row r="1114" spans="1:26" hidden="1" outlineLevel="1" x14ac:dyDescent="0.35">
      <c r="A1114" s="64">
        <v>7082994</v>
      </c>
      <c r="B1114" s="64" t="s">
        <v>416</v>
      </c>
      <c r="C1114" s="64">
        <v>5466.13</v>
      </c>
      <c r="D1114" s="64">
        <v>183</v>
      </c>
      <c r="E1114" s="64">
        <v>439.55</v>
      </c>
      <c r="F1114" s="64">
        <v>0</v>
      </c>
      <c r="H1114" s="64">
        <f t="shared" si="143"/>
        <v>-439.55</v>
      </c>
      <c r="J1114" s="64">
        <f t="shared" si="139"/>
        <v>151</v>
      </c>
      <c r="K1114" s="64">
        <f t="shared" si="140"/>
        <v>163</v>
      </c>
      <c r="L1114" s="64">
        <f t="shared" si="141"/>
        <v>557</v>
      </c>
      <c r="M1114" s="64">
        <f t="shared" si="142"/>
        <v>223</v>
      </c>
      <c r="T1114" s="64">
        <f t="shared" si="145"/>
        <v>1093</v>
      </c>
      <c r="U1114" s="64" t="e">
        <f ca="1">INDEX(OFFSET($G$21,0,MATCH(U$20,$H$20:$I$20,0),COUNT($A$21:$A$2199),1),MATCH($T1114,OFFSET($I$21,0,MATCH(U$21,$J$19:$M$19,0),COUNT($A$21:$A$2199),1),0),1)</f>
        <v>#N/A</v>
      </c>
      <c r="V1114" s="64" t="e">
        <f ca="1">INDEX(OFFSET($G$21,0,MATCH(V$20,$H$20:$I$20,0),COUNT($A$21:$A$2199),1),MATCH($T1114,OFFSET($I$21,0,MATCH(V$21,$J$19:$M$19,0),COUNT($A$21:$A$2199),1),0),1)</f>
        <v>#N/A</v>
      </c>
      <c r="Y1114" s="64" t="str">
        <f t="shared" ca="1" si="144"/>
        <v xml:space="preserve"> </v>
      </c>
      <c r="Z1114" s="64" t="str">
        <f t="shared" ca="1" si="146"/>
        <v xml:space="preserve"> </v>
      </c>
    </row>
    <row r="1115" spans="1:26" hidden="1" outlineLevel="1" x14ac:dyDescent="0.35">
      <c r="A1115" s="64">
        <v>7086839</v>
      </c>
      <c r="B1115" s="64" t="s">
        <v>184</v>
      </c>
      <c r="C1115" s="64">
        <v>5925.84</v>
      </c>
      <c r="D1115" s="64">
        <v>186</v>
      </c>
      <c r="E1115" s="64">
        <v>494.62</v>
      </c>
      <c r="F1115" s="64">
        <v>0</v>
      </c>
      <c r="H1115" s="64">
        <f t="shared" si="143"/>
        <v>-494.62</v>
      </c>
      <c r="J1115" s="64">
        <f t="shared" si="139"/>
        <v>151</v>
      </c>
      <c r="K1115" s="64">
        <f t="shared" si="140"/>
        <v>163</v>
      </c>
      <c r="L1115" s="64">
        <f t="shared" si="141"/>
        <v>558</v>
      </c>
      <c r="M1115" s="64">
        <f t="shared" si="142"/>
        <v>223</v>
      </c>
      <c r="T1115" s="64">
        <f t="shared" si="145"/>
        <v>1094</v>
      </c>
      <c r="U1115" s="64" t="e">
        <f ca="1">INDEX(OFFSET($G$21,0,MATCH(U$20,$H$20:$I$20,0),COUNT($A$21:$A$2199),1),MATCH($T1115,OFFSET($I$21,0,MATCH(U$21,$J$19:$M$19,0),COUNT($A$21:$A$2199),1),0),1)</f>
        <v>#N/A</v>
      </c>
      <c r="V1115" s="64" t="e">
        <f ca="1">INDEX(OFFSET($G$21,0,MATCH(V$20,$H$20:$I$20,0),COUNT($A$21:$A$2199),1),MATCH($T1115,OFFSET($I$21,0,MATCH(V$21,$J$19:$M$19,0),COUNT($A$21:$A$2199),1),0),1)</f>
        <v>#N/A</v>
      </c>
      <c r="Y1115" s="64" t="str">
        <f t="shared" ca="1" si="144"/>
        <v xml:space="preserve"> </v>
      </c>
      <c r="Z1115" s="64" t="str">
        <f t="shared" ca="1" si="146"/>
        <v xml:space="preserve"> </v>
      </c>
    </row>
    <row r="1116" spans="1:26" hidden="1" outlineLevel="1" x14ac:dyDescent="0.35">
      <c r="A1116" s="64">
        <v>7088025</v>
      </c>
      <c r="B1116" s="64" t="s">
        <v>184</v>
      </c>
      <c r="C1116" s="64">
        <v>2162.7399999999998</v>
      </c>
      <c r="D1116" s="64">
        <v>185</v>
      </c>
      <c r="E1116" s="64">
        <v>168.28</v>
      </c>
      <c r="F1116" s="64">
        <v>0</v>
      </c>
      <c r="H1116" s="64">
        <f t="shared" si="143"/>
        <v>-168.28</v>
      </c>
      <c r="J1116" s="64">
        <f t="shared" si="139"/>
        <v>151</v>
      </c>
      <c r="K1116" s="64">
        <f t="shared" si="140"/>
        <v>163</v>
      </c>
      <c r="L1116" s="64">
        <f t="shared" si="141"/>
        <v>559</v>
      </c>
      <c r="M1116" s="64">
        <f t="shared" si="142"/>
        <v>223</v>
      </c>
      <c r="T1116" s="64">
        <f t="shared" si="145"/>
        <v>1095</v>
      </c>
      <c r="U1116" s="64" t="e">
        <f ca="1">INDEX(OFFSET($G$21,0,MATCH(U$20,$H$20:$I$20,0),COUNT($A$21:$A$2199),1),MATCH($T1116,OFFSET($I$21,0,MATCH(U$21,$J$19:$M$19,0),COUNT($A$21:$A$2199),1),0),1)</f>
        <v>#N/A</v>
      </c>
      <c r="V1116" s="64" t="e">
        <f ca="1">INDEX(OFFSET($G$21,0,MATCH(V$20,$H$20:$I$20,0),COUNT($A$21:$A$2199),1),MATCH($T1116,OFFSET($I$21,0,MATCH(V$21,$J$19:$M$19,0),COUNT($A$21:$A$2199),1),0),1)</f>
        <v>#N/A</v>
      </c>
      <c r="Y1116" s="64" t="str">
        <f t="shared" ca="1" si="144"/>
        <v xml:space="preserve"> </v>
      </c>
      <c r="Z1116" s="64" t="str">
        <f t="shared" ca="1" si="146"/>
        <v xml:space="preserve"> </v>
      </c>
    </row>
    <row r="1117" spans="1:26" hidden="1" outlineLevel="1" x14ac:dyDescent="0.35">
      <c r="A1117" s="64">
        <v>7088067</v>
      </c>
      <c r="B1117" s="64" t="s">
        <v>102</v>
      </c>
      <c r="C1117" s="64">
        <v>4585.18</v>
      </c>
      <c r="D1117" s="64">
        <v>184</v>
      </c>
      <c r="E1117" s="64">
        <v>375.11</v>
      </c>
      <c r="F1117" s="64">
        <v>374.51</v>
      </c>
      <c r="H1117" s="64">
        <f t="shared" si="143"/>
        <v>-0.60000000000002274</v>
      </c>
      <c r="J1117" s="64">
        <f t="shared" si="139"/>
        <v>152</v>
      </c>
      <c r="K1117" s="64">
        <f t="shared" si="140"/>
        <v>163</v>
      </c>
      <c r="L1117" s="64">
        <f t="shared" si="141"/>
        <v>559</v>
      </c>
      <c r="M1117" s="64">
        <f t="shared" si="142"/>
        <v>223</v>
      </c>
      <c r="T1117" s="64">
        <f t="shared" si="145"/>
        <v>1096</v>
      </c>
      <c r="U1117" s="64" t="e">
        <f ca="1">INDEX(OFFSET($G$21,0,MATCH(U$20,$H$20:$I$20,0),COUNT($A$21:$A$2199),1),MATCH($T1117,OFFSET($I$21,0,MATCH(U$21,$J$19:$M$19,0),COUNT($A$21:$A$2199),1),0),1)</f>
        <v>#N/A</v>
      </c>
      <c r="V1117" s="64" t="e">
        <f ca="1">INDEX(OFFSET($G$21,0,MATCH(V$20,$H$20:$I$20,0),COUNT($A$21:$A$2199),1),MATCH($T1117,OFFSET($I$21,0,MATCH(V$21,$J$19:$M$19,0),COUNT($A$21:$A$2199),1),0),1)</f>
        <v>#N/A</v>
      </c>
      <c r="Y1117" s="64" t="str">
        <f t="shared" ca="1" si="144"/>
        <v xml:space="preserve"> </v>
      </c>
      <c r="Z1117" s="64" t="str">
        <f t="shared" ca="1" si="146"/>
        <v xml:space="preserve"> </v>
      </c>
    </row>
    <row r="1118" spans="1:26" hidden="1" outlineLevel="1" x14ac:dyDescent="0.35">
      <c r="A1118" s="64">
        <v>7101794</v>
      </c>
      <c r="B1118" s="64" t="s">
        <v>405</v>
      </c>
      <c r="C1118" s="64">
        <v>6316.39</v>
      </c>
      <c r="D1118" s="64">
        <v>183</v>
      </c>
      <c r="E1118" s="64">
        <v>467.47</v>
      </c>
      <c r="F1118" s="64">
        <v>448.1</v>
      </c>
      <c r="H1118" s="64">
        <f t="shared" si="143"/>
        <v>-19.370000000000005</v>
      </c>
      <c r="J1118" s="64">
        <f t="shared" si="139"/>
        <v>152</v>
      </c>
      <c r="K1118" s="64">
        <f t="shared" si="140"/>
        <v>164</v>
      </c>
      <c r="L1118" s="64">
        <f t="shared" si="141"/>
        <v>559</v>
      </c>
      <c r="M1118" s="64">
        <f t="shared" si="142"/>
        <v>223</v>
      </c>
      <c r="T1118" s="64">
        <f t="shared" si="145"/>
        <v>1097</v>
      </c>
      <c r="U1118" s="64" t="e">
        <f ca="1">INDEX(OFFSET($G$21,0,MATCH(U$20,$H$20:$I$20,0),COUNT($A$21:$A$2199),1),MATCH($T1118,OFFSET($I$21,0,MATCH(U$21,$J$19:$M$19,0),COUNT($A$21:$A$2199),1),0),1)</f>
        <v>#N/A</v>
      </c>
      <c r="V1118" s="64" t="e">
        <f ca="1">INDEX(OFFSET($G$21,0,MATCH(V$20,$H$20:$I$20,0),COUNT($A$21:$A$2199),1),MATCH($T1118,OFFSET($I$21,0,MATCH(V$21,$J$19:$M$19,0),COUNT($A$21:$A$2199),1),0),1)</f>
        <v>#N/A</v>
      </c>
      <c r="Y1118" s="64" t="str">
        <f t="shared" ca="1" si="144"/>
        <v xml:space="preserve"> </v>
      </c>
      <c r="Z1118" s="64" t="str">
        <f t="shared" ca="1" si="146"/>
        <v xml:space="preserve"> </v>
      </c>
    </row>
    <row r="1119" spans="1:26" hidden="1" outlineLevel="1" x14ac:dyDescent="0.35">
      <c r="A1119" s="64">
        <v>7103708</v>
      </c>
      <c r="B1119" s="64" t="s">
        <v>416</v>
      </c>
      <c r="C1119" s="64">
        <v>5483.36</v>
      </c>
      <c r="D1119" s="64">
        <v>184</v>
      </c>
      <c r="E1119" s="64">
        <v>450.91</v>
      </c>
      <c r="F1119" s="64">
        <v>0</v>
      </c>
      <c r="H1119" s="64">
        <f t="shared" si="143"/>
        <v>-450.91</v>
      </c>
      <c r="J1119" s="64">
        <f t="shared" si="139"/>
        <v>152</v>
      </c>
      <c r="K1119" s="64">
        <f t="shared" si="140"/>
        <v>164</v>
      </c>
      <c r="L1119" s="64">
        <f t="shared" si="141"/>
        <v>559</v>
      </c>
      <c r="M1119" s="64">
        <f t="shared" si="142"/>
        <v>224</v>
      </c>
      <c r="T1119" s="64">
        <f t="shared" si="145"/>
        <v>1098</v>
      </c>
      <c r="U1119" s="64" t="e">
        <f ca="1">INDEX(OFFSET($G$21,0,MATCH(U$20,$H$20:$I$20,0),COUNT($A$21:$A$2199),1),MATCH($T1119,OFFSET($I$21,0,MATCH(U$21,$J$19:$M$19,0),COUNT($A$21:$A$2199),1),0),1)</f>
        <v>#N/A</v>
      </c>
      <c r="V1119" s="64" t="e">
        <f ca="1">INDEX(OFFSET($G$21,0,MATCH(V$20,$H$20:$I$20,0),COUNT($A$21:$A$2199),1),MATCH($T1119,OFFSET($I$21,0,MATCH(V$21,$J$19:$M$19,0),COUNT($A$21:$A$2199),1),0),1)</f>
        <v>#N/A</v>
      </c>
      <c r="Y1119" s="64" t="str">
        <f t="shared" ca="1" si="144"/>
        <v xml:space="preserve"> </v>
      </c>
      <c r="Z1119" s="64" t="str">
        <f t="shared" ca="1" si="146"/>
        <v xml:space="preserve"> </v>
      </c>
    </row>
    <row r="1120" spans="1:26" hidden="1" outlineLevel="1" x14ac:dyDescent="0.35">
      <c r="A1120" s="64">
        <v>7104467</v>
      </c>
      <c r="B1120" s="64" t="s">
        <v>405</v>
      </c>
      <c r="C1120" s="64">
        <v>8987.09</v>
      </c>
      <c r="D1120" s="64">
        <v>184</v>
      </c>
      <c r="E1120" s="64">
        <v>711.22</v>
      </c>
      <c r="F1120" s="64">
        <v>690.21</v>
      </c>
      <c r="H1120" s="64">
        <f t="shared" si="143"/>
        <v>-21.009999999999991</v>
      </c>
      <c r="J1120" s="64">
        <f t="shared" si="139"/>
        <v>152</v>
      </c>
      <c r="K1120" s="64">
        <f t="shared" si="140"/>
        <v>165</v>
      </c>
      <c r="L1120" s="64">
        <f t="shared" si="141"/>
        <v>559</v>
      </c>
      <c r="M1120" s="64">
        <f t="shared" si="142"/>
        <v>224</v>
      </c>
      <c r="T1120" s="64">
        <f t="shared" si="145"/>
        <v>1099</v>
      </c>
      <c r="U1120" s="64" t="e">
        <f ca="1">INDEX(OFFSET($G$21,0,MATCH(U$20,$H$20:$I$20,0),COUNT($A$21:$A$2199),1),MATCH($T1120,OFFSET($I$21,0,MATCH(U$21,$J$19:$M$19,0),COUNT($A$21:$A$2199),1),0),1)</f>
        <v>#N/A</v>
      </c>
      <c r="V1120" s="64" t="e">
        <f ca="1">INDEX(OFFSET($G$21,0,MATCH(V$20,$H$20:$I$20,0),COUNT($A$21:$A$2199),1),MATCH($T1120,OFFSET($I$21,0,MATCH(V$21,$J$19:$M$19,0),COUNT($A$21:$A$2199),1),0),1)</f>
        <v>#N/A</v>
      </c>
      <c r="Y1120" s="64" t="str">
        <f t="shared" ca="1" si="144"/>
        <v xml:space="preserve"> </v>
      </c>
      <c r="Z1120" s="64" t="str">
        <f t="shared" ca="1" si="146"/>
        <v xml:space="preserve"> </v>
      </c>
    </row>
    <row r="1121" spans="1:26" hidden="1" outlineLevel="1" x14ac:dyDescent="0.35">
      <c r="A1121" s="64">
        <v>7104996</v>
      </c>
      <c r="B1121" s="64" t="s">
        <v>184</v>
      </c>
      <c r="C1121" s="64">
        <v>6326.47</v>
      </c>
      <c r="D1121" s="64">
        <v>182</v>
      </c>
      <c r="E1121" s="64">
        <v>512.34</v>
      </c>
      <c r="F1121" s="64">
        <v>0</v>
      </c>
      <c r="H1121" s="64">
        <f t="shared" si="143"/>
        <v>-512.34</v>
      </c>
      <c r="J1121" s="64">
        <f t="shared" si="139"/>
        <v>152</v>
      </c>
      <c r="K1121" s="64">
        <f t="shared" si="140"/>
        <v>165</v>
      </c>
      <c r="L1121" s="64">
        <f t="shared" si="141"/>
        <v>560</v>
      </c>
      <c r="M1121" s="64">
        <f t="shared" si="142"/>
        <v>224</v>
      </c>
      <c r="T1121" s="64">
        <f t="shared" si="145"/>
        <v>1100</v>
      </c>
      <c r="U1121" s="64" t="e">
        <f ca="1">INDEX(OFFSET($G$21,0,MATCH(U$20,$H$20:$I$20,0),COUNT($A$21:$A$2199),1),MATCH($T1121,OFFSET($I$21,0,MATCH(U$21,$J$19:$M$19,0),COUNT($A$21:$A$2199),1),0),1)</f>
        <v>#N/A</v>
      </c>
      <c r="V1121" s="64" t="e">
        <f ca="1">INDEX(OFFSET($G$21,0,MATCH(V$20,$H$20:$I$20,0),COUNT($A$21:$A$2199),1),MATCH($T1121,OFFSET($I$21,0,MATCH(V$21,$J$19:$M$19,0),COUNT($A$21:$A$2199),1),0),1)</f>
        <v>#N/A</v>
      </c>
      <c r="Y1121" s="64" t="str">
        <f t="shared" ca="1" si="144"/>
        <v xml:space="preserve"> </v>
      </c>
      <c r="Z1121" s="64" t="str">
        <f t="shared" ca="1" si="146"/>
        <v xml:space="preserve"> </v>
      </c>
    </row>
    <row r="1122" spans="1:26" hidden="1" outlineLevel="1" x14ac:dyDescent="0.35">
      <c r="A1122" s="64">
        <v>7105689</v>
      </c>
      <c r="B1122" s="64" t="s">
        <v>416</v>
      </c>
      <c r="C1122" s="64">
        <v>5748.34</v>
      </c>
      <c r="D1122" s="64">
        <v>183</v>
      </c>
      <c r="E1122" s="64">
        <v>496.03</v>
      </c>
      <c r="F1122" s="64">
        <v>0</v>
      </c>
      <c r="H1122" s="64">
        <f t="shared" si="143"/>
        <v>-496.03</v>
      </c>
      <c r="J1122" s="64">
        <f t="shared" si="139"/>
        <v>152</v>
      </c>
      <c r="K1122" s="64">
        <f t="shared" si="140"/>
        <v>165</v>
      </c>
      <c r="L1122" s="64">
        <f t="shared" si="141"/>
        <v>560</v>
      </c>
      <c r="M1122" s="64">
        <f t="shared" si="142"/>
        <v>225</v>
      </c>
      <c r="T1122" s="64">
        <f t="shared" si="145"/>
        <v>1101</v>
      </c>
      <c r="U1122" s="64" t="e">
        <f ca="1">INDEX(OFFSET($G$21,0,MATCH(U$20,$H$20:$I$20,0),COUNT($A$21:$A$2199),1),MATCH($T1122,OFFSET($I$21,0,MATCH(U$21,$J$19:$M$19,0),COUNT($A$21:$A$2199),1),0),1)</f>
        <v>#N/A</v>
      </c>
      <c r="V1122" s="64" t="e">
        <f ca="1">INDEX(OFFSET($G$21,0,MATCH(V$20,$H$20:$I$20,0),COUNT($A$21:$A$2199),1),MATCH($T1122,OFFSET($I$21,0,MATCH(V$21,$J$19:$M$19,0),COUNT($A$21:$A$2199),1),0),1)</f>
        <v>#N/A</v>
      </c>
      <c r="Y1122" s="64" t="str">
        <f t="shared" ca="1" si="144"/>
        <v xml:space="preserve"> </v>
      </c>
      <c r="Z1122" s="64" t="str">
        <f t="shared" ca="1" si="146"/>
        <v xml:space="preserve"> </v>
      </c>
    </row>
    <row r="1123" spans="1:26" hidden="1" outlineLevel="1" x14ac:dyDescent="0.35">
      <c r="A1123" s="64">
        <v>7108451</v>
      </c>
      <c r="B1123" s="64" t="s">
        <v>184</v>
      </c>
      <c r="C1123" s="64">
        <v>4468.8100000000004</v>
      </c>
      <c r="D1123" s="64">
        <v>183</v>
      </c>
      <c r="E1123" s="64">
        <v>362.89</v>
      </c>
      <c r="F1123" s="64">
        <v>0</v>
      </c>
      <c r="H1123" s="64">
        <f t="shared" si="143"/>
        <v>-362.89</v>
      </c>
      <c r="J1123" s="64">
        <f t="shared" si="139"/>
        <v>152</v>
      </c>
      <c r="K1123" s="64">
        <f t="shared" si="140"/>
        <v>165</v>
      </c>
      <c r="L1123" s="64">
        <f t="shared" si="141"/>
        <v>561</v>
      </c>
      <c r="M1123" s="64">
        <f t="shared" si="142"/>
        <v>225</v>
      </c>
      <c r="T1123" s="64">
        <f t="shared" si="145"/>
        <v>1102</v>
      </c>
      <c r="U1123" s="64" t="e">
        <f ca="1">INDEX(OFFSET($G$21,0,MATCH(U$20,$H$20:$I$20,0),COUNT($A$21:$A$2199),1),MATCH($T1123,OFFSET($I$21,0,MATCH(U$21,$J$19:$M$19,0),COUNT($A$21:$A$2199),1),0),1)</f>
        <v>#N/A</v>
      </c>
      <c r="V1123" s="64" t="e">
        <f ca="1">INDEX(OFFSET($G$21,0,MATCH(V$20,$H$20:$I$20,0),COUNT($A$21:$A$2199),1),MATCH($T1123,OFFSET($I$21,0,MATCH(V$21,$J$19:$M$19,0),COUNT($A$21:$A$2199),1),0),1)</f>
        <v>#N/A</v>
      </c>
      <c r="Y1123" s="64" t="str">
        <f t="shared" ca="1" si="144"/>
        <v xml:space="preserve"> </v>
      </c>
      <c r="Z1123" s="64" t="str">
        <f t="shared" ca="1" si="146"/>
        <v xml:space="preserve"> </v>
      </c>
    </row>
    <row r="1124" spans="1:26" hidden="1" outlineLevel="1" x14ac:dyDescent="0.35">
      <c r="A1124" s="64">
        <v>7113038</v>
      </c>
      <c r="B1124" s="64" t="s">
        <v>102</v>
      </c>
      <c r="C1124" s="64">
        <v>7395.56</v>
      </c>
      <c r="D1124" s="64">
        <v>183</v>
      </c>
      <c r="E1124" s="64">
        <v>586.53</v>
      </c>
      <c r="F1124" s="64">
        <v>583.52</v>
      </c>
      <c r="H1124" s="64">
        <f t="shared" si="143"/>
        <v>-3.0099999999999909</v>
      </c>
      <c r="J1124" s="64">
        <f t="shared" si="139"/>
        <v>153</v>
      </c>
      <c r="K1124" s="64">
        <f t="shared" si="140"/>
        <v>165</v>
      </c>
      <c r="L1124" s="64">
        <f t="shared" si="141"/>
        <v>561</v>
      </c>
      <c r="M1124" s="64">
        <f t="shared" si="142"/>
        <v>225</v>
      </c>
      <c r="T1124" s="64">
        <f t="shared" si="145"/>
        <v>1103</v>
      </c>
      <c r="U1124" s="64" t="e">
        <f ca="1">INDEX(OFFSET($G$21,0,MATCH(U$20,$H$20:$I$20,0),COUNT($A$21:$A$2199),1),MATCH($T1124,OFFSET($I$21,0,MATCH(U$21,$J$19:$M$19,0),COUNT($A$21:$A$2199),1),0),1)</f>
        <v>#N/A</v>
      </c>
      <c r="V1124" s="64" t="e">
        <f ca="1">INDEX(OFFSET($G$21,0,MATCH(V$20,$H$20:$I$20,0),COUNT($A$21:$A$2199),1),MATCH($T1124,OFFSET($I$21,0,MATCH(V$21,$J$19:$M$19,0),COUNT($A$21:$A$2199),1),0),1)</f>
        <v>#N/A</v>
      </c>
      <c r="Y1124" s="64" t="str">
        <f t="shared" ca="1" si="144"/>
        <v xml:space="preserve"> </v>
      </c>
      <c r="Z1124" s="64" t="str">
        <f t="shared" ca="1" si="146"/>
        <v xml:space="preserve"> </v>
      </c>
    </row>
    <row r="1125" spans="1:26" hidden="1" outlineLevel="1" x14ac:dyDescent="0.35">
      <c r="A1125" s="64">
        <v>7118666</v>
      </c>
      <c r="B1125" s="64" t="s">
        <v>416</v>
      </c>
      <c r="C1125" s="64">
        <v>2951.82</v>
      </c>
      <c r="D1125" s="64">
        <v>185</v>
      </c>
      <c r="E1125" s="64">
        <v>238.72</v>
      </c>
      <c r="F1125" s="64">
        <v>0</v>
      </c>
      <c r="H1125" s="64">
        <f t="shared" si="143"/>
        <v>-238.72</v>
      </c>
      <c r="J1125" s="64">
        <f t="shared" si="139"/>
        <v>153</v>
      </c>
      <c r="K1125" s="64">
        <f t="shared" si="140"/>
        <v>165</v>
      </c>
      <c r="L1125" s="64">
        <f t="shared" si="141"/>
        <v>561</v>
      </c>
      <c r="M1125" s="64">
        <f t="shared" si="142"/>
        <v>226</v>
      </c>
      <c r="T1125" s="64">
        <f t="shared" si="145"/>
        <v>1104</v>
      </c>
      <c r="U1125" s="64" t="e">
        <f ca="1">INDEX(OFFSET($G$21,0,MATCH(U$20,$H$20:$I$20,0),COUNT($A$21:$A$2199),1),MATCH($T1125,OFFSET($I$21,0,MATCH(U$21,$J$19:$M$19,0),COUNT($A$21:$A$2199),1),0),1)</f>
        <v>#N/A</v>
      </c>
      <c r="V1125" s="64" t="e">
        <f ca="1">INDEX(OFFSET($G$21,0,MATCH(V$20,$H$20:$I$20,0),COUNT($A$21:$A$2199),1),MATCH($T1125,OFFSET($I$21,0,MATCH(V$21,$J$19:$M$19,0),COUNT($A$21:$A$2199),1),0),1)</f>
        <v>#N/A</v>
      </c>
      <c r="Y1125" s="64" t="str">
        <f t="shared" ca="1" si="144"/>
        <v xml:space="preserve"> </v>
      </c>
      <c r="Z1125" s="64" t="str">
        <f t="shared" ca="1" si="146"/>
        <v xml:space="preserve"> </v>
      </c>
    </row>
    <row r="1126" spans="1:26" hidden="1" outlineLevel="1" x14ac:dyDescent="0.35">
      <c r="A1126" s="64">
        <v>7118765</v>
      </c>
      <c r="B1126" s="64" t="s">
        <v>184</v>
      </c>
      <c r="C1126" s="64">
        <v>4803.72</v>
      </c>
      <c r="D1126" s="64">
        <v>183</v>
      </c>
      <c r="E1126" s="64">
        <v>399.37</v>
      </c>
      <c r="F1126" s="64">
        <v>0</v>
      </c>
      <c r="H1126" s="64">
        <f t="shared" si="143"/>
        <v>-399.37</v>
      </c>
      <c r="J1126" s="64">
        <f t="shared" si="139"/>
        <v>153</v>
      </c>
      <c r="K1126" s="64">
        <f t="shared" si="140"/>
        <v>165</v>
      </c>
      <c r="L1126" s="64">
        <f t="shared" si="141"/>
        <v>562</v>
      </c>
      <c r="M1126" s="64">
        <f t="shared" si="142"/>
        <v>226</v>
      </c>
      <c r="T1126" s="64">
        <f t="shared" si="145"/>
        <v>1105</v>
      </c>
      <c r="U1126" s="64" t="e">
        <f ca="1">INDEX(OFFSET($G$21,0,MATCH(U$20,$H$20:$I$20,0),COUNT($A$21:$A$2199),1),MATCH($T1126,OFFSET($I$21,0,MATCH(U$21,$J$19:$M$19,0),COUNT($A$21:$A$2199),1),0),1)</f>
        <v>#N/A</v>
      </c>
      <c r="V1126" s="64" t="e">
        <f ca="1">INDEX(OFFSET($G$21,0,MATCH(V$20,$H$20:$I$20,0),COUNT($A$21:$A$2199),1),MATCH($T1126,OFFSET($I$21,0,MATCH(V$21,$J$19:$M$19,0),COUNT($A$21:$A$2199),1),0),1)</f>
        <v>#N/A</v>
      </c>
      <c r="Y1126" s="64" t="str">
        <f t="shared" ca="1" si="144"/>
        <v xml:space="preserve"> </v>
      </c>
      <c r="Z1126" s="64" t="str">
        <f t="shared" ca="1" si="146"/>
        <v xml:space="preserve"> </v>
      </c>
    </row>
    <row r="1127" spans="1:26" hidden="1" outlineLevel="1" x14ac:dyDescent="0.35">
      <c r="A1127" s="64">
        <v>7121122</v>
      </c>
      <c r="B1127" s="64" t="s">
        <v>184</v>
      </c>
      <c r="C1127" s="64">
        <v>2611.52</v>
      </c>
      <c r="D1127" s="64">
        <v>183</v>
      </c>
      <c r="E1127" s="64">
        <v>213.74</v>
      </c>
      <c r="F1127" s="64">
        <v>0</v>
      </c>
      <c r="H1127" s="64">
        <f t="shared" si="143"/>
        <v>-213.74</v>
      </c>
      <c r="J1127" s="64">
        <f t="shared" si="139"/>
        <v>153</v>
      </c>
      <c r="K1127" s="64">
        <f t="shared" si="140"/>
        <v>165</v>
      </c>
      <c r="L1127" s="64">
        <f t="shared" si="141"/>
        <v>563</v>
      </c>
      <c r="M1127" s="64">
        <f t="shared" si="142"/>
        <v>226</v>
      </c>
      <c r="T1127" s="64">
        <f t="shared" si="145"/>
        <v>1106</v>
      </c>
      <c r="U1127" s="64" t="e">
        <f ca="1">INDEX(OFFSET($G$21,0,MATCH(U$20,$H$20:$I$20,0),COUNT($A$21:$A$2199),1),MATCH($T1127,OFFSET($I$21,0,MATCH(U$21,$J$19:$M$19,0),COUNT($A$21:$A$2199),1),0),1)</f>
        <v>#N/A</v>
      </c>
      <c r="V1127" s="64" t="e">
        <f ca="1">INDEX(OFFSET($G$21,0,MATCH(V$20,$H$20:$I$20,0),COUNT($A$21:$A$2199),1),MATCH($T1127,OFFSET($I$21,0,MATCH(V$21,$J$19:$M$19,0),COUNT($A$21:$A$2199),1),0),1)</f>
        <v>#N/A</v>
      </c>
      <c r="Y1127" s="64" t="str">
        <f t="shared" ca="1" si="144"/>
        <v xml:space="preserve"> </v>
      </c>
      <c r="Z1127" s="64" t="str">
        <f t="shared" ca="1" si="146"/>
        <v xml:space="preserve"> </v>
      </c>
    </row>
    <row r="1128" spans="1:26" hidden="1" outlineLevel="1" x14ac:dyDescent="0.35">
      <c r="A1128" s="64">
        <v>7125554</v>
      </c>
      <c r="B1128" s="64" t="s">
        <v>416</v>
      </c>
      <c r="C1128" s="64">
        <v>5843.86</v>
      </c>
      <c r="D1128" s="64">
        <v>183</v>
      </c>
      <c r="E1128" s="64">
        <v>475.02</v>
      </c>
      <c r="F1128" s="64">
        <v>0</v>
      </c>
      <c r="H1128" s="64">
        <f t="shared" si="143"/>
        <v>-475.02</v>
      </c>
      <c r="J1128" s="64">
        <f t="shared" si="139"/>
        <v>153</v>
      </c>
      <c r="K1128" s="64">
        <f t="shared" si="140"/>
        <v>165</v>
      </c>
      <c r="L1128" s="64">
        <f t="shared" si="141"/>
        <v>563</v>
      </c>
      <c r="M1128" s="64">
        <f t="shared" si="142"/>
        <v>227</v>
      </c>
      <c r="T1128" s="64">
        <f t="shared" si="145"/>
        <v>1107</v>
      </c>
      <c r="U1128" s="64" t="e">
        <f ca="1">INDEX(OFFSET($G$21,0,MATCH(U$20,$H$20:$I$20,0),COUNT($A$21:$A$2199),1),MATCH($T1128,OFFSET($I$21,0,MATCH(U$21,$J$19:$M$19,0),COUNT($A$21:$A$2199),1),0),1)</f>
        <v>#N/A</v>
      </c>
      <c r="V1128" s="64" t="e">
        <f ca="1">INDEX(OFFSET($G$21,0,MATCH(V$20,$H$20:$I$20,0),COUNT($A$21:$A$2199),1),MATCH($T1128,OFFSET($I$21,0,MATCH(V$21,$J$19:$M$19,0),COUNT($A$21:$A$2199),1),0),1)</f>
        <v>#N/A</v>
      </c>
      <c r="Y1128" s="64" t="str">
        <f t="shared" ca="1" si="144"/>
        <v xml:space="preserve"> </v>
      </c>
      <c r="Z1128" s="64" t="str">
        <f t="shared" ca="1" si="146"/>
        <v xml:space="preserve"> </v>
      </c>
    </row>
    <row r="1129" spans="1:26" hidden="1" outlineLevel="1" x14ac:dyDescent="0.35">
      <c r="A1129" s="64">
        <v>7127013</v>
      </c>
      <c r="B1129" s="64" t="s">
        <v>184</v>
      </c>
      <c r="C1129" s="64">
        <v>2987.48</v>
      </c>
      <c r="D1129" s="64">
        <v>183</v>
      </c>
      <c r="E1129" s="64">
        <v>240.41</v>
      </c>
      <c r="F1129" s="64">
        <v>0</v>
      </c>
      <c r="H1129" s="64">
        <f t="shared" si="143"/>
        <v>-240.41</v>
      </c>
      <c r="J1129" s="64">
        <f t="shared" si="139"/>
        <v>153</v>
      </c>
      <c r="K1129" s="64">
        <f t="shared" si="140"/>
        <v>165</v>
      </c>
      <c r="L1129" s="64">
        <f t="shared" si="141"/>
        <v>564</v>
      </c>
      <c r="M1129" s="64">
        <f t="shared" si="142"/>
        <v>227</v>
      </c>
      <c r="T1129" s="64">
        <f t="shared" si="145"/>
        <v>1108</v>
      </c>
      <c r="U1129" s="64" t="e">
        <f ca="1">INDEX(OFFSET($G$21,0,MATCH(U$20,$H$20:$I$20,0),COUNT($A$21:$A$2199),1),MATCH($T1129,OFFSET($I$21,0,MATCH(U$21,$J$19:$M$19,0),COUNT($A$21:$A$2199),1),0),1)</f>
        <v>#N/A</v>
      </c>
      <c r="V1129" s="64" t="e">
        <f ca="1">INDEX(OFFSET($G$21,0,MATCH(V$20,$H$20:$I$20,0),COUNT($A$21:$A$2199),1),MATCH($T1129,OFFSET($I$21,0,MATCH(V$21,$J$19:$M$19,0),COUNT($A$21:$A$2199),1),0),1)</f>
        <v>#N/A</v>
      </c>
      <c r="Y1129" s="64" t="str">
        <f t="shared" ca="1" si="144"/>
        <v xml:space="preserve"> </v>
      </c>
      <c r="Z1129" s="64" t="str">
        <f t="shared" ca="1" si="146"/>
        <v xml:space="preserve"> </v>
      </c>
    </row>
    <row r="1130" spans="1:26" hidden="1" outlineLevel="1" x14ac:dyDescent="0.35">
      <c r="A1130" s="64">
        <v>7129366</v>
      </c>
      <c r="B1130" s="64" t="s">
        <v>102</v>
      </c>
      <c r="C1130" s="64">
        <v>5170.3599999999997</v>
      </c>
      <c r="D1130" s="64">
        <v>153</v>
      </c>
      <c r="E1130" s="64">
        <v>434.96</v>
      </c>
      <c r="F1130" s="64">
        <v>432.76</v>
      </c>
      <c r="H1130" s="64">
        <f t="shared" si="143"/>
        <v>-2.1999999999999886</v>
      </c>
      <c r="J1130" s="64">
        <f t="shared" si="139"/>
        <v>154</v>
      </c>
      <c r="K1130" s="64">
        <f t="shared" si="140"/>
        <v>165</v>
      </c>
      <c r="L1130" s="64">
        <f t="shared" si="141"/>
        <v>564</v>
      </c>
      <c r="M1130" s="64">
        <f t="shared" si="142"/>
        <v>227</v>
      </c>
      <c r="T1130" s="64">
        <f t="shared" si="145"/>
        <v>1109</v>
      </c>
      <c r="U1130" s="64" t="e">
        <f ca="1">INDEX(OFFSET($G$21,0,MATCH(U$20,$H$20:$I$20,0),COUNT($A$21:$A$2199),1),MATCH($T1130,OFFSET($I$21,0,MATCH(U$21,$J$19:$M$19,0),COUNT($A$21:$A$2199),1),0),1)</f>
        <v>#N/A</v>
      </c>
      <c r="V1130" s="64" t="e">
        <f ca="1">INDEX(OFFSET($G$21,0,MATCH(V$20,$H$20:$I$20,0),COUNT($A$21:$A$2199),1),MATCH($T1130,OFFSET($I$21,0,MATCH(V$21,$J$19:$M$19,0),COUNT($A$21:$A$2199),1),0),1)</f>
        <v>#N/A</v>
      </c>
      <c r="Y1130" s="64" t="str">
        <f t="shared" ca="1" si="144"/>
        <v xml:space="preserve"> </v>
      </c>
      <c r="Z1130" s="64" t="str">
        <f t="shared" ca="1" si="146"/>
        <v xml:space="preserve"> </v>
      </c>
    </row>
    <row r="1131" spans="1:26" hidden="1" outlineLevel="1" x14ac:dyDescent="0.35">
      <c r="A1131" s="64">
        <v>7133870</v>
      </c>
      <c r="B1131" s="64" t="s">
        <v>184</v>
      </c>
      <c r="C1131" s="64">
        <v>6279.16</v>
      </c>
      <c r="D1131" s="64">
        <v>185</v>
      </c>
      <c r="E1131" s="64">
        <v>525.04</v>
      </c>
      <c r="F1131" s="64">
        <v>0</v>
      </c>
      <c r="H1131" s="64">
        <f t="shared" si="143"/>
        <v>-525.04</v>
      </c>
      <c r="J1131" s="64">
        <f t="shared" si="139"/>
        <v>154</v>
      </c>
      <c r="K1131" s="64">
        <f t="shared" si="140"/>
        <v>165</v>
      </c>
      <c r="L1131" s="64">
        <f t="shared" si="141"/>
        <v>565</v>
      </c>
      <c r="M1131" s="64">
        <f t="shared" si="142"/>
        <v>227</v>
      </c>
      <c r="T1131" s="64">
        <f t="shared" si="145"/>
        <v>1110</v>
      </c>
      <c r="U1131" s="64" t="e">
        <f ca="1">INDEX(OFFSET($G$21,0,MATCH(U$20,$H$20:$I$20,0),COUNT($A$21:$A$2199),1),MATCH($T1131,OFFSET($I$21,0,MATCH(U$21,$J$19:$M$19,0),COUNT($A$21:$A$2199),1),0),1)</f>
        <v>#N/A</v>
      </c>
      <c r="V1131" s="64" t="e">
        <f ca="1">INDEX(OFFSET($G$21,0,MATCH(V$20,$H$20:$I$20,0),COUNT($A$21:$A$2199),1),MATCH($T1131,OFFSET($I$21,0,MATCH(V$21,$J$19:$M$19,0),COUNT($A$21:$A$2199),1),0),1)</f>
        <v>#N/A</v>
      </c>
      <c r="Y1131" s="64" t="str">
        <f t="shared" ca="1" si="144"/>
        <v xml:space="preserve"> </v>
      </c>
      <c r="Z1131" s="64" t="str">
        <f t="shared" ca="1" si="146"/>
        <v xml:space="preserve"> </v>
      </c>
    </row>
    <row r="1132" spans="1:26" hidden="1" outlineLevel="1" x14ac:dyDescent="0.35">
      <c r="A1132" s="64">
        <v>7136965</v>
      </c>
      <c r="B1132" s="64" t="s">
        <v>184</v>
      </c>
      <c r="C1132" s="64">
        <v>1652.42</v>
      </c>
      <c r="D1132" s="64">
        <v>153</v>
      </c>
      <c r="E1132" s="64">
        <v>136.4</v>
      </c>
      <c r="F1132" s="64">
        <v>0</v>
      </c>
      <c r="H1132" s="64">
        <f t="shared" si="143"/>
        <v>-136.4</v>
      </c>
      <c r="J1132" s="64">
        <f t="shared" si="139"/>
        <v>154</v>
      </c>
      <c r="K1132" s="64">
        <f t="shared" si="140"/>
        <v>165</v>
      </c>
      <c r="L1132" s="64">
        <f t="shared" si="141"/>
        <v>566</v>
      </c>
      <c r="M1132" s="64">
        <f t="shared" si="142"/>
        <v>227</v>
      </c>
      <c r="T1132" s="64">
        <f t="shared" si="145"/>
        <v>1111</v>
      </c>
      <c r="U1132" s="64" t="e">
        <f ca="1">INDEX(OFFSET($G$21,0,MATCH(U$20,$H$20:$I$20,0),COUNT($A$21:$A$2199),1),MATCH($T1132,OFFSET($I$21,0,MATCH(U$21,$J$19:$M$19,0),COUNT($A$21:$A$2199),1),0),1)</f>
        <v>#N/A</v>
      </c>
      <c r="V1132" s="64" t="e">
        <f ca="1">INDEX(OFFSET($G$21,0,MATCH(V$20,$H$20:$I$20,0),COUNT($A$21:$A$2199),1),MATCH($T1132,OFFSET($I$21,0,MATCH(V$21,$J$19:$M$19,0),COUNT($A$21:$A$2199),1),0),1)</f>
        <v>#N/A</v>
      </c>
      <c r="Y1132" s="64" t="str">
        <f t="shared" ca="1" si="144"/>
        <v xml:space="preserve"> </v>
      </c>
      <c r="Z1132" s="64" t="str">
        <f t="shared" ca="1" si="146"/>
        <v xml:space="preserve"> </v>
      </c>
    </row>
    <row r="1133" spans="1:26" hidden="1" outlineLevel="1" x14ac:dyDescent="0.35">
      <c r="A1133" s="64">
        <v>7140148</v>
      </c>
      <c r="B1133" s="64" t="s">
        <v>416</v>
      </c>
      <c r="C1133" s="64">
        <v>428.93</v>
      </c>
      <c r="D1133" s="64">
        <v>28</v>
      </c>
      <c r="E1133" s="64">
        <v>36.1</v>
      </c>
      <c r="F1133" s="64">
        <v>0</v>
      </c>
      <c r="H1133" s="64">
        <f t="shared" si="143"/>
        <v>-36.1</v>
      </c>
      <c r="J1133" s="64">
        <f t="shared" si="139"/>
        <v>154</v>
      </c>
      <c r="K1133" s="64">
        <f t="shared" si="140"/>
        <v>165</v>
      </c>
      <c r="L1133" s="64">
        <f t="shared" si="141"/>
        <v>566</v>
      </c>
      <c r="M1133" s="64">
        <f t="shared" si="142"/>
        <v>228</v>
      </c>
      <c r="T1133" s="64">
        <f t="shared" si="145"/>
        <v>1112</v>
      </c>
      <c r="U1133" s="64" t="e">
        <f ca="1">INDEX(OFFSET($G$21,0,MATCH(U$20,$H$20:$I$20,0),COUNT($A$21:$A$2199),1),MATCH($T1133,OFFSET($I$21,0,MATCH(U$21,$J$19:$M$19,0),COUNT($A$21:$A$2199),1),0),1)</f>
        <v>#N/A</v>
      </c>
      <c r="V1133" s="64" t="e">
        <f ca="1">INDEX(OFFSET($G$21,0,MATCH(V$20,$H$20:$I$20,0),COUNT($A$21:$A$2199),1),MATCH($T1133,OFFSET($I$21,0,MATCH(V$21,$J$19:$M$19,0),COUNT($A$21:$A$2199),1),0),1)</f>
        <v>#N/A</v>
      </c>
      <c r="Y1133" s="64" t="str">
        <f t="shared" ca="1" si="144"/>
        <v xml:space="preserve"> </v>
      </c>
      <c r="Z1133" s="64" t="str">
        <f t="shared" ca="1" si="146"/>
        <v xml:space="preserve"> </v>
      </c>
    </row>
    <row r="1134" spans="1:26" hidden="1" outlineLevel="1" x14ac:dyDescent="0.35">
      <c r="A1134" s="64">
        <v>7147772</v>
      </c>
      <c r="B1134" s="64" t="s">
        <v>416</v>
      </c>
      <c r="C1134" s="64">
        <v>7468.7</v>
      </c>
      <c r="D1134" s="64">
        <v>186</v>
      </c>
      <c r="E1134" s="64">
        <v>612.41999999999996</v>
      </c>
      <c r="F1134" s="64">
        <v>0</v>
      </c>
      <c r="H1134" s="64">
        <f t="shared" si="143"/>
        <v>-612.41999999999996</v>
      </c>
      <c r="J1134" s="64">
        <f t="shared" si="139"/>
        <v>154</v>
      </c>
      <c r="K1134" s="64">
        <f t="shared" si="140"/>
        <v>165</v>
      </c>
      <c r="L1134" s="64">
        <f t="shared" si="141"/>
        <v>566</v>
      </c>
      <c r="M1134" s="64">
        <f t="shared" si="142"/>
        <v>229</v>
      </c>
      <c r="T1134" s="64">
        <f t="shared" si="145"/>
        <v>1113</v>
      </c>
      <c r="U1134" s="64" t="e">
        <f ca="1">INDEX(OFFSET($G$21,0,MATCH(U$20,$H$20:$I$20,0),COUNT($A$21:$A$2199),1),MATCH($T1134,OFFSET($I$21,0,MATCH(U$21,$J$19:$M$19,0),COUNT($A$21:$A$2199),1),0),1)</f>
        <v>#N/A</v>
      </c>
      <c r="V1134" s="64" t="e">
        <f ca="1">INDEX(OFFSET($G$21,0,MATCH(V$20,$H$20:$I$20,0),COUNT($A$21:$A$2199),1),MATCH($T1134,OFFSET($I$21,0,MATCH(V$21,$J$19:$M$19,0),COUNT($A$21:$A$2199),1),0),1)</f>
        <v>#N/A</v>
      </c>
      <c r="Y1134" s="64" t="str">
        <f t="shared" ca="1" si="144"/>
        <v xml:space="preserve"> </v>
      </c>
      <c r="Z1134" s="64" t="str">
        <f t="shared" ca="1" si="146"/>
        <v xml:space="preserve"> </v>
      </c>
    </row>
    <row r="1135" spans="1:26" hidden="1" outlineLevel="1" x14ac:dyDescent="0.35">
      <c r="A1135" s="64">
        <v>7148324</v>
      </c>
      <c r="B1135" s="64" t="s">
        <v>416</v>
      </c>
      <c r="C1135" s="64">
        <v>3269.76</v>
      </c>
      <c r="D1135" s="64">
        <v>182</v>
      </c>
      <c r="E1135" s="64">
        <v>271.77</v>
      </c>
      <c r="F1135" s="64">
        <v>0</v>
      </c>
      <c r="H1135" s="64">
        <f t="shared" si="143"/>
        <v>-271.77</v>
      </c>
      <c r="J1135" s="64">
        <f t="shared" si="139"/>
        <v>154</v>
      </c>
      <c r="K1135" s="64">
        <f t="shared" si="140"/>
        <v>165</v>
      </c>
      <c r="L1135" s="64">
        <f t="shared" si="141"/>
        <v>566</v>
      </c>
      <c r="M1135" s="64">
        <f t="shared" si="142"/>
        <v>230</v>
      </c>
      <c r="T1135" s="64">
        <f t="shared" si="145"/>
        <v>1114</v>
      </c>
      <c r="U1135" s="64" t="e">
        <f ca="1">INDEX(OFFSET($G$21,0,MATCH(U$20,$H$20:$I$20,0),COUNT($A$21:$A$2199),1),MATCH($T1135,OFFSET($I$21,0,MATCH(U$21,$J$19:$M$19,0),COUNT($A$21:$A$2199),1),0),1)</f>
        <v>#N/A</v>
      </c>
      <c r="V1135" s="64" t="e">
        <f ca="1">INDEX(OFFSET($G$21,0,MATCH(V$20,$H$20:$I$20,0),COUNT($A$21:$A$2199),1),MATCH($T1135,OFFSET($I$21,0,MATCH(V$21,$J$19:$M$19,0),COUNT($A$21:$A$2199),1),0),1)</f>
        <v>#N/A</v>
      </c>
      <c r="Y1135" s="64" t="str">
        <f t="shared" ca="1" si="144"/>
        <v xml:space="preserve"> </v>
      </c>
      <c r="Z1135" s="64" t="str">
        <f t="shared" ca="1" si="146"/>
        <v xml:space="preserve"> </v>
      </c>
    </row>
    <row r="1136" spans="1:26" hidden="1" outlineLevel="1" x14ac:dyDescent="0.35">
      <c r="A1136" s="64">
        <v>7148598</v>
      </c>
      <c r="B1136" s="64" t="s">
        <v>184</v>
      </c>
      <c r="C1136" s="64">
        <v>11000.17</v>
      </c>
      <c r="D1136" s="64">
        <v>184</v>
      </c>
      <c r="E1136" s="64">
        <v>903.56</v>
      </c>
      <c r="F1136" s="64">
        <v>0</v>
      </c>
      <c r="H1136" s="64">
        <f t="shared" si="143"/>
        <v>-903.56</v>
      </c>
      <c r="J1136" s="64">
        <f t="shared" si="139"/>
        <v>154</v>
      </c>
      <c r="K1136" s="64">
        <f t="shared" si="140"/>
        <v>165</v>
      </c>
      <c r="L1136" s="64">
        <f t="shared" si="141"/>
        <v>567</v>
      </c>
      <c r="M1136" s="64">
        <f t="shared" si="142"/>
        <v>230</v>
      </c>
      <c r="T1136" s="64">
        <f t="shared" si="145"/>
        <v>1115</v>
      </c>
      <c r="U1136" s="64" t="e">
        <f ca="1">INDEX(OFFSET($G$21,0,MATCH(U$20,$H$20:$I$20,0),COUNT($A$21:$A$2199),1),MATCH($T1136,OFFSET($I$21,0,MATCH(U$21,$J$19:$M$19,0),COUNT($A$21:$A$2199),1),0),1)</f>
        <v>#N/A</v>
      </c>
      <c r="V1136" s="64" t="e">
        <f ca="1">INDEX(OFFSET($G$21,0,MATCH(V$20,$H$20:$I$20,0),COUNT($A$21:$A$2199),1),MATCH($T1136,OFFSET($I$21,0,MATCH(V$21,$J$19:$M$19,0),COUNT($A$21:$A$2199),1),0),1)</f>
        <v>#N/A</v>
      </c>
      <c r="Y1136" s="64" t="str">
        <f t="shared" ca="1" si="144"/>
        <v xml:space="preserve"> </v>
      </c>
      <c r="Z1136" s="64" t="str">
        <f t="shared" ca="1" si="146"/>
        <v xml:space="preserve"> </v>
      </c>
    </row>
    <row r="1137" spans="1:13" hidden="1" outlineLevel="1" x14ac:dyDescent="0.35">
      <c r="A1137" s="64">
        <v>7148746</v>
      </c>
      <c r="B1137" s="64" t="s">
        <v>405</v>
      </c>
      <c r="C1137" s="64">
        <v>3670.03</v>
      </c>
      <c r="D1137" s="64">
        <v>153</v>
      </c>
      <c r="E1137" s="64">
        <v>299.27999999999997</v>
      </c>
      <c r="F1137" s="64">
        <v>297.73</v>
      </c>
      <c r="H1137" s="64">
        <f t="shared" si="143"/>
        <v>-1.5499999999999545</v>
      </c>
      <c r="J1137" s="64">
        <f t="shared" si="139"/>
        <v>154</v>
      </c>
      <c r="K1137" s="64">
        <f t="shared" si="140"/>
        <v>166</v>
      </c>
      <c r="L1137" s="64">
        <f t="shared" si="141"/>
        <v>567</v>
      </c>
      <c r="M1137" s="64">
        <f t="shared" si="142"/>
        <v>230</v>
      </c>
    </row>
    <row r="1138" spans="1:13" hidden="1" outlineLevel="1" x14ac:dyDescent="0.35">
      <c r="A1138" s="64">
        <v>7150014</v>
      </c>
      <c r="B1138" s="64" t="s">
        <v>184</v>
      </c>
      <c r="C1138" s="64">
        <v>1680.05</v>
      </c>
      <c r="D1138" s="64">
        <v>183</v>
      </c>
      <c r="E1138" s="64">
        <v>131.18</v>
      </c>
      <c r="F1138" s="64">
        <v>0</v>
      </c>
      <c r="H1138" s="64">
        <f t="shared" si="143"/>
        <v>-131.18</v>
      </c>
      <c r="J1138" s="64">
        <f t="shared" si="139"/>
        <v>154</v>
      </c>
      <c r="K1138" s="64">
        <f t="shared" si="140"/>
        <v>166</v>
      </c>
      <c r="L1138" s="64">
        <f t="shared" si="141"/>
        <v>568</v>
      </c>
      <c r="M1138" s="64">
        <f t="shared" si="142"/>
        <v>230</v>
      </c>
    </row>
    <row r="1139" spans="1:13" hidden="1" outlineLevel="1" x14ac:dyDescent="0.35">
      <c r="A1139" s="64">
        <v>7150874</v>
      </c>
      <c r="B1139" s="64" t="s">
        <v>184</v>
      </c>
      <c r="C1139" s="64">
        <v>5866.12</v>
      </c>
      <c r="D1139" s="64">
        <v>183</v>
      </c>
      <c r="E1139" s="64">
        <v>474.69</v>
      </c>
      <c r="F1139" s="64">
        <v>0</v>
      </c>
      <c r="H1139" s="64">
        <f t="shared" si="143"/>
        <v>-474.69</v>
      </c>
      <c r="J1139" s="64">
        <f t="shared" si="139"/>
        <v>154</v>
      </c>
      <c r="K1139" s="64">
        <f t="shared" si="140"/>
        <v>166</v>
      </c>
      <c r="L1139" s="64">
        <f t="shared" si="141"/>
        <v>569</v>
      </c>
      <c r="M1139" s="64">
        <f t="shared" si="142"/>
        <v>230</v>
      </c>
    </row>
    <row r="1140" spans="1:13" hidden="1" outlineLevel="1" x14ac:dyDescent="0.35">
      <c r="A1140" s="64">
        <v>7152789</v>
      </c>
      <c r="B1140" s="64" t="s">
        <v>102</v>
      </c>
      <c r="C1140" s="64">
        <v>2376.7800000000002</v>
      </c>
      <c r="D1140" s="64">
        <v>183</v>
      </c>
      <c r="E1140" s="64">
        <v>176.5</v>
      </c>
      <c r="F1140" s="64">
        <v>170.58</v>
      </c>
      <c r="H1140" s="64">
        <f t="shared" si="143"/>
        <v>-5.9199999999999875</v>
      </c>
      <c r="J1140" s="64">
        <f t="shared" si="139"/>
        <v>155</v>
      </c>
      <c r="K1140" s="64">
        <f t="shared" si="140"/>
        <v>166</v>
      </c>
      <c r="L1140" s="64">
        <f t="shared" si="141"/>
        <v>569</v>
      </c>
      <c r="M1140" s="64">
        <f t="shared" si="142"/>
        <v>230</v>
      </c>
    </row>
    <row r="1141" spans="1:13" hidden="1" outlineLevel="1" x14ac:dyDescent="0.35">
      <c r="A1141" s="64">
        <v>7153571</v>
      </c>
      <c r="B1141" s="64" t="s">
        <v>184</v>
      </c>
      <c r="C1141" s="64">
        <v>4542.68</v>
      </c>
      <c r="D1141" s="64">
        <v>182</v>
      </c>
      <c r="E1141" s="64">
        <v>373.23</v>
      </c>
      <c r="F1141" s="64">
        <v>0</v>
      </c>
      <c r="H1141" s="64">
        <f t="shared" si="143"/>
        <v>-373.23</v>
      </c>
      <c r="J1141" s="64">
        <f t="shared" si="139"/>
        <v>155</v>
      </c>
      <c r="K1141" s="64">
        <f t="shared" si="140"/>
        <v>166</v>
      </c>
      <c r="L1141" s="64">
        <f t="shared" si="141"/>
        <v>570</v>
      </c>
      <c r="M1141" s="64">
        <f t="shared" si="142"/>
        <v>230</v>
      </c>
    </row>
    <row r="1142" spans="1:13" hidden="1" outlineLevel="1" x14ac:dyDescent="0.35">
      <c r="A1142" s="64">
        <v>7158315</v>
      </c>
      <c r="B1142" s="64" t="s">
        <v>102</v>
      </c>
      <c r="C1142" s="64">
        <v>7162.57</v>
      </c>
      <c r="D1142" s="64">
        <v>183</v>
      </c>
      <c r="E1142" s="64">
        <v>526.73</v>
      </c>
      <c r="F1142" s="64">
        <v>508.62</v>
      </c>
      <c r="H1142" s="64">
        <f t="shared" si="143"/>
        <v>-18.110000000000014</v>
      </c>
      <c r="J1142" s="64">
        <f t="shared" si="139"/>
        <v>156</v>
      </c>
      <c r="K1142" s="64">
        <f t="shared" si="140"/>
        <v>166</v>
      </c>
      <c r="L1142" s="64">
        <f t="shared" si="141"/>
        <v>570</v>
      </c>
      <c r="M1142" s="64">
        <f t="shared" si="142"/>
        <v>230</v>
      </c>
    </row>
    <row r="1143" spans="1:13" hidden="1" outlineLevel="1" x14ac:dyDescent="0.35">
      <c r="A1143" s="64">
        <v>7159313</v>
      </c>
      <c r="B1143" s="64" t="s">
        <v>184</v>
      </c>
      <c r="C1143" s="64">
        <v>2854.84</v>
      </c>
      <c r="D1143" s="64">
        <v>185</v>
      </c>
      <c r="E1143" s="64">
        <v>219.29</v>
      </c>
      <c r="F1143" s="64">
        <v>0</v>
      </c>
      <c r="H1143" s="64">
        <f t="shared" si="143"/>
        <v>-219.29</v>
      </c>
      <c r="J1143" s="64">
        <f t="shared" si="139"/>
        <v>156</v>
      </c>
      <c r="K1143" s="64">
        <f t="shared" si="140"/>
        <v>166</v>
      </c>
      <c r="L1143" s="64">
        <f t="shared" si="141"/>
        <v>571</v>
      </c>
      <c r="M1143" s="64">
        <f t="shared" si="142"/>
        <v>230</v>
      </c>
    </row>
    <row r="1144" spans="1:13" hidden="1" outlineLevel="1" x14ac:dyDescent="0.35">
      <c r="A1144" s="64">
        <v>7164693</v>
      </c>
      <c r="B1144" s="64" t="s">
        <v>405</v>
      </c>
      <c r="C1144" s="64">
        <v>12925.31</v>
      </c>
      <c r="D1144" s="64">
        <v>153</v>
      </c>
      <c r="E1144" s="64">
        <v>1014.05</v>
      </c>
      <c r="F1144" s="64">
        <v>988.82</v>
      </c>
      <c r="H1144" s="64">
        <f t="shared" si="143"/>
        <v>-25.229999999999905</v>
      </c>
      <c r="J1144" s="64">
        <f t="shared" si="139"/>
        <v>156</v>
      </c>
      <c r="K1144" s="64">
        <f t="shared" si="140"/>
        <v>167</v>
      </c>
      <c r="L1144" s="64">
        <f t="shared" si="141"/>
        <v>571</v>
      </c>
      <c r="M1144" s="64">
        <f t="shared" si="142"/>
        <v>230</v>
      </c>
    </row>
    <row r="1145" spans="1:13" hidden="1" outlineLevel="1" x14ac:dyDescent="0.35">
      <c r="A1145" s="64">
        <v>7167663</v>
      </c>
      <c r="B1145" s="64" t="s">
        <v>184</v>
      </c>
      <c r="C1145" s="64">
        <v>4242.2700000000004</v>
      </c>
      <c r="D1145" s="64">
        <v>185</v>
      </c>
      <c r="E1145" s="64">
        <v>347.35</v>
      </c>
      <c r="F1145" s="64">
        <v>0</v>
      </c>
      <c r="H1145" s="64">
        <f t="shared" si="143"/>
        <v>-347.35</v>
      </c>
      <c r="J1145" s="64">
        <f t="shared" si="139"/>
        <v>156</v>
      </c>
      <c r="K1145" s="64">
        <f t="shared" si="140"/>
        <v>167</v>
      </c>
      <c r="L1145" s="64">
        <f t="shared" si="141"/>
        <v>572</v>
      </c>
      <c r="M1145" s="64">
        <f t="shared" si="142"/>
        <v>230</v>
      </c>
    </row>
    <row r="1146" spans="1:13" hidden="1" outlineLevel="1" x14ac:dyDescent="0.35">
      <c r="A1146" s="64">
        <v>7168596</v>
      </c>
      <c r="B1146" s="64" t="s">
        <v>102</v>
      </c>
      <c r="C1146" s="64">
        <v>6001.92</v>
      </c>
      <c r="D1146" s="64">
        <v>153</v>
      </c>
      <c r="E1146" s="64">
        <v>480.44</v>
      </c>
      <c r="F1146" s="64">
        <v>487.12</v>
      </c>
      <c r="H1146" s="64">
        <f t="shared" si="143"/>
        <v>6.6800000000000068</v>
      </c>
      <c r="J1146" s="64">
        <f t="shared" si="139"/>
        <v>157</v>
      </c>
      <c r="K1146" s="64">
        <f t="shared" si="140"/>
        <v>167</v>
      </c>
      <c r="L1146" s="64">
        <f t="shared" si="141"/>
        <v>572</v>
      </c>
      <c r="M1146" s="64">
        <f t="shared" si="142"/>
        <v>230</v>
      </c>
    </row>
    <row r="1147" spans="1:13" hidden="1" outlineLevel="1" x14ac:dyDescent="0.35">
      <c r="A1147" s="64">
        <v>7168819</v>
      </c>
      <c r="B1147" s="64" t="s">
        <v>416</v>
      </c>
      <c r="C1147" s="64">
        <v>4741.28</v>
      </c>
      <c r="D1147" s="64">
        <v>184</v>
      </c>
      <c r="E1147" s="64">
        <v>396.04</v>
      </c>
      <c r="F1147" s="64">
        <v>0</v>
      </c>
      <c r="H1147" s="64">
        <f t="shared" si="143"/>
        <v>-396.04</v>
      </c>
      <c r="J1147" s="64">
        <f t="shared" si="139"/>
        <v>157</v>
      </c>
      <c r="K1147" s="64">
        <f t="shared" si="140"/>
        <v>167</v>
      </c>
      <c r="L1147" s="64">
        <f t="shared" si="141"/>
        <v>572</v>
      </c>
      <c r="M1147" s="64">
        <f t="shared" si="142"/>
        <v>231</v>
      </c>
    </row>
    <row r="1148" spans="1:13" hidden="1" outlineLevel="1" x14ac:dyDescent="0.35">
      <c r="A1148" s="64">
        <v>7172597</v>
      </c>
      <c r="B1148" s="64" t="s">
        <v>102</v>
      </c>
      <c r="C1148" s="64">
        <v>3410.09</v>
      </c>
      <c r="D1148" s="64">
        <v>185</v>
      </c>
      <c r="E1148" s="64">
        <v>279.52999999999997</v>
      </c>
      <c r="F1148" s="64">
        <v>281.89999999999998</v>
      </c>
      <c r="H1148" s="64">
        <f t="shared" si="143"/>
        <v>2.3700000000000045</v>
      </c>
      <c r="J1148" s="64">
        <f t="shared" si="139"/>
        <v>158</v>
      </c>
      <c r="K1148" s="64">
        <f t="shared" si="140"/>
        <v>167</v>
      </c>
      <c r="L1148" s="64">
        <f t="shared" si="141"/>
        <v>572</v>
      </c>
      <c r="M1148" s="64">
        <f t="shared" si="142"/>
        <v>231</v>
      </c>
    </row>
    <row r="1149" spans="1:13" hidden="1" outlineLevel="1" x14ac:dyDescent="0.35">
      <c r="A1149" s="64">
        <v>7175054</v>
      </c>
      <c r="B1149" s="64" t="s">
        <v>416</v>
      </c>
      <c r="C1149" s="64">
        <v>7423.08</v>
      </c>
      <c r="D1149" s="64">
        <v>183</v>
      </c>
      <c r="E1149" s="64">
        <v>603.42999999999995</v>
      </c>
      <c r="F1149" s="64">
        <v>0</v>
      </c>
      <c r="H1149" s="64">
        <f t="shared" si="143"/>
        <v>-603.42999999999995</v>
      </c>
      <c r="J1149" s="64">
        <f t="shared" si="139"/>
        <v>158</v>
      </c>
      <c r="K1149" s="64">
        <f t="shared" si="140"/>
        <v>167</v>
      </c>
      <c r="L1149" s="64">
        <f t="shared" si="141"/>
        <v>572</v>
      </c>
      <c r="M1149" s="64">
        <f t="shared" si="142"/>
        <v>232</v>
      </c>
    </row>
    <row r="1150" spans="1:13" hidden="1" outlineLevel="1" x14ac:dyDescent="0.35">
      <c r="A1150" s="64">
        <v>7179014</v>
      </c>
      <c r="B1150" s="64" t="s">
        <v>102</v>
      </c>
      <c r="C1150" s="64">
        <v>5588.48</v>
      </c>
      <c r="D1150" s="64">
        <v>153</v>
      </c>
      <c r="E1150" s="64">
        <v>455.69</v>
      </c>
      <c r="F1150" s="64">
        <v>456.98</v>
      </c>
      <c r="H1150" s="64">
        <f t="shared" si="143"/>
        <v>1.2900000000000205</v>
      </c>
      <c r="J1150" s="64">
        <f t="shared" si="139"/>
        <v>159</v>
      </c>
      <c r="K1150" s="64">
        <f t="shared" si="140"/>
        <v>167</v>
      </c>
      <c r="L1150" s="64">
        <f t="shared" si="141"/>
        <v>572</v>
      </c>
      <c r="M1150" s="64">
        <f t="shared" si="142"/>
        <v>232</v>
      </c>
    </row>
    <row r="1151" spans="1:13" hidden="1" outlineLevel="1" x14ac:dyDescent="0.35">
      <c r="A1151" s="64">
        <v>7181902</v>
      </c>
      <c r="B1151" s="64" t="s">
        <v>102</v>
      </c>
      <c r="C1151" s="64">
        <v>3013.09</v>
      </c>
      <c r="D1151" s="64">
        <v>153</v>
      </c>
      <c r="E1151" s="64">
        <v>249.06</v>
      </c>
      <c r="F1151" s="64">
        <v>248.51</v>
      </c>
      <c r="H1151" s="64">
        <f t="shared" si="143"/>
        <v>-0.55000000000001137</v>
      </c>
      <c r="J1151" s="64">
        <f t="shared" si="139"/>
        <v>160</v>
      </c>
      <c r="K1151" s="64">
        <f t="shared" si="140"/>
        <v>167</v>
      </c>
      <c r="L1151" s="64">
        <f t="shared" si="141"/>
        <v>572</v>
      </c>
      <c r="M1151" s="64">
        <f t="shared" si="142"/>
        <v>232</v>
      </c>
    </row>
    <row r="1152" spans="1:13" hidden="1" outlineLevel="1" x14ac:dyDescent="0.35">
      <c r="A1152" s="64">
        <v>7193171</v>
      </c>
      <c r="B1152" s="64" t="s">
        <v>416</v>
      </c>
      <c r="C1152" s="64">
        <v>8094.46</v>
      </c>
      <c r="D1152" s="64">
        <v>184</v>
      </c>
      <c r="E1152" s="64">
        <v>654.23</v>
      </c>
      <c r="F1152" s="64">
        <v>0</v>
      </c>
      <c r="H1152" s="64">
        <f t="shared" si="143"/>
        <v>-654.23</v>
      </c>
      <c r="J1152" s="64">
        <f t="shared" si="139"/>
        <v>160</v>
      </c>
      <c r="K1152" s="64">
        <f t="shared" si="140"/>
        <v>167</v>
      </c>
      <c r="L1152" s="64">
        <f t="shared" si="141"/>
        <v>572</v>
      </c>
      <c r="M1152" s="64">
        <f t="shared" si="142"/>
        <v>233</v>
      </c>
    </row>
    <row r="1153" spans="1:13" hidden="1" outlineLevel="1" x14ac:dyDescent="0.35">
      <c r="A1153" s="64">
        <v>7197173</v>
      </c>
      <c r="B1153" s="64" t="s">
        <v>405</v>
      </c>
      <c r="C1153" s="64">
        <v>4503.9799999999996</v>
      </c>
      <c r="D1153" s="64">
        <v>182</v>
      </c>
      <c r="E1153" s="64">
        <v>333.56</v>
      </c>
      <c r="F1153" s="64">
        <v>323.88</v>
      </c>
      <c r="H1153" s="64">
        <f t="shared" si="143"/>
        <v>-9.6800000000000068</v>
      </c>
      <c r="J1153" s="64">
        <f t="shared" si="139"/>
        <v>160</v>
      </c>
      <c r="K1153" s="64">
        <f t="shared" si="140"/>
        <v>168</v>
      </c>
      <c r="L1153" s="64">
        <f t="shared" si="141"/>
        <v>572</v>
      </c>
      <c r="M1153" s="64">
        <f t="shared" si="142"/>
        <v>233</v>
      </c>
    </row>
    <row r="1154" spans="1:13" hidden="1" outlineLevel="1" x14ac:dyDescent="0.35">
      <c r="A1154" s="64">
        <v>7198494</v>
      </c>
      <c r="B1154" s="64" t="s">
        <v>416</v>
      </c>
      <c r="C1154" s="64">
        <v>10381.06</v>
      </c>
      <c r="D1154" s="64">
        <v>183</v>
      </c>
      <c r="E1154" s="64">
        <v>864.71</v>
      </c>
      <c r="F1154" s="64">
        <v>0</v>
      </c>
      <c r="H1154" s="64">
        <f t="shared" si="143"/>
        <v>-864.71</v>
      </c>
      <c r="J1154" s="64">
        <f t="shared" si="139"/>
        <v>160</v>
      </c>
      <c r="K1154" s="64">
        <f t="shared" si="140"/>
        <v>168</v>
      </c>
      <c r="L1154" s="64">
        <f t="shared" si="141"/>
        <v>572</v>
      </c>
      <c r="M1154" s="64">
        <f t="shared" si="142"/>
        <v>234</v>
      </c>
    </row>
    <row r="1155" spans="1:13" hidden="1" outlineLevel="1" x14ac:dyDescent="0.35">
      <c r="A1155" s="64">
        <v>7200182</v>
      </c>
      <c r="B1155" s="64" t="s">
        <v>184</v>
      </c>
      <c r="C1155" s="64">
        <v>4983.8100000000004</v>
      </c>
      <c r="D1155" s="64">
        <v>182</v>
      </c>
      <c r="E1155" s="64">
        <v>406.07</v>
      </c>
      <c r="F1155" s="64">
        <v>0</v>
      </c>
      <c r="H1155" s="64">
        <f t="shared" si="143"/>
        <v>-406.07</v>
      </c>
      <c r="J1155" s="64">
        <f t="shared" si="139"/>
        <v>160</v>
      </c>
      <c r="K1155" s="64">
        <f t="shared" si="140"/>
        <v>168</v>
      </c>
      <c r="L1155" s="64">
        <f t="shared" si="141"/>
        <v>573</v>
      </c>
      <c r="M1155" s="64">
        <f t="shared" si="142"/>
        <v>234</v>
      </c>
    </row>
    <row r="1156" spans="1:13" hidden="1" outlineLevel="1" x14ac:dyDescent="0.35">
      <c r="A1156" s="64">
        <v>7201875</v>
      </c>
      <c r="B1156" s="64" t="s">
        <v>416</v>
      </c>
      <c r="C1156" s="64">
        <v>8162.71</v>
      </c>
      <c r="D1156" s="64">
        <v>183</v>
      </c>
      <c r="E1156" s="64">
        <v>690.6</v>
      </c>
      <c r="F1156" s="64">
        <v>0</v>
      </c>
      <c r="H1156" s="64">
        <f t="shared" si="143"/>
        <v>-690.6</v>
      </c>
      <c r="J1156" s="64">
        <f t="shared" si="139"/>
        <v>160</v>
      </c>
      <c r="K1156" s="64">
        <f t="shared" si="140"/>
        <v>168</v>
      </c>
      <c r="L1156" s="64">
        <f t="shared" si="141"/>
        <v>573</v>
      </c>
      <c r="M1156" s="64">
        <f t="shared" si="142"/>
        <v>235</v>
      </c>
    </row>
    <row r="1157" spans="1:13" hidden="1" outlineLevel="1" x14ac:dyDescent="0.35">
      <c r="A1157" s="64">
        <v>7202071</v>
      </c>
      <c r="B1157" s="64" t="s">
        <v>416</v>
      </c>
      <c r="C1157" s="64">
        <v>1785.29</v>
      </c>
      <c r="D1157" s="64">
        <v>153</v>
      </c>
      <c r="E1157" s="64">
        <v>137.19</v>
      </c>
      <c r="F1157" s="64">
        <v>0</v>
      </c>
      <c r="H1157" s="64">
        <f t="shared" si="143"/>
        <v>-137.19</v>
      </c>
      <c r="J1157" s="64">
        <f t="shared" si="139"/>
        <v>160</v>
      </c>
      <c r="K1157" s="64">
        <f t="shared" si="140"/>
        <v>168</v>
      </c>
      <c r="L1157" s="64">
        <f t="shared" si="141"/>
        <v>573</v>
      </c>
      <c r="M1157" s="64">
        <f t="shared" si="142"/>
        <v>236</v>
      </c>
    </row>
    <row r="1158" spans="1:13" hidden="1" outlineLevel="1" x14ac:dyDescent="0.35">
      <c r="A1158" s="64">
        <v>7207047</v>
      </c>
      <c r="B1158" s="64" t="s">
        <v>416</v>
      </c>
      <c r="C1158" s="64">
        <v>3063.09</v>
      </c>
      <c r="D1158" s="64">
        <v>183</v>
      </c>
      <c r="E1158" s="64">
        <v>240.66</v>
      </c>
      <c r="F1158" s="64">
        <v>0</v>
      </c>
      <c r="H1158" s="64">
        <f t="shared" si="143"/>
        <v>-240.66</v>
      </c>
      <c r="J1158" s="64">
        <f t="shared" si="139"/>
        <v>160</v>
      </c>
      <c r="K1158" s="64">
        <f t="shared" si="140"/>
        <v>168</v>
      </c>
      <c r="L1158" s="64">
        <f t="shared" si="141"/>
        <v>573</v>
      </c>
      <c r="M1158" s="64">
        <f t="shared" si="142"/>
        <v>237</v>
      </c>
    </row>
    <row r="1159" spans="1:13" hidden="1" outlineLevel="1" x14ac:dyDescent="0.35">
      <c r="A1159" s="64">
        <v>7207609</v>
      </c>
      <c r="B1159" s="64" t="s">
        <v>184</v>
      </c>
      <c r="C1159" s="64">
        <v>4286.18</v>
      </c>
      <c r="D1159" s="64">
        <v>185</v>
      </c>
      <c r="E1159" s="64">
        <v>339.69</v>
      </c>
      <c r="F1159" s="64">
        <v>0</v>
      </c>
      <c r="H1159" s="64">
        <f t="shared" si="143"/>
        <v>-339.69</v>
      </c>
      <c r="J1159" s="64">
        <f t="shared" si="139"/>
        <v>160</v>
      </c>
      <c r="K1159" s="64">
        <f t="shared" si="140"/>
        <v>168</v>
      </c>
      <c r="L1159" s="64">
        <f t="shared" si="141"/>
        <v>574</v>
      </c>
      <c r="M1159" s="64">
        <f t="shared" si="142"/>
        <v>237</v>
      </c>
    </row>
    <row r="1160" spans="1:13" hidden="1" outlineLevel="1" x14ac:dyDescent="0.35">
      <c r="A1160" s="64">
        <v>7207790</v>
      </c>
      <c r="B1160" s="64" t="s">
        <v>405</v>
      </c>
      <c r="C1160" s="64">
        <v>3245.06</v>
      </c>
      <c r="D1160" s="64">
        <v>153</v>
      </c>
      <c r="E1160" s="64">
        <v>269.22000000000003</v>
      </c>
      <c r="F1160" s="64">
        <v>272.39</v>
      </c>
      <c r="H1160" s="64">
        <f t="shared" si="143"/>
        <v>3.1699999999999591</v>
      </c>
      <c r="J1160" s="64">
        <f t="shared" si="139"/>
        <v>160</v>
      </c>
      <c r="K1160" s="64">
        <f t="shared" si="140"/>
        <v>169</v>
      </c>
      <c r="L1160" s="64">
        <f t="shared" si="141"/>
        <v>574</v>
      </c>
      <c r="M1160" s="64">
        <f t="shared" si="142"/>
        <v>237</v>
      </c>
    </row>
    <row r="1161" spans="1:13" hidden="1" outlineLevel="1" x14ac:dyDescent="0.35">
      <c r="A1161" s="64">
        <v>7216957</v>
      </c>
      <c r="B1161" s="64" t="s">
        <v>416</v>
      </c>
      <c r="C1161" s="64">
        <v>13100.22</v>
      </c>
      <c r="D1161" s="64">
        <v>182</v>
      </c>
      <c r="E1161" s="64">
        <v>1096.3599999999999</v>
      </c>
      <c r="F1161" s="64">
        <v>0</v>
      </c>
      <c r="H1161" s="64">
        <f t="shared" si="143"/>
        <v>-1096.3599999999999</v>
      </c>
      <c r="J1161" s="64">
        <f t="shared" si="139"/>
        <v>160</v>
      </c>
      <c r="K1161" s="64">
        <f t="shared" si="140"/>
        <v>169</v>
      </c>
      <c r="L1161" s="64">
        <f t="shared" si="141"/>
        <v>574</v>
      </c>
      <c r="M1161" s="64">
        <f t="shared" si="142"/>
        <v>238</v>
      </c>
    </row>
    <row r="1162" spans="1:13" hidden="1" outlineLevel="1" x14ac:dyDescent="0.35">
      <c r="A1162" s="64">
        <v>7219216</v>
      </c>
      <c r="B1162" s="64" t="s">
        <v>416</v>
      </c>
      <c r="C1162" s="64">
        <v>2007.25</v>
      </c>
      <c r="D1162" s="64">
        <v>183</v>
      </c>
      <c r="E1162" s="64">
        <v>162.1</v>
      </c>
      <c r="F1162" s="64">
        <v>0</v>
      </c>
      <c r="H1162" s="64">
        <f t="shared" si="143"/>
        <v>-162.1</v>
      </c>
      <c r="J1162" s="64">
        <f t="shared" si="139"/>
        <v>160</v>
      </c>
      <c r="K1162" s="64">
        <f t="shared" si="140"/>
        <v>169</v>
      </c>
      <c r="L1162" s="64">
        <f t="shared" si="141"/>
        <v>574</v>
      </c>
      <c r="M1162" s="64">
        <f t="shared" si="142"/>
        <v>239</v>
      </c>
    </row>
    <row r="1163" spans="1:13" hidden="1" outlineLevel="1" x14ac:dyDescent="0.35">
      <c r="A1163" s="64">
        <v>7221774</v>
      </c>
      <c r="B1163" s="64" t="s">
        <v>184</v>
      </c>
      <c r="C1163" s="64">
        <v>7372.59</v>
      </c>
      <c r="D1163" s="64">
        <v>184</v>
      </c>
      <c r="E1163" s="64">
        <v>598.03</v>
      </c>
      <c r="F1163" s="64">
        <v>0</v>
      </c>
      <c r="H1163" s="64">
        <f t="shared" si="143"/>
        <v>-598.03</v>
      </c>
      <c r="J1163" s="64">
        <f t="shared" si="139"/>
        <v>160</v>
      </c>
      <c r="K1163" s="64">
        <f t="shared" si="140"/>
        <v>169</v>
      </c>
      <c r="L1163" s="64">
        <f t="shared" si="141"/>
        <v>575</v>
      </c>
      <c r="M1163" s="64">
        <f t="shared" si="142"/>
        <v>239</v>
      </c>
    </row>
    <row r="1164" spans="1:13" hidden="1" outlineLevel="1" x14ac:dyDescent="0.35">
      <c r="A1164" s="64">
        <v>7225164</v>
      </c>
      <c r="B1164" s="64" t="s">
        <v>416</v>
      </c>
      <c r="C1164" s="64">
        <v>10483.75</v>
      </c>
      <c r="D1164" s="64">
        <v>182</v>
      </c>
      <c r="E1164" s="64">
        <v>859.31</v>
      </c>
      <c r="F1164" s="64">
        <v>0</v>
      </c>
      <c r="H1164" s="64">
        <f t="shared" si="143"/>
        <v>-859.31</v>
      </c>
      <c r="J1164" s="64">
        <f t="shared" si="139"/>
        <v>160</v>
      </c>
      <c r="K1164" s="64">
        <f t="shared" si="140"/>
        <v>169</v>
      </c>
      <c r="L1164" s="64">
        <f t="shared" si="141"/>
        <v>575</v>
      </c>
      <c r="M1164" s="64">
        <f t="shared" si="142"/>
        <v>240</v>
      </c>
    </row>
    <row r="1165" spans="1:13" hidden="1" outlineLevel="1" x14ac:dyDescent="0.35">
      <c r="A1165" s="64">
        <v>7228374</v>
      </c>
      <c r="B1165" s="64" t="s">
        <v>184</v>
      </c>
      <c r="C1165" s="64">
        <v>2485.5500000000002</v>
      </c>
      <c r="D1165" s="64">
        <v>183</v>
      </c>
      <c r="E1165" s="64">
        <v>192.41</v>
      </c>
      <c r="F1165" s="64">
        <v>0</v>
      </c>
      <c r="H1165" s="64">
        <f t="shared" si="143"/>
        <v>-192.41</v>
      </c>
      <c r="J1165" s="64">
        <f t="shared" si="139"/>
        <v>160</v>
      </c>
      <c r="K1165" s="64">
        <f t="shared" si="140"/>
        <v>169</v>
      </c>
      <c r="L1165" s="64">
        <f t="shared" si="141"/>
        <v>576</v>
      </c>
      <c r="M1165" s="64">
        <f t="shared" si="142"/>
        <v>240</v>
      </c>
    </row>
    <row r="1166" spans="1:13" hidden="1" outlineLevel="1" x14ac:dyDescent="0.35">
      <c r="A1166" s="64">
        <v>7228465</v>
      </c>
      <c r="B1166" s="64" t="s">
        <v>405</v>
      </c>
      <c r="C1166" s="64">
        <v>2866.28</v>
      </c>
      <c r="D1166" s="64">
        <v>153</v>
      </c>
      <c r="E1166" s="64">
        <v>233.58</v>
      </c>
      <c r="F1166" s="64">
        <v>234.22</v>
      </c>
      <c r="H1166" s="64">
        <f t="shared" si="143"/>
        <v>0.63999999999998636</v>
      </c>
      <c r="J1166" s="64">
        <f t="shared" si="139"/>
        <v>160</v>
      </c>
      <c r="K1166" s="64">
        <f t="shared" si="140"/>
        <v>170</v>
      </c>
      <c r="L1166" s="64">
        <f t="shared" si="141"/>
        <v>576</v>
      </c>
      <c r="M1166" s="64">
        <f t="shared" si="142"/>
        <v>240</v>
      </c>
    </row>
    <row r="1167" spans="1:13" hidden="1" outlineLevel="1" x14ac:dyDescent="0.35">
      <c r="A1167" s="64">
        <v>7234892</v>
      </c>
      <c r="B1167" s="64" t="s">
        <v>405</v>
      </c>
      <c r="C1167" s="64">
        <v>4066.66</v>
      </c>
      <c r="D1167" s="64">
        <v>153</v>
      </c>
      <c r="E1167" s="64">
        <v>341.65</v>
      </c>
      <c r="F1167" s="64">
        <v>339.6</v>
      </c>
      <c r="H1167" s="64">
        <f t="shared" si="143"/>
        <v>-2.0499999999999545</v>
      </c>
      <c r="J1167" s="64">
        <f t="shared" si="139"/>
        <v>160</v>
      </c>
      <c r="K1167" s="64">
        <f t="shared" si="140"/>
        <v>171</v>
      </c>
      <c r="L1167" s="64">
        <f t="shared" si="141"/>
        <v>576</v>
      </c>
      <c r="M1167" s="64">
        <f t="shared" si="142"/>
        <v>240</v>
      </c>
    </row>
    <row r="1168" spans="1:13" hidden="1" outlineLevel="1" x14ac:dyDescent="0.35">
      <c r="A1168" s="64">
        <v>7237440</v>
      </c>
      <c r="B1168" s="64" t="s">
        <v>405</v>
      </c>
      <c r="C1168" s="64">
        <v>1417.19</v>
      </c>
      <c r="D1168" s="64">
        <v>153</v>
      </c>
      <c r="E1168" s="64">
        <v>111.38</v>
      </c>
      <c r="F1168" s="64">
        <v>110.21</v>
      </c>
      <c r="H1168" s="64">
        <f t="shared" si="143"/>
        <v>-1.1700000000000017</v>
      </c>
      <c r="J1168" s="64">
        <f t="shared" si="139"/>
        <v>160</v>
      </c>
      <c r="K1168" s="64">
        <f t="shared" si="140"/>
        <v>172</v>
      </c>
      <c r="L1168" s="64">
        <f t="shared" si="141"/>
        <v>576</v>
      </c>
      <c r="M1168" s="64">
        <f t="shared" si="142"/>
        <v>240</v>
      </c>
    </row>
    <row r="1169" spans="1:13" hidden="1" outlineLevel="1" x14ac:dyDescent="0.35">
      <c r="A1169" s="64">
        <v>7248059</v>
      </c>
      <c r="B1169" s="64" t="s">
        <v>416</v>
      </c>
      <c r="C1169" s="64">
        <v>5524.8</v>
      </c>
      <c r="D1169" s="64">
        <v>184</v>
      </c>
      <c r="E1169" s="64">
        <v>472.21</v>
      </c>
      <c r="F1169" s="64">
        <v>0</v>
      </c>
      <c r="H1169" s="64">
        <f t="shared" si="143"/>
        <v>-472.21</v>
      </c>
      <c r="J1169" s="64">
        <f t="shared" si="139"/>
        <v>160</v>
      </c>
      <c r="K1169" s="64">
        <f t="shared" si="140"/>
        <v>172</v>
      </c>
      <c r="L1169" s="64">
        <f t="shared" si="141"/>
        <v>576</v>
      </c>
      <c r="M1169" s="64">
        <f t="shared" si="142"/>
        <v>241</v>
      </c>
    </row>
    <row r="1170" spans="1:13" hidden="1" outlineLevel="1" x14ac:dyDescent="0.35">
      <c r="A1170" s="64">
        <v>7249148</v>
      </c>
      <c r="B1170" s="64" t="s">
        <v>416</v>
      </c>
      <c r="C1170" s="64">
        <v>5642.42</v>
      </c>
      <c r="D1170" s="64">
        <v>170</v>
      </c>
      <c r="E1170" s="64">
        <v>461.85</v>
      </c>
      <c r="F1170" s="64">
        <v>0</v>
      </c>
      <c r="H1170" s="64">
        <f t="shared" si="143"/>
        <v>-461.85</v>
      </c>
      <c r="J1170" s="64">
        <f t="shared" si="139"/>
        <v>160</v>
      </c>
      <c r="K1170" s="64">
        <f t="shared" si="140"/>
        <v>172</v>
      </c>
      <c r="L1170" s="64">
        <f t="shared" si="141"/>
        <v>576</v>
      </c>
      <c r="M1170" s="64">
        <f t="shared" si="142"/>
        <v>242</v>
      </c>
    </row>
    <row r="1171" spans="1:13" hidden="1" outlineLevel="1" x14ac:dyDescent="0.35">
      <c r="A1171" s="64">
        <v>7251284</v>
      </c>
      <c r="B1171" s="64" t="s">
        <v>184</v>
      </c>
      <c r="C1171" s="64">
        <v>2364.2399999999998</v>
      </c>
      <c r="D1171" s="64">
        <v>183</v>
      </c>
      <c r="E1171" s="64">
        <v>197.55</v>
      </c>
      <c r="F1171" s="64">
        <v>0</v>
      </c>
      <c r="H1171" s="64">
        <f t="shared" si="143"/>
        <v>-197.55</v>
      </c>
      <c r="J1171" s="64">
        <f t="shared" si="139"/>
        <v>160</v>
      </c>
      <c r="K1171" s="64">
        <f t="shared" si="140"/>
        <v>172</v>
      </c>
      <c r="L1171" s="64">
        <f t="shared" si="141"/>
        <v>577</v>
      </c>
      <c r="M1171" s="64">
        <f t="shared" si="142"/>
        <v>242</v>
      </c>
    </row>
    <row r="1172" spans="1:13" hidden="1" outlineLevel="1" x14ac:dyDescent="0.35">
      <c r="A1172" s="64">
        <v>7253694</v>
      </c>
      <c r="B1172" s="64" t="s">
        <v>184</v>
      </c>
      <c r="C1172" s="64">
        <v>4781.32</v>
      </c>
      <c r="D1172" s="64">
        <v>185</v>
      </c>
      <c r="E1172" s="64">
        <v>387.85</v>
      </c>
      <c r="F1172" s="64">
        <v>0</v>
      </c>
      <c r="H1172" s="64">
        <f t="shared" si="143"/>
        <v>-387.85</v>
      </c>
      <c r="J1172" s="64">
        <f t="shared" si="139"/>
        <v>160</v>
      </c>
      <c r="K1172" s="64">
        <f t="shared" si="140"/>
        <v>172</v>
      </c>
      <c r="L1172" s="64">
        <f t="shared" si="141"/>
        <v>578</v>
      </c>
      <c r="M1172" s="64">
        <f t="shared" si="142"/>
        <v>242</v>
      </c>
    </row>
    <row r="1173" spans="1:13" hidden="1" outlineLevel="1" x14ac:dyDescent="0.35">
      <c r="A1173" s="64">
        <v>7257761</v>
      </c>
      <c r="B1173" s="64" t="s">
        <v>184</v>
      </c>
      <c r="C1173" s="64">
        <v>4397.6899999999996</v>
      </c>
      <c r="D1173" s="64">
        <v>185</v>
      </c>
      <c r="E1173" s="64">
        <v>365.07</v>
      </c>
      <c r="F1173" s="64">
        <v>0</v>
      </c>
      <c r="H1173" s="64">
        <f t="shared" si="143"/>
        <v>-365.07</v>
      </c>
      <c r="J1173" s="64">
        <f t="shared" ref="J1173:J1236" si="147">IF($B1173=J$19,J1172+1,J1172)</f>
        <v>160</v>
      </c>
      <c r="K1173" s="64">
        <f t="shared" ref="K1173:K1236" si="148">IF($B1173=K$19,K1172+1,K1172)</f>
        <v>172</v>
      </c>
      <c r="L1173" s="64">
        <f t="shared" ref="L1173:L1236" si="149">IF($B1173=L$19,L1172+1,L1172)</f>
        <v>579</v>
      </c>
      <c r="M1173" s="64">
        <f t="shared" ref="M1173:M1236" si="150">IF($B1173=M$19,M1172+1,M1172)</f>
        <v>242</v>
      </c>
    </row>
    <row r="1174" spans="1:13" hidden="1" outlineLevel="1" x14ac:dyDescent="0.35">
      <c r="A1174" s="64">
        <v>7257802</v>
      </c>
      <c r="B1174" s="64" t="s">
        <v>184</v>
      </c>
      <c r="C1174" s="64">
        <v>5342.9</v>
      </c>
      <c r="D1174" s="64">
        <v>183</v>
      </c>
      <c r="E1174" s="64">
        <v>427.13</v>
      </c>
      <c r="F1174" s="64">
        <v>0</v>
      </c>
      <c r="H1174" s="64">
        <f t="shared" ref="H1174:H1237" si="151">F1174-E1174</f>
        <v>-427.13</v>
      </c>
      <c r="J1174" s="64">
        <f t="shared" si="147"/>
        <v>160</v>
      </c>
      <c r="K1174" s="64">
        <f t="shared" si="148"/>
        <v>172</v>
      </c>
      <c r="L1174" s="64">
        <f t="shared" si="149"/>
        <v>580</v>
      </c>
      <c r="M1174" s="64">
        <f t="shared" si="150"/>
        <v>242</v>
      </c>
    </row>
    <row r="1175" spans="1:13" hidden="1" outlineLevel="1" x14ac:dyDescent="0.35">
      <c r="A1175" s="64">
        <v>7262489</v>
      </c>
      <c r="B1175" s="64" t="s">
        <v>184</v>
      </c>
      <c r="C1175" s="64">
        <v>10618.52</v>
      </c>
      <c r="D1175" s="64">
        <v>186</v>
      </c>
      <c r="E1175" s="64">
        <v>870.5</v>
      </c>
      <c r="F1175" s="64">
        <v>0</v>
      </c>
      <c r="H1175" s="64">
        <f t="shared" si="151"/>
        <v>-870.5</v>
      </c>
      <c r="J1175" s="64">
        <f t="shared" si="147"/>
        <v>160</v>
      </c>
      <c r="K1175" s="64">
        <f t="shared" si="148"/>
        <v>172</v>
      </c>
      <c r="L1175" s="64">
        <f t="shared" si="149"/>
        <v>581</v>
      </c>
      <c r="M1175" s="64">
        <f t="shared" si="150"/>
        <v>242</v>
      </c>
    </row>
    <row r="1176" spans="1:13" hidden="1" outlineLevel="1" x14ac:dyDescent="0.35">
      <c r="A1176" s="64">
        <v>7263388</v>
      </c>
      <c r="B1176" s="64" t="s">
        <v>416</v>
      </c>
      <c r="C1176" s="64">
        <v>1372.81</v>
      </c>
      <c r="D1176" s="64">
        <v>184</v>
      </c>
      <c r="E1176" s="64">
        <v>113.31</v>
      </c>
      <c r="F1176" s="64">
        <v>0</v>
      </c>
      <c r="H1176" s="64">
        <f t="shared" si="151"/>
        <v>-113.31</v>
      </c>
      <c r="J1176" s="64">
        <f t="shared" si="147"/>
        <v>160</v>
      </c>
      <c r="K1176" s="64">
        <f t="shared" si="148"/>
        <v>172</v>
      </c>
      <c r="L1176" s="64">
        <f t="shared" si="149"/>
        <v>581</v>
      </c>
      <c r="M1176" s="64">
        <f t="shared" si="150"/>
        <v>243</v>
      </c>
    </row>
    <row r="1177" spans="1:13" hidden="1" outlineLevel="1" x14ac:dyDescent="0.35">
      <c r="A1177" s="64">
        <v>7268255</v>
      </c>
      <c r="B1177" s="64" t="s">
        <v>184</v>
      </c>
      <c r="C1177" s="64">
        <v>2626.49</v>
      </c>
      <c r="D1177" s="64">
        <v>185</v>
      </c>
      <c r="E1177" s="64">
        <v>205.93</v>
      </c>
      <c r="F1177" s="64">
        <v>0</v>
      </c>
      <c r="H1177" s="64">
        <f t="shared" si="151"/>
        <v>-205.93</v>
      </c>
      <c r="J1177" s="64">
        <f t="shared" si="147"/>
        <v>160</v>
      </c>
      <c r="K1177" s="64">
        <f t="shared" si="148"/>
        <v>172</v>
      </c>
      <c r="L1177" s="64">
        <f t="shared" si="149"/>
        <v>582</v>
      </c>
      <c r="M1177" s="64">
        <f t="shared" si="150"/>
        <v>243</v>
      </c>
    </row>
    <row r="1178" spans="1:13" hidden="1" outlineLevel="1" x14ac:dyDescent="0.35">
      <c r="A1178" s="64">
        <v>7269097</v>
      </c>
      <c r="B1178" s="64" t="s">
        <v>416</v>
      </c>
      <c r="C1178" s="64">
        <v>5215.34</v>
      </c>
      <c r="D1178" s="64">
        <v>185</v>
      </c>
      <c r="E1178" s="64">
        <v>406.11</v>
      </c>
      <c r="F1178" s="64">
        <v>0</v>
      </c>
      <c r="H1178" s="64">
        <f t="shared" si="151"/>
        <v>-406.11</v>
      </c>
      <c r="J1178" s="64">
        <f t="shared" si="147"/>
        <v>160</v>
      </c>
      <c r="K1178" s="64">
        <f t="shared" si="148"/>
        <v>172</v>
      </c>
      <c r="L1178" s="64">
        <f t="shared" si="149"/>
        <v>582</v>
      </c>
      <c r="M1178" s="64">
        <f t="shared" si="150"/>
        <v>244</v>
      </c>
    </row>
    <row r="1179" spans="1:13" hidden="1" outlineLevel="1" x14ac:dyDescent="0.35">
      <c r="A1179" s="64">
        <v>7271828</v>
      </c>
      <c r="B1179" s="64" t="s">
        <v>416</v>
      </c>
      <c r="C1179" s="64">
        <v>6983.18</v>
      </c>
      <c r="D1179" s="64">
        <v>183</v>
      </c>
      <c r="E1179" s="64">
        <v>602.01</v>
      </c>
      <c r="F1179" s="64">
        <v>0</v>
      </c>
      <c r="H1179" s="64">
        <f t="shared" si="151"/>
        <v>-602.01</v>
      </c>
      <c r="J1179" s="64">
        <f t="shared" si="147"/>
        <v>160</v>
      </c>
      <c r="K1179" s="64">
        <f t="shared" si="148"/>
        <v>172</v>
      </c>
      <c r="L1179" s="64">
        <f t="shared" si="149"/>
        <v>582</v>
      </c>
      <c r="M1179" s="64">
        <f t="shared" si="150"/>
        <v>245</v>
      </c>
    </row>
    <row r="1180" spans="1:13" hidden="1" outlineLevel="1" x14ac:dyDescent="0.35">
      <c r="A1180" s="64">
        <v>7272941</v>
      </c>
      <c r="B1180" s="64" t="s">
        <v>184</v>
      </c>
      <c r="C1180" s="64">
        <v>2298.75</v>
      </c>
      <c r="D1180" s="64">
        <v>185</v>
      </c>
      <c r="E1180" s="64">
        <v>185.22</v>
      </c>
      <c r="F1180" s="64">
        <v>0</v>
      </c>
      <c r="H1180" s="64">
        <f t="shared" si="151"/>
        <v>-185.22</v>
      </c>
      <c r="J1180" s="64">
        <f t="shared" si="147"/>
        <v>160</v>
      </c>
      <c r="K1180" s="64">
        <f t="shared" si="148"/>
        <v>172</v>
      </c>
      <c r="L1180" s="64">
        <f t="shared" si="149"/>
        <v>583</v>
      </c>
      <c r="M1180" s="64">
        <f t="shared" si="150"/>
        <v>245</v>
      </c>
    </row>
    <row r="1181" spans="1:13" hidden="1" outlineLevel="1" x14ac:dyDescent="0.35">
      <c r="A1181" s="64">
        <v>7273733</v>
      </c>
      <c r="B1181" s="64" t="s">
        <v>102</v>
      </c>
      <c r="C1181" s="64">
        <v>3689.82</v>
      </c>
      <c r="D1181" s="64">
        <v>185</v>
      </c>
      <c r="E1181" s="64">
        <v>298.10000000000002</v>
      </c>
      <c r="F1181" s="64">
        <v>291.86</v>
      </c>
      <c r="H1181" s="64">
        <f t="shared" si="151"/>
        <v>-6.2400000000000091</v>
      </c>
      <c r="J1181" s="64">
        <f t="shared" si="147"/>
        <v>161</v>
      </c>
      <c r="K1181" s="64">
        <f t="shared" si="148"/>
        <v>172</v>
      </c>
      <c r="L1181" s="64">
        <f t="shared" si="149"/>
        <v>583</v>
      </c>
      <c r="M1181" s="64">
        <f t="shared" si="150"/>
        <v>245</v>
      </c>
    </row>
    <row r="1182" spans="1:13" hidden="1" outlineLevel="1" x14ac:dyDescent="0.35">
      <c r="A1182" s="64">
        <v>7274012</v>
      </c>
      <c r="B1182" s="64" t="s">
        <v>102</v>
      </c>
      <c r="C1182" s="64">
        <v>4555.25</v>
      </c>
      <c r="D1182" s="64">
        <v>154</v>
      </c>
      <c r="E1182" s="64">
        <v>375.1</v>
      </c>
      <c r="F1182" s="64">
        <v>375.27</v>
      </c>
      <c r="H1182" s="64">
        <f t="shared" si="151"/>
        <v>0.16999999999995907</v>
      </c>
      <c r="J1182" s="64">
        <f t="shared" si="147"/>
        <v>162</v>
      </c>
      <c r="K1182" s="64">
        <f t="shared" si="148"/>
        <v>172</v>
      </c>
      <c r="L1182" s="64">
        <f t="shared" si="149"/>
        <v>583</v>
      </c>
      <c r="M1182" s="64">
        <f t="shared" si="150"/>
        <v>245</v>
      </c>
    </row>
    <row r="1183" spans="1:13" hidden="1" outlineLevel="1" x14ac:dyDescent="0.35">
      <c r="A1183" s="64">
        <v>7278642</v>
      </c>
      <c r="B1183" s="64" t="s">
        <v>184</v>
      </c>
      <c r="C1183" s="64">
        <v>10098.67</v>
      </c>
      <c r="D1183" s="64">
        <v>183</v>
      </c>
      <c r="E1183" s="64">
        <v>797.56</v>
      </c>
      <c r="F1183" s="64">
        <v>0</v>
      </c>
      <c r="H1183" s="64">
        <f t="shared" si="151"/>
        <v>-797.56</v>
      </c>
      <c r="J1183" s="64">
        <f t="shared" si="147"/>
        <v>162</v>
      </c>
      <c r="K1183" s="64">
        <f t="shared" si="148"/>
        <v>172</v>
      </c>
      <c r="L1183" s="64">
        <f t="shared" si="149"/>
        <v>584</v>
      </c>
      <c r="M1183" s="64">
        <f t="shared" si="150"/>
        <v>245</v>
      </c>
    </row>
    <row r="1184" spans="1:13" hidden="1" outlineLevel="1" x14ac:dyDescent="0.35">
      <c r="A1184" s="64">
        <v>7279294</v>
      </c>
      <c r="B1184" s="64" t="s">
        <v>184</v>
      </c>
      <c r="C1184" s="64">
        <v>5602.56</v>
      </c>
      <c r="D1184" s="64">
        <v>186</v>
      </c>
      <c r="E1184" s="64">
        <v>458.32</v>
      </c>
      <c r="F1184" s="64">
        <v>0</v>
      </c>
      <c r="H1184" s="64">
        <f t="shared" si="151"/>
        <v>-458.32</v>
      </c>
      <c r="J1184" s="64">
        <f t="shared" si="147"/>
        <v>162</v>
      </c>
      <c r="K1184" s="64">
        <f t="shared" si="148"/>
        <v>172</v>
      </c>
      <c r="L1184" s="64">
        <f t="shared" si="149"/>
        <v>585</v>
      </c>
      <c r="M1184" s="64">
        <f t="shared" si="150"/>
        <v>245</v>
      </c>
    </row>
    <row r="1185" spans="1:13" hidden="1" outlineLevel="1" x14ac:dyDescent="0.35">
      <c r="A1185" s="64">
        <v>7282908</v>
      </c>
      <c r="B1185" s="64" t="s">
        <v>102</v>
      </c>
      <c r="C1185" s="64">
        <v>2879.31</v>
      </c>
      <c r="D1185" s="64">
        <v>186</v>
      </c>
      <c r="E1185" s="64">
        <v>215.3</v>
      </c>
      <c r="F1185" s="64">
        <v>206.56</v>
      </c>
      <c r="H1185" s="64">
        <f t="shared" si="151"/>
        <v>-8.7400000000000091</v>
      </c>
      <c r="J1185" s="64">
        <f t="shared" si="147"/>
        <v>163</v>
      </c>
      <c r="K1185" s="64">
        <f t="shared" si="148"/>
        <v>172</v>
      </c>
      <c r="L1185" s="64">
        <f t="shared" si="149"/>
        <v>585</v>
      </c>
      <c r="M1185" s="64">
        <f t="shared" si="150"/>
        <v>245</v>
      </c>
    </row>
    <row r="1186" spans="1:13" hidden="1" outlineLevel="1" x14ac:dyDescent="0.35">
      <c r="A1186" s="64">
        <v>7285697</v>
      </c>
      <c r="B1186" s="64" t="s">
        <v>184</v>
      </c>
      <c r="C1186" s="64">
        <v>5544.09</v>
      </c>
      <c r="D1186" s="64">
        <v>183</v>
      </c>
      <c r="E1186" s="64">
        <v>469.62</v>
      </c>
      <c r="F1186" s="64">
        <v>0</v>
      </c>
      <c r="H1186" s="64">
        <f t="shared" si="151"/>
        <v>-469.62</v>
      </c>
      <c r="J1186" s="64">
        <f t="shared" si="147"/>
        <v>163</v>
      </c>
      <c r="K1186" s="64">
        <f t="shared" si="148"/>
        <v>172</v>
      </c>
      <c r="L1186" s="64">
        <f t="shared" si="149"/>
        <v>586</v>
      </c>
      <c r="M1186" s="64">
        <f t="shared" si="150"/>
        <v>245</v>
      </c>
    </row>
    <row r="1187" spans="1:13" hidden="1" outlineLevel="1" x14ac:dyDescent="0.35">
      <c r="A1187" s="64">
        <v>7290076</v>
      </c>
      <c r="B1187" s="64" t="s">
        <v>405</v>
      </c>
      <c r="C1187" s="64">
        <v>1084.1400000000001</v>
      </c>
      <c r="D1187" s="64">
        <v>153</v>
      </c>
      <c r="E1187" s="64">
        <v>82.82</v>
      </c>
      <c r="F1187" s="64">
        <v>80.33</v>
      </c>
      <c r="H1187" s="64">
        <f t="shared" si="151"/>
        <v>-2.4899999999999949</v>
      </c>
      <c r="J1187" s="64">
        <f t="shared" si="147"/>
        <v>163</v>
      </c>
      <c r="K1187" s="64">
        <f t="shared" si="148"/>
        <v>173</v>
      </c>
      <c r="L1187" s="64">
        <f t="shared" si="149"/>
        <v>586</v>
      </c>
      <c r="M1187" s="64">
        <f t="shared" si="150"/>
        <v>245</v>
      </c>
    </row>
    <row r="1188" spans="1:13" hidden="1" outlineLevel="1" x14ac:dyDescent="0.35">
      <c r="A1188" s="64">
        <v>7290737</v>
      </c>
      <c r="B1188" s="64" t="s">
        <v>184</v>
      </c>
      <c r="C1188" s="64">
        <v>2092.31</v>
      </c>
      <c r="D1188" s="64">
        <v>184</v>
      </c>
      <c r="E1188" s="64">
        <v>167.66</v>
      </c>
      <c r="F1188" s="64">
        <v>0</v>
      </c>
      <c r="H1188" s="64">
        <f t="shared" si="151"/>
        <v>-167.66</v>
      </c>
      <c r="J1188" s="64">
        <f t="shared" si="147"/>
        <v>163</v>
      </c>
      <c r="K1188" s="64">
        <f t="shared" si="148"/>
        <v>173</v>
      </c>
      <c r="L1188" s="64">
        <f t="shared" si="149"/>
        <v>587</v>
      </c>
      <c r="M1188" s="64">
        <f t="shared" si="150"/>
        <v>245</v>
      </c>
    </row>
    <row r="1189" spans="1:13" hidden="1" outlineLevel="1" x14ac:dyDescent="0.35">
      <c r="A1189" s="64">
        <v>7293202</v>
      </c>
      <c r="B1189" s="64" t="s">
        <v>416</v>
      </c>
      <c r="C1189" s="64">
        <v>4476.7700000000004</v>
      </c>
      <c r="D1189" s="64">
        <v>185</v>
      </c>
      <c r="E1189" s="64">
        <v>350.79</v>
      </c>
      <c r="F1189" s="64">
        <v>0</v>
      </c>
      <c r="H1189" s="64">
        <f t="shared" si="151"/>
        <v>-350.79</v>
      </c>
      <c r="J1189" s="64">
        <f t="shared" si="147"/>
        <v>163</v>
      </c>
      <c r="K1189" s="64">
        <f t="shared" si="148"/>
        <v>173</v>
      </c>
      <c r="L1189" s="64">
        <f t="shared" si="149"/>
        <v>587</v>
      </c>
      <c r="M1189" s="64">
        <f t="shared" si="150"/>
        <v>246</v>
      </c>
    </row>
    <row r="1190" spans="1:13" hidden="1" outlineLevel="1" x14ac:dyDescent="0.35">
      <c r="A1190" s="64">
        <v>7296058</v>
      </c>
      <c r="B1190" s="64" t="s">
        <v>405</v>
      </c>
      <c r="C1190" s="64">
        <v>1591</v>
      </c>
      <c r="D1190" s="64">
        <v>153</v>
      </c>
      <c r="E1190" s="64">
        <v>132.29</v>
      </c>
      <c r="F1190" s="64">
        <v>130.63999999999999</v>
      </c>
      <c r="H1190" s="64">
        <f t="shared" si="151"/>
        <v>-1.6500000000000057</v>
      </c>
      <c r="J1190" s="64">
        <f t="shared" si="147"/>
        <v>163</v>
      </c>
      <c r="K1190" s="64">
        <f t="shared" si="148"/>
        <v>174</v>
      </c>
      <c r="L1190" s="64">
        <f t="shared" si="149"/>
        <v>587</v>
      </c>
      <c r="M1190" s="64">
        <f t="shared" si="150"/>
        <v>246</v>
      </c>
    </row>
    <row r="1191" spans="1:13" hidden="1" outlineLevel="1" x14ac:dyDescent="0.35">
      <c r="A1191" s="64">
        <v>7299896</v>
      </c>
      <c r="B1191" s="64" t="s">
        <v>416</v>
      </c>
      <c r="C1191" s="64">
        <v>2280.58</v>
      </c>
      <c r="D1191" s="64">
        <v>186</v>
      </c>
      <c r="E1191" s="64">
        <v>186.03</v>
      </c>
      <c r="F1191" s="64">
        <v>0</v>
      </c>
      <c r="H1191" s="64">
        <f t="shared" si="151"/>
        <v>-186.03</v>
      </c>
      <c r="J1191" s="64">
        <f t="shared" si="147"/>
        <v>163</v>
      </c>
      <c r="K1191" s="64">
        <f t="shared" si="148"/>
        <v>174</v>
      </c>
      <c r="L1191" s="64">
        <f t="shared" si="149"/>
        <v>587</v>
      </c>
      <c r="M1191" s="64">
        <f t="shared" si="150"/>
        <v>247</v>
      </c>
    </row>
    <row r="1192" spans="1:13" hidden="1" outlineLevel="1" x14ac:dyDescent="0.35">
      <c r="A1192" s="64">
        <v>7300552</v>
      </c>
      <c r="B1192" s="64" t="s">
        <v>416</v>
      </c>
      <c r="C1192" s="64">
        <v>6113.99</v>
      </c>
      <c r="D1192" s="64">
        <v>182</v>
      </c>
      <c r="E1192" s="64">
        <v>500.79</v>
      </c>
      <c r="F1192" s="64">
        <v>0</v>
      </c>
      <c r="H1192" s="64">
        <f t="shared" si="151"/>
        <v>-500.79</v>
      </c>
      <c r="J1192" s="64">
        <f t="shared" si="147"/>
        <v>163</v>
      </c>
      <c r="K1192" s="64">
        <f t="shared" si="148"/>
        <v>174</v>
      </c>
      <c r="L1192" s="64">
        <f t="shared" si="149"/>
        <v>587</v>
      </c>
      <c r="M1192" s="64">
        <f t="shared" si="150"/>
        <v>248</v>
      </c>
    </row>
    <row r="1193" spans="1:13" hidden="1" outlineLevel="1" x14ac:dyDescent="0.35">
      <c r="A1193" s="64">
        <v>7304380</v>
      </c>
      <c r="B1193" s="64" t="s">
        <v>184</v>
      </c>
      <c r="C1193" s="64">
        <v>5585.81</v>
      </c>
      <c r="D1193" s="64">
        <v>183</v>
      </c>
      <c r="E1193" s="64">
        <v>459.96</v>
      </c>
      <c r="F1193" s="64">
        <v>0</v>
      </c>
      <c r="H1193" s="64">
        <f t="shared" si="151"/>
        <v>-459.96</v>
      </c>
      <c r="J1193" s="64">
        <f t="shared" si="147"/>
        <v>163</v>
      </c>
      <c r="K1193" s="64">
        <f t="shared" si="148"/>
        <v>174</v>
      </c>
      <c r="L1193" s="64">
        <f t="shared" si="149"/>
        <v>588</v>
      </c>
      <c r="M1193" s="64">
        <f t="shared" si="150"/>
        <v>248</v>
      </c>
    </row>
    <row r="1194" spans="1:13" hidden="1" outlineLevel="1" x14ac:dyDescent="0.35">
      <c r="A1194" s="64">
        <v>7304942</v>
      </c>
      <c r="B1194" s="64" t="s">
        <v>102</v>
      </c>
      <c r="C1194" s="64">
        <v>5249.11</v>
      </c>
      <c r="D1194" s="64">
        <v>184</v>
      </c>
      <c r="E1194" s="64">
        <v>386.61</v>
      </c>
      <c r="F1194" s="64">
        <v>371.36</v>
      </c>
      <c r="H1194" s="64">
        <f t="shared" si="151"/>
        <v>-15.25</v>
      </c>
      <c r="J1194" s="64">
        <f t="shared" si="147"/>
        <v>164</v>
      </c>
      <c r="K1194" s="64">
        <f t="shared" si="148"/>
        <v>174</v>
      </c>
      <c r="L1194" s="64">
        <f t="shared" si="149"/>
        <v>588</v>
      </c>
      <c r="M1194" s="64">
        <f t="shared" si="150"/>
        <v>248</v>
      </c>
    </row>
    <row r="1195" spans="1:13" hidden="1" outlineLevel="1" x14ac:dyDescent="0.35">
      <c r="A1195" s="64">
        <v>7305122</v>
      </c>
      <c r="B1195" s="64" t="s">
        <v>102</v>
      </c>
      <c r="C1195" s="64">
        <v>3082</v>
      </c>
      <c r="D1195" s="64">
        <v>153</v>
      </c>
      <c r="E1195" s="64">
        <v>255.09</v>
      </c>
      <c r="F1195" s="64">
        <v>252.05</v>
      </c>
      <c r="H1195" s="64">
        <f t="shared" si="151"/>
        <v>-3.039999999999992</v>
      </c>
      <c r="J1195" s="64">
        <f t="shared" si="147"/>
        <v>165</v>
      </c>
      <c r="K1195" s="64">
        <f t="shared" si="148"/>
        <v>174</v>
      </c>
      <c r="L1195" s="64">
        <f t="shared" si="149"/>
        <v>588</v>
      </c>
      <c r="M1195" s="64">
        <f t="shared" si="150"/>
        <v>248</v>
      </c>
    </row>
    <row r="1196" spans="1:13" hidden="1" outlineLevel="1" x14ac:dyDescent="0.35">
      <c r="A1196" s="64">
        <v>7314298</v>
      </c>
      <c r="B1196" s="64" t="s">
        <v>184</v>
      </c>
      <c r="C1196" s="64">
        <v>3114.16</v>
      </c>
      <c r="D1196" s="64">
        <v>185</v>
      </c>
      <c r="E1196" s="64">
        <v>252.19</v>
      </c>
      <c r="F1196" s="64">
        <v>0</v>
      </c>
      <c r="H1196" s="64">
        <f t="shared" si="151"/>
        <v>-252.19</v>
      </c>
      <c r="J1196" s="64">
        <f t="shared" si="147"/>
        <v>165</v>
      </c>
      <c r="K1196" s="64">
        <f t="shared" si="148"/>
        <v>174</v>
      </c>
      <c r="L1196" s="64">
        <f t="shared" si="149"/>
        <v>589</v>
      </c>
      <c r="M1196" s="64">
        <f t="shared" si="150"/>
        <v>248</v>
      </c>
    </row>
    <row r="1197" spans="1:13" hidden="1" outlineLevel="1" x14ac:dyDescent="0.35">
      <c r="A1197" s="64">
        <v>7318092</v>
      </c>
      <c r="B1197" s="64" t="s">
        <v>184</v>
      </c>
      <c r="C1197" s="64">
        <v>4182.5600000000004</v>
      </c>
      <c r="D1197" s="64">
        <v>182</v>
      </c>
      <c r="E1197" s="64">
        <v>336.75</v>
      </c>
      <c r="F1197" s="64">
        <v>0</v>
      </c>
      <c r="H1197" s="64">
        <f t="shared" si="151"/>
        <v>-336.75</v>
      </c>
      <c r="J1197" s="64">
        <f t="shared" si="147"/>
        <v>165</v>
      </c>
      <c r="K1197" s="64">
        <f t="shared" si="148"/>
        <v>174</v>
      </c>
      <c r="L1197" s="64">
        <f t="shared" si="149"/>
        <v>590</v>
      </c>
      <c r="M1197" s="64">
        <f t="shared" si="150"/>
        <v>248</v>
      </c>
    </row>
    <row r="1198" spans="1:13" hidden="1" outlineLevel="1" x14ac:dyDescent="0.35">
      <c r="A1198" s="64">
        <v>7318638</v>
      </c>
      <c r="B1198" s="64" t="s">
        <v>184</v>
      </c>
      <c r="C1198" s="64">
        <v>5161</v>
      </c>
      <c r="D1198" s="64">
        <v>183</v>
      </c>
      <c r="E1198" s="64">
        <v>436.39</v>
      </c>
      <c r="F1198" s="64">
        <v>0</v>
      </c>
      <c r="H1198" s="64">
        <f t="shared" si="151"/>
        <v>-436.39</v>
      </c>
      <c r="J1198" s="64">
        <f t="shared" si="147"/>
        <v>165</v>
      </c>
      <c r="K1198" s="64">
        <f t="shared" si="148"/>
        <v>174</v>
      </c>
      <c r="L1198" s="64">
        <f t="shared" si="149"/>
        <v>591</v>
      </c>
      <c r="M1198" s="64">
        <f t="shared" si="150"/>
        <v>248</v>
      </c>
    </row>
    <row r="1199" spans="1:13" hidden="1" outlineLevel="1" x14ac:dyDescent="0.35">
      <c r="A1199" s="64">
        <v>7324213</v>
      </c>
      <c r="B1199" s="64" t="s">
        <v>184</v>
      </c>
      <c r="C1199" s="64">
        <v>4103.3599999999997</v>
      </c>
      <c r="D1199" s="64">
        <v>184</v>
      </c>
      <c r="E1199" s="64">
        <v>337.74</v>
      </c>
      <c r="F1199" s="64">
        <v>0</v>
      </c>
      <c r="H1199" s="64">
        <f t="shared" si="151"/>
        <v>-337.74</v>
      </c>
      <c r="J1199" s="64">
        <f t="shared" si="147"/>
        <v>165</v>
      </c>
      <c r="K1199" s="64">
        <f t="shared" si="148"/>
        <v>174</v>
      </c>
      <c r="L1199" s="64">
        <f t="shared" si="149"/>
        <v>592</v>
      </c>
      <c r="M1199" s="64">
        <f t="shared" si="150"/>
        <v>248</v>
      </c>
    </row>
    <row r="1200" spans="1:13" hidden="1" outlineLevel="1" x14ac:dyDescent="0.35">
      <c r="A1200" s="64">
        <v>7326467</v>
      </c>
      <c r="B1200" s="64" t="s">
        <v>184</v>
      </c>
      <c r="C1200" s="64">
        <v>1806.61</v>
      </c>
      <c r="D1200" s="64">
        <v>183</v>
      </c>
      <c r="E1200" s="64">
        <v>146.15</v>
      </c>
      <c r="F1200" s="64">
        <v>0</v>
      </c>
      <c r="H1200" s="64">
        <f t="shared" si="151"/>
        <v>-146.15</v>
      </c>
      <c r="J1200" s="64">
        <f t="shared" si="147"/>
        <v>165</v>
      </c>
      <c r="K1200" s="64">
        <f t="shared" si="148"/>
        <v>174</v>
      </c>
      <c r="L1200" s="64">
        <f t="shared" si="149"/>
        <v>593</v>
      </c>
      <c r="M1200" s="64">
        <f t="shared" si="150"/>
        <v>248</v>
      </c>
    </row>
    <row r="1201" spans="1:13" hidden="1" outlineLevel="1" x14ac:dyDescent="0.35">
      <c r="A1201" s="64">
        <v>7328356</v>
      </c>
      <c r="B1201" s="64" t="s">
        <v>102</v>
      </c>
      <c r="C1201" s="64">
        <v>5132.5200000000004</v>
      </c>
      <c r="D1201" s="64">
        <v>153</v>
      </c>
      <c r="E1201" s="64">
        <v>411.56</v>
      </c>
      <c r="F1201" s="64">
        <v>408.48</v>
      </c>
      <c r="H1201" s="64">
        <f t="shared" si="151"/>
        <v>-3.0799999999999841</v>
      </c>
      <c r="J1201" s="64">
        <f t="shared" si="147"/>
        <v>166</v>
      </c>
      <c r="K1201" s="64">
        <f t="shared" si="148"/>
        <v>174</v>
      </c>
      <c r="L1201" s="64">
        <f t="shared" si="149"/>
        <v>593</v>
      </c>
      <c r="M1201" s="64">
        <f t="shared" si="150"/>
        <v>248</v>
      </c>
    </row>
    <row r="1202" spans="1:13" hidden="1" outlineLevel="1" x14ac:dyDescent="0.35">
      <c r="A1202" s="64">
        <v>7329015</v>
      </c>
      <c r="B1202" s="64" t="s">
        <v>184</v>
      </c>
      <c r="C1202" s="64">
        <v>4527.37</v>
      </c>
      <c r="D1202" s="64">
        <v>184</v>
      </c>
      <c r="E1202" s="64">
        <v>353.03</v>
      </c>
      <c r="F1202" s="64">
        <v>0</v>
      </c>
      <c r="H1202" s="64">
        <f t="shared" si="151"/>
        <v>-353.03</v>
      </c>
      <c r="J1202" s="64">
        <f t="shared" si="147"/>
        <v>166</v>
      </c>
      <c r="K1202" s="64">
        <f t="shared" si="148"/>
        <v>174</v>
      </c>
      <c r="L1202" s="64">
        <f t="shared" si="149"/>
        <v>594</v>
      </c>
      <c r="M1202" s="64">
        <f t="shared" si="150"/>
        <v>248</v>
      </c>
    </row>
    <row r="1203" spans="1:13" hidden="1" outlineLevel="1" x14ac:dyDescent="0.35">
      <c r="A1203" s="64">
        <v>7330939</v>
      </c>
      <c r="B1203" s="64" t="s">
        <v>405</v>
      </c>
      <c r="C1203" s="64">
        <v>5903.01</v>
      </c>
      <c r="D1203" s="64">
        <v>183</v>
      </c>
      <c r="E1203" s="64">
        <v>482.79</v>
      </c>
      <c r="F1203" s="64">
        <v>479.9</v>
      </c>
      <c r="H1203" s="64">
        <f t="shared" si="151"/>
        <v>-2.8900000000000432</v>
      </c>
      <c r="J1203" s="64">
        <f t="shared" si="147"/>
        <v>166</v>
      </c>
      <c r="K1203" s="64">
        <f t="shared" si="148"/>
        <v>175</v>
      </c>
      <c r="L1203" s="64">
        <f t="shared" si="149"/>
        <v>594</v>
      </c>
      <c r="M1203" s="64">
        <f t="shared" si="150"/>
        <v>248</v>
      </c>
    </row>
    <row r="1204" spans="1:13" hidden="1" outlineLevel="1" x14ac:dyDescent="0.35">
      <c r="A1204" s="64">
        <v>7340566</v>
      </c>
      <c r="B1204" s="64" t="s">
        <v>405</v>
      </c>
      <c r="C1204" s="64">
        <v>6388.34</v>
      </c>
      <c r="D1204" s="64">
        <v>151</v>
      </c>
      <c r="E1204" s="64">
        <v>503.39</v>
      </c>
      <c r="F1204" s="64">
        <v>493.9</v>
      </c>
      <c r="H1204" s="64">
        <f t="shared" si="151"/>
        <v>-9.4900000000000091</v>
      </c>
      <c r="J1204" s="64">
        <f t="shared" si="147"/>
        <v>166</v>
      </c>
      <c r="K1204" s="64">
        <f t="shared" si="148"/>
        <v>176</v>
      </c>
      <c r="L1204" s="64">
        <f t="shared" si="149"/>
        <v>594</v>
      </c>
      <c r="M1204" s="64">
        <f t="shared" si="150"/>
        <v>248</v>
      </c>
    </row>
    <row r="1205" spans="1:13" hidden="1" outlineLevel="1" x14ac:dyDescent="0.35">
      <c r="A1205" s="64">
        <v>7340954</v>
      </c>
      <c r="B1205" s="64" t="s">
        <v>184</v>
      </c>
      <c r="C1205" s="64">
        <v>2376.5500000000002</v>
      </c>
      <c r="D1205" s="64">
        <v>183</v>
      </c>
      <c r="E1205" s="64">
        <v>181.04</v>
      </c>
      <c r="F1205" s="64">
        <v>0</v>
      </c>
      <c r="H1205" s="64">
        <f t="shared" si="151"/>
        <v>-181.04</v>
      </c>
      <c r="J1205" s="64">
        <f t="shared" si="147"/>
        <v>166</v>
      </c>
      <c r="K1205" s="64">
        <f t="shared" si="148"/>
        <v>176</v>
      </c>
      <c r="L1205" s="64">
        <f t="shared" si="149"/>
        <v>595</v>
      </c>
      <c r="M1205" s="64">
        <f t="shared" si="150"/>
        <v>248</v>
      </c>
    </row>
    <row r="1206" spans="1:13" hidden="1" outlineLevel="1" x14ac:dyDescent="0.35">
      <c r="A1206" s="64">
        <v>7382550</v>
      </c>
      <c r="B1206" s="64" t="s">
        <v>416</v>
      </c>
      <c r="C1206" s="64">
        <v>13298.66</v>
      </c>
      <c r="D1206" s="64">
        <v>183</v>
      </c>
      <c r="E1206" s="64">
        <v>1066.6300000000001</v>
      </c>
      <c r="F1206" s="64">
        <v>0</v>
      </c>
      <c r="H1206" s="64">
        <f t="shared" si="151"/>
        <v>-1066.6300000000001</v>
      </c>
      <c r="J1206" s="64">
        <f t="shared" si="147"/>
        <v>166</v>
      </c>
      <c r="K1206" s="64">
        <f t="shared" si="148"/>
        <v>176</v>
      </c>
      <c r="L1206" s="64">
        <f t="shared" si="149"/>
        <v>595</v>
      </c>
      <c r="M1206" s="64">
        <f t="shared" si="150"/>
        <v>249</v>
      </c>
    </row>
    <row r="1207" spans="1:13" hidden="1" outlineLevel="1" x14ac:dyDescent="0.35">
      <c r="A1207" s="64">
        <v>7393903</v>
      </c>
      <c r="B1207" s="64" t="s">
        <v>416</v>
      </c>
      <c r="C1207" s="64">
        <v>2379.1</v>
      </c>
      <c r="D1207" s="64">
        <v>182</v>
      </c>
      <c r="E1207" s="64">
        <v>195.67</v>
      </c>
      <c r="F1207" s="64">
        <v>0</v>
      </c>
      <c r="H1207" s="64">
        <f t="shared" si="151"/>
        <v>-195.67</v>
      </c>
      <c r="J1207" s="64">
        <f t="shared" si="147"/>
        <v>166</v>
      </c>
      <c r="K1207" s="64">
        <f t="shared" si="148"/>
        <v>176</v>
      </c>
      <c r="L1207" s="64">
        <f t="shared" si="149"/>
        <v>595</v>
      </c>
      <c r="M1207" s="64">
        <f t="shared" si="150"/>
        <v>250</v>
      </c>
    </row>
    <row r="1208" spans="1:13" hidden="1" outlineLevel="1" x14ac:dyDescent="0.35">
      <c r="A1208" s="64">
        <v>7397856</v>
      </c>
      <c r="B1208" s="64" t="s">
        <v>102</v>
      </c>
      <c r="C1208" s="64">
        <v>2871.56</v>
      </c>
      <c r="D1208" s="64">
        <v>182</v>
      </c>
      <c r="E1208" s="64">
        <v>247.98</v>
      </c>
      <c r="F1208" s="64">
        <v>247.56</v>
      </c>
      <c r="H1208" s="64">
        <f t="shared" si="151"/>
        <v>-0.41999999999998749</v>
      </c>
      <c r="J1208" s="64">
        <f t="shared" si="147"/>
        <v>167</v>
      </c>
      <c r="K1208" s="64">
        <f t="shared" si="148"/>
        <v>176</v>
      </c>
      <c r="L1208" s="64">
        <f t="shared" si="149"/>
        <v>595</v>
      </c>
      <c r="M1208" s="64">
        <f t="shared" si="150"/>
        <v>250</v>
      </c>
    </row>
    <row r="1209" spans="1:13" hidden="1" outlineLevel="1" x14ac:dyDescent="0.35">
      <c r="A1209" s="64">
        <v>7413959</v>
      </c>
      <c r="B1209" s="64" t="s">
        <v>184</v>
      </c>
      <c r="C1209" s="64">
        <v>2871.73</v>
      </c>
      <c r="D1209" s="64">
        <v>185</v>
      </c>
      <c r="E1209" s="64">
        <v>230.66</v>
      </c>
      <c r="F1209" s="64">
        <v>0</v>
      </c>
      <c r="H1209" s="64">
        <f t="shared" si="151"/>
        <v>-230.66</v>
      </c>
      <c r="J1209" s="64">
        <f t="shared" si="147"/>
        <v>167</v>
      </c>
      <c r="K1209" s="64">
        <f t="shared" si="148"/>
        <v>176</v>
      </c>
      <c r="L1209" s="64">
        <f t="shared" si="149"/>
        <v>596</v>
      </c>
      <c r="M1209" s="64">
        <f t="shared" si="150"/>
        <v>250</v>
      </c>
    </row>
    <row r="1210" spans="1:13" hidden="1" outlineLevel="1" x14ac:dyDescent="0.35">
      <c r="A1210" s="64">
        <v>7420954</v>
      </c>
      <c r="B1210" s="64" t="s">
        <v>184</v>
      </c>
      <c r="C1210" s="64">
        <v>5859.44</v>
      </c>
      <c r="D1210" s="64">
        <v>185</v>
      </c>
      <c r="E1210" s="64">
        <v>491.91</v>
      </c>
      <c r="F1210" s="64">
        <v>0</v>
      </c>
      <c r="H1210" s="64">
        <f t="shared" si="151"/>
        <v>-491.91</v>
      </c>
      <c r="J1210" s="64">
        <f t="shared" si="147"/>
        <v>167</v>
      </c>
      <c r="K1210" s="64">
        <f t="shared" si="148"/>
        <v>176</v>
      </c>
      <c r="L1210" s="64">
        <f t="shared" si="149"/>
        <v>597</v>
      </c>
      <c r="M1210" s="64">
        <f t="shared" si="150"/>
        <v>250</v>
      </c>
    </row>
    <row r="1211" spans="1:13" hidden="1" outlineLevel="1" x14ac:dyDescent="0.35">
      <c r="A1211" s="64">
        <v>7454177</v>
      </c>
      <c r="B1211" s="64" t="s">
        <v>184</v>
      </c>
      <c r="C1211" s="64">
        <v>156.72999999999999</v>
      </c>
      <c r="D1211" s="64">
        <v>31</v>
      </c>
      <c r="E1211" s="64">
        <v>12.62</v>
      </c>
      <c r="F1211" s="64">
        <v>0</v>
      </c>
      <c r="H1211" s="64">
        <f t="shared" si="151"/>
        <v>-12.62</v>
      </c>
      <c r="J1211" s="64">
        <f t="shared" si="147"/>
        <v>167</v>
      </c>
      <c r="K1211" s="64">
        <f t="shared" si="148"/>
        <v>176</v>
      </c>
      <c r="L1211" s="64">
        <f t="shared" si="149"/>
        <v>598</v>
      </c>
      <c r="M1211" s="64">
        <f t="shared" si="150"/>
        <v>250</v>
      </c>
    </row>
    <row r="1212" spans="1:13" hidden="1" outlineLevel="1" x14ac:dyDescent="0.35">
      <c r="A1212" s="64">
        <v>7455307</v>
      </c>
      <c r="B1212" s="64" t="s">
        <v>184</v>
      </c>
      <c r="C1212" s="64">
        <v>8961.77</v>
      </c>
      <c r="D1212" s="64">
        <v>183</v>
      </c>
      <c r="E1212" s="64">
        <v>789.36</v>
      </c>
      <c r="F1212" s="64">
        <v>0</v>
      </c>
      <c r="H1212" s="64">
        <f t="shared" si="151"/>
        <v>-789.36</v>
      </c>
      <c r="J1212" s="64">
        <f t="shared" si="147"/>
        <v>167</v>
      </c>
      <c r="K1212" s="64">
        <f t="shared" si="148"/>
        <v>176</v>
      </c>
      <c r="L1212" s="64">
        <f t="shared" si="149"/>
        <v>599</v>
      </c>
      <c r="M1212" s="64">
        <f t="shared" si="150"/>
        <v>250</v>
      </c>
    </row>
    <row r="1213" spans="1:13" hidden="1" outlineLevel="1" x14ac:dyDescent="0.35">
      <c r="A1213" s="64">
        <v>7469176</v>
      </c>
      <c r="B1213" s="64" t="s">
        <v>184</v>
      </c>
      <c r="C1213" s="64">
        <v>4525.71</v>
      </c>
      <c r="D1213" s="64">
        <v>183</v>
      </c>
      <c r="E1213" s="64">
        <v>352.41</v>
      </c>
      <c r="F1213" s="64">
        <v>0</v>
      </c>
      <c r="H1213" s="64">
        <f t="shared" si="151"/>
        <v>-352.41</v>
      </c>
      <c r="J1213" s="64">
        <f t="shared" si="147"/>
        <v>167</v>
      </c>
      <c r="K1213" s="64">
        <f t="shared" si="148"/>
        <v>176</v>
      </c>
      <c r="L1213" s="64">
        <f t="shared" si="149"/>
        <v>600</v>
      </c>
      <c r="M1213" s="64">
        <f t="shared" si="150"/>
        <v>250</v>
      </c>
    </row>
    <row r="1214" spans="1:13" hidden="1" outlineLevel="1" x14ac:dyDescent="0.35">
      <c r="A1214" s="64">
        <v>7471147</v>
      </c>
      <c r="B1214" s="64" t="s">
        <v>184</v>
      </c>
      <c r="C1214" s="64">
        <v>6145.49</v>
      </c>
      <c r="D1214" s="64">
        <v>183</v>
      </c>
      <c r="E1214" s="64">
        <v>532.46</v>
      </c>
      <c r="F1214" s="64">
        <v>0</v>
      </c>
      <c r="H1214" s="64">
        <f t="shared" si="151"/>
        <v>-532.46</v>
      </c>
      <c r="J1214" s="64">
        <f t="shared" si="147"/>
        <v>167</v>
      </c>
      <c r="K1214" s="64">
        <f t="shared" si="148"/>
        <v>176</v>
      </c>
      <c r="L1214" s="64">
        <f t="shared" si="149"/>
        <v>601</v>
      </c>
      <c r="M1214" s="64">
        <f t="shared" si="150"/>
        <v>250</v>
      </c>
    </row>
    <row r="1215" spans="1:13" hidden="1" outlineLevel="1" x14ac:dyDescent="0.35">
      <c r="A1215" s="64">
        <v>7480437</v>
      </c>
      <c r="B1215" s="64" t="s">
        <v>184</v>
      </c>
      <c r="C1215" s="64">
        <v>6948.43</v>
      </c>
      <c r="D1215" s="64">
        <v>184</v>
      </c>
      <c r="E1215" s="64">
        <v>563.95000000000005</v>
      </c>
      <c r="F1215" s="64">
        <v>0</v>
      </c>
      <c r="H1215" s="64">
        <f t="shared" si="151"/>
        <v>-563.95000000000005</v>
      </c>
      <c r="J1215" s="64">
        <f t="shared" si="147"/>
        <v>167</v>
      </c>
      <c r="K1215" s="64">
        <f t="shared" si="148"/>
        <v>176</v>
      </c>
      <c r="L1215" s="64">
        <f t="shared" si="149"/>
        <v>602</v>
      </c>
      <c r="M1215" s="64">
        <f t="shared" si="150"/>
        <v>250</v>
      </c>
    </row>
    <row r="1216" spans="1:13" hidden="1" outlineLevel="1" x14ac:dyDescent="0.35">
      <c r="A1216" s="64">
        <v>7485817</v>
      </c>
      <c r="B1216" s="64" t="s">
        <v>416</v>
      </c>
      <c r="C1216" s="64">
        <v>2426.1999999999998</v>
      </c>
      <c r="D1216" s="64">
        <v>153</v>
      </c>
      <c r="E1216" s="64">
        <v>197.46</v>
      </c>
      <c r="F1216" s="64">
        <v>0</v>
      </c>
      <c r="H1216" s="64">
        <f t="shared" si="151"/>
        <v>-197.46</v>
      </c>
      <c r="J1216" s="64">
        <f t="shared" si="147"/>
        <v>167</v>
      </c>
      <c r="K1216" s="64">
        <f t="shared" si="148"/>
        <v>176</v>
      </c>
      <c r="L1216" s="64">
        <f t="shared" si="149"/>
        <v>602</v>
      </c>
      <c r="M1216" s="64">
        <f t="shared" si="150"/>
        <v>251</v>
      </c>
    </row>
    <row r="1217" spans="1:13" hidden="1" outlineLevel="1" x14ac:dyDescent="0.35">
      <c r="A1217" s="64">
        <v>7486732</v>
      </c>
      <c r="B1217" s="64" t="s">
        <v>416</v>
      </c>
      <c r="C1217" s="64">
        <v>2788.57</v>
      </c>
      <c r="D1217" s="64">
        <v>183</v>
      </c>
      <c r="E1217" s="64">
        <v>243.49</v>
      </c>
      <c r="F1217" s="64">
        <v>0</v>
      </c>
      <c r="H1217" s="64">
        <f t="shared" si="151"/>
        <v>-243.49</v>
      </c>
      <c r="J1217" s="64">
        <f t="shared" si="147"/>
        <v>167</v>
      </c>
      <c r="K1217" s="64">
        <f t="shared" si="148"/>
        <v>176</v>
      </c>
      <c r="L1217" s="64">
        <f t="shared" si="149"/>
        <v>602</v>
      </c>
      <c r="M1217" s="64">
        <f t="shared" si="150"/>
        <v>252</v>
      </c>
    </row>
    <row r="1218" spans="1:13" hidden="1" outlineLevel="1" x14ac:dyDescent="0.35">
      <c r="A1218" s="64">
        <v>7493927</v>
      </c>
      <c r="B1218" s="64" t="s">
        <v>184</v>
      </c>
      <c r="C1218" s="64">
        <v>3297.07</v>
      </c>
      <c r="D1218" s="64">
        <v>186</v>
      </c>
      <c r="E1218" s="64">
        <v>254.04</v>
      </c>
      <c r="F1218" s="64">
        <v>0</v>
      </c>
      <c r="H1218" s="64">
        <f t="shared" si="151"/>
        <v>-254.04</v>
      </c>
      <c r="J1218" s="64">
        <f t="shared" si="147"/>
        <v>167</v>
      </c>
      <c r="K1218" s="64">
        <f t="shared" si="148"/>
        <v>176</v>
      </c>
      <c r="L1218" s="64">
        <f t="shared" si="149"/>
        <v>603</v>
      </c>
      <c r="M1218" s="64">
        <f t="shared" si="150"/>
        <v>252</v>
      </c>
    </row>
    <row r="1219" spans="1:13" hidden="1" outlineLevel="1" x14ac:dyDescent="0.35">
      <c r="A1219" s="64">
        <v>7494925</v>
      </c>
      <c r="B1219" s="64" t="s">
        <v>416</v>
      </c>
      <c r="C1219" s="64">
        <v>3868.16</v>
      </c>
      <c r="D1219" s="64">
        <v>182</v>
      </c>
      <c r="E1219" s="64">
        <v>316.01</v>
      </c>
      <c r="F1219" s="64">
        <v>0</v>
      </c>
      <c r="H1219" s="64">
        <f t="shared" si="151"/>
        <v>-316.01</v>
      </c>
      <c r="J1219" s="64">
        <f t="shared" si="147"/>
        <v>167</v>
      </c>
      <c r="K1219" s="64">
        <f t="shared" si="148"/>
        <v>176</v>
      </c>
      <c r="L1219" s="64">
        <f t="shared" si="149"/>
        <v>603</v>
      </c>
      <c r="M1219" s="64">
        <f t="shared" si="150"/>
        <v>253</v>
      </c>
    </row>
    <row r="1220" spans="1:13" hidden="1" outlineLevel="1" x14ac:dyDescent="0.35">
      <c r="A1220" s="64">
        <v>7510151</v>
      </c>
      <c r="B1220" s="64" t="s">
        <v>416</v>
      </c>
      <c r="C1220" s="64">
        <v>4044.4</v>
      </c>
      <c r="D1220" s="64">
        <v>183</v>
      </c>
      <c r="E1220" s="64">
        <v>318.2</v>
      </c>
      <c r="F1220" s="64">
        <v>0</v>
      </c>
      <c r="H1220" s="64">
        <f t="shared" si="151"/>
        <v>-318.2</v>
      </c>
      <c r="J1220" s="64">
        <f t="shared" si="147"/>
        <v>167</v>
      </c>
      <c r="K1220" s="64">
        <f t="shared" si="148"/>
        <v>176</v>
      </c>
      <c r="L1220" s="64">
        <f t="shared" si="149"/>
        <v>603</v>
      </c>
      <c r="M1220" s="64">
        <f t="shared" si="150"/>
        <v>254</v>
      </c>
    </row>
    <row r="1221" spans="1:13" hidden="1" outlineLevel="1" x14ac:dyDescent="0.35">
      <c r="A1221" s="64">
        <v>7511787</v>
      </c>
      <c r="B1221" s="64" t="s">
        <v>416</v>
      </c>
      <c r="C1221" s="64">
        <v>3478.62</v>
      </c>
      <c r="D1221" s="64">
        <v>185</v>
      </c>
      <c r="E1221" s="64">
        <v>268.41000000000003</v>
      </c>
      <c r="F1221" s="64">
        <v>0</v>
      </c>
      <c r="H1221" s="64">
        <f t="shared" si="151"/>
        <v>-268.41000000000003</v>
      </c>
      <c r="J1221" s="64">
        <f t="shared" si="147"/>
        <v>167</v>
      </c>
      <c r="K1221" s="64">
        <f t="shared" si="148"/>
        <v>176</v>
      </c>
      <c r="L1221" s="64">
        <f t="shared" si="149"/>
        <v>603</v>
      </c>
      <c r="M1221" s="64">
        <f t="shared" si="150"/>
        <v>255</v>
      </c>
    </row>
    <row r="1222" spans="1:13" hidden="1" outlineLevel="1" x14ac:dyDescent="0.35">
      <c r="A1222" s="64">
        <v>7520390</v>
      </c>
      <c r="B1222" s="64" t="s">
        <v>184</v>
      </c>
      <c r="C1222" s="64">
        <v>6428.73</v>
      </c>
      <c r="D1222" s="64">
        <v>183</v>
      </c>
      <c r="E1222" s="64">
        <v>517.87</v>
      </c>
      <c r="F1222" s="64">
        <v>0</v>
      </c>
      <c r="H1222" s="64">
        <f t="shared" si="151"/>
        <v>-517.87</v>
      </c>
      <c r="J1222" s="64">
        <f t="shared" si="147"/>
        <v>167</v>
      </c>
      <c r="K1222" s="64">
        <f t="shared" si="148"/>
        <v>176</v>
      </c>
      <c r="L1222" s="64">
        <f t="shared" si="149"/>
        <v>604</v>
      </c>
      <c r="M1222" s="64">
        <f t="shared" si="150"/>
        <v>255</v>
      </c>
    </row>
    <row r="1223" spans="1:13" hidden="1" outlineLevel="1" x14ac:dyDescent="0.35">
      <c r="A1223" s="64">
        <v>7522859</v>
      </c>
      <c r="B1223" s="64" t="s">
        <v>184</v>
      </c>
      <c r="C1223" s="64">
        <v>225.48</v>
      </c>
      <c r="D1223" s="64">
        <v>183</v>
      </c>
      <c r="E1223" s="64">
        <v>17.489999999999998</v>
      </c>
      <c r="F1223" s="64">
        <v>0</v>
      </c>
      <c r="H1223" s="64">
        <f t="shared" si="151"/>
        <v>-17.489999999999998</v>
      </c>
      <c r="J1223" s="64">
        <f t="shared" si="147"/>
        <v>167</v>
      </c>
      <c r="K1223" s="64">
        <f t="shared" si="148"/>
        <v>176</v>
      </c>
      <c r="L1223" s="64">
        <f t="shared" si="149"/>
        <v>605</v>
      </c>
      <c r="M1223" s="64">
        <f t="shared" si="150"/>
        <v>255</v>
      </c>
    </row>
    <row r="1224" spans="1:13" hidden="1" outlineLevel="1" x14ac:dyDescent="0.35">
      <c r="A1224" s="64">
        <v>7534375</v>
      </c>
      <c r="B1224" s="64" t="s">
        <v>184</v>
      </c>
      <c r="C1224" s="64">
        <v>5512.64</v>
      </c>
      <c r="D1224" s="64">
        <v>183</v>
      </c>
      <c r="E1224" s="64">
        <v>428.24</v>
      </c>
      <c r="F1224" s="64">
        <v>0</v>
      </c>
      <c r="H1224" s="64">
        <f t="shared" si="151"/>
        <v>-428.24</v>
      </c>
      <c r="J1224" s="64">
        <f t="shared" si="147"/>
        <v>167</v>
      </c>
      <c r="K1224" s="64">
        <f t="shared" si="148"/>
        <v>176</v>
      </c>
      <c r="L1224" s="64">
        <f t="shared" si="149"/>
        <v>606</v>
      </c>
      <c r="M1224" s="64">
        <f t="shared" si="150"/>
        <v>255</v>
      </c>
    </row>
    <row r="1225" spans="1:13" hidden="1" outlineLevel="1" x14ac:dyDescent="0.35">
      <c r="A1225" s="64">
        <v>7535373</v>
      </c>
      <c r="B1225" s="64" t="s">
        <v>416</v>
      </c>
      <c r="C1225" s="64">
        <v>2664.37</v>
      </c>
      <c r="D1225" s="64">
        <v>183</v>
      </c>
      <c r="E1225" s="64">
        <v>195.14</v>
      </c>
      <c r="F1225" s="64">
        <v>0</v>
      </c>
      <c r="H1225" s="64">
        <f t="shared" si="151"/>
        <v>-195.14</v>
      </c>
      <c r="J1225" s="64">
        <f t="shared" si="147"/>
        <v>167</v>
      </c>
      <c r="K1225" s="64">
        <f t="shared" si="148"/>
        <v>176</v>
      </c>
      <c r="L1225" s="64">
        <f t="shared" si="149"/>
        <v>606</v>
      </c>
      <c r="M1225" s="64">
        <f t="shared" si="150"/>
        <v>256</v>
      </c>
    </row>
    <row r="1226" spans="1:13" hidden="1" outlineLevel="1" x14ac:dyDescent="0.35">
      <c r="A1226" s="64">
        <v>7541651</v>
      </c>
      <c r="B1226" s="64" t="s">
        <v>416</v>
      </c>
      <c r="C1226" s="64">
        <v>2978.8</v>
      </c>
      <c r="D1226" s="64">
        <v>183</v>
      </c>
      <c r="E1226" s="64">
        <v>244.88</v>
      </c>
      <c r="F1226" s="64">
        <v>0</v>
      </c>
      <c r="H1226" s="64">
        <f t="shared" si="151"/>
        <v>-244.88</v>
      </c>
      <c r="J1226" s="64">
        <f t="shared" si="147"/>
        <v>167</v>
      </c>
      <c r="K1226" s="64">
        <f t="shared" si="148"/>
        <v>176</v>
      </c>
      <c r="L1226" s="64">
        <f t="shared" si="149"/>
        <v>606</v>
      </c>
      <c r="M1226" s="64">
        <f t="shared" si="150"/>
        <v>257</v>
      </c>
    </row>
    <row r="1227" spans="1:13" hidden="1" outlineLevel="1" x14ac:dyDescent="0.35">
      <c r="A1227" s="64">
        <v>7583330</v>
      </c>
      <c r="B1227" s="64" t="s">
        <v>416</v>
      </c>
      <c r="C1227" s="64">
        <v>3001.51</v>
      </c>
      <c r="D1227" s="64">
        <v>183</v>
      </c>
      <c r="E1227" s="64">
        <v>240.24</v>
      </c>
      <c r="F1227" s="64">
        <v>0</v>
      </c>
      <c r="H1227" s="64">
        <f t="shared" si="151"/>
        <v>-240.24</v>
      </c>
      <c r="J1227" s="64">
        <f t="shared" si="147"/>
        <v>167</v>
      </c>
      <c r="K1227" s="64">
        <f t="shared" si="148"/>
        <v>176</v>
      </c>
      <c r="L1227" s="64">
        <f t="shared" si="149"/>
        <v>606</v>
      </c>
      <c r="M1227" s="64">
        <f t="shared" si="150"/>
        <v>258</v>
      </c>
    </row>
    <row r="1228" spans="1:13" hidden="1" outlineLevel="1" x14ac:dyDescent="0.35">
      <c r="A1228" s="64">
        <v>7590939</v>
      </c>
      <c r="B1228" s="64" t="s">
        <v>184</v>
      </c>
      <c r="C1228" s="64">
        <v>6938.12</v>
      </c>
      <c r="D1228" s="64">
        <v>182</v>
      </c>
      <c r="E1228" s="64">
        <v>588.11</v>
      </c>
      <c r="F1228" s="64">
        <v>0</v>
      </c>
      <c r="H1228" s="64">
        <f t="shared" si="151"/>
        <v>-588.11</v>
      </c>
      <c r="J1228" s="64">
        <f t="shared" si="147"/>
        <v>167</v>
      </c>
      <c r="K1228" s="64">
        <f t="shared" si="148"/>
        <v>176</v>
      </c>
      <c r="L1228" s="64">
        <f t="shared" si="149"/>
        <v>607</v>
      </c>
      <c r="M1228" s="64">
        <f t="shared" si="150"/>
        <v>258</v>
      </c>
    </row>
    <row r="1229" spans="1:13" hidden="1" outlineLevel="1" x14ac:dyDescent="0.35">
      <c r="A1229" s="64">
        <v>7606570</v>
      </c>
      <c r="B1229" s="64" t="s">
        <v>416</v>
      </c>
      <c r="C1229" s="64">
        <v>507.09</v>
      </c>
      <c r="D1229" s="64">
        <v>109</v>
      </c>
      <c r="E1229" s="64">
        <v>40.020000000000003</v>
      </c>
      <c r="F1229" s="64">
        <v>0</v>
      </c>
      <c r="H1229" s="64">
        <f t="shared" si="151"/>
        <v>-40.020000000000003</v>
      </c>
      <c r="J1229" s="64">
        <f t="shared" si="147"/>
        <v>167</v>
      </c>
      <c r="K1229" s="64">
        <f t="shared" si="148"/>
        <v>176</v>
      </c>
      <c r="L1229" s="64">
        <f t="shared" si="149"/>
        <v>607</v>
      </c>
      <c r="M1229" s="64">
        <f t="shared" si="150"/>
        <v>259</v>
      </c>
    </row>
    <row r="1230" spans="1:13" hidden="1" outlineLevel="1" x14ac:dyDescent="0.35">
      <c r="A1230" s="64">
        <v>7628657</v>
      </c>
      <c r="B1230" s="64" t="s">
        <v>102</v>
      </c>
      <c r="C1230" s="64">
        <v>3016.56</v>
      </c>
      <c r="D1230" s="64">
        <v>184</v>
      </c>
      <c r="E1230" s="64">
        <v>248.16</v>
      </c>
      <c r="F1230" s="64">
        <v>253.19</v>
      </c>
      <c r="H1230" s="64">
        <f t="shared" si="151"/>
        <v>5.0300000000000011</v>
      </c>
      <c r="J1230" s="64">
        <f t="shared" si="147"/>
        <v>168</v>
      </c>
      <c r="K1230" s="64">
        <f t="shared" si="148"/>
        <v>176</v>
      </c>
      <c r="L1230" s="64">
        <f t="shared" si="149"/>
        <v>607</v>
      </c>
      <c r="M1230" s="64">
        <f t="shared" si="150"/>
        <v>259</v>
      </c>
    </row>
    <row r="1231" spans="1:13" hidden="1" outlineLevel="1" x14ac:dyDescent="0.35">
      <c r="A1231" s="64">
        <v>7637921</v>
      </c>
      <c r="B1231" s="64" t="s">
        <v>184</v>
      </c>
      <c r="C1231" s="64">
        <v>4489.88</v>
      </c>
      <c r="D1231" s="64">
        <v>182</v>
      </c>
      <c r="E1231" s="64">
        <v>382.08</v>
      </c>
      <c r="F1231" s="64">
        <v>0</v>
      </c>
      <c r="H1231" s="64">
        <f t="shared" si="151"/>
        <v>-382.08</v>
      </c>
      <c r="J1231" s="64">
        <f t="shared" si="147"/>
        <v>168</v>
      </c>
      <c r="K1231" s="64">
        <f t="shared" si="148"/>
        <v>176</v>
      </c>
      <c r="L1231" s="64">
        <f t="shared" si="149"/>
        <v>608</v>
      </c>
      <c r="M1231" s="64">
        <f t="shared" si="150"/>
        <v>259</v>
      </c>
    </row>
    <row r="1232" spans="1:13" hidden="1" outlineLevel="1" x14ac:dyDescent="0.35">
      <c r="A1232" s="64">
        <v>7643564</v>
      </c>
      <c r="B1232" s="64" t="s">
        <v>405</v>
      </c>
      <c r="C1232" s="64">
        <v>7448.36</v>
      </c>
      <c r="D1232" s="64">
        <v>184</v>
      </c>
      <c r="E1232" s="64">
        <v>537.83000000000004</v>
      </c>
      <c r="F1232" s="64">
        <v>513.47</v>
      </c>
      <c r="H1232" s="64">
        <f t="shared" si="151"/>
        <v>-24.360000000000014</v>
      </c>
      <c r="J1232" s="64">
        <f t="shared" si="147"/>
        <v>168</v>
      </c>
      <c r="K1232" s="64">
        <f t="shared" si="148"/>
        <v>177</v>
      </c>
      <c r="L1232" s="64">
        <f t="shared" si="149"/>
        <v>608</v>
      </c>
      <c r="M1232" s="64">
        <f t="shared" si="150"/>
        <v>259</v>
      </c>
    </row>
    <row r="1233" spans="1:13" hidden="1" outlineLevel="1" x14ac:dyDescent="0.35">
      <c r="A1233" s="64">
        <v>7644603</v>
      </c>
      <c r="B1233" s="64" t="s">
        <v>184</v>
      </c>
      <c r="C1233" s="64">
        <v>15327.96</v>
      </c>
      <c r="D1233" s="64">
        <v>186</v>
      </c>
      <c r="E1233" s="64">
        <v>1246.8900000000001</v>
      </c>
      <c r="F1233" s="64">
        <v>0</v>
      </c>
      <c r="H1233" s="64">
        <f t="shared" si="151"/>
        <v>-1246.8900000000001</v>
      </c>
      <c r="J1233" s="64">
        <f t="shared" si="147"/>
        <v>168</v>
      </c>
      <c r="K1233" s="64">
        <f t="shared" si="148"/>
        <v>177</v>
      </c>
      <c r="L1233" s="64">
        <f t="shared" si="149"/>
        <v>609</v>
      </c>
      <c r="M1233" s="64">
        <f t="shared" si="150"/>
        <v>259</v>
      </c>
    </row>
    <row r="1234" spans="1:13" hidden="1" outlineLevel="1" x14ac:dyDescent="0.35">
      <c r="A1234" s="64">
        <v>7666730</v>
      </c>
      <c r="B1234" s="64" t="s">
        <v>184</v>
      </c>
      <c r="C1234" s="64">
        <v>2645.84</v>
      </c>
      <c r="D1234" s="64">
        <v>184</v>
      </c>
      <c r="E1234" s="64">
        <v>217.03</v>
      </c>
      <c r="F1234" s="64">
        <v>0</v>
      </c>
      <c r="H1234" s="64">
        <f t="shared" si="151"/>
        <v>-217.03</v>
      </c>
      <c r="J1234" s="64">
        <f t="shared" si="147"/>
        <v>168</v>
      </c>
      <c r="K1234" s="64">
        <f t="shared" si="148"/>
        <v>177</v>
      </c>
      <c r="L1234" s="64">
        <f t="shared" si="149"/>
        <v>610</v>
      </c>
      <c r="M1234" s="64">
        <f t="shared" si="150"/>
        <v>259</v>
      </c>
    </row>
    <row r="1235" spans="1:13" hidden="1" outlineLevel="1" x14ac:dyDescent="0.35">
      <c r="A1235" s="64">
        <v>7677159</v>
      </c>
      <c r="B1235" s="64" t="s">
        <v>184</v>
      </c>
      <c r="C1235" s="64">
        <v>8495.06</v>
      </c>
      <c r="D1235" s="64">
        <v>185</v>
      </c>
      <c r="E1235" s="64">
        <v>697.01</v>
      </c>
      <c r="F1235" s="64">
        <v>0</v>
      </c>
      <c r="H1235" s="64">
        <f t="shared" si="151"/>
        <v>-697.01</v>
      </c>
      <c r="J1235" s="64">
        <f t="shared" si="147"/>
        <v>168</v>
      </c>
      <c r="K1235" s="64">
        <f t="shared" si="148"/>
        <v>177</v>
      </c>
      <c r="L1235" s="64">
        <f t="shared" si="149"/>
        <v>611</v>
      </c>
      <c r="M1235" s="64">
        <f t="shared" si="150"/>
        <v>259</v>
      </c>
    </row>
    <row r="1236" spans="1:13" hidden="1" outlineLevel="1" x14ac:dyDescent="0.35">
      <c r="A1236" s="64">
        <v>7680326</v>
      </c>
      <c r="B1236" s="64" t="s">
        <v>184</v>
      </c>
      <c r="C1236" s="64">
        <v>8756.31</v>
      </c>
      <c r="D1236" s="64">
        <v>185</v>
      </c>
      <c r="E1236" s="64">
        <v>715.35</v>
      </c>
      <c r="F1236" s="64">
        <v>0</v>
      </c>
      <c r="H1236" s="64">
        <f t="shared" si="151"/>
        <v>-715.35</v>
      </c>
      <c r="J1236" s="64">
        <f t="shared" si="147"/>
        <v>168</v>
      </c>
      <c r="K1236" s="64">
        <f t="shared" si="148"/>
        <v>177</v>
      </c>
      <c r="L1236" s="64">
        <f t="shared" si="149"/>
        <v>612</v>
      </c>
      <c r="M1236" s="64">
        <f t="shared" si="150"/>
        <v>259</v>
      </c>
    </row>
    <row r="1237" spans="1:13" hidden="1" outlineLevel="1" x14ac:dyDescent="0.35">
      <c r="A1237" s="64">
        <v>7680376</v>
      </c>
      <c r="B1237" s="64" t="s">
        <v>416</v>
      </c>
      <c r="C1237" s="64">
        <v>5737.72</v>
      </c>
      <c r="D1237" s="64">
        <v>183</v>
      </c>
      <c r="E1237" s="64">
        <v>475.47</v>
      </c>
      <c r="F1237" s="64">
        <v>0</v>
      </c>
      <c r="H1237" s="64">
        <f t="shared" si="151"/>
        <v>-475.47</v>
      </c>
      <c r="J1237" s="64">
        <f t="shared" ref="J1237:J1300" si="152">IF($B1237=J$19,J1236+1,J1236)</f>
        <v>168</v>
      </c>
      <c r="K1237" s="64">
        <f t="shared" ref="K1237:K1300" si="153">IF($B1237=K$19,K1236+1,K1236)</f>
        <v>177</v>
      </c>
      <c r="L1237" s="64">
        <f t="shared" ref="L1237:L1300" si="154">IF($B1237=L$19,L1236+1,L1236)</f>
        <v>612</v>
      </c>
      <c r="M1237" s="64">
        <f t="shared" ref="M1237:M1300" si="155">IF($B1237=M$19,M1236+1,M1236)</f>
        <v>260</v>
      </c>
    </row>
    <row r="1238" spans="1:13" hidden="1" outlineLevel="1" x14ac:dyDescent="0.35">
      <c r="A1238" s="64">
        <v>7680425</v>
      </c>
      <c r="B1238" s="64" t="s">
        <v>184</v>
      </c>
      <c r="C1238" s="64">
        <v>931.13</v>
      </c>
      <c r="D1238" s="64">
        <v>153</v>
      </c>
      <c r="E1238" s="64">
        <v>70.89</v>
      </c>
      <c r="F1238" s="64">
        <v>0</v>
      </c>
      <c r="H1238" s="64">
        <f t="shared" ref="H1238:H1301" si="156">F1238-E1238</f>
        <v>-70.89</v>
      </c>
      <c r="J1238" s="64">
        <f t="shared" si="152"/>
        <v>168</v>
      </c>
      <c r="K1238" s="64">
        <f t="shared" si="153"/>
        <v>177</v>
      </c>
      <c r="L1238" s="64">
        <f t="shared" si="154"/>
        <v>613</v>
      </c>
      <c r="M1238" s="64">
        <f t="shared" si="155"/>
        <v>260</v>
      </c>
    </row>
    <row r="1239" spans="1:13" hidden="1" outlineLevel="1" x14ac:dyDescent="0.35">
      <c r="A1239" s="64">
        <v>7680623</v>
      </c>
      <c r="B1239" s="64" t="s">
        <v>416</v>
      </c>
      <c r="C1239" s="64">
        <v>5247.06</v>
      </c>
      <c r="D1239" s="64">
        <v>184</v>
      </c>
      <c r="E1239" s="64">
        <v>432.34</v>
      </c>
      <c r="F1239" s="64">
        <v>0</v>
      </c>
      <c r="H1239" s="64">
        <f t="shared" si="156"/>
        <v>-432.34</v>
      </c>
      <c r="J1239" s="64">
        <f t="shared" si="152"/>
        <v>168</v>
      </c>
      <c r="K1239" s="64">
        <f t="shared" si="153"/>
        <v>177</v>
      </c>
      <c r="L1239" s="64">
        <f t="shared" si="154"/>
        <v>613</v>
      </c>
      <c r="M1239" s="64">
        <f t="shared" si="155"/>
        <v>261</v>
      </c>
    </row>
    <row r="1240" spans="1:13" hidden="1" outlineLevel="1" x14ac:dyDescent="0.35">
      <c r="A1240" s="64">
        <v>7680756</v>
      </c>
      <c r="B1240" s="64" t="s">
        <v>184</v>
      </c>
      <c r="C1240" s="64">
        <v>1993.98</v>
      </c>
      <c r="D1240" s="64">
        <v>182</v>
      </c>
      <c r="E1240" s="64">
        <v>161.33000000000001</v>
      </c>
      <c r="F1240" s="64">
        <v>0</v>
      </c>
      <c r="H1240" s="64">
        <f t="shared" si="156"/>
        <v>-161.33000000000001</v>
      </c>
      <c r="J1240" s="64">
        <f t="shared" si="152"/>
        <v>168</v>
      </c>
      <c r="K1240" s="64">
        <f t="shared" si="153"/>
        <v>177</v>
      </c>
      <c r="L1240" s="64">
        <f t="shared" si="154"/>
        <v>614</v>
      </c>
      <c r="M1240" s="64">
        <f t="shared" si="155"/>
        <v>261</v>
      </c>
    </row>
    <row r="1241" spans="1:13" hidden="1" outlineLevel="1" x14ac:dyDescent="0.35">
      <c r="A1241" s="64">
        <v>7684568</v>
      </c>
      <c r="B1241" s="64" t="s">
        <v>184</v>
      </c>
      <c r="C1241" s="64">
        <v>6278.7</v>
      </c>
      <c r="D1241" s="64">
        <v>184</v>
      </c>
      <c r="E1241" s="64">
        <v>527.23</v>
      </c>
      <c r="F1241" s="64">
        <v>0</v>
      </c>
      <c r="H1241" s="64">
        <f t="shared" si="156"/>
        <v>-527.23</v>
      </c>
      <c r="J1241" s="64">
        <f t="shared" si="152"/>
        <v>168</v>
      </c>
      <c r="K1241" s="64">
        <f t="shared" si="153"/>
        <v>177</v>
      </c>
      <c r="L1241" s="64">
        <f t="shared" si="154"/>
        <v>615</v>
      </c>
      <c r="M1241" s="64">
        <f t="shared" si="155"/>
        <v>261</v>
      </c>
    </row>
    <row r="1242" spans="1:13" hidden="1" outlineLevel="1" x14ac:dyDescent="0.35">
      <c r="A1242" s="64">
        <v>7685590</v>
      </c>
      <c r="B1242" s="64" t="s">
        <v>416</v>
      </c>
      <c r="C1242" s="64">
        <v>6169.59</v>
      </c>
      <c r="D1242" s="64">
        <v>211</v>
      </c>
      <c r="E1242" s="64">
        <v>532.27</v>
      </c>
      <c r="F1242" s="64">
        <v>0</v>
      </c>
      <c r="H1242" s="64">
        <f t="shared" si="156"/>
        <v>-532.27</v>
      </c>
      <c r="J1242" s="64">
        <f t="shared" si="152"/>
        <v>168</v>
      </c>
      <c r="K1242" s="64">
        <f t="shared" si="153"/>
        <v>177</v>
      </c>
      <c r="L1242" s="64">
        <f t="shared" si="154"/>
        <v>615</v>
      </c>
      <c r="M1242" s="64">
        <f t="shared" si="155"/>
        <v>262</v>
      </c>
    </row>
    <row r="1243" spans="1:13" hidden="1" outlineLevel="1" x14ac:dyDescent="0.35">
      <c r="A1243" s="64">
        <v>7686019</v>
      </c>
      <c r="B1243" s="64" t="s">
        <v>405</v>
      </c>
      <c r="C1243" s="64">
        <v>2004.05</v>
      </c>
      <c r="D1243" s="64">
        <v>153</v>
      </c>
      <c r="E1243" s="64">
        <v>159.99</v>
      </c>
      <c r="F1243" s="64">
        <v>157.30000000000001</v>
      </c>
      <c r="H1243" s="64">
        <f t="shared" si="156"/>
        <v>-2.6899999999999977</v>
      </c>
      <c r="J1243" s="64">
        <f t="shared" si="152"/>
        <v>168</v>
      </c>
      <c r="K1243" s="64">
        <f t="shared" si="153"/>
        <v>178</v>
      </c>
      <c r="L1243" s="64">
        <f t="shared" si="154"/>
        <v>615</v>
      </c>
      <c r="M1243" s="64">
        <f t="shared" si="155"/>
        <v>262</v>
      </c>
    </row>
    <row r="1244" spans="1:13" hidden="1" outlineLevel="1" x14ac:dyDescent="0.35">
      <c r="A1244" s="64">
        <v>7686936</v>
      </c>
      <c r="B1244" s="64" t="s">
        <v>184</v>
      </c>
      <c r="C1244" s="64">
        <v>2082.9499999999998</v>
      </c>
      <c r="D1244" s="64">
        <v>184</v>
      </c>
      <c r="E1244" s="64">
        <v>152.78</v>
      </c>
      <c r="F1244" s="64">
        <v>0</v>
      </c>
      <c r="H1244" s="64">
        <f t="shared" si="156"/>
        <v>-152.78</v>
      </c>
      <c r="J1244" s="64">
        <f t="shared" si="152"/>
        <v>168</v>
      </c>
      <c r="K1244" s="64">
        <f t="shared" si="153"/>
        <v>178</v>
      </c>
      <c r="L1244" s="64">
        <f t="shared" si="154"/>
        <v>616</v>
      </c>
      <c r="M1244" s="64">
        <f t="shared" si="155"/>
        <v>262</v>
      </c>
    </row>
    <row r="1245" spans="1:13" hidden="1" outlineLevel="1" x14ac:dyDescent="0.35">
      <c r="A1245" s="64">
        <v>7689328</v>
      </c>
      <c r="B1245" s="64" t="s">
        <v>184</v>
      </c>
      <c r="C1245" s="64">
        <v>2029.41</v>
      </c>
      <c r="D1245" s="64">
        <v>183</v>
      </c>
      <c r="E1245" s="64">
        <v>157.83000000000001</v>
      </c>
      <c r="F1245" s="64">
        <v>0</v>
      </c>
      <c r="H1245" s="64">
        <f t="shared" si="156"/>
        <v>-157.83000000000001</v>
      </c>
      <c r="J1245" s="64">
        <f t="shared" si="152"/>
        <v>168</v>
      </c>
      <c r="K1245" s="64">
        <f t="shared" si="153"/>
        <v>178</v>
      </c>
      <c r="L1245" s="64">
        <f t="shared" si="154"/>
        <v>617</v>
      </c>
      <c r="M1245" s="64">
        <f t="shared" si="155"/>
        <v>262</v>
      </c>
    </row>
    <row r="1246" spans="1:13" hidden="1" outlineLevel="1" x14ac:dyDescent="0.35">
      <c r="A1246" s="64">
        <v>7690151</v>
      </c>
      <c r="B1246" s="64" t="s">
        <v>184</v>
      </c>
      <c r="C1246" s="64">
        <v>4123.38</v>
      </c>
      <c r="D1246" s="64">
        <v>184</v>
      </c>
      <c r="E1246" s="64">
        <v>348.04</v>
      </c>
      <c r="F1246" s="64">
        <v>0</v>
      </c>
      <c r="H1246" s="64">
        <f t="shared" si="156"/>
        <v>-348.04</v>
      </c>
      <c r="J1246" s="64">
        <f t="shared" si="152"/>
        <v>168</v>
      </c>
      <c r="K1246" s="64">
        <f t="shared" si="153"/>
        <v>178</v>
      </c>
      <c r="L1246" s="64">
        <f t="shared" si="154"/>
        <v>618</v>
      </c>
      <c r="M1246" s="64">
        <f t="shared" si="155"/>
        <v>262</v>
      </c>
    </row>
    <row r="1247" spans="1:13" hidden="1" outlineLevel="1" x14ac:dyDescent="0.35">
      <c r="A1247" s="64">
        <v>7690820</v>
      </c>
      <c r="B1247" s="64" t="s">
        <v>184</v>
      </c>
      <c r="C1247" s="64">
        <v>4788.6400000000003</v>
      </c>
      <c r="D1247" s="64">
        <v>184</v>
      </c>
      <c r="E1247" s="64">
        <v>374.97</v>
      </c>
      <c r="F1247" s="64">
        <v>0</v>
      </c>
      <c r="H1247" s="64">
        <f t="shared" si="156"/>
        <v>-374.97</v>
      </c>
      <c r="J1247" s="64">
        <f t="shared" si="152"/>
        <v>168</v>
      </c>
      <c r="K1247" s="64">
        <f t="shared" si="153"/>
        <v>178</v>
      </c>
      <c r="L1247" s="64">
        <f t="shared" si="154"/>
        <v>619</v>
      </c>
      <c r="M1247" s="64">
        <f t="shared" si="155"/>
        <v>262</v>
      </c>
    </row>
    <row r="1248" spans="1:13" hidden="1" outlineLevel="1" x14ac:dyDescent="0.35">
      <c r="A1248" s="64">
        <v>7691274</v>
      </c>
      <c r="B1248" s="64" t="s">
        <v>405</v>
      </c>
      <c r="C1248" s="64">
        <v>2168.4499999999998</v>
      </c>
      <c r="D1248" s="64">
        <v>153</v>
      </c>
      <c r="E1248" s="64">
        <v>178.34</v>
      </c>
      <c r="F1248" s="64">
        <v>178.73</v>
      </c>
      <c r="H1248" s="64">
        <f t="shared" si="156"/>
        <v>0.38999999999998636</v>
      </c>
      <c r="J1248" s="64">
        <f t="shared" si="152"/>
        <v>168</v>
      </c>
      <c r="K1248" s="64">
        <f t="shared" si="153"/>
        <v>179</v>
      </c>
      <c r="L1248" s="64">
        <f t="shared" si="154"/>
        <v>619</v>
      </c>
      <c r="M1248" s="64">
        <f t="shared" si="155"/>
        <v>262</v>
      </c>
    </row>
    <row r="1249" spans="1:13" hidden="1" outlineLevel="1" x14ac:dyDescent="0.35">
      <c r="A1249" s="64">
        <v>7691505</v>
      </c>
      <c r="B1249" s="64" t="s">
        <v>184</v>
      </c>
      <c r="C1249" s="64">
        <v>1180.54</v>
      </c>
      <c r="D1249" s="64">
        <v>185</v>
      </c>
      <c r="E1249" s="64">
        <v>93.15</v>
      </c>
      <c r="F1249" s="64">
        <v>0</v>
      </c>
      <c r="H1249" s="64">
        <f t="shared" si="156"/>
        <v>-93.15</v>
      </c>
      <c r="J1249" s="64">
        <f t="shared" si="152"/>
        <v>168</v>
      </c>
      <c r="K1249" s="64">
        <f t="shared" si="153"/>
        <v>179</v>
      </c>
      <c r="L1249" s="64">
        <f t="shared" si="154"/>
        <v>620</v>
      </c>
      <c r="M1249" s="64">
        <f t="shared" si="155"/>
        <v>262</v>
      </c>
    </row>
    <row r="1250" spans="1:13" hidden="1" outlineLevel="1" x14ac:dyDescent="0.35">
      <c r="A1250" s="64">
        <v>7693212</v>
      </c>
      <c r="B1250" s="64" t="s">
        <v>184</v>
      </c>
      <c r="C1250" s="64">
        <v>2945.38</v>
      </c>
      <c r="D1250" s="64">
        <v>153</v>
      </c>
      <c r="E1250" s="64">
        <v>238.74</v>
      </c>
      <c r="F1250" s="64">
        <v>0</v>
      </c>
      <c r="H1250" s="64">
        <f t="shared" si="156"/>
        <v>-238.74</v>
      </c>
      <c r="J1250" s="64">
        <f t="shared" si="152"/>
        <v>168</v>
      </c>
      <c r="K1250" s="64">
        <f t="shared" si="153"/>
        <v>179</v>
      </c>
      <c r="L1250" s="64">
        <f t="shared" si="154"/>
        <v>621</v>
      </c>
      <c r="M1250" s="64">
        <f t="shared" si="155"/>
        <v>262</v>
      </c>
    </row>
    <row r="1251" spans="1:13" hidden="1" outlineLevel="1" x14ac:dyDescent="0.35">
      <c r="A1251" s="64">
        <v>7694137</v>
      </c>
      <c r="B1251" s="64" t="s">
        <v>102</v>
      </c>
      <c r="C1251" s="64">
        <v>3044.73</v>
      </c>
      <c r="D1251" s="64">
        <v>153</v>
      </c>
      <c r="E1251" s="64">
        <v>236.08</v>
      </c>
      <c r="F1251" s="64">
        <v>233.96</v>
      </c>
      <c r="H1251" s="64">
        <f t="shared" si="156"/>
        <v>-2.1200000000000045</v>
      </c>
      <c r="J1251" s="64">
        <f t="shared" si="152"/>
        <v>169</v>
      </c>
      <c r="K1251" s="64">
        <f t="shared" si="153"/>
        <v>179</v>
      </c>
      <c r="L1251" s="64">
        <f t="shared" si="154"/>
        <v>621</v>
      </c>
      <c r="M1251" s="64">
        <f t="shared" si="155"/>
        <v>262</v>
      </c>
    </row>
    <row r="1252" spans="1:13" hidden="1" outlineLevel="1" x14ac:dyDescent="0.35">
      <c r="A1252" s="64">
        <v>7695169</v>
      </c>
      <c r="B1252" s="64" t="s">
        <v>405</v>
      </c>
      <c r="C1252" s="64">
        <v>3676.57</v>
      </c>
      <c r="D1252" s="64">
        <v>153</v>
      </c>
      <c r="E1252" s="64">
        <v>309.66000000000003</v>
      </c>
      <c r="F1252" s="64">
        <v>309.5</v>
      </c>
      <c r="H1252" s="64">
        <f t="shared" si="156"/>
        <v>-0.16000000000002501</v>
      </c>
      <c r="J1252" s="64">
        <f t="shared" si="152"/>
        <v>169</v>
      </c>
      <c r="K1252" s="64">
        <f t="shared" si="153"/>
        <v>180</v>
      </c>
      <c r="L1252" s="64">
        <f t="shared" si="154"/>
        <v>621</v>
      </c>
      <c r="M1252" s="64">
        <f t="shared" si="155"/>
        <v>262</v>
      </c>
    </row>
    <row r="1253" spans="1:13" hidden="1" outlineLevel="1" x14ac:dyDescent="0.35">
      <c r="A1253" s="64">
        <v>7696703</v>
      </c>
      <c r="B1253" s="64" t="s">
        <v>184</v>
      </c>
      <c r="C1253" s="64">
        <v>6055.52</v>
      </c>
      <c r="D1253" s="64">
        <v>185</v>
      </c>
      <c r="E1253" s="64">
        <v>486.49</v>
      </c>
      <c r="F1253" s="64">
        <v>0</v>
      </c>
      <c r="H1253" s="64">
        <f t="shared" si="156"/>
        <v>-486.49</v>
      </c>
      <c r="J1253" s="64">
        <f t="shared" si="152"/>
        <v>169</v>
      </c>
      <c r="K1253" s="64">
        <f t="shared" si="153"/>
        <v>180</v>
      </c>
      <c r="L1253" s="64">
        <f t="shared" si="154"/>
        <v>622</v>
      </c>
      <c r="M1253" s="64">
        <f t="shared" si="155"/>
        <v>262</v>
      </c>
    </row>
    <row r="1254" spans="1:13" hidden="1" outlineLevel="1" x14ac:dyDescent="0.35">
      <c r="A1254" s="64">
        <v>7699559</v>
      </c>
      <c r="B1254" s="64" t="s">
        <v>184</v>
      </c>
      <c r="C1254" s="64">
        <v>3431.47</v>
      </c>
      <c r="D1254" s="64">
        <v>185</v>
      </c>
      <c r="E1254" s="64">
        <v>280.27999999999997</v>
      </c>
      <c r="F1254" s="64">
        <v>0</v>
      </c>
      <c r="H1254" s="64">
        <f t="shared" si="156"/>
        <v>-280.27999999999997</v>
      </c>
      <c r="J1254" s="64">
        <f t="shared" si="152"/>
        <v>169</v>
      </c>
      <c r="K1254" s="64">
        <f t="shared" si="153"/>
        <v>180</v>
      </c>
      <c r="L1254" s="64">
        <f t="shared" si="154"/>
        <v>623</v>
      </c>
      <c r="M1254" s="64">
        <f t="shared" si="155"/>
        <v>262</v>
      </c>
    </row>
    <row r="1255" spans="1:13" hidden="1" outlineLevel="1" x14ac:dyDescent="0.35">
      <c r="A1255" s="64">
        <v>7700372</v>
      </c>
      <c r="B1255" s="64" t="s">
        <v>184</v>
      </c>
      <c r="C1255" s="64">
        <v>2120.81</v>
      </c>
      <c r="D1255" s="64">
        <v>184</v>
      </c>
      <c r="E1255" s="64">
        <v>163.37</v>
      </c>
      <c r="F1255" s="64">
        <v>0</v>
      </c>
      <c r="H1255" s="64">
        <f t="shared" si="156"/>
        <v>-163.37</v>
      </c>
      <c r="J1255" s="64">
        <f t="shared" si="152"/>
        <v>169</v>
      </c>
      <c r="K1255" s="64">
        <f t="shared" si="153"/>
        <v>180</v>
      </c>
      <c r="L1255" s="64">
        <f t="shared" si="154"/>
        <v>624</v>
      </c>
      <c r="M1255" s="64">
        <f t="shared" si="155"/>
        <v>262</v>
      </c>
    </row>
    <row r="1256" spans="1:13" hidden="1" outlineLevel="1" x14ac:dyDescent="0.35">
      <c r="A1256" s="64">
        <v>7701297</v>
      </c>
      <c r="B1256" s="64" t="s">
        <v>416</v>
      </c>
      <c r="C1256" s="64">
        <v>1484.88</v>
      </c>
      <c r="D1256" s="64">
        <v>183</v>
      </c>
      <c r="E1256" s="64">
        <v>118.18</v>
      </c>
      <c r="F1256" s="64">
        <v>0</v>
      </c>
      <c r="H1256" s="64">
        <f t="shared" si="156"/>
        <v>-118.18</v>
      </c>
      <c r="J1256" s="64">
        <f t="shared" si="152"/>
        <v>169</v>
      </c>
      <c r="K1256" s="64">
        <f t="shared" si="153"/>
        <v>180</v>
      </c>
      <c r="L1256" s="64">
        <f t="shared" si="154"/>
        <v>624</v>
      </c>
      <c r="M1256" s="64">
        <f t="shared" si="155"/>
        <v>263</v>
      </c>
    </row>
    <row r="1257" spans="1:13" hidden="1" outlineLevel="1" x14ac:dyDescent="0.35">
      <c r="A1257" s="64">
        <v>7701346</v>
      </c>
      <c r="B1257" s="64" t="s">
        <v>102</v>
      </c>
      <c r="C1257" s="64">
        <v>4583.91</v>
      </c>
      <c r="D1257" s="64">
        <v>153</v>
      </c>
      <c r="E1257" s="64">
        <v>361.71</v>
      </c>
      <c r="F1257" s="64">
        <v>358.6</v>
      </c>
      <c r="H1257" s="64">
        <f t="shared" si="156"/>
        <v>-3.1099999999999568</v>
      </c>
      <c r="J1257" s="64">
        <f t="shared" si="152"/>
        <v>170</v>
      </c>
      <c r="K1257" s="64">
        <f t="shared" si="153"/>
        <v>180</v>
      </c>
      <c r="L1257" s="64">
        <f t="shared" si="154"/>
        <v>624</v>
      </c>
      <c r="M1257" s="64">
        <f t="shared" si="155"/>
        <v>263</v>
      </c>
    </row>
    <row r="1258" spans="1:13" hidden="1" outlineLevel="1" x14ac:dyDescent="0.35">
      <c r="A1258" s="64">
        <v>7701578</v>
      </c>
      <c r="B1258" s="64" t="s">
        <v>184</v>
      </c>
      <c r="C1258" s="64">
        <v>3634.41</v>
      </c>
      <c r="D1258" s="64">
        <v>184</v>
      </c>
      <c r="E1258" s="64">
        <v>296.91000000000003</v>
      </c>
      <c r="F1258" s="64">
        <v>0</v>
      </c>
      <c r="H1258" s="64">
        <f t="shared" si="156"/>
        <v>-296.91000000000003</v>
      </c>
      <c r="J1258" s="64">
        <f t="shared" si="152"/>
        <v>170</v>
      </c>
      <c r="K1258" s="64">
        <f t="shared" si="153"/>
        <v>180</v>
      </c>
      <c r="L1258" s="64">
        <f t="shared" si="154"/>
        <v>625</v>
      </c>
      <c r="M1258" s="64">
        <f t="shared" si="155"/>
        <v>263</v>
      </c>
    </row>
    <row r="1259" spans="1:13" hidden="1" outlineLevel="1" x14ac:dyDescent="0.35">
      <c r="A1259" s="64">
        <v>7702394</v>
      </c>
      <c r="B1259" s="64" t="s">
        <v>184</v>
      </c>
      <c r="C1259" s="64">
        <v>2858.34</v>
      </c>
      <c r="D1259" s="64">
        <v>184</v>
      </c>
      <c r="E1259" s="64">
        <v>231.42</v>
      </c>
      <c r="F1259" s="64">
        <v>0</v>
      </c>
      <c r="H1259" s="64">
        <f t="shared" si="156"/>
        <v>-231.42</v>
      </c>
      <c r="J1259" s="64">
        <f t="shared" si="152"/>
        <v>170</v>
      </c>
      <c r="K1259" s="64">
        <f t="shared" si="153"/>
        <v>180</v>
      </c>
      <c r="L1259" s="64">
        <f t="shared" si="154"/>
        <v>626</v>
      </c>
      <c r="M1259" s="64">
        <f t="shared" si="155"/>
        <v>263</v>
      </c>
    </row>
    <row r="1260" spans="1:13" hidden="1" outlineLevel="1" x14ac:dyDescent="0.35">
      <c r="A1260" s="64">
        <v>7703665</v>
      </c>
      <c r="B1260" s="64" t="s">
        <v>184</v>
      </c>
      <c r="C1260" s="64">
        <v>2578.69</v>
      </c>
      <c r="D1260" s="64">
        <v>184</v>
      </c>
      <c r="E1260" s="64">
        <v>210.34</v>
      </c>
      <c r="F1260" s="64">
        <v>0</v>
      </c>
      <c r="H1260" s="64">
        <f t="shared" si="156"/>
        <v>-210.34</v>
      </c>
      <c r="J1260" s="64">
        <f t="shared" si="152"/>
        <v>170</v>
      </c>
      <c r="K1260" s="64">
        <f t="shared" si="153"/>
        <v>180</v>
      </c>
      <c r="L1260" s="64">
        <f t="shared" si="154"/>
        <v>627</v>
      </c>
      <c r="M1260" s="64">
        <f t="shared" si="155"/>
        <v>263</v>
      </c>
    </row>
    <row r="1261" spans="1:13" hidden="1" outlineLevel="1" x14ac:dyDescent="0.35">
      <c r="A1261" s="64">
        <v>7704069</v>
      </c>
      <c r="B1261" s="64" t="s">
        <v>184</v>
      </c>
      <c r="C1261" s="64">
        <v>3171.98</v>
      </c>
      <c r="D1261" s="64">
        <v>183</v>
      </c>
      <c r="E1261" s="64">
        <v>252.17</v>
      </c>
      <c r="F1261" s="64">
        <v>0</v>
      </c>
      <c r="H1261" s="64">
        <f t="shared" si="156"/>
        <v>-252.17</v>
      </c>
      <c r="J1261" s="64">
        <f t="shared" si="152"/>
        <v>170</v>
      </c>
      <c r="K1261" s="64">
        <f t="shared" si="153"/>
        <v>180</v>
      </c>
      <c r="L1261" s="64">
        <f t="shared" si="154"/>
        <v>628</v>
      </c>
      <c r="M1261" s="64">
        <f t="shared" si="155"/>
        <v>263</v>
      </c>
    </row>
    <row r="1262" spans="1:13" hidden="1" outlineLevel="1" x14ac:dyDescent="0.35">
      <c r="A1262" s="64">
        <v>7704548</v>
      </c>
      <c r="B1262" s="64" t="s">
        <v>416</v>
      </c>
      <c r="C1262" s="64">
        <v>1435.71</v>
      </c>
      <c r="D1262" s="64">
        <v>184</v>
      </c>
      <c r="E1262" s="64">
        <v>118.66</v>
      </c>
      <c r="F1262" s="64">
        <v>0</v>
      </c>
      <c r="H1262" s="64">
        <f t="shared" si="156"/>
        <v>-118.66</v>
      </c>
      <c r="J1262" s="64">
        <f t="shared" si="152"/>
        <v>170</v>
      </c>
      <c r="K1262" s="64">
        <f t="shared" si="153"/>
        <v>180</v>
      </c>
      <c r="L1262" s="64">
        <f t="shared" si="154"/>
        <v>628</v>
      </c>
      <c r="M1262" s="64">
        <f t="shared" si="155"/>
        <v>264</v>
      </c>
    </row>
    <row r="1263" spans="1:13" hidden="1" outlineLevel="1" x14ac:dyDescent="0.35">
      <c r="A1263" s="64">
        <v>7704647</v>
      </c>
      <c r="B1263" s="64" t="s">
        <v>184</v>
      </c>
      <c r="C1263" s="64">
        <v>1953.89</v>
      </c>
      <c r="D1263" s="64">
        <v>183</v>
      </c>
      <c r="E1263" s="64">
        <v>157.13999999999999</v>
      </c>
      <c r="F1263" s="64">
        <v>0</v>
      </c>
      <c r="H1263" s="64">
        <f t="shared" si="156"/>
        <v>-157.13999999999999</v>
      </c>
      <c r="J1263" s="64">
        <f t="shared" si="152"/>
        <v>170</v>
      </c>
      <c r="K1263" s="64">
        <f t="shared" si="153"/>
        <v>180</v>
      </c>
      <c r="L1263" s="64">
        <f t="shared" si="154"/>
        <v>629</v>
      </c>
      <c r="M1263" s="64">
        <f t="shared" si="155"/>
        <v>264</v>
      </c>
    </row>
    <row r="1264" spans="1:13" hidden="1" outlineLevel="1" x14ac:dyDescent="0.35">
      <c r="A1264" s="64">
        <v>7706015</v>
      </c>
      <c r="B1264" s="64" t="s">
        <v>184</v>
      </c>
      <c r="C1264" s="64">
        <v>2382.13</v>
      </c>
      <c r="D1264" s="64">
        <v>184</v>
      </c>
      <c r="E1264" s="64">
        <v>193.57</v>
      </c>
      <c r="F1264" s="64">
        <v>0</v>
      </c>
      <c r="H1264" s="64">
        <f t="shared" si="156"/>
        <v>-193.57</v>
      </c>
      <c r="J1264" s="64">
        <f t="shared" si="152"/>
        <v>170</v>
      </c>
      <c r="K1264" s="64">
        <f t="shared" si="153"/>
        <v>180</v>
      </c>
      <c r="L1264" s="64">
        <f t="shared" si="154"/>
        <v>630</v>
      </c>
      <c r="M1264" s="64">
        <f t="shared" si="155"/>
        <v>264</v>
      </c>
    </row>
    <row r="1265" spans="1:13" hidden="1" outlineLevel="1" x14ac:dyDescent="0.35">
      <c r="A1265" s="64">
        <v>7706461</v>
      </c>
      <c r="B1265" s="64" t="s">
        <v>184</v>
      </c>
      <c r="C1265" s="64">
        <v>4085.4</v>
      </c>
      <c r="D1265" s="64">
        <v>185</v>
      </c>
      <c r="E1265" s="64">
        <v>332.43</v>
      </c>
      <c r="F1265" s="64">
        <v>0</v>
      </c>
      <c r="H1265" s="64">
        <f t="shared" si="156"/>
        <v>-332.43</v>
      </c>
      <c r="J1265" s="64">
        <f t="shared" si="152"/>
        <v>170</v>
      </c>
      <c r="K1265" s="64">
        <f t="shared" si="153"/>
        <v>180</v>
      </c>
      <c r="L1265" s="64">
        <f t="shared" si="154"/>
        <v>631</v>
      </c>
      <c r="M1265" s="64">
        <f t="shared" si="155"/>
        <v>264</v>
      </c>
    </row>
    <row r="1266" spans="1:13" hidden="1" outlineLevel="1" x14ac:dyDescent="0.35">
      <c r="A1266" s="64">
        <v>7708441</v>
      </c>
      <c r="B1266" s="64" t="s">
        <v>405</v>
      </c>
      <c r="C1266" s="64">
        <v>8652.84</v>
      </c>
      <c r="D1266" s="64">
        <v>185</v>
      </c>
      <c r="E1266" s="64">
        <v>723.28</v>
      </c>
      <c r="F1266" s="64">
        <v>710.47</v>
      </c>
      <c r="H1266" s="64">
        <f t="shared" si="156"/>
        <v>-12.809999999999945</v>
      </c>
      <c r="J1266" s="64">
        <f t="shared" si="152"/>
        <v>170</v>
      </c>
      <c r="K1266" s="64">
        <f t="shared" si="153"/>
        <v>181</v>
      </c>
      <c r="L1266" s="64">
        <f t="shared" si="154"/>
        <v>631</v>
      </c>
      <c r="M1266" s="64">
        <f t="shared" si="155"/>
        <v>264</v>
      </c>
    </row>
    <row r="1267" spans="1:13" hidden="1" outlineLevel="1" x14ac:dyDescent="0.35">
      <c r="A1267" s="64">
        <v>7711204</v>
      </c>
      <c r="B1267" s="64" t="s">
        <v>405</v>
      </c>
      <c r="C1267" s="64">
        <v>4896.2700000000004</v>
      </c>
      <c r="D1267" s="64">
        <v>153</v>
      </c>
      <c r="E1267" s="64">
        <v>418.84</v>
      </c>
      <c r="F1267" s="64">
        <v>418.44</v>
      </c>
      <c r="H1267" s="64">
        <f t="shared" si="156"/>
        <v>-0.39999999999997726</v>
      </c>
      <c r="J1267" s="64">
        <f t="shared" si="152"/>
        <v>170</v>
      </c>
      <c r="K1267" s="64">
        <f t="shared" si="153"/>
        <v>182</v>
      </c>
      <c r="L1267" s="64">
        <f t="shared" si="154"/>
        <v>631</v>
      </c>
      <c r="M1267" s="64">
        <f t="shared" si="155"/>
        <v>264</v>
      </c>
    </row>
    <row r="1268" spans="1:13" hidden="1" outlineLevel="1" x14ac:dyDescent="0.35">
      <c r="A1268" s="64">
        <v>7712369</v>
      </c>
      <c r="B1268" s="64" t="s">
        <v>405</v>
      </c>
      <c r="C1268" s="64">
        <v>3014.93</v>
      </c>
      <c r="D1268" s="64">
        <v>154</v>
      </c>
      <c r="E1268" s="64">
        <v>240.58</v>
      </c>
      <c r="F1268" s="64">
        <v>243.93</v>
      </c>
      <c r="H1268" s="64">
        <f t="shared" si="156"/>
        <v>3.3499999999999943</v>
      </c>
      <c r="J1268" s="64">
        <f t="shared" si="152"/>
        <v>170</v>
      </c>
      <c r="K1268" s="64">
        <f t="shared" si="153"/>
        <v>183</v>
      </c>
      <c r="L1268" s="64">
        <f t="shared" si="154"/>
        <v>631</v>
      </c>
      <c r="M1268" s="64">
        <f t="shared" si="155"/>
        <v>264</v>
      </c>
    </row>
    <row r="1269" spans="1:13" hidden="1" outlineLevel="1" x14ac:dyDescent="0.35">
      <c r="A1269" s="64">
        <v>7712608</v>
      </c>
      <c r="B1269" s="64" t="s">
        <v>184</v>
      </c>
      <c r="C1269" s="64">
        <v>7365.61</v>
      </c>
      <c r="D1269" s="64">
        <v>183</v>
      </c>
      <c r="E1269" s="64">
        <v>616.95000000000005</v>
      </c>
      <c r="F1269" s="64">
        <v>0</v>
      </c>
      <c r="H1269" s="64">
        <f t="shared" si="156"/>
        <v>-616.95000000000005</v>
      </c>
      <c r="J1269" s="64">
        <f t="shared" si="152"/>
        <v>170</v>
      </c>
      <c r="K1269" s="64">
        <f t="shared" si="153"/>
        <v>183</v>
      </c>
      <c r="L1269" s="64">
        <f t="shared" si="154"/>
        <v>632</v>
      </c>
      <c r="M1269" s="64">
        <f t="shared" si="155"/>
        <v>264</v>
      </c>
    </row>
    <row r="1270" spans="1:13" hidden="1" outlineLevel="1" x14ac:dyDescent="0.35">
      <c r="A1270" s="64">
        <v>7713474</v>
      </c>
      <c r="B1270" s="64" t="s">
        <v>102</v>
      </c>
      <c r="C1270" s="64">
        <v>2050.13</v>
      </c>
      <c r="D1270" s="64">
        <v>154</v>
      </c>
      <c r="E1270" s="64">
        <v>170.34</v>
      </c>
      <c r="F1270" s="64">
        <v>170.98</v>
      </c>
      <c r="H1270" s="64">
        <f t="shared" si="156"/>
        <v>0.63999999999998636</v>
      </c>
      <c r="J1270" s="64">
        <f t="shared" si="152"/>
        <v>171</v>
      </c>
      <c r="K1270" s="64">
        <f t="shared" si="153"/>
        <v>183</v>
      </c>
      <c r="L1270" s="64">
        <f t="shared" si="154"/>
        <v>632</v>
      </c>
      <c r="M1270" s="64">
        <f t="shared" si="155"/>
        <v>264</v>
      </c>
    </row>
    <row r="1271" spans="1:13" hidden="1" outlineLevel="1" x14ac:dyDescent="0.35">
      <c r="A1271" s="64">
        <v>7713721</v>
      </c>
      <c r="B1271" s="64" t="s">
        <v>184</v>
      </c>
      <c r="C1271" s="64">
        <v>5903.88</v>
      </c>
      <c r="D1271" s="64">
        <v>185</v>
      </c>
      <c r="E1271" s="64">
        <v>481.03</v>
      </c>
      <c r="F1271" s="64">
        <v>0</v>
      </c>
      <c r="H1271" s="64">
        <f t="shared" si="156"/>
        <v>-481.03</v>
      </c>
      <c r="J1271" s="64">
        <f t="shared" si="152"/>
        <v>171</v>
      </c>
      <c r="K1271" s="64">
        <f t="shared" si="153"/>
        <v>183</v>
      </c>
      <c r="L1271" s="64">
        <f t="shared" si="154"/>
        <v>633</v>
      </c>
      <c r="M1271" s="64">
        <f t="shared" si="155"/>
        <v>264</v>
      </c>
    </row>
    <row r="1272" spans="1:13" hidden="1" outlineLevel="1" x14ac:dyDescent="0.35">
      <c r="A1272" s="64">
        <v>7714290</v>
      </c>
      <c r="B1272" s="64" t="s">
        <v>184</v>
      </c>
      <c r="C1272" s="64">
        <v>2781.7</v>
      </c>
      <c r="D1272" s="64">
        <v>183</v>
      </c>
      <c r="E1272" s="64">
        <v>223.72</v>
      </c>
      <c r="F1272" s="64">
        <v>0</v>
      </c>
      <c r="H1272" s="64">
        <f t="shared" si="156"/>
        <v>-223.72</v>
      </c>
      <c r="J1272" s="64">
        <f t="shared" si="152"/>
        <v>171</v>
      </c>
      <c r="K1272" s="64">
        <f t="shared" si="153"/>
        <v>183</v>
      </c>
      <c r="L1272" s="64">
        <f t="shared" si="154"/>
        <v>634</v>
      </c>
      <c r="M1272" s="64">
        <f t="shared" si="155"/>
        <v>264</v>
      </c>
    </row>
    <row r="1273" spans="1:13" hidden="1" outlineLevel="1" x14ac:dyDescent="0.35">
      <c r="A1273" s="64">
        <v>7714406</v>
      </c>
      <c r="B1273" s="64" t="s">
        <v>184</v>
      </c>
      <c r="C1273" s="64">
        <v>1738.93</v>
      </c>
      <c r="D1273" s="64">
        <v>183</v>
      </c>
      <c r="E1273" s="64">
        <v>138.01</v>
      </c>
      <c r="F1273" s="64">
        <v>0</v>
      </c>
      <c r="H1273" s="64">
        <f t="shared" si="156"/>
        <v>-138.01</v>
      </c>
      <c r="J1273" s="64">
        <f t="shared" si="152"/>
        <v>171</v>
      </c>
      <c r="K1273" s="64">
        <f t="shared" si="153"/>
        <v>183</v>
      </c>
      <c r="L1273" s="64">
        <f t="shared" si="154"/>
        <v>635</v>
      </c>
      <c r="M1273" s="64">
        <f t="shared" si="155"/>
        <v>264</v>
      </c>
    </row>
    <row r="1274" spans="1:13" hidden="1" outlineLevel="1" x14ac:dyDescent="0.35">
      <c r="A1274" s="64">
        <v>7715123</v>
      </c>
      <c r="B1274" s="64" t="s">
        <v>416</v>
      </c>
      <c r="C1274" s="64">
        <v>2453.9699999999998</v>
      </c>
      <c r="D1274" s="64">
        <v>183</v>
      </c>
      <c r="E1274" s="64">
        <v>201.29</v>
      </c>
      <c r="F1274" s="64">
        <v>0</v>
      </c>
      <c r="H1274" s="64">
        <f t="shared" si="156"/>
        <v>-201.29</v>
      </c>
      <c r="J1274" s="64">
        <f t="shared" si="152"/>
        <v>171</v>
      </c>
      <c r="K1274" s="64">
        <f t="shared" si="153"/>
        <v>183</v>
      </c>
      <c r="L1274" s="64">
        <f t="shared" si="154"/>
        <v>635</v>
      </c>
      <c r="M1274" s="64">
        <f t="shared" si="155"/>
        <v>265</v>
      </c>
    </row>
    <row r="1275" spans="1:13" hidden="1" outlineLevel="1" x14ac:dyDescent="0.35">
      <c r="A1275" s="64">
        <v>7715991</v>
      </c>
      <c r="B1275" s="64" t="s">
        <v>184</v>
      </c>
      <c r="C1275" s="64">
        <v>2935.48</v>
      </c>
      <c r="D1275" s="64">
        <v>183</v>
      </c>
      <c r="E1275" s="64">
        <v>240.22</v>
      </c>
      <c r="F1275" s="64">
        <v>0</v>
      </c>
      <c r="H1275" s="64">
        <f t="shared" si="156"/>
        <v>-240.22</v>
      </c>
      <c r="J1275" s="64">
        <f t="shared" si="152"/>
        <v>171</v>
      </c>
      <c r="K1275" s="64">
        <f t="shared" si="153"/>
        <v>183</v>
      </c>
      <c r="L1275" s="64">
        <f t="shared" si="154"/>
        <v>636</v>
      </c>
      <c r="M1275" s="64">
        <f t="shared" si="155"/>
        <v>265</v>
      </c>
    </row>
    <row r="1276" spans="1:13" hidden="1" outlineLevel="1" x14ac:dyDescent="0.35">
      <c r="A1276" s="64">
        <v>7716684</v>
      </c>
      <c r="B1276" s="64" t="s">
        <v>416</v>
      </c>
      <c r="C1276" s="64">
        <v>5588.08</v>
      </c>
      <c r="D1276" s="64">
        <v>182</v>
      </c>
      <c r="E1276" s="64">
        <v>476.71</v>
      </c>
      <c r="F1276" s="64">
        <v>0</v>
      </c>
      <c r="H1276" s="64">
        <f t="shared" si="156"/>
        <v>-476.71</v>
      </c>
      <c r="J1276" s="64">
        <f t="shared" si="152"/>
        <v>171</v>
      </c>
      <c r="K1276" s="64">
        <f t="shared" si="153"/>
        <v>183</v>
      </c>
      <c r="L1276" s="64">
        <f t="shared" si="154"/>
        <v>636</v>
      </c>
      <c r="M1276" s="64">
        <f t="shared" si="155"/>
        <v>266</v>
      </c>
    </row>
    <row r="1277" spans="1:13" hidden="1" outlineLevel="1" x14ac:dyDescent="0.35">
      <c r="A1277" s="64">
        <v>7717351</v>
      </c>
      <c r="B1277" s="64" t="s">
        <v>184</v>
      </c>
      <c r="C1277" s="64">
        <v>5923.03</v>
      </c>
      <c r="D1277" s="64">
        <v>185</v>
      </c>
      <c r="E1277" s="64">
        <v>502.74</v>
      </c>
      <c r="F1277" s="64">
        <v>0</v>
      </c>
      <c r="H1277" s="64">
        <f t="shared" si="156"/>
        <v>-502.74</v>
      </c>
      <c r="J1277" s="64">
        <f t="shared" si="152"/>
        <v>171</v>
      </c>
      <c r="K1277" s="64">
        <f t="shared" si="153"/>
        <v>183</v>
      </c>
      <c r="L1277" s="64">
        <f t="shared" si="154"/>
        <v>637</v>
      </c>
      <c r="M1277" s="64">
        <f t="shared" si="155"/>
        <v>266</v>
      </c>
    </row>
    <row r="1278" spans="1:13" hidden="1" outlineLevel="1" x14ac:dyDescent="0.35">
      <c r="A1278" s="64">
        <v>7718622</v>
      </c>
      <c r="B1278" s="64" t="s">
        <v>416</v>
      </c>
      <c r="C1278" s="64">
        <v>3869.47</v>
      </c>
      <c r="D1278" s="64">
        <v>183</v>
      </c>
      <c r="E1278" s="64">
        <v>308.60000000000002</v>
      </c>
      <c r="F1278" s="64">
        <v>0</v>
      </c>
      <c r="H1278" s="64">
        <f t="shared" si="156"/>
        <v>-308.60000000000002</v>
      </c>
      <c r="J1278" s="64">
        <f t="shared" si="152"/>
        <v>171</v>
      </c>
      <c r="K1278" s="64">
        <f t="shared" si="153"/>
        <v>183</v>
      </c>
      <c r="L1278" s="64">
        <f t="shared" si="154"/>
        <v>637</v>
      </c>
      <c r="M1278" s="64">
        <f t="shared" si="155"/>
        <v>267</v>
      </c>
    </row>
    <row r="1279" spans="1:13" hidden="1" outlineLevel="1" x14ac:dyDescent="0.35">
      <c r="A1279" s="64">
        <v>7718698</v>
      </c>
      <c r="B1279" s="64" t="s">
        <v>416</v>
      </c>
      <c r="C1279" s="64">
        <v>5870.77</v>
      </c>
      <c r="D1279" s="64">
        <v>184</v>
      </c>
      <c r="E1279" s="64">
        <v>473.65</v>
      </c>
      <c r="F1279" s="64">
        <v>0</v>
      </c>
      <c r="H1279" s="64">
        <f t="shared" si="156"/>
        <v>-473.65</v>
      </c>
      <c r="J1279" s="64">
        <f t="shared" si="152"/>
        <v>171</v>
      </c>
      <c r="K1279" s="64">
        <f t="shared" si="153"/>
        <v>183</v>
      </c>
      <c r="L1279" s="64">
        <f t="shared" si="154"/>
        <v>637</v>
      </c>
      <c r="M1279" s="64">
        <f t="shared" si="155"/>
        <v>268</v>
      </c>
    </row>
    <row r="1280" spans="1:13" hidden="1" outlineLevel="1" x14ac:dyDescent="0.35">
      <c r="A1280" s="64">
        <v>7718747</v>
      </c>
      <c r="B1280" s="64" t="s">
        <v>102</v>
      </c>
      <c r="C1280" s="64">
        <v>2428</v>
      </c>
      <c r="D1280" s="64">
        <v>183</v>
      </c>
      <c r="E1280" s="64">
        <v>199.48</v>
      </c>
      <c r="F1280" s="64">
        <v>196.31</v>
      </c>
      <c r="H1280" s="64">
        <f t="shared" si="156"/>
        <v>-3.1699999999999875</v>
      </c>
      <c r="J1280" s="64">
        <f t="shared" si="152"/>
        <v>172</v>
      </c>
      <c r="K1280" s="64">
        <f t="shared" si="153"/>
        <v>183</v>
      </c>
      <c r="L1280" s="64">
        <f t="shared" si="154"/>
        <v>637</v>
      </c>
      <c r="M1280" s="64">
        <f t="shared" si="155"/>
        <v>268</v>
      </c>
    </row>
    <row r="1281" spans="1:13" hidden="1" outlineLevel="1" x14ac:dyDescent="0.35">
      <c r="A1281" s="64">
        <v>7720255</v>
      </c>
      <c r="B1281" s="64" t="s">
        <v>416</v>
      </c>
      <c r="C1281" s="64">
        <v>3804.4</v>
      </c>
      <c r="D1281" s="64">
        <v>184</v>
      </c>
      <c r="E1281" s="64">
        <v>316.49</v>
      </c>
      <c r="F1281" s="64">
        <v>0</v>
      </c>
      <c r="H1281" s="64">
        <f t="shared" si="156"/>
        <v>-316.49</v>
      </c>
      <c r="J1281" s="64">
        <f t="shared" si="152"/>
        <v>172</v>
      </c>
      <c r="K1281" s="64">
        <f t="shared" si="153"/>
        <v>183</v>
      </c>
      <c r="L1281" s="64">
        <f t="shared" si="154"/>
        <v>637</v>
      </c>
      <c r="M1281" s="64">
        <f t="shared" si="155"/>
        <v>269</v>
      </c>
    </row>
    <row r="1282" spans="1:13" hidden="1" outlineLevel="1" x14ac:dyDescent="0.35">
      <c r="A1282" s="64">
        <v>7720536</v>
      </c>
      <c r="B1282" s="64" t="s">
        <v>405</v>
      </c>
      <c r="C1282" s="64">
        <v>5405.15</v>
      </c>
      <c r="D1282" s="64">
        <v>183</v>
      </c>
      <c r="E1282" s="64">
        <v>432.51</v>
      </c>
      <c r="F1282" s="64">
        <v>420.02</v>
      </c>
      <c r="H1282" s="64">
        <f t="shared" si="156"/>
        <v>-12.490000000000009</v>
      </c>
      <c r="J1282" s="64">
        <f t="shared" si="152"/>
        <v>172</v>
      </c>
      <c r="K1282" s="64">
        <f t="shared" si="153"/>
        <v>184</v>
      </c>
      <c r="L1282" s="64">
        <f t="shared" si="154"/>
        <v>637</v>
      </c>
      <c r="M1282" s="64">
        <f t="shared" si="155"/>
        <v>269</v>
      </c>
    </row>
    <row r="1283" spans="1:13" hidden="1" outlineLevel="1" x14ac:dyDescent="0.35">
      <c r="A1283" s="64">
        <v>7721310</v>
      </c>
      <c r="B1283" s="64" t="s">
        <v>184</v>
      </c>
      <c r="C1283" s="64">
        <v>3195.53</v>
      </c>
      <c r="D1283" s="64">
        <v>184</v>
      </c>
      <c r="E1283" s="64">
        <v>263.7</v>
      </c>
      <c r="F1283" s="64">
        <v>0</v>
      </c>
      <c r="H1283" s="64">
        <f t="shared" si="156"/>
        <v>-263.7</v>
      </c>
      <c r="J1283" s="64">
        <f t="shared" si="152"/>
        <v>172</v>
      </c>
      <c r="K1283" s="64">
        <f t="shared" si="153"/>
        <v>184</v>
      </c>
      <c r="L1283" s="64">
        <f t="shared" si="154"/>
        <v>638</v>
      </c>
      <c r="M1283" s="64">
        <f t="shared" si="155"/>
        <v>269</v>
      </c>
    </row>
    <row r="1284" spans="1:13" hidden="1" outlineLevel="1" x14ac:dyDescent="0.35">
      <c r="A1284" s="64">
        <v>7721344</v>
      </c>
      <c r="B1284" s="64" t="s">
        <v>184</v>
      </c>
      <c r="C1284" s="64">
        <v>2964.81</v>
      </c>
      <c r="D1284" s="64">
        <v>183</v>
      </c>
      <c r="E1284" s="64">
        <v>245.49</v>
      </c>
      <c r="F1284" s="64">
        <v>0</v>
      </c>
      <c r="H1284" s="64">
        <f t="shared" si="156"/>
        <v>-245.49</v>
      </c>
      <c r="J1284" s="64">
        <f t="shared" si="152"/>
        <v>172</v>
      </c>
      <c r="K1284" s="64">
        <f t="shared" si="153"/>
        <v>184</v>
      </c>
      <c r="L1284" s="64">
        <f t="shared" si="154"/>
        <v>639</v>
      </c>
      <c r="M1284" s="64">
        <f t="shared" si="155"/>
        <v>269</v>
      </c>
    </row>
    <row r="1285" spans="1:13" hidden="1" outlineLevel="1" x14ac:dyDescent="0.35">
      <c r="A1285" s="64">
        <v>7721550</v>
      </c>
      <c r="B1285" s="64" t="s">
        <v>184</v>
      </c>
      <c r="C1285" s="64">
        <v>5720.85</v>
      </c>
      <c r="D1285" s="64">
        <v>184</v>
      </c>
      <c r="E1285" s="64">
        <v>475.84</v>
      </c>
      <c r="F1285" s="64">
        <v>0</v>
      </c>
      <c r="H1285" s="64">
        <f t="shared" si="156"/>
        <v>-475.84</v>
      </c>
      <c r="J1285" s="64">
        <f t="shared" si="152"/>
        <v>172</v>
      </c>
      <c r="K1285" s="64">
        <f t="shared" si="153"/>
        <v>184</v>
      </c>
      <c r="L1285" s="64">
        <f t="shared" si="154"/>
        <v>640</v>
      </c>
      <c r="M1285" s="64">
        <f t="shared" si="155"/>
        <v>269</v>
      </c>
    </row>
    <row r="1286" spans="1:13" hidden="1" outlineLevel="1" x14ac:dyDescent="0.35">
      <c r="A1286" s="64">
        <v>7721568</v>
      </c>
      <c r="B1286" s="64" t="s">
        <v>184</v>
      </c>
      <c r="C1286" s="64">
        <v>4927.3100000000004</v>
      </c>
      <c r="D1286" s="64">
        <v>185</v>
      </c>
      <c r="E1286" s="64">
        <v>365.19</v>
      </c>
      <c r="F1286" s="64">
        <v>0</v>
      </c>
      <c r="H1286" s="64">
        <f t="shared" si="156"/>
        <v>-365.19</v>
      </c>
      <c r="J1286" s="64">
        <f t="shared" si="152"/>
        <v>172</v>
      </c>
      <c r="K1286" s="64">
        <f t="shared" si="153"/>
        <v>184</v>
      </c>
      <c r="L1286" s="64">
        <f t="shared" si="154"/>
        <v>641</v>
      </c>
      <c r="M1286" s="64">
        <f t="shared" si="155"/>
        <v>269</v>
      </c>
    </row>
    <row r="1287" spans="1:13" hidden="1" outlineLevel="1" x14ac:dyDescent="0.35">
      <c r="A1287" s="64">
        <v>7723233</v>
      </c>
      <c r="B1287" s="64" t="s">
        <v>416</v>
      </c>
      <c r="C1287" s="64">
        <v>4448.41</v>
      </c>
      <c r="D1287" s="64">
        <v>183</v>
      </c>
      <c r="E1287" s="64">
        <v>370.28</v>
      </c>
      <c r="F1287" s="64">
        <v>0</v>
      </c>
      <c r="H1287" s="64">
        <f t="shared" si="156"/>
        <v>-370.28</v>
      </c>
      <c r="J1287" s="64">
        <f t="shared" si="152"/>
        <v>172</v>
      </c>
      <c r="K1287" s="64">
        <f t="shared" si="153"/>
        <v>184</v>
      </c>
      <c r="L1287" s="64">
        <f t="shared" si="154"/>
        <v>641</v>
      </c>
      <c r="M1287" s="64">
        <f t="shared" si="155"/>
        <v>270</v>
      </c>
    </row>
    <row r="1288" spans="1:13" hidden="1" outlineLevel="1" x14ac:dyDescent="0.35">
      <c r="A1288" s="64">
        <v>7723796</v>
      </c>
      <c r="B1288" s="64" t="s">
        <v>184</v>
      </c>
      <c r="C1288" s="64">
        <v>3841.11</v>
      </c>
      <c r="D1288" s="64">
        <v>183</v>
      </c>
      <c r="E1288" s="64">
        <v>316.25</v>
      </c>
      <c r="F1288" s="64">
        <v>0</v>
      </c>
      <c r="H1288" s="64">
        <f t="shared" si="156"/>
        <v>-316.25</v>
      </c>
      <c r="J1288" s="64">
        <f t="shared" si="152"/>
        <v>172</v>
      </c>
      <c r="K1288" s="64">
        <f t="shared" si="153"/>
        <v>184</v>
      </c>
      <c r="L1288" s="64">
        <f t="shared" si="154"/>
        <v>642</v>
      </c>
      <c r="M1288" s="64">
        <f t="shared" si="155"/>
        <v>270</v>
      </c>
    </row>
    <row r="1289" spans="1:13" hidden="1" outlineLevel="1" x14ac:dyDescent="0.35">
      <c r="A1289" s="64">
        <v>7725635</v>
      </c>
      <c r="B1289" s="64" t="s">
        <v>405</v>
      </c>
      <c r="C1289" s="64">
        <v>3637.74</v>
      </c>
      <c r="D1289" s="64">
        <v>184</v>
      </c>
      <c r="E1289" s="64">
        <v>283.22000000000003</v>
      </c>
      <c r="F1289" s="64">
        <v>281.56</v>
      </c>
      <c r="H1289" s="64">
        <f t="shared" si="156"/>
        <v>-1.660000000000025</v>
      </c>
      <c r="J1289" s="64">
        <f t="shared" si="152"/>
        <v>172</v>
      </c>
      <c r="K1289" s="64">
        <f t="shared" si="153"/>
        <v>185</v>
      </c>
      <c r="L1289" s="64">
        <f t="shared" si="154"/>
        <v>642</v>
      </c>
      <c r="M1289" s="64">
        <f t="shared" si="155"/>
        <v>270</v>
      </c>
    </row>
    <row r="1290" spans="1:13" hidden="1" outlineLevel="1" x14ac:dyDescent="0.35">
      <c r="A1290" s="64">
        <v>7725651</v>
      </c>
      <c r="B1290" s="64" t="s">
        <v>184</v>
      </c>
      <c r="C1290" s="64">
        <v>2640.22</v>
      </c>
      <c r="D1290" s="64">
        <v>186</v>
      </c>
      <c r="E1290" s="64">
        <v>221.07</v>
      </c>
      <c r="F1290" s="64">
        <v>0</v>
      </c>
      <c r="H1290" s="64">
        <f t="shared" si="156"/>
        <v>-221.07</v>
      </c>
      <c r="J1290" s="64">
        <f t="shared" si="152"/>
        <v>172</v>
      </c>
      <c r="K1290" s="64">
        <f t="shared" si="153"/>
        <v>185</v>
      </c>
      <c r="L1290" s="64">
        <f t="shared" si="154"/>
        <v>643</v>
      </c>
      <c r="M1290" s="64">
        <f t="shared" si="155"/>
        <v>270</v>
      </c>
    </row>
    <row r="1291" spans="1:13" hidden="1" outlineLevel="1" x14ac:dyDescent="0.35">
      <c r="A1291" s="64">
        <v>7729413</v>
      </c>
      <c r="B1291" s="64" t="s">
        <v>102</v>
      </c>
      <c r="C1291" s="64">
        <v>2461.15</v>
      </c>
      <c r="D1291" s="64">
        <v>154</v>
      </c>
      <c r="E1291" s="64">
        <v>199.1</v>
      </c>
      <c r="F1291" s="64">
        <v>198.86</v>
      </c>
      <c r="H1291" s="64">
        <f t="shared" si="156"/>
        <v>-0.23999999999998067</v>
      </c>
      <c r="J1291" s="64">
        <f t="shared" si="152"/>
        <v>173</v>
      </c>
      <c r="K1291" s="64">
        <f t="shared" si="153"/>
        <v>185</v>
      </c>
      <c r="L1291" s="64">
        <f t="shared" si="154"/>
        <v>643</v>
      </c>
      <c r="M1291" s="64">
        <f t="shared" si="155"/>
        <v>270</v>
      </c>
    </row>
    <row r="1292" spans="1:13" hidden="1" outlineLevel="1" x14ac:dyDescent="0.35">
      <c r="A1292" s="64">
        <v>7729538</v>
      </c>
      <c r="B1292" s="64" t="s">
        <v>405</v>
      </c>
      <c r="C1292" s="64">
        <v>3773.02</v>
      </c>
      <c r="D1292" s="64">
        <v>186</v>
      </c>
      <c r="E1292" s="64">
        <v>313.17</v>
      </c>
      <c r="F1292" s="64">
        <v>316.26</v>
      </c>
      <c r="H1292" s="64">
        <f t="shared" si="156"/>
        <v>3.089999999999975</v>
      </c>
      <c r="J1292" s="64">
        <f t="shared" si="152"/>
        <v>173</v>
      </c>
      <c r="K1292" s="64">
        <f t="shared" si="153"/>
        <v>186</v>
      </c>
      <c r="L1292" s="64">
        <f t="shared" si="154"/>
        <v>643</v>
      </c>
      <c r="M1292" s="64">
        <f t="shared" si="155"/>
        <v>270</v>
      </c>
    </row>
    <row r="1293" spans="1:13" hidden="1" outlineLevel="1" x14ac:dyDescent="0.35">
      <c r="A1293" s="64">
        <v>7731731</v>
      </c>
      <c r="B1293" s="64" t="s">
        <v>102</v>
      </c>
      <c r="C1293" s="64">
        <v>3701.99</v>
      </c>
      <c r="D1293" s="64">
        <v>184</v>
      </c>
      <c r="E1293" s="64">
        <v>311.36</v>
      </c>
      <c r="F1293" s="64">
        <v>311.27999999999997</v>
      </c>
      <c r="H1293" s="64">
        <f t="shared" si="156"/>
        <v>-8.0000000000040927E-2</v>
      </c>
      <c r="J1293" s="64">
        <f t="shared" si="152"/>
        <v>174</v>
      </c>
      <c r="K1293" s="64">
        <f t="shared" si="153"/>
        <v>186</v>
      </c>
      <c r="L1293" s="64">
        <f t="shared" si="154"/>
        <v>643</v>
      </c>
      <c r="M1293" s="64">
        <f t="shared" si="155"/>
        <v>270</v>
      </c>
    </row>
    <row r="1294" spans="1:13" hidden="1" outlineLevel="1" x14ac:dyDescent="0.35">
      <c r="A1294" s="64">
        <v>50001199</v>
      </c>
      <c r="B1294" s="64" t="s">
        <v>184</v>
      </c>
      <c r="C1294" s="64">
        <v>6166.37</v>
      </c>
      <c r="D1294" s="64">
        <v>184</v>
      </c>
      <c r="E1294" s="64">
        <v>509.23</v>
      </c>
      <c r="F1294" s="64">
        <v>0</v>
      </c>
      <c r="H1294" s="64">
        <f t="shared" si="156"/>
        <v>-509.23</v>
      </c>
      <c r="J1294" s="64">
        <f t="shared" si="152"/>
        <v>174</v>
      </c>
      <c r="K1294" s="64">
        <f t="shared" si="153"/>
        <v>186</v>
      </c>
      <c r="L1294" s="64">
        <f t="shared" si="154"/>
        <v>644</v>
      </c>
      <c r="M1294" s="64">
        <f t="shared" si="155"/>
        <v>270</v>
      </c>
    </row>
    <row r="1295" spans="1:13" hidden="1" outlineLevel="1" x14ac:dyDescent="0.35">
      <c r="A1295" s="64">
        <v>50003244</v>
      </c>
      <c r="B1295" s="64" t="s">
        <v>416</v>
      </c>
      <c r="C1295" s="64">
        <v>3329.3</v>
      </c>
      <c r="D1295" s="64">
        <v>183</v>
      </c>
      <c r="E1295" s="64">
        <v>272.05</v>
      </c>
      <c r="F1295" s="64">
        <v>0</v>
      </c>
      <c r="H1295" s="64">
        <f t="shared" si="156"/>
        <v>-272.05</v>
      </c>
      <c r="J1295" s="64">
        <f t="shared" si="152"/>
        <v>174</v>
      </c>
      <c r="K1295" s="64">
        <f t="shared" si="153"/>
        <v>186</v>
      </c>
      <c r="L1295" s="64">
        <f t="shared" si="154"/>
        <v>644</v>
      </c>
      <c r="M1295" s="64">
        <f t="shared" si="155"/>
        <v>271</v>
      </c>
    </row>
    <row r="1296" spans="1:13" hidden="1" outlineLevel="1" x14ac:dyDescent="0.35">
      <c r="A1296" s="64">
        <v>50004226</v>
      </c>
      <c r="B1296" s="64" t="s">
        <v>416</v>
      </c>
      <c r="C1296" s="64">
        <v>5654.96</v>
      </c>
      <c r="D1296" s="64">
        <v>183</v>
      </c>
      <c r="E1296" s="64">
        <v>478.77</v>
      </c>
      <c r="F1296" s="64">
        <v>0</v>
      </c>
      <c r="H1296" s="64">
        <f t="shared" si="156"/>
        <v>-478.77</v>
      </c>
      <c r="J1296" s="64">
        <f t="shared" si="152"/>
        <v>174</v>
      </c>
      <c r="K1296" s="64">
        <f t="shared" si="153"/>
        <v>186</v>
      </c>
      <c r="L1296" s="64">
        <f t="shared" si="154"/>
        <v>644</v>
      </c>
      <c r="M1296" s="64">
        <f t="shared" si="155"/>
        <v>272</v>
      </c>
    </row>
    <row r="1297" spans="1:13" hidden="1" outlineLevel="1" x14ac:dyDescent="0.35">
      <c r="A1297" s="64">
        <v>50008434</v>
      </c>
      <c r="B1297" s="64" t="s">
        <v>184</v>
      </c>
      <c r="C1297" s="64">
        <v>4198.01</v>
      </c>
      <c r="D1297" s="64">
        <v>182</v>
      </c>
      <c r="E1297" s="64">
        <v>353.73</v>
      </c>
      <c r="F1297" s="64">
        <v>0</v>
      </c>
      <c r="H1297" s="64">
        <f t="shared" si="156"/>
        <v>-353.73</v>
      </c>
      <c r="J1297" s="64">
        <f t="shared" si="152"/>
        <v>174</v>
      </c>
      <c r="K1297" s="64">
        <f t="shared" si="153"/>
        <v>186</v>
      </c>
      <c r="L1297" s="64">
        <f t="shared" si="154"/>
        <v>645</v>
      </c>
      <c r="M1297" s="64">
        <f t="shared" si="155"/>
        <v>272</v>
      </c>
    </row>
    <row r="1298" spans="1:13" hidden="1" outlineLevel="1" x14ac:dyDescent="0.35">
      <c r="A1298" s="64">
        <v>50010629</v>
      </c>
      <c r="B1298" s="64" t="s">
        <v>184</v>
      </c>
      <c r="C1298" s="64">
        <v>13253.95</v>
      </c>
      <c r="D1298" s="64">
        <v>182</v>
      </c>
      <c r="E1298" s="64">
        <v>1090.77</v>
      </c>
      <c r="F1298" s="64">
        <v>0</v>
      </c>
      <c r="H1298" s="64">
        <f t="shared" si="156"/>
        <v>-1090.77</v>
      </c>
      <c r="J1298" s="64">
        <f t="shared" si="152"/>
        <v>174</v>
      </c>
      <c r="K1298" s="64">
        <f t="shared" si="153"/>
        <v>186</v>
      </c>
      <c r="L1298" s="64">
        <f t="shared" si="154"/>
        <v>646</v>
      </c>
      <c r="M1298" s="64">
        <f t="shared" si="155"/>
        <v>272</v>
      </c>
    </row>
    <row r="1299" spans="1:13" hidden="1" outlineLevel="1" x14ac:dyDescent="0.35">
      <c r="A1299" s="64">
        <v>50012097</v>
      </c>
      <c r="B1299" s="64" t="s">
        <v>184</v>
      </c>
      <c r="C1299" s="64">
        <v>2717.49</v>
      </c>
      <c r="D1299" s="64">
        <v>183</v>
      </c>
      <c r="E1299" s="64">
        <v>218.52</v>
      </c>
      <c r="F1299" s="64">
        <v>0</v>
      </c>
      <c r="H1299" s="64">
        <f t="shared" si="156"/>
        <v>-218.52</v>
      </c>
      <c r="J1299" s="64">
        <f t="shared" si="152"/>
        <v>174</v>
      </c>
      <c r="K1299" s="64">
        <f t="shared" si="153"/>
        <v>186</v>
      </c>
      <c r="L1299" s="64">
        <f t="shared" si="154"/>
        <v>647</v>
      </c>
      <c r="M1299" s="64">
        <f t="shared" si="155"/>
        <v>272</v>
      </c>
    </row>
    <row r="1300" spans="1:13" hidden="1" outlineLevel="1" x14ac:dyDescent="0.35">
      <c r="A1300" s="64">
        <v>50013897</v>
      </c>
      <c r="B1300" s="64" t="s">
        <v>184</v>
      </c>
      <c r="C1300" s="64">
        <v>8725.2800000000007</v>
      </c>
      <c r="D1300" s="64">
        <v>183</v>
      </c>
      <c r="E1300" s="64">
        <v>711.63</v>
      </c>
      <c r="F1300" s="64">
        <v>0</v>
      </c>
      <c r="H1300" s="64">
        <f t="shared" si="156"/>
        <v>-711.63</v>
      </c>
      <c r="J1300" s="64">
        <f t="shared" si="152"/>
        <v>174</v>
      </c>
      <c r="K1300" s="64">
        <f t="shared" si="153"/>
        <v>186</v>
      </c>
      <c r="L1300" s="64">
        <f t="shared" si="154"/>
        <v>648</v>
      </c>
      <c r="M1300" s="64">
        <f t="shared" si="155"/>
        <v>272</v>
      </c>
    </row>
    <row r="1301" spans="1:13" hidden="1" outlineLevel="1" x14ac:dyDescent="0.35">
      <c r="A1301" s="64">
        <v>50023565</v>
      </c>
      <c r="B1301" s="64" t="s">
        <v>416</v>
      </c>
      <c r="C1301" s="64">
        <v>4686.1499999999996</v>
      </c>
      <c r="D1301" s="64">
        <v>183</v>
      </c>
      <c r="E1301" s="64">
        <v>406.77</v>
      </c>
      <c r="F1301" s="64">
        <v>0</v>
      </c>
      <c r="H1301" s="64">
        <f t="shared" si="156"/>
        <v>-406.77</v>
      </c>
      <c r="J1301" s="64">
        <f t="shared" ref="J1301:J1364" si="157">IF($B1301=J$19,J1300+1,J1300)</f>
        <v>174</v>
      </c>
      <c r="K1301" s="64">
        <f t="shared" ref="K1301:K1364" si="158">IF($B1301=K$19,K1300+1,K1300)</f>
        <v>186</v>
      </c>
      <c r="L1301" s="64">
        <f t="shared" ref="L1301:L1364" si="159">IF($B1301=L$19,L1300+1,L1300)</f>
        <v>648</v>
      </c>
      <c r="M1301" s="64">
        <f t="shared" ref="M1301:M1364" si="160">IF($B1301=M$19,M1300+1,M1300)</f>
        <v>273</v>
      </c>
    </row>
    <row r="1302" spans="1:13" hidden="1" outlineLevel="1" x14ac:dyDescent="0.35">
      <c r="A1302" s="64">
        <v>50024076</v>
      </c>
      <c r="B1302" s="64" t="s">
        <v>416</v>
      </c>
      <c r="C1302" s="64">
        <v>10832.83</v>
      </c>
      <c r="D1302" s="64">
        <v>183</v>
      </c>
      <c r="E1302" s="64">
        <v>884.47</v>
      </c>
      <c r="F1302" s="64">
        <v>0</v>
      </c>
      <c r="H1302" s="64">
        <f t="shared" ref="H1302:H1365" si="161">F1302-E1302</f>
        <v>-884.47</v>
      </c>
      <c r="J1302" s="64">
        <f t="shared" si="157"/>
        <v>174</v>
      </c>
      <c r="K1302" s="64">
        <f t="shared" si="158"/>
        <v>186</v>
      </c>
      <c r="L1302" s="64">
        <f t="shared" si="159"/>
        <v>648</v>
      </c>
      <c r="M1302" s="64">
        <f t="shared" si="160"/>
        <v>274</v>
      </c>
    </row>
    <row r="1303" spans="1:13" hidden="1" outlineLevel="1" x14ac:dyDescent="0.35">
      <c r="A1303" s="64">
        <v>50025727</v>
      </c>
      <c r="B1303" s="64" t="s">
        <v>416</v>
      </c>
      <c r="C1303" s="64">
        <v>1861.13</v>
      </c>
      <c r="D1303" s="64">
        <v>183</v>
      </c>
      <c r="E1303" s="64">
        <v>149.94999999999999</v>
      </c>
      <c r="F1303" s="64">
        <v>0</v>
      </c>
      <c r="H1303" s="64">
        <f t="shared" si="161"/>
        <v>-149.94999999999999</v>
      </c>
      <c r="J1303" s="64">
        <f t="shared" si="157"/>
        <v>174</v>
      </c>
      <c r="K1303" s="64">
        <f t="shared" si="158"/>
        <v>186</v>
      </c>
      <c r="L1303" s="64">
        <f t="shared" si="159"/>
        <v>648</v>
      </c>
      <c r="M1303" s="64">
        <f t="shared" si="160"/>
        <v>275</v>
      </c>
    </row>
    <row r="1304" spans="1:13" hidden="1" outlineLevel="1" x14ac:dyDescent="0.35">
      <c r="A1304" s="64">
        <v>50027111</v>
      </c>
      <c r="B1304" s="64" t="s">
        <v>405</v>
      </c>
      <c r="C1304" s="64">
        <v>2832.71</v>
      </c>
      <c r="D1304" s="64">
        <v>184</v>
      </c>
      <c r="E1304" s="64">
        <v>231.16</v>
      </c>
      <c r="F1304" s="64">
        <v>227.19</v>
      </c>
      <c r="H1304" s="64">
        <f t="shared" si="161"/>
        <v>-3.9699999999999989</v>
      </c>
      <c r="J1304" s="64">
        <f t="shared" si="157"/>
        <v>174</v>
      </c>
      <c r="K1304" s="64">
        <f t="shared" si="158"/>
        <v>187</v>
      </c>
      <c r="L1304" s="64">
        <f t="shared" si="159"/>
        <v>648</v>
      </c>
      <c r="M1304" s="64">
        <f t="shared" si="160"/>
        <v>275</v>
      </c>
    </row>
    <row r="1305" spans="1:13" hidden="1" outlineLevel="1" x14ac:dyDescent="0.35">
      <c r="A1305" s="64">
        <v>50027856</v>
      </c>
      <c r="B1305" s="64" t="s">
        <v>102</v>
      </c>
      <c r="C1305" s="64">
        <v>6874.94</v>
      </c>
      <c r="D1305" s="64">
        <v>154</v>
      </c>
      <c r="E1305" s="64">
        <v>523.19000000000005</v>
      </c>
      <c r="F1305" s="64">
        <v>515.35</v>
      </c>
      <c r="H1305" s="64">
        <f t="shared" si="161"/>
        <v>-7.8400000000000318</v>
      </c>
      <c r="J1305" s="64">
        <f t="shared" si="157"/>
        <v>175</v>
      </c>
      <c r="K1305" s="64">
        <f t="shared" si="158"/>
        <v>187</v>
      </c>
      <c r="L1305" s="64">
        <f t="shared" si="159"/>
        <v>648</v>
      </c>
      <c r="M1305" s="64">
        <f t="shared" si="160"/>
        <v>275</v>
      </c>
    </row>
    <row r="1306" spans="1:13" hidden="1" outlineLevel="1" x14ac:dyDescent="0.35">
      <c r="A1306" s="64">
        <v>50030552</v>
      </c>
      <c r="B1306" s="64" t="s">
        <v>405</v>
      </c>
      <c r="C1306" s="64">
        <v>7751.31</v>
      </c>
      <c r="D1306" s="64">
        <v>154</v>
      </c>
      <c r="E1306" s="64">
        <v>635.99</v>
      </c>
      <c r="F1306" s="64">
        <v>630.62</v>
      </c>
      <c r="H1306" s="64">
        <f t="shared" si="161"/>
        <v>-5.3700000000000045</v>
      </c>
      <c r="J1306" s="64">
        <f t="shared" si="157"/>
        <v>175</v>
      </c>
      <c r="K1306" s="64">
        <f t="shared" si="158"/>
        <v>188</v>
      </c>
      <c r="L1306" s="64">
        <f t="shared" si="159"/>
        <v>648</v>
      </c>
      <c r="M1306" s="64">
        <f t="shared" si="160"/>
        <v>275</v>
      </c>
    </row>
    <row r="1307" spans="1:13" hidden="1" outlineLevel="1" x14ac:dyDescent="0.35">
      <c r="A1307" s="64">
        <v>50033663</v>
      </c>
      <c r="B1307" s="64" t="s">
        <v>416</v>
      </c>
      <c r="C1307" s="64">
        <v>3027.26</v>
      </c>
      <c r="D1307" s="64">
        <v>184</v>
      </c>
      <c r="E1307" s="64">
        <v>243.61</v>
      </c>
      <c r="F1307" s="64">
        <v>0</v>
      </c>
      <c r="H1307" s="64">
        <f t="shared" si="161"/>
        <v>-243.61</v>
      </c>
      <c r="J1307" s="64">
        <f t="shared" si="157"/>
        <v>175</v>
      </c>
      <c r="K1307" s="64">
        <f t="shared" si="158"/>
        <v>188</v>
      </c>
      <c r="L1307" s="64">
        <f t="shared" si="159"/>
        <v>648</v>
      </c>
      <c r="M1307" s="64">
        <f t="shared" si="160"/>
        <v>276</v>
      </c>
    </row>
    <row r="1308" spans="1:13" hidden="1" outlineLevel="1" x14ac:dyDescent="0.35">
      <c r="A1308" s="64">
        <v>50034968</v>
      </c>
      <c r="B1308" s="64" t="s">
        <v>184</v>
      </c>
      <c r="C1308" s="64">
        <v>3754.02</v>
      </c>
      <c r="D1308" s="64">
        <v>184</v>
      </c>
      <c r="E1308" s="64">
        <v>315.07</v>
      </c>
      <c r="F1308" s="64">
        <v>0</v>
      </c>
      <c r="H1308" s="64">
        <f t="shared" si="161"/>
        <v>-315.07</v>
      </c>
      <c r="J1308" s="64">
        <f t="shared" si="157"/>
        <v>175</v>
      </c>
      <c r="K1308" s="64">
        <f t="shared" si="158"/>
        <v>188</v>
      </c>
      <c r="L1308" s="64">
        <f t="shared" si="159"/>
        <v>649</v>
      </c>
      <c r="M1308" s="64">
        <f t="shared" si="160"/>
        <v>276</v>
      </c>
    </row>
    <row r="1309" spans="1:13" hidden="1" outlineLevel="1" x14ac:dyDescent="0.35">
      <c r="A1309" s="64">
        <v>50035700</v>
      </c>
      <c r="B1309" s="64" t="s">
        <v>184</v>
      </c>
      <c r="C1309" s="64">
        <v>5772.99</v>
      </c>
      <c r="D1309" s="64">
        <v>184</v>
      </c>
      <c r="E1309" s="64">
        <v>460.07</v>
      </c>
      <c r="F1309" s="64">
        <v>0</v>
      </c>
      <c r="H1309" s="64">
        <f t="shared" si="161"/>
        <v>-460.07</v>
      </c>
      <c r="J1309" s="64">
        <f t="shared" si="157"/>
        <v>175</v>
      </c>
      <c r="K1309" s="64">
        <f t="shared" si="158"/>
        <v>188</v>
      </c>
      <c r="L1309" s="64">
        <f t="shared" si="159"/>
        <v>650</v>
      </c>
      <c r="M1309" s="64">
        <f t="shared" si="160"/>
        <v>276</v>
      </c>
    </row>
    <row r="1310" spans="1:13" hidden="1" outlineLevel="1" x14ac:dyDescent="0.35">
      <c r="A1310" s="64">
        <v>50038457</v>
      </c>
      <c r="B1310" s="64" t="s">
        <v>184</v>
      </c>
      <c r="C1310" s="64">
        <v>6127.57</v>
      </c>
      <c r="D1310" s="64">
        <v>183</v>
      </c>
      <c r="E1310" s="64">
        <v>480.88</v>
      </c>
      <c r="F1310" s="64">
        <v>0</v>
      </c>
      <c r="H1310" s="64">
        <f t="shared" si="161"/>
        <v>-480.88</v>
      </c>
      <c r="J1310" s="64">
        <f t="shared" si="157"/>
        <v>175</v>
      </c>
      <c r="K1310" s="64">
        <f t="shared" si="158"/>
        <v>188</v>
      </c>
      <c r="L1310" s="64">
        <f t="shared" si="159"/>
        <v>651</v>
      </c>
      <c r="M1310" s="64">
        <f t="shared" si="160"/>
        <v>276</v>
      </c>
    </row>
    <row r="1311" spans="1:13" hidden="1" outlineLevel="1" x14ac:dyDescent="0.35">
      <c r="A1311" s="64">
        <v>50038530</v>
      </c>
      <c r="B1311" s="64" t="s">
        <v>102</v>
      </c>
      <c r="C1311" s="64">
        <v>5535.33</v>
      </c>
      <c r="D1311" s="64">
        <v>153</v>
      </c>
      <c r="E1311" s="64">
        <v>446.98</v>
      </c>
      <c r="F1311" s="64">
        <v>434.48</v>
      </c>
      <c r="H1311" s="64">
        <f t="shared" si="161"/>
        <v>-12.5</v>
      </c>
      <c r="J1311" s="64">
        <f t="shared" si="157"/>
        <v>176</v>
      </c>
      <c r="K1311" s="64">
        <f t="shared" si="158"/>
        <v>188</v>
      </c>
      <c r="L1311" s="64">
        <f t="shared" si="159"/>
        <v>651</v>
      </c>
      <c r="M1311" s="64">
        <f t="shared" si="160"/>
        <v>276</v>
      </c>
    </row>
    <row r="1312" spans="1:13" hidden="1" outlineLevel="1" x14ac:dyDescent="0.35">
      <c r="A1312" s="64">
        <v>50041129</v>
      </c>
      <c r="B1312" s="64" t="s">
        <v>184</v>
      </c>
      <c r="C1312" s="64">
        <v>3235.08</v>
      </c>
      <c r="D1312" s="64">
        <v>183</v>
      </c>
      <c r="E1312" s="64">
        <v>263.55</v>
      </c>
      <c r="F1312" s="64">
        <v>0</v>
      </c>
      <c r="H1312" s="64">
        <f t="shared" si="161"/>
        <v>-263.55</v>
      </c>
      <c r="J1312" s="64">
        <f t="shared" si="157"/>
        <v>176</v>
      </c>
      <c r="K1312" s="64">
        <f t="shared" si="158"/>
        <v>188</v>
      </c>
      <c r="L1312" s="64">
        <f t="shared" si="159"/>
        <v>652</v>
      </c>
      <c r="M1312" s="64">
        <f t="shared" si="160"/>
        <v>276</v>
      </c>
    </row>
    <row r="1313" spans="1:13" hidden="1" outlineLevel="1" x14ac:dyDescent="0.35">
      <c r="A1313" s="64">
        <v>50045379</v>
      </c>
      <c r="B1313" s="64" t="s">
        <v>416</v>
      </c>
      <c r="C1313" s="64">
        <v>4459.99</v>
      </c>
      <c r="D1313" s="64">
        <v>182</v>
      </c>
      <c r="E1313" s="64">
        <v>364.43</v>
      </c>
      <c r="F1313" s="64">
        <v>0</v>
      </c>
      <c r="H1313" s="64">
        <f t="shared" si="161"/>
        <v>-364.43</v>
      </c>
      <c r="J1313" s="64">
        <f t="shared" si="157"/>
        <v>176</v>
      </c>
      <c r="K1313" s="64">
        <f t="shared" si="158"/>
        <v>188</v>
      </c>
      <c r="L1313" s="64">
        <f t="shared" si="159"/>
        <v>652</v>
      </c>
      <c r="M1313" s="64">
        <f t="shared" si="160"/>
        <v>277</v>
      </c>
    </row>
    <row r="1314" spans="1:13" hidden="1" outlineLevel="1" x14ac:dyDescent="0.35">
      <c r="A1314" s="64">
        <v>50045973</v>
      </c>
      <c r="B1314" s="64" t="s">
        <v>184</v>
      </c>
      <c r="C1314" s="64">
        <v>2679.28</v>
      </c>
      <c r="D1314" s="64">
        <v>182</v>
      </c>
      <c r="E1314" s="64">
        <v>195.43</v>
      </c>
      <c r="F1314" s="64">
        <v>0</v>
      </c>
      <c r="H1314" s="64">
        <f t="shared" si="161"/>
        <v>-195.43</v>
      </c>
      <c r="J1314" s="64">
        <f t="shared" si="157"/>
        <v>176</v>
      </c>
      <c r="K1314" s="64">
        <f t="shared" si="158"/>
        <v>188</v>
      </c>
      <c r="L1314" s="64">
        <f t="shared" si="159"/>
        <v>653</v>
      </c>
      <c r="M1314" s="64">
        <f t="shared" si="160"/>
        <v>277</v>
      </c>
    </row>
    <row r="1315" spans="1:13" hidden="1" outlineLevel="1" x14ac:dyDescent="0.35">
      <c r="A1315" s="64">
        <v>50046153</v>
      </c>
      <c r="B1315" s="64" t="s">
        <v>416</v>
      </c>
      <c r="C1315" s="64">
        <v>5343.86</v>
      </c>
      <c r="D1315" s="64">
        <v>183</v>
      </c>
      <c r="E1315" s="64">
        <v>442.89</v>
      </c>
      <c r="F1315" s="64">
        <v>0</v>
      </c>
      <c r="H1315" s="64">
        <f t="shared" si="161"/>
        <v>-442.89</v>
      </c>
      <c r="J1315" s="64">
        <f t="shared" si="157"/>
        <v>176</v>
      </c>
      <c r="K1315" s="64">
        <f t="shared" si="158"/>
        <v>188</v>
      </c>
      <c r="L1315" s="64">
        <f t="shared" si="159"/>
        <v>653</v>
      </c>
      <c r="M1315" s="64">
        <f t="shared" si="160"/>
        <v>278</v>
      </c>
    </row>
    <row r="1316" spans="1:13" hidden="1" outlineLevel="1" x14ac:dyDescent="0.35">
      <c r="A1316" s="64">
        <v>50052316</v>
      </c>
      <c r="B1316" s="64" t="s">
        <v>184</v>
      </c>
      <c r="C1316" s="64">
        <v>3906.4</v>
      </c>
      <c r="D1316" s="64">
        <v>183</v>
      </c>
      <c r="E1316" s="64">
        <v>312.42</v>
      </c>
      <c r="F1316" s="64">
        <v>0</v>
      </c>
      <c r="H1316" s="64">
        <f t="shared" si="161"/>
        <v>-312.42</v>
      </c>
      <c r="J1316" s="64">
        <f t="shared" si="157"/>
        <v>176</v>
      </c>
      <c r="K1316" s="64">
        <f t="shared" si="158"/>
        <v>188</v>
      </c>
      <c r="L1316" s="64">
        <f t="shared" si="159"/>
        <v>654</v>
      </c>
      <c r="M1316" s="64">
        <f t="shared" si="160"/>
        <v>278</v>
      </c>
    </row>
    <row r="1317" spans="1:13" hidden="1" outlineLevel="1" x14ac:dyDescent="0.35">
      <c r="A1317" s="64">
        <v>50055518</v>
      </c>
      <c r="B1317" s="64" t="s">
        <v>102</v>
      </c>
      <c r="C1317" s="64">
        <v>1854.73</v>
      </c>
      <c r="D1317" s="64">
        <v>153</v>
      </c>
      <c r="E1317" s="64">
        <v>139.72999999999999</v>
      </c>
      <c r="F1317" s="64">
        <v>139.63</v>
      </c>
      <c r="H1317" s="64">
        <f t="shared" si="161"/>
        <v>-9.9999999999994316E-2</v>
      </c>
      <c r="J1317" s="64">
        <f t="shared" si="157"/>
        <v>177</v>
      </c>
      <c r="K1317" s="64">
        <f t="shared" si="158"/>
        <v>188</v>
      </c>
      <c r="L1317" s="64">
        <f t="shared" si="159"/>
        <v>654</v>
      </c>
      <c r="M1317" s="64">
        <f t="shared" si="160"/>
        <v>278</v>
      </c>
    </row>
    <row r="1318" spans="1:13" hidden="1" outlineLevel="1" x14ac:dyDescent="0.35">
      <c r="A1318" s="64">
        <v>50057530</v>
      </c>
      <c r="B1318" s="64" t="s">
        <v>102</v>
      </c>
      <c r="C1318" s="64">
        <v>4275.1899999999996</v>
      </c>
      <c r="D1318" s="64">
        <v>153</v>
      </c>
      <c r="E1318" s="64">
        <v>368.85</v>
      </c>
      <c r="F1318" s="64">
        <v>373.97</v>
      </c>
      <c r="H1318" s="64">
        <f t="shared" si="161"/>
        <v>5.1200000000000045</v>
      </c>
      <c r="J1318" s="64">
        <f t="shared" si="157"/>
        <v>178</v>
      </c>
      <c r="K1318" s="64">
        <f t="shared" si="158"/>
        <v>188</v>
      </c>
      <c r="L1318" s="64">
        <f t="shared" si="159"/>
        <v>654</v>
      </c>
      <c r="M1318" s="64">
        <f t="shared" si="160"/>
        <v>278</v>
      </c>
    </row>
    <row r="1319" spans="1:13" hidden="1" outlineLevel="1" x14ac:dyDescent="0.35">
      <c r="A1319" s="64">
        <v>50060385</v>
      </c>
      <c r="B1319" s="64" t="s">
        <v>184</v>
      </c>
      <c r="C1319" s="64">
        <v>4712.6400000000003</v>
      </c>
      <c r="D1319" s="64">
        <v>183</v>
      </c>
      <c r="E1319" s="64">
        <v>361.53</v>
      </c>
      <c r="F1319" s="64">
        <v>0</v>
      </c>
      <c r="H1319" s="64">
        <f t="shared" si="161"/>
        <v>-361.53</v>
      </c>
      <c r="J1319" s="64">
        <f t="shared" si="157"/>
        <v>178</v>
      </c>
      <c r="K1319" s="64">
        <f t="shared" si="158"/>
        <v>188</v>
      </c>
      <c r="L1319" s="64">
        <f t="shared" si="159"/>
        <v>655</v>
      </c>
      <c r="M1319" s="64">
        <f t="shared" si="160"/>
        <v>278</v>
      </c>
    </row>
    <row r="1320" spans="1:13" hidden="1" outlineLevel="1" x14ac:dyDescent="0.35">
      <c r="A1320" s="64">
        <v>50060400</v>
      </c>
      <c r="B1320" s="64" t="s">
        <v>102</v>
      </c>
      <c r="C1320" s="64">
        <v>3632.77</v>
      </c>
      <c r="D1320" s="64">
        <v>154</v>
      </c>
      <c r="E1320" s="64">
        <v>309.69</v>
      </c>
      <c r="F1320" s="64">
        <v>305.44</v>
      </c>
      <c r="H1320" s="64">
        <f t="shared" si="161"/>
        <v>-4.25</v>
      </c>
      <c r="J1320" s="64">
        <f t="shared" si="157"/>
        <v>179</v>
      </c>
      <c r="K1320" s="64">
        <f t="shared" si="158"/>
        <v>188</v>
      </c>
      <c r="L1320" s="64">
        <f t="shared" si="159"/>
        <v>655</v>
      </c>
      <c r="M1320" s="64">
        <f t="shared" si="160"/>
        <v>278</v>
      </c>
    </row>
    <row r="1321" spans="1:13" hidden="1" outlineLevel="1" x14ac:dyDescent="0.35">
      <c r="A1321" s="64">
        <v>50061234</v>
      </c>
      <c r="B1321" s="64" t="s">
        <v>405</v>
      </c>
      <c r="C1321" s="64">
        <v>2647.55</v>
      </c>
      <c r="D1321" s="64">
        <v>153</v>
      </c>
      <c r="E1321" s="64">
        <v>209.33</v>
      </c>
      <c r="F1321" s="64">
        <v>206.5</v>
      </c>
      <c r="H1321" s="64">
        <f t="shared" si="161"/>
        <v>-2.8300000000000125</v>
      </c>
      <c r="J1321" s="64">
        <f t="shared" si="157"/>
        <v>179</v>
      </c>
      <c r="K1321" s="64">
        <f t="shared" si="158"/>
        <v>189</v>
      </c>
      <c r="L1321" s="64">
        <f t="shared" si="159"/>
        <v>655</v>
      </c>
      <c r="M1321" s="64">
        <f t="shared" si="160"/>
        <v>278</v>
      </c>
    </row>
    <row r="1322" spans="1:13" hidden="1" outlineLevel="1" x14ac:dyDescent="0.35">
      <c r="A1322" s="64">
        <v>50061797</v>
      </c>
      <c r="B1322" s="64" t="s">
        <v>416</v>
      </c>
      <c r="C1322" s="64">
        <v>6099.29</v>
      </c>
      <c r="D1322" s="64">
        <v>185</v>
      </c>
      <c r="E1322" s="64">
        <v>525.71</v>
      </c>
      <c r="F1322" s="64">
        <v>0</v>
      </c>
      <c r="H1322" s="64">
        <f t="shared" si="161"/>
        <v>-525.71</v>
      </c>
      <c r="J1322" s="64">
        <f t="shared" si="157"/>
        <v>179</v>
      </c>
      <c r="K1322" s="64">
        <f t="shared" si="158"/>
        <v>189</v>
      </c>
      <c r="L1322" s="64">
        <f t="shared" si="159"/>
        <v>655</v>
      </c>
      <c r="M1322" s="64">
        <f t="shared" si="160"/>
        <v>279</v>
      </c>
    </row>
    <row r="1323" spans="1:13" hidden="1" outlineLevel="1" x14ac:dyDescent="0.35">
      <c r="A1323" s="64">
        <v>50064163</v>
      </c>
      <c r="B1323" s="64" t="s">
        <v>416</v>
      </c>
      <c r="C1323" s="64">
        <v>3276.46</v>
      </c>
      <c r="D1323" s="64">
        <v>186</v>
      </c>
      <c r="E1323" s="64">
        <v>256.75</v>
      </c>
      <c r="F1323" s="64">
        <v>0</v>
      </c>
      <c r="H1323" s="64">
        <f t="shared" si="161"/>
        <v>-256.75</v>
      </c>
      <c r="J1323" s="64">
        <f t="shared" si="157"/>
        <v>179</v>
      </c>
      <c r="K1323" s="64">
        <f t="shared" si="158"/>
        <v>189</v>
      </c>
      <c r="L1323" s="64">
        <f t="shared" si="159"/>
        <v>655</v>
      </c>
      <c r="M1323" s="64">
        <f t="shared" si="160"/>
        <v>280</v>
      </c>
    </row>
    <row r="1324" spans="1:13" hidden="1" outlineLevel="1" x14ac:dyDescent="0.35">
      <c r="A1324" s="64">
        <v>50066185</v>
      </c>
      <c r="B1324" s="64" t="s">
        <v>416</v>
      </c>
      <c r="C1324" s="64">
        <v>1953.43</v>
      </c>
      <c r="D1324" s="64">
        <v>184</v>
      </c>
      <c r="E1324" s="64">
        <v>163.02000000000001</v>
      </c>
      <c r="F1324" s="64">
        <v>0</v>
      </c>
      <c r="H1324" s="64">
        <f t="shared" si="161"/>
        <v>-163.02000000000001</v>
      </c>
      <c r="J1324" s="64">
        <f t="shared" si="157"/>
        <v>179</v>
      </c>
      <c r="K1324" s="64">
        <f t="shared" si="158"/>
        <v>189</v>
      </c>
      <c r="L1324" s="64">
        <f t="shared" si="159"/>
        <v>655</v>
      </c>
      <c r="M1324" s="64">
        <f t="shared" si="160"/>
        <v>281</v>
      </c>
    </row>
    <row r="1325" spans="1:13" hidden="1" outlineLevel="1" x14ac:dyDescent="0.35">
      <c r="A1325" s="64">
        <v>50066383</v>
      </c>
      <c r="B1325" s="64" t="s">
        <v>184</v>
      </c>
      <c r="C1325" s="64">
        <v>18146.080000000002</v>
      </c>
      <c r="D1325" s="64">
        <v>183</v>
      </c>
      <c r="E1325" s="64">
        <v>1456.73</v>
      </c>
      <c r="F1325" s="64">
        <v>0</v>
      </c>
      <c r="H1325" s="64">
        <f t="shared" si="161"/>
        <v>-1456.73</v>
      </c>
      <c r="J1325" s="64">
        <f t="shared" si="157"/>
        <v>179</v>
      </c>
      <c r="K1325" s="64">
        <f t="shared" si="158"/>
        <v>189</v>
      </c>
      <c r="L1325" s="64">
        <f t="shared" si="159"/>
        <v>656</v>
      </c>
      <c r="M1325" s="64">
        <f t="shared" si="160"/>
        <v>281</v>
      </c>
    </row>
    <row r="1326" spans="1:13" hidden="1" outlineLevel="1" x14ac:dyDescent="0.35">
      <c r="A1326" s="64">
        <v>50066763</v>
      </c>
      <c r="B1326" s="64" t="s">
        <v>102</v>
      </c>
      <c r="C1326" s="64">
        <v>2020.36</v>
      </c>
      <c r="D1326" s="64">
        <v>186</v>
      </c>
      <c r="E1326" s="64">
        <v>163.9</v>
      </c>
      <c r="F1326" s="64">
        <v>162.02000000000001</v>
      </c>
      <c r="H1326" s="64">
        <f t="shared" si="161"/>
        <v>-1.8799999999999955</v>
      </c>
      <c r="J1326" s="64">
        <f t="shared" si="157"/>
        <v>180</v>
      </c>
      <c r="K1326" s="64">
        <f t="shared" si="158"/>
        <v>189</v>
      </c>
      <c r="L1326" s="64">
        <f t="shared" si="159"/>
        <v>656</v>
      </c>
      <c r="M1326" s="64">
        <f t="shared" si="160"/>
        <v>281</v>
      </c>
    </row>
    <row r="1327" spans="1:13" hidden="1" outlineLevel="1" x14ac:dyDescent="0.35">
      <c r="A1327" s="64">
        <v>50068173</v>
      </c>
      <c r="B1327" s="64" t="s">
        <v>184</v>
      </c>
      <c r="C1327" s="64">
        <v>3061.2</v>
      </c>
      <c r="D1327" s="64">
        <v>184</v>
      </c>
      <c r="E1327" s="64">
        <v>251.6</v>
      </c>
      <c r="F1327" s="64">
        <v>0</v>
      </c>
      <c r="H1327" s="64">
        <f t="shared" si="161"/>
        <v>-251.6</v>
      </c>
      <c r="J1327" s="64">
        <f t="shared" si="157"/>
        <v>180</v>
      </c>
      <c r="K1327" s="64">
        <f t="shared" si="158"/>
        <v>189</v>
      </c>
      <c r="L1327" s="64">
        <f t="shared" si="159"/>
        <v>657</v>
      </c>
      <c r="M1327" s="64">
        <f t="shared" si="160"/>
        <v>281</v>
      </c>
    </row>
    <row r="1328" spans="1:13" hidden="1" outlineLevel="1" x14ac:dyDescent="0.35">
      <c r="A1328" s="64">
        <v>50068610</v>
      </c>
      <c r="B1328" s="64" t="s">
        <v>416</v>
      </c>
      <c r="C1328" s="64">
        <v>4797.09</v>
      </c>
      <c r="D1328" s="64">
        <v>184</v>
      </c>
      <c r="E1328" s="64">
        <v>381.26</v>
      </c>
      <c r="F1328" s="64">
        <v>0</v>
      </c>
      <c r="H1328" s="64">
        <f t="shared" si="161"/>
        <v>-381.26</v>
      </c>
      <c r="J1328" s="64">
        <f t="shared" si="157"/>
        <v>180</v>
      </c>
      <c r="K1328" s="64">
        <f t="shared" si="158"/>
        <v>189</v>
      </c>
      <c r="L1328" s="64">
        <f t="shared" si="159"/>
        <v>657</v>
      </c>
      <c r="M1328" s="64">
        <f t="shared" si="160"/>
        <v>282</v>
      </c>
    </row>
    <row r="1329" spans="1:13" hidden="1" outlineLevel="1" x14ac:dyDescent="0.35">
      <c r="A1329" s="64">
        <v>50069189</v>
      </c>
      <c r="B1329" s="64" t="s">
        <v>184</v>
      </c>
      <c r="C1329" s="64">
        <v>1856.53</v>
      </c>
      <c r="D1329" s="64">
        <v>183</v>
      </c>
      <c r="E1329" s="64">
        <v>144.58000000000001</v>
      </c>
      <c r="F1329" s="64">
        <v>0</v>
      </c>
      <c r="H1329" s="64">
        <f t="shared" si="161"/>
        <v>-144.58000000000001</v>
      </c>
      <c r="J1329" s="64">
        <f t="shared" si="157"/>
        <v>180</v>
      </c>
      <c r="K1329" s="64">
        <f t="shared" si="158"/>
        <v>189</v>
      </c>
      <c r="L1329" s="64">
        <f t="shared" si="159"/>
        <v>658</v>
      </c>
      <c r="M1329" s="64">
        <f t="shared" si="160"/>
        <v>282</v>
      </c>
    </row>
    <row r="1330" spans="1:13" hidden="1" outlineLevel="1" x14ac:dyDescent="0.35">
      <c r="A1330" s="64">
        <v>50072562</v>
      </c>
      <c r="B1330" s="64" t="s">
        <v>416</v>
      </c>
      <c r="C1330" s="64">
        <v>10575.81</v>
      </c>
      <c r="D1330" s="64">
        <v>182</v>
      </c>
      <c r="E1330" s="64">
        <v>866.98</v>
      </c>
      <c r="F1330" s="64">
        <v>0</v>
      </c>
      <c r="H1330" s="64">
        <f t="shared" si="161"/>
        <v>-866.98</v>
      </c>
      <c r="J1330" s="64">
        <f t="shared" si="157"/>
        <v>180</v>
      </c>
      <c r="K1330" s="64">
        <f t="shared" si="158"/>
        <v>189</v>
      </c>
      <c r="L1330" s="64">
        <f t="shared" si="159"/>
        <v>658</v>
      </c>
      <c r="M1330" s="64">
        <f t="shared" si="160"/>
        <v>283</v>
      </c>
    </row>
    <row r="1331" spans="1:13" hidden="1" outlineLevel="1" x14ac:dyDescent="0.35">
      <c r="A1331" s="64">
        <v>50074790</v>
      </c>
      <c r="B1331" s="64" t="s">
        <v>102</v>
      </c>
      <c r="C1331" s="64">
        <v>5855.61</v>
      </c>
      <c r="D1331" s="64">
        <v>153</v>
      </c>
      <c r="E1331" s="64">
        <v>473.67</v>
      </c>
      <c r="F1331" s="64">
        <v>475.95</v>
      </c>
      <c r="H1331" s="64">
        <f t="shared" si="161"/>
        <v>2.2799999999999727</v>
      </c>
      <c r="J1331" s="64">
        <f t="shared" si="157"/>
        <v>181</v>
      </c>
      <c r="K1331" s="64">
        <f t="shared" si="158"/>
        <v>189</v>
      </c>
      <c r="L1331" s="64">
        <f t="shared" si="159"/>
        <v>658</v>
      </c>
      <c r="M1331" s="64">
        <f t="shared" si="160"/>
        <v>283</v>
      </c>
    </row>
    <row r="1332" spans="1:13" hidden="1" outlineLevel="1" x14ac:dyDescent="0.35">
      <c r="A1332" s="64">
        <v>50074964</v>
      </c>
      <c r="B1332" s="64" t="s">
        <v>184</v>
      </c>
      <c r="C1332" s="64">
        <v>3647.57</v>
      </c>
      <c r="D1332" s="64">
        <v>184</v>
      </c>
      <c r="E1332" s="64">
        <v>291.47000000000003</v>
      </c>
      <c r="F1332" s="64">
        <v>0</v>
      </c>
      <c r="H1332" s="64">
        <f t="shared" si="161"/>
        <v>-291.47000000000003</v>
      </c>
      <c r="J1332" s="64">
        <f t="shared" si="157"/>
        <v>181</v>
      </c>
      <c r="K1332" s="64">
        <f t="shared" si="158"/>
        <v>189</v>
      </c>
      <c r="L1332" s="64">
        <f t="shared" si="159"/>
        <v>659</v>
      </c>
      <c r="M1332" s="64">
        <f t="shared" si="160"/>
        <v>283</v>
      </c>
    </row>
    <row r="1333" spans="1:13" hidden="1" outlineLevel="1" x14ac:dyDescent="0.35">
      <c r="A1333" s="64">
        <v>50077653</v>
      </c>
      <c r="B1333" s="64" t="s">
        <v>102</v>
      </c>
      <c r="C1333" s="64">
        <v>4198.91</v>
      </c>
      <c r="D1333" s="64">
        <v>182</v>
      </c>
      <c r="E1333" s="64">
        <v>338.13</v>
      </c>
      <c r="F1333" s="64">
        <v>331</v>
      </c>
      <c r="H1333" s="64">
        <f t="shared" si="161"/>
        <v>-7.1299999999999955</v>
      </c>
      <c r="J1333" s="64">
        <f t="shared" si="157"/>
        <v>182</v>
      </c>
      <c r="K1333" s="64">
        <f t="shared" si="158"/>
        <v>189</v>
      </c>
      <c r="L1333" s="64">
        <f t="shared" si="159"/>
        <v>659</v>
      </c>
      <c r="M1333" s="64">
        <f t="shared" si="160"/>
        <v>283</v>
      </c>
    </row>
    <row r="1334" spans="1:13" hidden="1" outlineLevel="1" x14ac:dyDescent="0.35">
      <c r="A1334" s="64">
        <v>50078750</v>
      </c>
      <c r="B1334" s="64" t="s">
        <v>102</v>
      </c>
      <c r="C1334" s="64">
        <v>2209.73</v>
      </c>
      <c r="D1334" s="64">
        <v>154</v>
      </c>
      <c r="E1334" s="64">
        <v>179.58</v>
      </c>
      <c r="F1334" s="64">
        <v>178.57</v>
      </c>
      <c r="H1334" s="64">
        <f t="shared" si="161"/>
        <v>-1.0100000000000193</v>
      </c>
      <c r="J1334" s="64">
        <f t="shared" si="157"/>
        <v>183</v>
      </c>
      <c r="K1334" s="64">
        <f t="shared" si="158"/>
        <v>189</v>
      </c>
      <c r="L1334" s="64">
        <f t="shared" si="159"/>
        <v>659</v>
      </c>
      <c r="M1334" s="64">
        <f t="shared" si="160"/>
        <v>283</v>
      </c>
    </row>
    <row r="1335" spans="1:13" hidden="1" outlineLevel="1" x14ac:dyDescent="0.35">
      <c r="A1335" s="64">
        <v>50079211</v>
      </c>
      <c r="B1335" s="64" t="s">
        <v>102</v>
      </c>
      <c r="C1335" s="64">
        <v>6328.52</v>
      </c>
      <c r="D1335" s="64">
        <v>184</v>
      </c>
      <c r="E1335" s="64">
        <v>520.19000000000005</v>
      </c>
      <c r="F1335" s="64">
        <v>518.82000000000005</v>
      </c>
      <c r="H1335" s="64">
        <f t="shared" si="161"/>
        <v>-1.3700000000000045</v>
      </c>
      <c r="J1335" s="64">
        <f t="shared" si="157"/>
        <v>184</v>
      </c>
      <c r="K1335" s="64">
        <f t="shared" si="158"/>
        <v>189</v>
      </c>
      <c r="L1335" s="64">
        <f t="shared" si="159"/>
        <v>659</v>
      </c>
      <c r="M1335" s="64">
        <f t="shared" si="160"/>
        <v>283</v>
      </c>
    </row>
    <row r="1336" spans="1:13" hidden="1" outlineLevel="1" x14ac:dyDescent="0.35">
      <c r="A1336" s="64">
        <v>50081844</v>
      </c>
      <c r="B1336" s="64" t="s">
        <v>102</v>
      </c>
      <c r="C1336" s="64">
        <v>4135.7</v>
      </c>
      <c r="D1336" s="64">
        <v>153</v>
      </c>
      <c r="E1336" s="64">
        <v>355.55</v>
      </c>
      <c r="F1336" s="64">
        <v>358.38</v>
      </c>
      <c r="H1336" s="64">
        <f t="shared" si="161"/>
        <v>2.8299999999999841</v>
      </c>
      <c r="J1336" s="64">
        <f t="shared" si="157"/>
        <v>185</v>
      </c>
      <c r="K1336" s="64">
        <f t="shared" si="158"/>
        <v>189</v>
      </c>
      <c r="L1336" s="64">
        <f t="shared" si="159"/>
        <v>659</v>
      </c>
      <c r="M1336" s="64">
        <f t="shared" si="160"/>
        <v>283</v>
      </c>
    </row>
    <row r="1337" spans="1:13" hidden="1" outlineLevel="1" x14ac:dyDescent="0.35">
      <c r="A1337" s="64">
        <v>50086464</v>
      </c>
      <c r="B1337" s="64" t="s">
        <v>405</v>
      </c>
      <c r="C1337" s="64">
        <v>3819.71</v>
      </c>
      <c r="D1337" s="64">
        <v>154</v>
      </c>
      <c r="E1337" s="64">
        <v>304.48</v>
      </c>
      <c r="F1337" s="64">
        <v>299.85000000000002</v>
      </c>
      <c r="H1337" s="64">
        <f t="shared" si="161"/>
        <v>-4.6299999999999955</v>
      </c>
      <c r="J1337" s="64">
        <f t="shared" si="157"/>
        <v>185</v>
      </c>
      <c r="K1337" s="64">
        <f t="shared" si="158"/>
        <v>190</v>
      </c>
      <c r="L1337" s="64">
        <f t="shared" si="159"/>
        <v>659</v>
      </c>
      <c r="M1337" s="64">
        <f t="shared" si="160"/>
        <v>283</v>
      </c>
    </row>
    <row r="1338" spans="1:13" hidden="1" outlineLevel="1" x14ac:dyDescent="0.35">
      <c r="A1338" s="64">
        <v>50086753</v>
      </c>
      <c r="B1338" s="64" t="s">
        <v>184</v>
      </c>
      <c r="C1338" s="64">
        <v>1442.35</v>
      </c>
      <c r="D1338" s="64">
        <v>183</v>
      </c>
      <c r="E1338" s="64">
        <v>110.74</v>
      </c>
      <c r="F1338" s="64">
        <v>0</v>
      </c>
      <c r="H1338" s="64">
        <f t="shared" si="161"/>
        <v>-110.74</v>
      </c>
      <c r="J1338" s="64">
        <f t="shared" si="157"/>
        <v>185</v>
      </c>
      <c r="K1338" s="64">
        <f t="shared" si="158"/>
        <v>190</v>
      </c>
      <c r="L1338" s="64">
        <f t="shared" si="159"/>
        <v>660</v>
      </c>
      <c r="M1338" s="64">
        <f t="shared" si="160"/>
        <v>283</v>
      </c>
    </row>
    <row r="1339" spans="1:13" hidden="1" outlineLevel="1" x14ac:dyDescent="0.35">
      <c r="A1339" s="64">
        <v>50091869</v>
      </c>
      <c r="B1339" s="64" t="s">
        <v>416</v>
      </c>
      <c r="C1339" s="64">
        <v>4309.08</v>
      </c>
      <c r="D1339" s="64">
        <v>183</v>
      </c>
      <c r="E1339" s="64">
        <v>362.18</v>
      </c>
      <c r="F1339" s="64">
        <v>0</v>
      </c>
      <c r="H1339" s="64">
        <f t="shared" si="161"/>
        <v>-362.18</v>
      </c>
      <c r="J1339" s="64">
        <f t="shared" si="157"/>
        <v>185</v>
      </c>
      <c r="K1339" s="64">
        <f t="shared" si="158"/>
        <v>190</v>
      </c>
      <c r="L1339" s="64">
        <f t="shared" si="159"/>
        <v>660</v>
      </c>
      <c r="M1339" s="64">
        <f t="shared" si="160"/>
        <v>284</v>
      </c>
    </row>
    <row r="1340" spans="1:13" hidden="1" outlineLevel="1" x14ac:dyDescent="0.35">
      <c r="A1340" s="64">
        <v>50092495</v>
      </c>
      <c r="B1340" s="64" t="s">
        <v>184</v>
      </c>
      <c r="C1340" s="64">
        <v>4443.1099999999997</v>
      </c>
      <c r="D1340" s="64">
        <v>185</v>
      </c>
      <c r="E1340" s="64">
        <v>354.69</v>
      </c>
      <c r="F1340" s="64">
        <v>0</v>
      </c>
      <c r="H1340" s="64">
        <f t="shared" si="161"/>
        <v>-354.69</v>
      </c>
      <c r="J1340" s="64">
        <f t="shared" si="157"/>
        <v>185</v>
      </c>
      <c r="K1340" s="64">
        <f t="shared" si="158"/>
        <v>190</v>
      </c>
      <c r="L1340" s="64">
        <f t="shared" si="159"/>
        <v>661</v>
      </c>
      <c r="M1340" s="64">
        <f t="shared" si="160"/>
        <v>284</v>
      </c>
    </row>
    <row r="1341" spans="1:13" hidden="1" outlineLevel="1" x14ac:dyDescent="0.35">
      <c r="A1341" s="64">
        <v>50093609</v>
      </c>
      <c r="B1341" s="64" t="s">
        <v>102</v>
      </c>
      <c r="C1341" s="64">
        <v>4552.63</v>
      </c>
      <c r="D1341" s="64">
        <v>153</v>
      </c>
      <c r="E1341" s="64">
        <v>366.99</v>
      </c>
      <c r="F1341" s="64">
        <v>370.83</v>
      </c>
      <c r="H1341" s="64">
        <f t="shared" si="161"/>
        <v>3.839999999999975</v>
      </c>
      <c r="J1341" s="64">
        <f t="shared" si="157"/>
        <v>186</v>
      </c>
      <c r="K1341" s="64">
        <f t="shared" si="158"/>
        <v>190</v>
      </c>
      <c r="L1341" s="64">
        <f t="shared" si="159"/>
        <v>661</v>
      </c>
      <c r="M1341" s="64">
        <f t="shared" si="160"/>
        <v>284</v>
      </c>
    </row>
    <row r="1342" spans="1:13" hidden="1" outlineLevel="1" x14ac:dyDescent="0.35">
      <c r="A1342" s="64">
        <v>50095374</v>
      </c>
      <c r="B1342" s="64" t="s">
        <v>184</v>
      </c>
      <c r="C1342" s="64">
        <v>5649.03</v>
      </c>
      <c r="D1342" s="64">
        <v>184</v>
      </c>
      <c r="E1342" s="64">
        <v>453.32</v>
      </c>
      <c r="F1342" s="64">
        <v>0</v>
      </c>
      <c r="H1342" s="64">
        <f t="shared" si="161"/>
        <v>-453.32</v>
      </c>
      <c r="J1342" s="64">
        <f t="shared" si="157"/>
        <v>186</v>
      </c>
      <c r="K1342" s="64">
        <f t="shared" si="158"/>
        <v>190</v>
      </c>
      <c r="L1342" s="64">
        <f t="shared" si="159"/>
        <v>662</v>
      </c>
      <c r="M1342" s="64">
        <f t="shared" si="160"/>
        <v>284</v>
      </c>
    </row>
    <row r="1343" spans="1:13" hidden="1" outlineLevel="1" x14ac:dyDescent="0.35">
      <c r="A1343" s="64">
        <v>50099962</v>
      </c>
      <c r="B1343" s="64" t="s">
        <v>184</v>
      </c>
      <c r="C1343" s="64">
        <v>2496.3000000000002</v>
      </c>
      <c r="D1343" s="64">
        <v>183</v>
      </c>
      <c r="E1343" s="64">
        <v>194.05</v>
      </c>
      <c r="F1343" s="64">
        <v>0</v>
      </c>
      <c r="H1343" s="64">
        <f t="shared" si="161"/>
        <v>-194.05</v>
      </c>
      <c r="J1343" s="64">
        <f t="shared" si="157"/>
        <v>186</v>
      </c>
      <c r="K1343" s="64">
        <f t="shared" si="158"/>
        <v>190</v>
      </c>
      <c r="L1343" s="64">
        <f t="shared" si="159"/>
        <v>663</v>
      </c>
      <c r="M1343" s="64">
        <f t="shared" si="160"/>
        <v>284</v>
      </c>
    </row>
    <row r="1344" spans="1:13" hidden="1" outlineLevel="1" x14ac:dyDescent="0.35">
      <c r="A1344" s="64">
        <v>50101056</v>
      </c>
      <c r="B1344" s="64" t="s">
        <v>416</v>
      </c>
      <c r="C1344" s="64">
        <v>3625.8</v>
      </c>
      <c r="D1344" s="64">
        <v>179</v>
      </c>
      <c r="E1344" s="64">
        <v>292.27999999999997</v>
      </c>
      <c r="F1344" s="64">
        <v>0</v>
      </c>
      <c r="H1344" s="64">
        <f t="shared" si="161"/>
        <v>-292.27999999999997</v>
      </c>
      <c r="J1344" s="64">
        <f t="shared" si="157"/>
        <v>186</v>
      </c>
      <c r="K1344" s="64">
        <f t="shared" si="158"/>
        <v>190</v>
      </c>
      <c r="L1344" s="64">
        <f t="shared" si="159"/>
        <v>663</v>
      </c>
      <c r="M1344" s="64">
        <f t="shared" si="160"/>
        <v>285</v>
      </c>
    </row>
    <row r="1345" spans="1:13" hidden="1" outlineLevel="1" x14ac:dyDescent="0.35">
      <c r="A1345" s="64">
        <v>50106030</v>
      </c>
      <c r="B1345" s="64" t="s">
        <v>184</v>
      </c>
      <c r="C1345" s="64">
        <v>5421.53</v>
      </c>
      <c r="D1345" s="64">
        <v>184</v>
      </c>
      <c r="E1345" s="64">
        <v>442.72</v>
      </c>
      <c r="F1345" s="64">
        <v>0</v>
      </c>
      <c r="H1345" s="64">
        <f t="shared" si="161"/>
        <v>-442.72</v>
      </c>
      <c r="J1345" s="64">
        <f t="shared" si="157"/>
        <v>186</v>
      </c>
      <c r="K1345" s="64">
        <f t="shared" si="158"/>
        <v>190</v>
      </c>
      <c r="L1345" s="64">
        <f t="shared" si="159"/>
        <v>664</v>
      </c>
      <c r="M1345" s="64">
        <f t="shared" si="160"/>
        <v>285</v>
      </c>
    </row>
    <row r="1346" spans="1:13" hidden="1" outlineLevel="1" x14ac:dyDescent="0.35">
      <c r="A1346" s="64">
        <v>50107757</v>
      </c>
      <c r="B1346" s="64" t="s">
        <v>416</v>
      </c>
      <c r="C1346" s="64">
        <v>5976.97</v>
      </c>
      <c r="D1346" s="64">
        <v>184</v>
      </c>
      <c r="E1346" s="64">
        <v>505.47</v>
      </c>
      <c r="F1346" s="64">
        <v>0</v>
      </c>
      <c r="H1346" s="64">
        <f t="shared" si="161"/>
        <v>-505.47</v>
      </c>
      <c r="J1346" s="64">
        <f t="shared" si="157"/>
        <v>186</v>
      </c>
      <c r="K1346" s="64">
        <f t="shared" si="158"/>
        <v>190</v>
      </c>
      <c r="L1346" s="64">
        <f t="shared" si="159"/>
        <v>664</v>
      </c>
      <c r="M1346" s="64">
        <f t="shared" si="160"/>
        <v>286</v>
      </c>
    </row>
    <row r="1347" spans="1:13" hidden="1" outlineLevel="1" x14ac:dyDescent="0.35">
      <c r="A1347" s="64">
        <v>50113035</v>
      </c>
      <c r="B1347" s="64" t="s">
        <v>416</v>
      </c>
      <c r="C1347" s="64">
        <v>6371.95</v>
      </c>
      <c r="D1347" s="64">
        <v>185</v>
      </c>
      <c r="E1347" s="64">
        <v>527.61</v>
      </c>
      <c r="F1347" s="64">
        <v>0</v>
      </c>
      <c r="H1347" s="64">
        <f t="shared" si="161"/>
        <v>-527.61</v>
      </c>
      <c r="J1347" s="64">
        <f t="shared" si="157"/>
        <v>186</v>
      </c>
      <c r="K1347" s="64">
        <f t="shared" si="158"/>
        <v>190</v>
      </c>
      <c r="L1347" s="64">
        <f t="shared" si="159"/>
        <v>664</v>
      </c>
      <c r="M1347" s="64">
        <f t="shared" si="160"/>
        <v>287</v>
      </c>
    </row>
    <row r="1348" spans="1:13" hidden="1" outlineLevel="1" x14ac:dyDescent="0.35">
      <c r="A1348" s="64">
        <v>50113069</v>
      </c>
      <c r="B1348" s="64" t="s">
        <v>405</v>
      </c>
      <c r="C1348" s="64">
        <v>3355.97</v>
      </c>
      <c r="D1348" s="64">
        <v>153</v>
      </c>
      <c r="E1348" s="64">
        <v>256.35000000000002</v>
      </c>
      <c r="F1348" s="64">
        <v>256.61</v>
      </c>
      <c r="H1348" s="64">
        <f t="shared" si="161"/>
        <v>0.25999999999999091</v>
      </c>
      <c r="J1348" s="64">
        <f t="shared" si="157"/>
        <v>186</v>
      </c>
      <c r="K1348" s="64">
        <f t="shared" si="158"/>
        <v>191</v>
      </c>
      <c r="L1348" s="64">
        <f t="shared" si="159"/>
        <v>664</v>
      </c>
      <c r="M1348" s="64">
        <f t="shared" si="160"/>
        <v>287</v>
      </c>
    </row>
    <row r="1349" spans="1:13" hidden="1" outlineLevel="1" x14ac:dyDescent="0.35">
      <c r="A1349" s="64">
        <v>50113928</v>
      </c>
      <c r="B1349" s="64" t="s">
        <v>184</v>
      </c>
      <c r="C1349" s="64">
        <v>3342.39</v>
      </c>
      <c r="D1349" s="64">
        <v>183</v>
      </c>
      <c r="E1349" s="64">
        <v>266.23</v>
      </c>
      <c r="F1349" s="64">
        <v>0</v>
      </c>
      <c r="H1349" s="64">
        <f t="shared" si="161"/>
        <v>-266.23</v>
      </c>
      <c r="J1349" s="64">
        <f t="shared" si="157"/>
        <v>186</v>
      </c>
      <c r="K1349" s="64">
        <f t="shared" si="158"/>
        <v>191</v>
      </c>
      <c r="L1349" s="64">
        <f t="shared" si="159"/>
        <v>665</v>
      </c>
      <c r="M1349" s="64">
        <f t="shared" si="160"/>
        <v>287</v>
      </c>
    </row>
    <row r="1350" spans="1:13" hidden="1" outlineLevel="1" x14ac:dyDescent="0.35">
      <c r="A1350" s="64">
        <v>50116922</v>
      </c>
      <c r="B1350" s="64" t="s">
        <v>416</v>
      </c>
      <c r="C1350" s="64">
        <v>2332.83</v>
      </c>
      <c r="D1350" s="64">
        <v>183</v>
      </c>
      <c r="E1350" s="64">
        <v>190.91</v>
      </c>
      <c r="F1350" s="64">
        <v>0</v>
      </c>
      <c r="H1350" s="64">
        <f t="shared" si="161"/>
        <v>-190.91</v>
      </c>
      <c r="J1350" s="64">
        <f t="shared" si="157"/>
        <v>186</v>
      </c>
      <c r="K1350" s="64">
        <f t="shared" si="158"/>
        <v>191</v>
      </c>
      <c r="L1350" s="64">
        <f t="shared" si="159"/>
        <v>665</v>
      </c>
      <c r="M1350" s="64">
        <f t="shared" si="160"/>
        <v>288</v>
      </c>
    </row>
    <row r="1351" spans="1:13" hidden="1" outlineLevel="1" x14ac:dyDescent="0.35">
      <c r="A1351" s="64">
        <v>50117136</v>
      </c>
      <c r="B1351" s="64" t="s">
        <v>184</v>
      </c>
      <c r="C1351" s="64">
        <v>3754.55</v>
      </c>
      <c r="D1351" s="64">
        <v>183</v>
      </c>
      <c r="E1351" s="64">
        <v>315.75</v>
      </c>
      <c r="F1351" s="64">
        <v>0</v>
      </c>
      <c r="H1351" s="64">
        <f t="shared" si="161"/>
        <v>-315.75</v>
      </c>
      <c r="J1351" s="64">
        <f t="shared" si="157"/>
        <v>186</v>
      </c>
      <c r="K1351" s="64">
        <f t="shared" si="158"/>
        <v>191</v>
      </c>
      <c r="L1351" s="64">
        <f t="shared" si="159"/>
        <v>666</v>
      </c>
      <c r="M1351" s="64">
        <f t="shared" si="160"/>
        <v>288</v>
      </c>
    </row>
    <row r="1352" spans="1:13" hidden="1" outlineLevel="1" x14ac:dyDescent="0.35">
      <c r="A1352" s="64">
        <v>50118613</v>
      </c>
      <c r="B1352" s="64" t="s">
        <v>102</v>
      </c>
      <c r="C1352" s="64">
        <v>4795.8999999999996</v>
      </c>
      <c r="D1352" s="64">
        <v>154</v>
      </c>
      <c r="E1352" s="64">
        <v>372.21</v>
      </c>
      <c r="F1352" s="64">
        <v>365.86</v>
      </c>
      <c r="H1352" s="64">
        <f t="shared" si="161"/>
        <v>-6.3499999999999659</v>
      </c>
      <c r="J1352" s="64">
        <f t="shared" si="157"/>
        <v>187</v>
      </c>
      <c r="K1352" s="64">
        <f t="shared" si="158"/>
        <v>191</v>
      </c>
      <c r="L1352" s="64">
        <f t="shared" si="159"/>
        <v>666</v>
      </c>
      <c r="M1352" s="64">
        <f t="shared" si="160"/>
        <v>288</v>
      </c>
    </row>
    <row r="1353" spans="1:13" hidden="1" outlineLevel="1" x14ac:dyDescent="0.35">
      <c r="A1353" s="64">
        <v>50118720</v>
      </c>
      <c r="B1353" s="64" t="s">
        <v>416</v>
      </c>
      <c r="C1353" s="64">
        <v>5139.51</v>
      </c>
      <c r="D1353" s="64">
        <v>185</v>
      </c>
      <c r="E1353" s="64">
        <v>445.07</v>
      </c>
      <c r="F1353" s="64">
        <v>0</v>
      </c>
      <c r="H1353" s="64">
        <f t="shared" si="161"/>
        <v>-445.07</v>
      </c>
      <c r="J1353" s="64">
        <f t="shared" si="157"/>
        <v>187</v>
      </c>
      <c r="K1353" s="64">
        <f t="shared" si="158"/>
        <v>191</v>
      </c>
      <c r="L1353" s="64">
        <f t="shared" si="159"/>
        <v>666</v>
      </c>
      <c r="M1353" s="64">
        <f t="shared" si="160"/>
        <v>289</v>
      </c>
    </row>
    <row r="1354" spans="1:13" hidden="1" outlineLevel="1" x14ac:dyDescent="0.35">
      <c r="A1354" s="64">
        <v>50119538</v>
      </c>
      <c r="B1354" s="64" t="s">
        <v>184</v>
      </c>
      <c r="C1354" s="64">
        <v>2223.29</v>
      </c>
      <c r="D1354" s="64">
        <v>185</v>
      </c>
      <c r="E1354" s="64">
        <v>180.93</v>
      </c>
      <c r="F1354" s="64">
        <v>0</v>
      </c>
      <c r="H1354" s="64">
        <f t="shared" si="161"/>
        <v>-180.93</v>
      </c>
      <c r="J1354" s="64">
        <f t="shared" si="157"/>
        <v>187</v>
      </c>
      <c r="K1354" s="64">
        <f t="shared" si="158"/>
        <v>191</v>
      </c>
      <c r="L1354" s="64">
        <f t="shared" si="159"/>
        <v>667</v>
      </c>
      <c r="M1354" s="64">
        <f t="shared" si="160"/>
        <v>289</v>
      </c>
    </row>
    <row r="1355" spans="1:13" hidden="1" outlineLevel="1" x14ac:dyDescent="0.35">
      <c r="A1355" s="64">
        <v>50126301</v>
      </c>
      <c r="B1355" s="64" t="s">
        <v>184</v>
      </c>
      <c r="C1355" s="64">
        <v>2257.29</v>
      </c>
      <c r="D1355" s="64">
        <v>183</v>
      </c>
      <c r="E1355" s="64">
        <v>185.63</v>
      </c>
      <c r="F1355" s="64">
        <v>0</v>
      </c>
      <c r="H1355" s="64">
        <f t="shared" si="161"/>
        <v>-185.63</v>
      </c>
      <c r="J1355" s="64">
        <f t="shared" si="157"/>
        <v>187</v>
      </c>
      <c r="K1355" s="64">
        <f t="shared" si="158"/>
        <v>191</v>
      </c>
      <c r="L1355" s="64">
        <f t="shared" si="159"/>
        <v>668</v>
      </c>
      <c r="M1355" s="64">
        <f t="shared" si="160"/>
        <v>289</v>
      </c>
    </row>
    <row r="1356" spans="1:13" hidden="1" outlineLevel="1" x14ac:dyDescent="0.35">
      <c r="A1356" s="64">
        <v>50128159</v>
      </c>
      <c r="B1356" s="64" t="s">
        <v>405</v>
      </c>
      <c r="C1356" s="64">
        <v>4945.3900000000003</v>
      </c>
      <c r="D1356" s="64">
        <v>184</v>
      </c>
      <c r="E1356" s="64">
        <v>413.84</v>
      </c>
      <c r="F1356" s="64">
        <v>413.99</v>
      </c>
      <c r="H1356" s="64">
        <f t="shared" si="161"/>
        <v>0.15000000000003411</v>
      </c>
      <c r="J1356" s="64">
        <f t="shared" si="157"/>
        <v>187</v>
      </c>
      <c r="K1356" s="64">
        <f t="shared" si="158"/>
        <v>192</v>
      </c>
      <c r="L1356" s="64">
        <f t="shared" si="159"/>
        <v>668</v>
      </c>
      <c r="M1356" s="64">
        <f t="shared" si="160"/>
        <v>289</v>
      </c>
    </row>
    <row r="1357" spans="1:13" hidden="1" outlineLevel="1" x14ac:dyDescent="0.35">
      <c r="A1357" s="64">
        <v>50130071</v>
      </c>
      <c r="B1357" s="64" t="s">
        <v>405</v>
      </c>
      <c r="C1357" s="64">
        <v>2355.1</v>
      </c>
      <c r="D1357" s="64">
        <v>186</v>
      </c>
      <c r="E1357" s="64">
        <v>176.96</v>
      </c>
      <c r="F1357" s="64">
        <v>169.12</v>
      </c>
      <c r="H1357" s="64">
        <f t="shared" si="161"/>
        <v>-7.8400000000000034</v>
      </c>
      <c r="J1357" s="64">
        <f t="shared" si="157"/>
        <v>187</v>
      </c>
      <c r="K1357" s="64">
        <f t="shared" si="158"/>
        <v>193</v>
      </c>
      <c r="L1357" s="64">
        <f t="shared" si="159"/>
        <v>668</v>
      </c>
      <c r="M1357" s="64">
        <f t="shared" si="160"/>
        <v>289</v>
      </c>
    </row>
    <row r="1358" spans="1:13" hidden="1" outlineLevel="1" x14ac:dyDescent="0.35">
      <c r="A1358" s="64">
        <v>50130625</v>
      </c>
      <c r="B1358" s="64" t="s">
        <v>416</v>
      </c>
      <c r="C1358" s="64">
        <v>2100.66</v>
      </c>
      <c r="D1358" s="64">
        <v>183</v>
      </c>
      <c r="E1358" s="64">
        <v>159.33000000000001</v>
      </c>
      <c r="F1358" s="64">
        <v>0</v>
      </c>
      <c r="H1358" s="64">
        <f t="shared" si="161"/>
        <v>-159.33000000000001</v>
      </c>
      <c r="J1358" s="64">
        <f t="shared" si="157"/>
        <v>187</v>
      </c>
      <c r="K1358" s="64">
        <f t="shared" si="158"/>
        <v>193</v>
      </c>
      <c r="L1358" s="64">
        <f t="shared" si="159"/>
        <v>668</v>
      </c>
      <c r="M1358" s="64">
        <f t="shared" si="160"/>
        <v>290</v>
      </c>
    </row>
    <row r="1359" spans="1:13" hidden="1" outlineLevel="1" x14ac:dyDescent="0.35">
      <c r="A1359" s="64">
        <v>50134718</v>
      </c>
      <c r="B1359" s="64" t="s">
        <v>184</v>
      </c>
      <c r="C1359" s="64">
        <v>3613.21</v>
      </c>
      <c r="D1359" s="64">
        <v>185</v>
      </c>
      <c r="E1359" s="64">
        <v>296.62</v>
      </c>
      <c r="F1359" s="64">
        <v>0</v>
      </c>
      <c r="H1359" s="64">
        <f t="shared" si="161"/>
        <v>-296.62</v>
      </c>
      <c r="J1359" s="64">
        <f t="shared" si="157"/>
        <v>187</v>
      </c>
      <c r="K1359" s="64">
        <f t="shared" si="158"/>
        <v>193</v>
      </c>
      <c r="L1359" s="64">
        <f t="shared" si="159"/>
        <v>669</v>
      </c>
      <c r="M1359" s="64">
        <f t="shared" si="160"/>
        <v>290</v>
      </c>
    </row>
    <row r="1360" spans="1:13" hidden="1" outlineLevel="1" x14ac:dyDescent="0.35">
      <c r="A1360" s="64">
        <v>50140202</v>
      </c>
      <c r="B1360" s="64" t="s">
        <v>184</v>
      </c>
      <c r="C1360" s="64">
        <v>5549.76</v>
      </c>
      <c r="D1360" s="64">
        <v>183</v>
      </c>
      <c r="E1360" s="64">
        <v>459.48</v>
      </c>
      <c r="F1360" s="64">
        <v>0</v>
      </c>
      <c r="H1360" s="64">
        <f t="shared" si="161"/>
        <v>-459.48</v>
      </c>
      <c r="J1360" s="64">
        <f t="shared" si="157"/>
        <v>187</v>
      </c>
      <c r="K1360" s="64">
        <f t="shared" si="158"/>
        <v>193</v>
      </c>
      <c r="L1360" s="64">
        <f t="shared" si="159"/>
        <v>670</v>
      </c>
      <c r="M1360" s="64">
        <f t="shared" si="160"/>
        <v>290</v>
      </c>
    </row>
    <row r="1361" spans="1:13" hidden="1" outlineLevel="1" x14ac:dyDescent="0.35">
      <c r="A1361" s="64">
        <v>50141383</v>
      </c>
      <c r="B1361" s="64" t="s">
        <v>102</v>
      </c>
      <c r="C1361" s="64">
        <v>1331.52</v>
      </c>
      <c r="D1361" s="64">
        <v>153</v>
      </c>
      <c r="E1361" s="64">
        <v>107.77</v>
      </c>
      <c r="F1361" s="64">
        <v>109.53</v>
      </c>
      <c r="H1361" s="64">
        <f t="shared" si="161"/>
        <v>1.7600000000000051</v>
      </c>
      <c r="J1361" s="64">
        <f t="shared" si="157"/>
        <v>188</v>
      </c>
      <c r="K1361" s="64">
        <f t="shared" si="158"/>
        <v>193</v>
      </c>
      <c r="L1361" s="64">
        <f t="shared" si="159"/>
        <v>670</v>
      </c>
      <c r="M1361" s="64">
        <f t="shared" si="160"/>
        <v>290</v>
      </c>
    </row>
    <row r="1362" spans="1:13" hidden="1" outlineLevel="1" x14ac:dyDescent="0.35">
      <c r="A1362" s="64">
        <v>50142399</v>
      </c>
      <c r="B1362" s="64" t="s">
        <v>184</v>
      </c>
      <c r="C1362" s="64">
        <v>3485.1</v>
      </c>
      <c r="D1362" s="64">
        <v>183</v>
      </c>
      <c r="E1362" s="64">
        <v>273.8</v>
      </c>
      <c r="F1362" s="64">
        <v>0</v>
      </c>
      <c r="H1362" s="64">
        <f t="shared" si="161"/>
        <v>-273.8</v>
      </c>
      <c r="J1362" s="64">
        <f t="shared" si="157"/>
        <v>188</v>
      </c>
      <c r="K1362" s="64">
        <f t="shared" si="158"/>
        <v>193</v>
      </c>
      <c r="L1362" s="64">
        <f t="shared" si="159"/>
        <v>671</v>
      </c>
      <c r="M1362" s="64">
        <f t="shared" si="160"/>
        <v>290</v>
      </c>
    </row>
    <row r="1363" spans="1:13" hidden="1" outlineLevel="1" x14ac:dyDescent="0.35">
      <c r="A1363" s="64">
        <v>50146549</v>
      </c>
      <c r="B1363" s="64" t="s">
        <v>405</v>
      </c>
      <c r="C1363" s="64">
        <v>10988.98</v>
      </c>
      <c r="D1363" s="64">
        <v>183</v>
      </c>
      <c r="E1363" s="64">
        <v>905.07</v>
      </c>
      <c r="F1363" s="64">
        <v>889.25</v>
      </c>
      <c r="H1363" s="64">
        <f t="shared" si="161"/>
        <v>-15.82000000000005</v>
      </c>
      <c r="J1363" s="64">
        <f t="shared" si="157"/>
        <v>188</v>
      </c>
      <c r="K1363" s="64">
        <f t="shared" si="158"/>
        <v>194</v>
      </c>
      <c r="L1363" s="64">
        <f t="shared" si="159"/>
        <v>671</v>
      </c>
      <c r="M1363" s="64">
        <f t="shared" si="160"/>
        <v>290</v>
      </c>
    </row>
    <row r="1364" spans="1:13" hidden="1" outlineLevel="1" x14ac:dyDescent="0.35">
      <c r="A1364" s="64">
        <v>50150491</v>
      </c>
      <c r="B1364" s="64" t="s">
        <v>184</v>
      </c>
      <c r="C1364" s="64">
        <v>6681.43</v>
      </c>
      <c r="D1364" s="64">
        <v>184</v>
      </c>
      <c r="E1364" s="64">
        <v>562.74</v>
      </c>
      <c r="F1364" s="64">
        <v>0</v>
      </c>
      <c r="H1364" s="64">
        <f t="shared" si="161"/>
        <v>-562.74</v>
      </c>
      <c r="J1364" s="64">
        <f t="shared" si="157"/>
        <v>188</v>
      </c>
      <c r="K1364" s="64">
        <f t="shared" si="158"/>
        <v>194</v>
      </c>
      <c r="L1364" s="64">
        <f t="shared" si="159"/>
        <v>672</v>
      </c>
      <c r="M1364" s="64">
        <f t="shared" si="160"/>
        <v>290</v>
      </c>
    </row>
    <row r="1365" spans="1:13" hidden="1" outlineLevel="1" x14ac:dyDescent="0.35">
      <c r="A1365" s="64">
        <v>50152067</v>
      </c>
      <c r="B1365" s="64" t="s">
        <v>184</v>
      </c>
      <c r="C1365" s="64">
        <v>3306.3</v>
      </c>
      <c r="D1365" s="64">
        <v>183</v>
      </c>
      <c r="E1365" s="64">
        <v>260.62</v>
      </c>
      <c r="F1365" s="64">
        <v>0</v>
      </c>
      <c r="H1365" s="64">
        <f t="shared" si="161"/>
        <v>-260.62</v>
      </c>
      <c r="J1365" s="64">
        <f t="shared" ref="J1365:J1428" si="162">IF($B1365=J$19,J1364+1,J1364)</f>
        <v>188</v>
      </c>
      <c r="K1365" s="64">
        <f t="shared" ref="K1365:K1428" si="163">IF($B1365=K$19,K1364+1,K1364)</f>
        <v>194</v>
      </c>
      <c r="L1365" s="64">
        <f t="shared" ref="L1365:L1428" si="164">IF($B1365=L$19,L1364+1,L1364)</f>
        <v>673</v>
      </c>
      <c r="M1365" s="64">
        <f t="shared" ref="M1365:M1428" si="165">IF($B1365=M$19,M1364+1,M1364)</f>
        <v>290</v>
      </c>
    </row>
    <row r="1366" spans="1:13" hidden="1" outlineLevel="1" x14ac:dyDescent="0.35">
      <c r="A1366" s="64">
        <v>50155467</v>
      </c>
      <c r="B1366" s="64" t="s">
        <v>102</v>
      </c>
      <c r="C1366" s="64">
        <v>5299.9</v>
      </c>
      <c r="D1366" s="64">
        <v>153</v>
      </c>
      <c r="E1366" s="64">
        <v>418.22</v>
      </c>
      <c r="F1366" s="64">
        <v>413.54</v>
      </c>
      <c r="H1366" s="64">
        <f t="shared" ref="H1366:H1429" si="166">F1366-E1366</f>
        <v>-4.6800000000000068</v>
      </c>
      <c r="J1366" s="64">
        <f t="shared" si="162"/>
        <v>189</v>
      </c>
      <c r="K1366" s="64">
        <f t="shared" si="163"/>
        <v>194</v>
      </c>
      <c r="L1366" s="64">
        <f t="shared" si="164"/>
        <v>673</v>
      </c>
      <c r="M1366" s="64">
        <f t="shared" si="165"/>
        <v>290</v>
      </c>
    </row>
    <row r="1367" spans="1:13" hidden="1" outlineLevel="1" x14ac:dyDescent="0.35">
      <c r="A1367" s="64">
        <v>50160680</v>
      </c>
      <c r="B1367" s="64" t="s">
        <v>405</v>
      </c>
      <c r="C1367" s="64">
        <v>2937.7</v>
      </c>
      <c r="D1367" s="64">
        <v>153</v>
      </c>
      <c r="E1367" s="64">
        <v>236.7</v>
      </c>
      <c r="F1367" s="64">
        <v>232.05</v>
      </c>
      <c r="H1367" s="64">
        <f t="shared" si="166"/>
        <v>-4.6499999999999773</v>
      </c>
      <c r="J1367" s="64">
        <f t="shared" si="162"/>
        <v>189</v>
      </c>
      <c r="K1367" s="64">
        <f t="shared" si="163"/>
        <v>195</v>
      </c>
      <c r="L1367" s="64">
        <f t="shared" si="164"/>
        <v>673</v>
      </c>
      <c r="M1367" s="64">
        <f t="shared" si="165"/>
        <v>290</v>
      </c>
    </row>
    <row r="1368" spans="1:13" hidden="1" outlineLevel="1" x14ac:dyDescent="0.35">
      <c r="A1368" s="64">
        <v>50163634</v>
      </c>
      <c r="B1368" s="64" t="s">
        <v>184</v>
      </c>
      <c r="C1368" s="64">
        <v>3967.04</v>
      </c>
      <c r="D1368" s="64">
        <v>185</v>
      </c>
      <c r="E1368" s="64">
        <v>314.66000000000003</v>
      </c>
      <c r="F1368" s="64">
        <v>0</v>
      </c>
      <c r="H1368" s="64">
        <f t="shared" si="166"/>
        <v>-314.66000000000003</v>
      </c>
      <c r="J1368" s="64">
        <f t="shared" si="162"/>
        <v>189</v>
      </c>
      <c r="K1368" s="64">
        <f t="shared" si="163"/>
        <v>195</v>
      </c>
      <c r="L1368" s="64">
        <f t="shared" si="164"/>
        <v>674</v>
      </c>
      <c r="M1368" s="64">
        <f t="shared" si="165"/>
        <v>290</v>
      </c>
    </row>
    <row r="1369" spans="1:13" hidden="1" outlineLevel="1" x14ac:dyDescent="0.35">
      <c r="A1369" s="64">
        <v>50167553</v>
      </c>
      <c r="B1369" s="64" t="s">
        <v>102</v>
      </c>
      <c r="C1369" s="64">
        <v>3722.94</v>
      </c>
      <c r="D1369" s="64">
        <v>153</v>
      </c>
      <c r="E1369" s="64">
        <v>296.8</v>
      </c>
      <c r="F1369" s="64">
        <v>287.81</v>
      </c>
      <c r="H1369" s="64">
        <f t="shared" si="166"/>
        <v>-8.9900000000000091</v>
      </c>
      <c r="J1369" s="64">
        <f t="shared" si="162"/>
        <v>190</v>
      </c>
      <c r="K1369" s="64">
        <f t="shared" si="163"/>
        <v>195</v>
      </c>
      <c r="L1369" s="64">
        <f t="shared" si="164"/>
        <v>674</v>
      </c>
      <c r="M1369" s="64">
        <f t="shared" si="165"/>
        <v>290</v>
      </c>
    </row>
    <row r="1370" spans="1:13" hidden="1" outlineLevel="1" x14ac:dyDescent="0.35">
      <c r="A1370" s="64">
        <v>50169517</v>
      </c>
      <c r="B1370" s="64" t="s">
        <v>184</v>
      </c>
      <c r="C1370" s="64">
        <v>5400.75</v>
      </c>
      <c r="D1370" s="64">
        <v>153</v>
      </c>
      <c r="E1370" s="64">
        <v>421.92</v>
      </c>
      <c r="F1370" s="64">
        <v>0</v>
      </c>
      <c r="H1370" s="64">
        <f t="shared" si="166"/>
        <v>-421.92</v>
      </c>
      <c r="J1370" s="64">
        <f t="shared" si="162"/>
        <v>190</v>
      </c>
      <c r="K1370" s="64">
        <f t="shared" si="163"/>
        <v>195</v>
      </c>
      <c r="L1370" s="64">
        <f t="shared" si="164"/>
        <v>675</v>
      </c>
      <c r="M1370" s="64">
        <f t="shared" si="165"/>
        <v>290</v>
      </c>
    </row>
    <row r="1371" spans="1:13" hidden="1" outlineLevel="1" x14ac:dyDescent="0.35">
      <c r="A1371" s="64">
        <v>50179516</v>
      </c>
      <c r="B1371" s="64" t="s">
        <v>184</v>
      </c>
      <c r="C1371" s="64">
        <v>2073.4</v>
      </c>
      <c r="D1371" s="64">
        <v>183</v>
      </c>
      <c r="E1371" s="64">
        <v>165.25</v>
      </c>
      <c r="F1371" s="64">
        <v>0</v>
      </c>
      <c r="H1371" s="64">
        <f t="shared" si="166"/>
        <v>-165.25</v>
      </c>
      <c r="J1371" s="64">
        <f t="shared" si="162"/>
        <v>190</v>
      </c>
      <c r="K1371" s="64">
        <f t="shared" si="163"/>
        <v>195</v>
      </c>
      <c r="L1371" s="64">
        <f t="shared" si="164"/>
        <v>676</v>
      </c>
      <c r="M1371" s="64">
        <f t="shared" si="165"/>
        <v>290</v>
      </c>
    </row>
    <row r="1372" spans="1:13" hidden="1" outlineLevel="1" x14ac:dyDescent="0.35">
      <c r="A1372" s="64">
        <v>50182262</v>
      </c>
      <c r="B1372" s="64" t="s">
        <v>184</v>
      </c>
      <c r="C1372" s="64">
        <v>3835.89</v>
      </c>
      <c r="D1372" s="64">
        <v>183</v>
      </c>
      <c r="E1372" s="64">
        <v>326.19</v>
      </c>
      <c r="F1372" s="64">
        <v>0</v>
      </c>
      <c r="H1372" s="64">
        <f t="shared" si="166"/>
        <v>-326.19</v>
      </c>
      <c r="J1372" s="64">
        <f t="shared" si="162"/>
        <v>190</v>
      </c>
      <c r="K1372" s="64">
        <f t="shared" si="163"/>
        <v>195</v>
      </c>
      <c r="L1372" s="64">
        <f t="shared" si="164"/>
        <v>677</v>
      </c>
      <c r="M1372" s="64">
        <f t="shared" si="165"/>
        <v>290</v>
      </c>
    </row>
    <row r="1373" spans="1:13" hidden="1" outlineLevel="1" x14ac:dyDescent="0.35">
      <c r="A1373" s="64">
        <v>50184812</v>
      </c>
      <c r="B1373" s="64" t="s">
        <v>184</v>
      </c>
      <c r="C1373" s="64">
        <v>5465.14</v>
      </c>
      <c r="D1373" s="64">
        <v>186</v>
      </c>
      <c r="E1373" s="64">
        <v>463.44</v>
      </c>
      <c r="F1373" s="64">
        <v>0</v>
      </c>
      <c r="H1373" s="64">
        <f t="shared" si="166"/>
        <v>-463.44</v>
      </c>
      <c r="J1373" s="64">
        <f t="shared" si="162"/>
        <v>190</v>
      </c>
      <c r="K1373" s="64">
        <f t="shared" si="163"/>
        <v>195</v>
      </c>
      <c r="L1373" s="64">
        <f t="shared" si="164"/>
        <v>678</v>
      </c>
      <c r="M1373" s="64">
        <f t="shared" si="165"/>
        <v>290</v>
      </c>
    </row>
    <row r="1374" spans="1:13" hidden="1" outlineLevel="1" x14ac:dyDescent="0.35">
      <c r="A1374" s="64">
        <v>50185779</v>
      </c>
      <c r="B1374" s="64" t="s">
        <v>184</v>
      </c>
      <c r="C1374" s="64">
        <v>3654.04</v>
      </c>
      <c r="D1374" s="64">
        <v>183</v>
      </c>
      <c r="E1374" s="64">
        <v>305.13</v>
      </c>
      <c r="F1374" s="64">
        <v>0</v>
      </c>
      <c r="H1374" s="64">
        <f t="shared" si="166"/>
        <v>-305.13</v>
      </c>
      <c r="J1374" s="64">
        <f t="shared" si="162"/>
        <v>190</v>
      </c>
      <c r="K1374" s="64">
        <f t="shared" si="163"/>
        <v>195</v>
      </c>
      <c r="L1374" s="64">
        <f t="shared" si="164"/>
        <v>679</v>
      </c>
      <c r="M1374" s="64">
        <f t="shared" si="165"/>
        <v>290</v>
      </c>
    </row>
    <row r="1375" spans="1:13" hidden="1" outlineLevel="1" x14ac:dyDescent="0.35">
      <c r="A1375" s="64">
        <v>50190538</v>
      </c>
      <c r="B1375" s="64" t="s">
        <v>184</v>
      </c>
      <c r="C1375" s="64">
        <v>11936.16</v>
      </c>
      <c r="D1375" s="64">
        <v>185</v>
      </c>
      <c r="E1375" s="64">
        <v>949.18</v>
      </c>
      <c r="F1375" s="64">
        <v>0</v>
      </c>
      <c r="H1375" s="64">
        <f t="shared" si="166"/>
        <v>-949.18</v>
      </c>
      <c r="J1375" s="64">
        <f t="shared" si="162"/>
        <v>190</v>
      </c>
      <c r="K1375" s="64">
        <f t="shared" si="163"/>
        <v>195</v>
      </c>
      <c r="L1375" s="64">
        <f t="shared" si="164"/>
        <v>680</v>
      </c>
      <c r="M1375" s="64">
        <f t="shared" si="165"/>
        <v>290</v>
      </c>
    </row>
    <row r="1376" spans="1:13" hidden="1" outlineLevel="1" x14ac:dyDescent="0.35">
      <c r="A1376" s="64">
        <v>50191817</v>
      </c>
      <c r="B1376" s="64" t="s">
        <v>184</v>
      </c>
      <c r="C1376" s="64">
        <v>7812.95</v>
      </c>
      <c r="D1376" s="64">
        <v>183</v>
      </c>
      <c r="E1376" s="64">
        <v>634.19000000000005</v>
      </c>
      <c r="F1376" s="64">
        <v>0</v>
      </c>
      <c r="H1376" s="64">
        <f t="shared" si="166"/>
        <v>-634.19000000000005</v>
      </c>
      <c r="J1376" s="64">
        <f t="shared" si="162"/>
        <v>190</v>
      </c>
      <c r="K1376" s="64">
        <f t="shared" si="163"/>
        <v>195</v>
      </c>
      <c r="L1376" s="64">
        <f t="shared" si="164"/>
        <v>681</v>
      </c>
      <c r="M1376" s="64">
        <f t="shared" si="165"/>
        <v>290</v>
      </c>
    </row>
    <row r="1377" spans="1:13" hidden="1" outlineLevel="1" x14ac:dyDescent="0.35">
      <c r="A1377" s="64">
        <v>50196338</v>
      </c>
      <c r="B1377" s="64" t="s">
        <v>184</v>
      </c>
      <c r="C1377" s="64">
        <v>3266.4</v>
      </c>
      <c r="D1377" s="64">
        <v>183</v>
      </c>
      <c r="E1377" s="64">
        <v>264.07</v>
      </c>
      <c r="F1377" s="64">
        <v>0</v>
      </c>
      <c r="H1377" s="64">
        <f t="shared" si="166"/>
        <v>-264.07</v>
      </c>
      <c r="J1377" s="64">
        <f t="shared" si="162"/>
        <v>190</v>
      </c>
      <c r="K1377" s="64">
        <f t="shared" si="163"/>
        <v>195</v>
      </c>
      <c r="L1377" s="64">
        <f t="shared" si="164"/>
        <v>682</v>
      </c>
      <c r="M1377" s="64">
        <f t="shared" si="165"/>
        <v>290</v>
      </c>
    </row>
    <row r="1378" spans="1:13" hidden="1" outlineLevel="1" x14ac:dyDescent="0.35">
      <c r="A1378" s="64">
        <v>50196817</v>
      </c>
      <c r="B1378" s="64" t="s">
        <v>184</v>
      </c>
      <c r="C1378" s="64">
        <v>5011</v>
      </c>
      <c r="D1378" s="64">
        <v>183</v>
      </c>
      <c r="E1378" s="64">
        <v>374.08</v>
      </c>
      <c r="F1378" s="64">
        <v>0</v>
      </c>
      <c r="H1378" s="64">
        <f t="shared" si="166"/>
        <v>-374.08</v>
      </c>
      <c r="J1378" s="64">
        <f t="shared" si="162"/>
        <v>190</v>
      </c>
      <c r="K1378" s="64">
        <f t="shared" si="163"/>
        <v>195</v>
      </c>
      <c r="L1378" s="64">
        <f t="shared" si="164"/>
        <v>683</v>
      </c>
      <c r="M1378" s="64">
        <f t="shared" si="165"/>
        <v>290</v>
      </c>
    </row>
    <row r="1379" spans="1:13" hidden="1" outlineLevel="1" x14ac:dyDescent="0.35">
      <c r="A1379" s="64">
        <v>50201517</v>
      </c>
      <c r="B1379" s="64" t="s">
        <v>184</v>
      </c>
      <c r="C1379" s="64">
        <v>1872.53</v>
      </c>
      <c r="D1379" s="64">
        <v>184</v>
      </c>
      <c r="E1379" s="64">
        <v>154.87</v>
      </c>
      <c r="F1379" s="64">
        <v>0</v>
      </c>
      <c r="H1379" s="64">
        <f t="shared" si="166"/>
        <v>-154.87</v>
      </c>
      <c r="J1379" s="64">
        <f t="shared" si="162"/>
        <v>190</v>
      </c>
      <c r="K1379" s="64">
        <f t="shared" si="163"/>
        <v>195</v>
      </c>
      <c r="L1379" s="64">
        <f t="shared" si="164"/>
        <v>684</v>
      </c>
      <c r="M1379" s="64">
        <f t="shared" si="165"/>
        <v>290</v>
      </c>
    </row>
    <row r="1380" spans="1:13" hidden="1" outlineLevel="1" x14ac:dyDescent="0.35">
      <c r="A1380" s="64">
        <v>50204066</v>
      </c>
      <c r="B1380" s="64" t="s">
        <v>184</v>
      </c>
      <c r="C1380" s="64">
        <v>10011.44</v>
      </c>
      <c r="D1380" s="64">
        <v>186</v>
      </c>
      <c r="E1380" s="64">
        <v>814.83</v>
      </c>
      <c r="F1380" s="64">
        <v>0</v>
      </c>
      <c r="H1380" s="64">
        <f t="shared" si="166"/>
        <v>-814.83</v>
      </c>
      <c r="J1380" s="64">
        <f t="shared" si="162"/>
        <v>190</v>
      </c>
      <c r="K1380" s="64">
        <f t="shared" si="163"/>
        <v>195</v>
      </c>
      <c r="L1380" s="64">
        <f t="shared" si="164"/>
        <v>685</v>
      </c>
      <c r="M1380" s="64">
        <f t="shared" si="165"/>
        <v>290</v>
      </c>
    </row>
    <row r="1381" spans="1:13" hidden="1" outlineLevel="1" x14ac:dyDescent="0.35">
      <c r="A1381" s="64">
        <v>50209371</v>
      </c>
      <c r="B1381" s="64" t="s">
        <v>184</v>
      </c>
      <c r="C1381" s="64">
        <v>2235.21</v>
      </c>
      <c r="D1381" s="64">
        <v>183</v>
      </c>
      <c r="E1381" s="64">
        <v>184.31</v>
      </c>
      <c r="F1381" s="64">
        <v>0</v>
      </c>
      <c r="H1381" s="64">
        <f t="shared" si="166"/>
        <v>-184.31</v>
      </c>
      <c r="J1381" s="64">
        <f t="shared" si="162"/>
        <v>190</v>
      </c>
      <c r="K1381" s="64">
        <f t="shared" si="163"/>
        <v>195</v>
      </c>
      <c r="L1381" s="64">
        <f t="shared" si="164"/>
        <v>686</v>
      </c>
      <c r="M1381" s="64">
        <f t="shared" si="165"/>
        <v>290</v>
      </c>
    </row>
    <row r="1382" spans="1:13" hidden="1" outlineLevel="1" x14ac:dyDescent="0.35">
      <c r="A1382" s="64">
        <v>50209743</v>
      </c>
      <c r="B1382" s="64" t="s">
        <v>184</v>
      </c>
      <c r="C1382" s="64">
        <v>3250.83</v>
      </c>
      <c r="D1382" s="64">
        <v>184</v>
      </c>
      <c r="E1382" s="64">
        <v>240.57</v>
      </c>
      <c r="F1382" s="64">
        <v>0</v>
      </c>
      <c r="H1382" s="64">
        <f t="shared" si="166"/>
        <v>-240.57</v>
      </c>
      <c r="J1382" s="64">
        <f t="shared" si="162"/>
        <v>190</v>
      </c>
      <c r="K1382" s="64">
        <f t="shared" si="163"/>
        <v>195</v>
      </c>
      <c r="L1382" s="64">
        <f t="shared" si="164"/>
        <v>687</v>
      </c>
      <c r="M1382" s="64">
        <f t="shared" si="165"/>
        <v>290</v>
      </c>
    </row>
    <row r="1383" spans="1:13" hidden="1" outlineLevel="1" x14ac:dyDescent="0.35">
      <c r="A1383" s="64">
        <v>50213554</v>
      </c>
      <c r="B1383" s="64" t="s">
        <v>184</v>
      </c>
      <c r="C1383" s="64">
        <v>5914.11</v>
      </c>
      <c r="D1383" s="64">
        <v>186</v>
      </c>
      <c r="E1383" s="64">
        <v>471.24</v>
      </c>
      <c r="F1383" s="64">
        <v>0</v>
      </c>
      <c r="H1383" s="64">
        <f t="shared" si="166"/>
        <v>-471.24</v>
      </c>
      <c r="J1383" s="64">
        <f t="shared" si="162"/>
        <v>190</v>
      </c>
      <c r="K1383" s="64">
        <f t="shared" si="163"/>
        <v>195</v>
      </c>
      <c r="L1383" s="64">
        <f t="shared" si="164"/>
        <v>688</v>
      </c>
      <c r="M1383" s="64">
        <f t="shared" si="165"/>
        <v>290</v>
      </c>
    </row>
    <row r="1384" spans="1:13" hidden="1" outlineLevel="1" x14ac:dyDescent="0.35">
      <c r="A1384" s="64">
        <v>50224048</v>
      </c>
      <c r="B1384" s="64" t="s">
        <v>405</v>
      </c>
      <c r="C1384" s="64">
        <v>8573.1</v>
      </c>
      <c r="D1384" s="64">
        <v>186</v>
      </c>
      <c r="E1384" s="64">
        <v>718.91</v>
      </c>
      <c r="F1384" s="64">
        <v>715.65</v>
      </c>
      <c r="H1384" s="64">
        <f t="shared" si="166"/>
        <v>-3.2599999999999909</v>
      </c>
      <c r="J1384" s="64">
        <f t="shared" si="162"/>
        <v>190</v>
      </c>
      <c r="K1384" s="64">
        <f t="shared" si="163"/>
        <v>196</v>
      </c>
      <c r="L1384" s="64">
        <f t="shared" si="164"/>
        <v>688</v>
      </c>
      <c r="M1384" s="64">
        <f t="shared" si="165"/>
        <v>290</v>
      </c>
    </row>
    <row r="1385" spans="1:13" hidden="1" outlineLevel="1" x14ac:dyDescent="0.35">
      <c r="A1385" s="64">
        <v>50226169</v>
      </c>
      <c r="B1385" s="64" t="s">
        <v>184</v>
      </c>
      <c r="C1385" s="64">
        <v>5230.68</v>
      </c>
      <c r="D1385" s="64">
        <v>185</v>
      </c>
      <c r="E1385" s="64">
        <v>427.77</v>
      </c>
      <c r="F1385" s="64">
        <v>0</v>
      </c>
      <c r="H1385" s="64">
        <f t="shared" si="166"/>
        <v>-427.77</v>
      </c>
      <c r="J1385" s="64">
        <f t="shared" si="162"/>
        <v>190</v>
      </c>
      <c r="K1385" s="64">
        <f t="shared" si="163"/>
        <v>196</v>
      </c>
      <c r="L1385" s="64">
        <f t="shared" si="164"/>
        <v>689</v>
      </c>
      <c r="M1385" s="64">
        <f t="shared" si="165"/>
        <v>290</v>
      </c>
    </row>
    <row r="1386" spans="1:13" hidden="1" outlineLevel="1" x14ac:dyDescent="0.35">
      <c r="A1386" s="64">
        <v>50226250</v>
      </c>
      <c r="B1386" s="64" t="s">
        <v>184</v>
      </c>
      <c r="C1386" s="64">
        <v>4939.22</v>
      </c>
      <c r="D1386" s="64">
        <v>185</v>
      </c>
      <c r="E1386" s="64">
        <v>406.57</v>
      </c>
      <c r="F1386" s="64">
        <v>0</v>
      </c>
      <c r="H1386" s="64">
        <f t="shared" si="166"/>
        <v>-406.57</v>
      </c>
      <c r="J1386" s="64">
        <f t="shared" si="162"/>
        <v>190</v>
      </c>
      <c r="K1386" s="64">
        <f t="shared" si="163"/>
        <v>196</v>
      </c>
      <c r="L1386" s="64">
        <f t="shared" si="164"/>
        <v>690</v>
      </c>
      <c r="M1386" s="64">
        <f t="shared" si="165"/>
        <v>290</v>
      </c>
    </row>
    <row r="1387" spans="1:13" hidden="1" outlineLevel="1" x14ac:dyDescent="0.35">
      <c r="A1387" s="64">
        <v>50226672</v>
      </c>
      <c r="B1387" s="64" t="s">
        <v>416</v>
      </c>
      <c r="C1387" s="64">
        <v>3077.25</v>
      </c>
      <c r="D1387" s="64">
        <v>185</v>
      </c>
      <c r="E1387" s="64">
        <v>254.59</v>
      </c>
      <c r="F1387" s="64">
        <v>0</v>
      </c>
      <c r="H1387" s="64">
        <f t="shared" si="166"/>
        <v>-254.59</v>
      </c>
      <c r="J1387" s="64">
        <f t="shared" si="162"/>
        <v>190</v>
      </c>
      <c r="K1387" s="64">
        <f t="shared" si="163"/>
        <v>196</v>
      </c>
      <c r="L1387" s="64">
        <f t="shared" si="164"/>
        <v>690</v>
      </c>
      <c r="M1387" s="64">
        <f t="shared" si="165"/>
        <v>291</v>
      </c>
    </row>
    <row r="1388" spans="1:13" hidden="1" outlineLevel="1" x14ac:dyDescent="0.35">
      <c r="A1388" s="64">
        <v>50226838</v>
      </c>
      <c r="B1388" s="64" t="s">
        <v>416</v>
      </c>
      <c r="C1388" s="64">
        <v>4404.21</v>
      </c>
      <c r="D1388" s="64">
        <v>185</v>
      </c>
      <c r="E1388" s="64">
        <v>360.02</v>
      </c>
      <c r="F1388" s="64">
        <v>0</v>
      </c>
      <c r="H1388" s="64">
        <f t="shared" si="166"/>
        <v>-360.02</v>
      </c>
      <c r="J1388" s="64">
        <f t="shared" si="162"/>
        <v>190</v>
      </c>
      <c r="K1388" s="64">
        <f t="shared" si="163"/>
        <v>196</v>
      </c>
      <c r="L1388" s="64">
        <f t="shared" si="164"/>
        <v>690</v>
      </c>
      <c r="M1388" s="64">
        <f t="shared" si="165"/>
        <v>292</v>
      </c>
    </row>
    <row r="1389" spans="1:13" hidden="1" outlineLevel="1" x14ac:dyDescent="0.35">
      <c r="A1389" s="64">
        <v>50233809</v>
      </c>
      <c r="B1389" s="64" t="s">
        <v>102</v>
      </c>
      <c r="C1389" s="64">
        <v>3650.88</v>
      </c>
      <c r="D1389" s="64">
        <v>153</v>
      </c>
      <c r="E1389" s="64">
        <v>297.11</v>
      </c>
      <c r="F1389" s="64">
        <v>294.83999999999997</v>
      </c>
      <c r="H1389" s="64">
        <f t="shared" si="166"/>
        <v>-2.2700000000000387</v>
      </c>
      <c r="J1389" s="64">
        <f t="shared" si="162"/>
        <v>191</v>
      </c>
      <c r="K1389" s="64">
        <f t="shared" si="163"/>
        <v>196</v>
      </c>
      <c r="L1389" s="64">
        <f t="shared" si="164"/>
        <v>690</v>
      </c>
      <c r="M1389" s="64">
        <f t="shared" si="165"/>
        <v>292</v>
      </c>
    </row>
    <row r="1390" spans="1:13" hidden="1" outlineLevel="1" x14ac:dyDescent="0.35">
      <c r="A1390" s="64">
        <v>50234170</v>
      </c>
      <c r="B1390" s="64" t="s">
        <v>416</v>
      </c>
      <c r="C1390" s="64">
        <v>2843.94</v>
      </c>
      <c r="D1390" s="64">
        <v>183</v>
      </c>
      <c r="E1390" s="64">
        <v>221.54</v>
      </c>
      <c r="F1390" s="64">
        <v>0</v>
      </c>
      <c r="H1390" s="64">
        <f t="shared" si="166"/>
        <v>-221.54</v>
      </c>
      <c r="J1390" s="64">
        <f t="shared" si="162"/>
        <v>191</v>
      </c>
      <c r="K1390" s="64">
        <f t="shared" si="163"/>
        <v>196</v>
      </c>
      <c r="L1390" s="64">
        <f t="shared" si="164"/>
        <v>690</v>
      </c>
      <c r="M1390" s="64">
        <f t="shared" si="165"/>
        <v>293</v>
      </c>
    </row>
    <row r="1391" spans="1:13" hidden="1" outlineLevel="1" x14ac:dyDescent="0.35">
      <c r="A1391" s="64">
        <v>50235912</v>
      </c>
      <c r="B1391" s="64" t="s">
        <v>184</v>
      </c>
      <c r="C1391" s="64">
        <v>6941.65</v>
      </c>
      <c r="D1391" s="64">
        <v>183</v>
      </c>
      <c r="E1391" s="64">
        <v>563.41999999999996</v>
      </c>
      <c r="F1391" s="64">
        <v>0</v>
      </c>
      <c r="H1391" s="64">
        <f t="shared" si="166"/>
        <v>-563.41999999999996</v>
      </c>
      <c r="J1391" s="64">
        <f t="shared" si="162"/>
        <v>191</v>
      </c>
      <c r="K1391" s="64">
        <f t="shared" si="163"/>
        <v>196</v>
      </c>
      <c r="L1391" s="64">
        <f t="shared" si="164"/>
        <v>691</v>
      </c>
      <c r="M1391" s="64">
        <f t="shared" si="165"/>
        <v>293</v>
      </c>
    </row>
    <row r="1392" spans="1:13" hidden="1" outlineLevel="1" x14ac:dyDescent="0.35">
      <c r="A1392" s="64">
        <v>50236837</v>
      </c>
      <c r="B1392" s="64" t="s">
        <v>102</v>
      </c>
      <c r="C1392" s="64">
        <v>2133.33</v>
      </c>
      <c r="D1392" s="64">
        <v>153</v>
      </c>
      <c r="E1392" s="64">
        <v>168.83</v>
      </c>
      <c r="F1392" s="64">
        <v>166.08</v>
      </c>
      <c r="H1392" s="64">
        <f t="shared" si="166"/>
        <v>-2.75</v>
      </c>
      <c r="J1392" s="64">
        <f t="shared" si="162"/>
        <v>192</v>
      </c>
      <c r="K1392" s="64">
        <f t="shared" si="163"/>
        <v>196</v>
      </c>
      <c r="L1392" s="64">
        <f t="shared" si="164"/>
        <v>691</v>
      </c>
      <c r="M1392" s="64">
        <f t="shared" si="165"/>
        <v>293</v>
      </c>
    </row>
    <row r="1393" spans="1:13" hidden="1" outlineLevel="1" x14ac:dyDescent="0.35">
      <c r="A1393" s="64">
        <v>50236952</v>
      </c>
      <c r="B1393" s="64" t="s">
        <v>416</v>
      </c>
      <c r="C1393" s="64">
        <v>4616.75</v>
      </c>
      <c r="D1393" s="64">
        <v>183</v>
      </c>
      <c r="E1393" s="64">
        <v>369.96</v>
      </c>
      <c r="F1393" s="64">
        <v>0</v>
      </c>
      <c r="H1393" s="64">
        <f t="shared" si="166"/>
        <v>-369.96</v>
      </c>
      <c r="J1393" s="64">
        <f t="shared" si="162"/>
        <v>192</v>
      </c>
      <c r="K1393" s="64">
        <f t="shared" si="163"/>
        <v>196</v>
      </c>
      <c r="L1393" s="64">
        <f t="shared" si="164"/>
        <v>691</v>
      </c>
      <c r="M1393" s="64">
        <f t="shared" si="165"/>
        <v>294</v>
      </c>
    </row>
    <row r="1394" spans="1:13" hidden="1" outlineLevel="1" x14ac:dyDescent="0.35">
      <c r="A1394" s="64">
        <v>50238784</v>
      </c>
      <c r="B1394" s="64" t="s">
        <v>416</v>
      </c>
      <c r="C1394" s="64">
        <v>3439.13</v>
      </c>
      <c r="D1394" s="64">
        <v>185</v>
      </c>
      <c r="E1394" s="64">
        <v>267.42</v>
      </c>
      <c r="F1394" s="64">
        <v>0</v>
      </c>
      <c r="H1394" s="64">
        <f t="shared" si="166"/>
        <v>-267.42</v>
      </c>
      <c r="J1394" s="64">
        <f t="shared" si="162"/>
        <v>192</v>
      </c>
      <c r="K1394" s="64">
        <f t="shared" si="163"/>
        <v>196</v>
      </c>
      <c r="L1394" s="64">
        <f t="shared" si="164"/>
        <v>691</v>
      </c>
      <c r="M1394" s="64">
        <f t="shared" si="165"/>
        <v>295</v>
      </c>
    </row>
    <row r="1395" spans="1:13" hidden="1" outlineLevel="1" x14ac:dyDescent="0.35">
      <c r="A1395" s="64">
        <v>50239138</v>
      </c>
      <c r="B1395" s="64" t="s">
        <v>184</v>
      </c>
      <c r="C1395" s="64">
        <v>5445.45</v>
      </c>
      <c r="D1395" s="64">
        <v>184</v>
      </c>
      <c r="E1395" s="64">
        <v>447.97</v>
      </c>
      <c r="F1395" s="64">
        <v>0</v>
      </c>
      <c r="H1395" s="64">
        <f t="shared" si="166"/>
        <v>-447.97</v>
      </c>
      <c r="J1395" s="64">
        <f t="shared" si="162"/>
        <v>192</v>
      </c>
      <c r="K1395" s="64">
        <f t="shared" si="163"/>
        <v>196</v>
      </c>
      <c r="L1395" s="64">
        <f t="shared" si="164"/>
        <v>692</v>
      </c>
      <c r="M1395" s="64">
        <f t="shared" si="165"/>
        <v>295</v>
      </c>
    </row>
    <row r="1396" spans="1:13" hidden="1" outlineLevel="1" x14ac:dyDescent="0.35">
      <c r="A1396" s="64">
        <v>50239857</v>
      </c>
      <c r="B1396" s="64" t="s">
        <v>416</v>
      </c>
      <c r="C1396" s="64">
        <v>4856.87</v>
      </c>
      <c r="D1396" s="64">
        <v>182</v>
      </c>
      <c r="E1396" s="64">
        <v>405.99</v>
      </c>
      <c r="F1396" s="64">
        <v>0</v>
      </c>
      <c r="H1396" s="64">
        <f t="shared" si="166"/>
        <v>-405.99</v>
      </c>
      <c r="J1396" s="64">
        <f t="shared" si="162"/>
        <v>192</v>
      </c>
      <c r="K1396" s="64">
        <f t="shared" si="163"/>
        <v>196</v>
      </c>
      <c r="L1396" s="64">
        <f t="shared" si="164"/>
        <v>692</v>
      </c>
      <c r="M1396" s="64">
        <f t="shared" si="165"/>
        <v>296</v>
      </c>
    </row>
    <row r="1397" spans="1:13" hidden="1" outlineLevel="1" x14ac:dyDescent="0.35">
      <c r="A1397" s="64">
        <v>50240028</v>
      </c>
      <c r="B1397" s="64" t="s">
        <v>184</v>
      </c>
      <c r="C1397" s="64">
        <v>7338.54</v>
      </c>
      <c r="D1397" s="64">
        <v>183</v>
      </c>
      <c r="E1397" s="64">
        <v>598.12</v>
      </c>
      <c r="F1397" s="64">
        <v>0</v>
      </c>
      <c r="H1397" s="64">
        <f t="shared" si="166"/>
        <v>-598.12</v>
      </c>
      <c r="J1397" s="64">
        <f t="shared" si="162"/>
        <v>192</v>
      </c>
      <c r="K1397" s="64">
        <f t="shared" si="163"/>
        <v>196</v>
      </c>
      <c r="L1397" s="64">
        <f t="shared" si="164"/>
        <v>693</v>
      </c>
      <c r="M1397" s="64">
        <f t="shared" si="165"/>
        <v>296</v>
      </c>
    </row>
    <row r="1398" spans="1:13" hidden="1" outlineLevel="1" x14ac:dyDescent="0.35">
      <c r="A1398" s="64">
        <v>50241141</v>
      </c>
      <c r="B1398" s="64" t="s">
        <v>405</v>
      </c>
      <c r="C1398" s="64">
        <v>6706.89</v>
      </c>
      <c r="D1398" s="64">
        <v>153</v>
      </c>
      <c r="E1398" s="64">
        <v>571.13</v>
      </c>
      <c r="F1398" s="64">
        <v>572.20000000000005</v>
      </c>
      <c r="H1398" s="64">
        <f t="shared" si="166"/>
        <v>1.07000000000005</v>
      </c>
      <c r="J1398" s="64">
        <f t="shared" si="162"/>
        <v>192</v>
      </c>
      <c r="K1398" s="64">
        <f t="shared" si="163"/>
        <v>197</v>
      </c>
      <c r="L1398" s="64">
        <f t="shared" si="164"/>
        <v>693</v>
      </c>
      <c r="M1398" s="64">
        <f t="shared" si="165"/>
        <v>296</v>
      </c>
    </row>
    <row r="1399" spans="1:13" hidden="1" outlineLevel="1" x14ac:dyDescent="0.35">
      <c r="A1399" s="64">
        <v>50244161</v>
      </c>
      <c r="B1399" s="64" t="s">
        <v>405</v>
      </c>
      <c r="C1399" s="64">
        <v>6121.33</v>
      </c>
      <c r="D1399" s="64">
        <v>153</v>
      </c>
      <c r="E1399" s="64">
        <v>511.33</v>
      </c>
      <c r="F1399" s="64">
        <v>506.82</v>
      </c>
      <c r="H1399" s="64">
        <f t="shared" si="166"/>
        <v>-4.5099999999999909</v>
      </c>
      <c r="J1399" s="64">
        <f t="shared" si="162"/>
        <v>192</v>
      </c>
      <c r="K1399" s="64">
        <f t="shared" si="163"/>
        <v>198</v>
      </c>
      <c r="L1399" s="64">
        <f t="shared" si="164"/>
        <v>693</v>
      </c>
      <c r="M1399" s="64">
        <f t="shared" si="165"/>
        <v>296</v>
      </c>
    </row>
    <row r="1400" spans="1:13" hidden="1" outlineLevel="1" x14ac:dyDescent="0.35">
      <c r="A1400" s="64">
        <v>50244319</v>
      </c>
      <c r="B1400" s="64" t="s">
        <v>184</v>
      </c>
      <c r="C1400" s="64">
        <v>8016.22</v>
      </c>
      <c r="D1400" s="64">
        <v>183</v>
      </c>
      <c r="E1400" s="64">
        <v>657.65</v>
      </c>
      <c r="F1400" s="64">
        <v>0</v>
      </c>
      <c r="H1400" s="64">
        <f t="shared" si="166"/>
        <v>-657.65</v>
      </c>
      <c r="J1400" s="64">
        <f t="shared" si="162"/>
        <v>192</v>
      </c>
      <c r="K1400" s="64">
        <f t="shared" si="163"/>
        <v>198</v>
      </c>
      <c r="L1400" s="64">
        <f t="shared" si="164"/>
        <v>694</v>
      </c>
      <c r="M1400" s="64">
        <f t="shared" si="165"/>
        <v>296</v>
      </c>
    </row>
    <row r="1401" spans="1:13" hidden="1" outlineLevel="1" x14ac:dyDescent="0.35">
      <c r="A1401" s="64">
        <v>50245028</v>
      </c>
      <c r="B1401" s="64" t="s">
        <v>184</v>
      </c>
      <c r="C1401" s="64">
        <v>9451.75</v>
      </c>
      <c r="D1401" s="64">
        <v>184</v>
      </c>
      <c r="E1401" s="64">
        <v>769.19</v>
      </c>
      <c r="F1401" s="64">
        <v>0</v>
      </c>
      <c r="H1401" s="64">
        <f t="shared" si="166"/>
        <v>-769.19</v>
      </c>
      <c r="J1401" s="64">
        <f t="shared" si="162"/>
        <v>192</v>
      </c>
      <c r="K1401" s="64">
        <f t="shared" si="163"/>
        <v>198</v>
      </c>
      <c r="L1401" s="64">
        <f t="shared" si="164"/>
        <v>695</v>
      </c>
      <c r="M1401" s="64">
        <f t="shared" si="165"/>
        <v>296</v>
      </c>
    </row>
    <row r="1402" spans="1:13" hidden="1" outlineLevel="1" x14ac:dyDescent="0.35">
      <c r="A1402" s="64">
        <v>50245804</v>
      </c>
      <c r="B1402" s="64" t="s">
        <v>184</v>
      </c>
      <c r="C1402" s="64">
        <v>4250.72</v>
      </c>
      <c r="D1402" s="64">
        <v>183</v>
      </c>
      <c r="E1402" s="64">
        <v>358.75</v>
      </c>
      <c r="F1402" s="64">
        <v>0</v>
      </c>
      <c r="H1402" s="64">
        <f t="shared" si="166"/>
        <v>-358.75</v>
      </c>
      <c r="J1402" s="64">
        <f t="shared" si="162"/>
        <v>192</v>
      </c>
      <c r="K1402" s="64">
        <f t="shared" si="163"/>
        <v>198</v>
      </c>
      <c r="L1402" s="64">
        <f t="shared" si="164"/>
        <v>696</v>
      </c>
      <c r="M1402" s="64">
        <f t="shared" si="165"/>
        <v>296</v>
      </c>
    </row>
    <row r="1403" spans="1:13" hidden="1" outlineLevel="1" x14ac:dyDescent="0.35">
      <c r="A1403" s="64">
        <v>50248999</v>
      </c>
      <c r="B1403" s="64" t="s">
        <v>184</v>
      </c>
      <c r="C1403" s="64">
        <v>4457.07</v>
      </c>
      <c r="D1403" s="64">
        <v>182</v>
      </c>
      <c r="E1403" s="64">
        <v>347.22</v>
      </c>
      <c r="F1403" s="64">
        <v>0</v>
      </c>
      <c r="H1403" s="64">
        <f t="shared" si="166"/>
        <v>-347.22</v>
      </c>
      <c r="J1403" s="64">
        <f t="shared" si="162"/>
        <v>192</v>
      </c>
      <c r="K1403" s="64">
        <f t="shared" si="163"/>
        <v>198</v>
      </c>
      <c r="L1403" s="64">
        <f t="shared" si="164"/>
        <v>697</v>
      </c>
      <c r="M1403" s="64">
        <f t="shared" si="165"/>
        <v>296</v>
      </c>
    </row>
    <row r="1404" spans="1:13" hidden="1" outlineLevel="1" x14ac:dyDescent="0.35">
      <c r="A1404" s="64">
        <v>50250340</v>
      </c>
      <c r="B1404" s="64" t="s">
        <v>405</v>
      </c>
      <c r="C1404" s="64">
        <v>4949.32</v>
      </c>
      <c r="D1404" s="64">
        <v>184</v>
      </c>
      <c r="E1404" s="64">
        <v>407.04</v>
      </c>
      <c r="F1404" s="64">
        <v>407.09</v>
      </c>
      <c r="H1404" s="64">
        <f t="shared" si="166"/>
        <v>4.9999999999954525E-2</v>
      </c>
      <c r="J1404" s="64">
        <f t="shared" si="162"/>
        <v>192</v>
      </c>
      <c r="K1404" s="64">
        <f t="shared" si="163"/>
        <v>199</v>
      </c>
      <c r="L1404" s="64">
        <f t="shared" si="164"/>
        <v>697</v>
      </c>
      <c r="M1404" s="64">
        <f t="shared" si="165"/>
        <v>296</v>
      </c>
    </row>
    <row r="1405" spans="1:13" hidden="1" outlineLevel="1" x14ac:dyDescent="0.35">
      <c r="A1405" s="64">
        <v>50251554</v>
      </c>
      <c r="B1405" s="64" t="s">
        <v>102</v>
      </c>
      <c r="C1405" s="64">
        <v>3149.8</v>
      </c>
      <c r="D1405" s="64">
        <v>184</v>
      </c>
      <c r="E1405" s="64">
        <v>258.10000000000002</v>
      </c>
      <c r="F1405" s="64">
        <v>261.85000000000002</v>
      </c>
      <c r="H1405" s="64">
        <f t="shared" si="166"/>
        <v>3.75</v>
      </c>
      <c r="J1405" s="64">
        <f t="shared" si="162"/>
        <v>193</v>
      </c>
      <c r="K1405" s="64">
        <f t="shared" si="163"/>
        <v>199</v>
      </c>
      <c r="L1405" s="64">
        <f t="shared" si="164"/>
        <v>697</v>
      </c>
      <c r="M1405" s="64">
        <f t="shared" si="165"/>
        <v>296</v>
      </c>
    </row>
    <row r="1406" spans="1:13" hidden="1" outlineLevel="1" x14ac:dyDescent="0.35">
      <c r="A1406" s="64">
        <v>50252156</v>
      </c>
      <c r="B1406" s="64" t="s">
        <v>184</v>
      </c>
      <c r="C1406" s="64">
        <v>3721.49</v>
      </c>
      <c r="D1406" s="64">
        <v>186</v>
      </c>
      <c r="E1406" s="64">
        <v>306.73</v>
      </c>
      <c r="F1406" s="64">
        <v>0</v>
      </c>
      <c r="H1406" s="64">
        <f t="shared" si="166"/>
        <v>-306.73</v>
      </c>
      <c r="J1406" s="64">
        <f t="shared" si="162"/>
        <v>193</v>
      </c>
      <c r="K1406" s="64">
        <f t="shared" si="163"/>
        <v>199</v>
      </c>
      <c r="L1406" s="64">
        <f t="shared" si="164"/>
        <v>698</v>
      </c>
      <c r="M1406" s="64">
        <f t="shared" si="165"/>
        <v>296</v>
      </c>
    </row>
    <row r="1407" spans="1:13" hidden="1" outlineLevel="1" x14ac:dyDescent="0.35">
      <c r="A1407" s="64">
        <v>50255374</v>
      </c>
      <c r="B1407" s="64" t="s">
        <v>184</v>
      </c>
      <c r="C1407" s="64">
        <v>6439.77</v>
      </c>
      <c r="D1407" s="64">
        <v>182</v>
      </c>
      <c r="E1407" s="64">
        <v>515.54</v>
      </c>
      <c r="F1407" s="64">
        <v>0</v>
      </c>
      <c r="H1407" s="64">
        <f t="shared" si="166"/>
        <v>-515.54</v>
      </c>
      <c r="J1407" s="64">
        <f t="shared" si="162"/>
        <v>193</v>
      </c>
      <c r="K1407" s="64">
        <f t="shared" si="163"/>
        <v>199</v>
      </c>
      <c r="L1407" s="64">
        <f t="shared" si="164"/>
        <v>699</v>
      </c>
      <c r="M1407" s="64">
        <f t="shared" si="165"/>
        <v>296</v>
      </c>
    </row>
    <row r="1408" spans="1:13" hidden="1" outlineLevel="1" x14ac:dyDescent="0.35">
      <c r="A1408" s="64">
        <v>50256166</v>
      </c>
      <c r="B1408" s="64" t="s">
        <v>184</v>
      </c>
      <c r="C1408" s="64">
        <v>3997.95</v>
      </c>
      <c r="D1408" s="64">
        <v>183</v>
      </c>
      <c r="E1408" s="64">
        <v>324.89999999999998</v>
      </c>
      <c r="F1408" s="64">
        <v>0</v>
      </c>
      <c r="H1408" s="64">
        <f t="shared" si="166"/>
        <v>-324.89999999999998</v>
      </c>
      <c r="J1408" s="64">
        <f t="shared" si="162"/>
        <v>193</v>
      </c>
      <c r="K1408" s="64">
        <f t="shared" si="163"/>
        <v>199</v>
      </c>
      <c r="L1408" s="64">
        <f t="shared" si="164"/>
        <v>700</v>
      </c>
      <c r="M1408" s="64">
        <f t="shared" si="165"/>
        <v>296</v>
      </c>
    </row>
    <row r="1409" spans="1:13" hidden="1" outlineLevel="1" x14ac:dyDescent="0.35">
      <c r="A1409" s="64">
        <v>50257627</v>
      </c>
      <c r="B1409" s="64" t="s">
        <v>184</v>
      </c>
      <c r="C1409" s="64">
        <v>3871.22</v>
      </c>
      <c r="D1409" s="64">
        <v>185</v>
      </c>
      <c r="E1409" s="64">
        <v>337.38</v>
      </c>
      <c r="F1409" s="64">
        <v>0</v>
      </c>
      <c r="H1409" s="64">
        <f t="shared" si="166"/>
        <v>-337.38</v>
      </c>
      <c r="J1409" s="64">
        <f t="shared" si="162"/>
        <v>193</v>
      </c>
      <c r="K1409" s="64">
        <f t="shared" si="163"/>
        <v>199</v>
      </c>
      <c r="L1409" s="64">
        <f t="shared" si="164"/>
        <v>701</v>
      </c>
      <c r="M1409" s="64">
        <f t="shared" si="165"/>
        <v>296</v>
      </c>
    </row>
    <row r="1410" spans="1:13" hidden="1" outlineLevel="1" x14ac:dyDescent="0.35">
      <c r="A1410" s="64">
        <v>50257643</v>
      </c>
      <c r="B1410" s="64" t="s">
        <v>184</v>
      </c>
      <c r="C1410" s="64">
        <v>1885.19</v>
      </c>
      <c r="D1410" s="64">
        <v>184</v>
      </c>
      <c r="E1410" s="64">
        <v>146.87</v>
      </c>
      <c r="F1410" s="64">
        <v>0</v>
      </c>
      <c r="H1410" s="64">
        <f t="shared" si="166"/>
        <v>-146.87</v>
      </c>
      <c r="J1410" s="64">
        <f t="shared" si="162"/>
        <v>193</v>
      </c>
      <c r="K1410" s="64">
        <f t="shared" si="163"/>
        <v>199</v>
      </c>
      <c r="L1410" s="64">
        <f t="shared" si="164"/>
        <v>702</v>
      </c>
      <c r="M1410" s="64">
        <f t="shared" si="165"/>
        <v>296</v>
      </c>
    </row>
    <row r="1411" spans="1:13" hidden="1" outlineLevel="1" x14ac:dyDescent="0.35">
      <c r="A1411" s="64">
        <v>50257974</v>
      </c>
      <c r="B1411" s="64" t="s">
        <v>405</v>
      </c>
      <c r="C1411" s="64">
        <v>1851.86</v>
      </c>
      <c r="D1411" s="64">
        <v>153</v>
      </c>
      <c r="E1411" s="64">
        <v>140.08000000000001</v>
      </c>
      <c r="F1411" s="64">
        <v>138.81</v>
      </c>
      <c r="H1411" s="64">
        <f t="shared" si="166"/>
        <v>-1.2700000000000102</v>
      </c>
      <c r="J1411" s="64">
        <f t="shared" si="162"/>
        <v>193</v>
      </c>
      <c r="K1411" s="64">
        <f t="shared" si="163"/>
        <v>200</v>
      </c>
      <c r="L1411" s="64">
        <f t="shared" si="164"/>
        <v>702</v>
      </c>
      <c r="M1411" s="64">
        <f t="shared" si="165"/>
        <v>296</v>
      </c>
    </row>
    <row r="1412" spans="1:13" hidden="1" outlineLevel="1" x14ac:dyDescent="0.35">
      <c r="A1412" s="64">
        <v>50258641</v>
      </c>
      <c r="B1412" s="64" t="s">
        <v>184</v>
      </c>
      <c r="C1412" s="64">
        <v>4818.21</v>
      </c>
      <c r="D1412" s="64">
        <v>183</v>
      </c>
      <c r="E1412" s="64">
        <v>392.92</v>
      </c>
      <c r="F1412" s="64">
        <v>0</v>
      </c>
      <c r="H1412" s="64">
        <f t="shared" si="166"/>
        <v>-392.92</v>
      </c>
      <c r="J1412" s="64">
        <f t="shared" si="162"/>
        <v>193</v>
      </c>
      <c r="K1412" s="64">
        <f t="shared" si="163"/>
        <v>200</v>
      </c>
      <c r="L1412" s="64">
        <f t="shared" si="164"/>
        <v>703</v>
      </c>
      <c r="M1412" s="64">
        <f t="shared" si="165"/>
        <v>296</v>
      </c>
    </row>
    <row r="1413" spans="1:13" hidden="1" outlineLevel="1" x14ac:dyDescent="0.35">
      <c r="A1413" s="64">
        <v>50265068</v>
      </c>
      <c r="B1413" s="64" t="s">
        <v>416</v>
      </c>
      <c r="C1413" s="64">
        <v>7506.33</v>
      </c>
      <c r="D1413" s="64">
        <v>183</v>
      </c>
      <c r="E1413" s="64">
        <v>629.57000000000005</v>
      </c>
      <c r="F1413" s="64">
        <v>0</v>
      </c>
      <c r="H1413" s="64">
        <f t="shared" si="166"/>
        <v>-629.57000000000005</v>
      </c>
      <c r="J1413" s="64">
        <f t="shared" si="162"/>
        <v>193</v>
      </c>
      <c r="K1413" s="64">
        <f t="shared" si="163"/>
        <v>200</v>
      </c>
      <c r="L1413" s="64">
        <f t="shared" si="164"/>
        <v>703</v>
      </c>
      <c r="M1413" s="64">
        <f t="shared" si="165"/>
        <v>297</v>
      </c>
    </row>
    <row r="1414" spans="1:13" hidden="1" outlineLevel="1" x14ac:dyDescent="0.35">
      <c r="A1414" s="64">
        <v>50266149</v>
      </c>
      <c r="B1414" s="64" t="s">
        <v>416</v>
      </c>
      <c r="C1414" s="64">
        <v>2481.4</v>
      </c>
      <c r="D1414" s="64">
        <v>153</v>
      </c>
      <c r="E1414" s="64">
        <v>195.09</v>
      </c>
      <c r="F1414" s="64">
        <v>0</v>
      </c>
      <c r="H1414" s="64">
        <f t="shared" si="166"/>
        <v>-195.09</v>
      </c>
      <c r="J1414" s="64">
        <f t="shared" si="162"/>
        <v>193</v>
      </c>
      <c r="K1414" s="64">
        <f t="shared" si="163"/>
        <v>200</v>
      </c>
      <c r="L1414" s="64">
        <f t="shared" si="164"/>
        <v>703</v>
      </c>
      <c r="M1414" s="64">
        <f t="shared" si="165"/>
        <v>298</v>
      </c>
    </row>
    <row r="1415" spans="1:13" hidden="1" outlineLevel="1" x14ac:dyDescent="0.35">
      <c r="A1415" s="64">
        <v>50266165</v>
      </c>
      <c r="B1415" s="64" t="s">
        <v>405</v>
      </c>
      <c r="C1415" s="64">
        <v>4324.8999999999996</v>
      </c>
      <c r="D1415" s="64">
        <v>153</v>
      </c>
      <c r="E1415" s="64">
        <v>358.85</v>
      </c>
      <c r="F1415" s="64">
        <v>357.8</v>
      </c>
      <c r="H1415" s="64">
        <f t="shared" si="166"/>
        <v>-1.0500000000000114</v>
      </c>
      <c r="J1415" s="64">
        <f t="shared" si="162"/>
        <v>193</v>
      </c>
      <c r="K1415" s="64">
        <f t="shared" si="163"/>
        <v>201</v>
      </c>
      <c r="L1415" s="64">
        <f t="shared" si="164"/>
        <v>703</v>
      </c>
      <c r="M1415" s="64">
        <f t="shared" si="165"/>
        <v>298</v>
      </c>
    </row>
    <row r="1416" spans="1:13" hidden="1" outlineLevel="1" x14ac:dyDescent="0.35">
      <c r="A1416" s="64">
        <v>50270827</v>
      </c>
      <c r="B1416" s="64" t="s">
        <v>102</v>
      </c>
      <c r="C1416" s="64">
        <v>1628.01</v>
      </c>
      <c r="D1416" s="64">
        <v>184</v>
      </c>
      <c r="E1416" s="64">
        <v>132.65</v>
      </c>
      <c r="F1416" s="64">
        <v>130.85</v>
      </c>
      <c r="H1416" s="64">
        <f t="shared" si="166"/>
        <v>-1.8000000000000114</v>
      </c>
      <c r="J1416" s="64">
        <f t="shared" si="162"/>
        <v>194</v>
      </c>
      <c r="K1416" s="64">
        <f t="shared" si="163"/>
        <v>201</v>
      </c>
      <c r="L1416" s="64">
        <f t="shared" si="164"/>
        <v>703</v>
      </c>
      <c r="M1416" s="64">
        <f t="shared" si="165"/>
        <v>298</v>
      </c>
    </row>
    <row r="1417" spans="1:13" hidden="1" outlineLevel="1" x14ac:dyDescent="0.35">
      <c r="A1417" s="64">
        <v>50274184</v>
      </c>
      <c r="B1417" s="64" t="s">
        <v>184</v>
      </c>
      <c r="C1417" s="64">
        <v>2762.81</v>
      </c>
      <c r="D1417" s="64">
        <v>183</v>
      </c>
      <c r="E1417" s="64">
        <v>218.65</v>
      </c>
      <c r="F1417" s="64">
        <v>0</v>
      </c>
      <c r="H1417" s="64">
        <f t="shared" si="166"/>
        <v>-218.65</v>
      </c>
      <c r="J1417" s="64">
        <f t="shared" si="162"/>
        <v>194</v>
      </c>
      <c r="K1417" s="64">
        <f t="shared" si="163"/>
        <v>201</v>
      </c>
      <c r="L1417" s="64">
        <f t="shared" si="164"/>
        <v>704</v>
      </c>
      <c r="M1417" s="64">
        <f t="shared" si="165"/>
        <v>298</v>
      </c>
    </row>
    <row r="1418" spans="1:13" hidden="1" outlineLevel="1" x14ac:dyDescent="0.35">
      <c r="A1418" s="64">
        <v>50277344</v>
      </c>
      <c r="B1418" s="64" t="s">
        <v>416</v>
      </c>
      <c r="C1418" s="64">
        <v>7090.41</v>
      </c>
      <c r="D1418" s="64">
        <v>183</v>
      </c>
      <c r="E1418" s="64">
        <v>563.16</v>
      </c>
      <c r="F1418" s="64">
        <v>0</v>
      </c>
      <c r="H1418" s="64">
        <f t="shared" si="166"/>
        <v>-563.16</v>
      </c>
      <c r="J1418" s="64">
        <f t="shared" si="162"/>
        <v>194</v>
      </c>
      <c r="K1418" s="64">
        <f t="shared" si="163"/>
        <v>201</v>
      </c>
      <c r="L1418" s="64">
        <f t="shared" si="164"/>
        <v>704</v>
      </c>
      <c r="M1418" s="64">
        <f t="shared" si="165"/>
        <v>299</v>
      </c>
    </row>
    <row r="1419" spans="1:13" hidden="1" outlineLevel="1" x14ac:dyDescent="0.35">
      <c r="A1419" s="64">
        <v>50277500</v>
      </c>
      <c r="B1419" s="64" t="s">
        <v>102</v>
      </c>
      <c r="C1419" s="64">
        <v>6071.32</v>
      </c>
      <c r="D1419" s="64">
        <v>154</v>
      </c>
      <c r="E1419" s="64">
        <v>467.87</v>
      </c>
      <c r="F1419" s="64">
        <v>455.64</v>
      </c>
      <c r="H1419" s="64">
        <f t="shared" si="166"/>
        <v>-12.230000000000018</v>
      </c>
      <c r="J1419" s="64">
        <f t="shared" si="162"/>
        <v>195</v>
      </c>
      <c r="K1419" s="64">
        <f t="shared" si="163"/>
        <v>201</v>
      </c>
      <c r="L1419" s="64">
        <f t="shared" si="164"/>
        <v>704</v>
      </c>
      <c r="M1419" s="64">
        <f t="shared" si="165"/>
        <v>299</v>
      </c>
    </row>
    <row r="1420" spans="1:13" hidden="1" outlineLevel="1" x14ac:dyDescent="0.35">
      <c r="A1420" s="64">
        <v>50278459</v>
      </c>
      <c r="B1420" s="64" t="s">
        <v>416</v>
      </c>
      <c r="C1420" s="64">
        <v>5509.58</v>
      </c>
      <c r="D1420" s="64">
        <v>182</v>
      </c>
      <c r="E1420" s="64">
        <v>465.92</v>
      </c>
      <c r="F1420" s="64">
        <v>0</v>
      </c>
      <c r="H1420" s="64">
        <f t="shared" si="166"/>
        <v>-465.92</v>
      </c>
      <c r="J1420" s="64">
        <f t="shared" si="162"/>
        <v>195</v>
      </c>
      <c r="K1420" s="64">
        <f t="shared" si="163"/>
        <v>201</v>
      </c>
      <c r="L1420" s="64">
        <f t="shared" si="164"/>
        <v>704</v>
      </c>
      <c r="M1420" s="64">
        <f t="shared" si="165"/>
        <v>300</v>
      </c>
    </row>
    <row r="1421" spans="1:13" hidden="1" outlineLevel="1" x14ac:dyDescent="0.35">
      <c r="A1421" s="64">
        <v>50282822</v>
      </c>
      <c r="B1421" s="64" t="s">
        <v>416</v>
      </c>
      <c r="C1421" s="64">
        <v>6615</v>
      </c>
      <c r="D1421" s="64">
        <v>183</v>
      </c>
      <c r="E1421" s="64">
        <v>552.95000000000005</v>
      </c>
      <c r="F1421" s="64">
        <v>0</v>
      </c>
      <c r="H1421" s="64">
        <f t="shared" si="166"/>
        <v>-552.95000000000005</v>
      </c>
      <c r="J1421" s="64">
        <f t="shared" si="162"/>
        <v>195</v>
      </c>
      <c r="K1421" s="64">
        <f t="shared" si="163"/>
        <v>201</v>
      </c>
      <c r="L1421" s="64">
        <f t="shared" si="164"/>
        <v>704</v>
      </c>
      <c r="M1421" s="64">
        <f t="shared" si="165"/>
        <v>301</v>
      </c>
    </row>
    <row r="1422" spans="1:13" hidden="1" outlineLevel="1" x14ac:dyDescent="0.35">
      <c r="A1422" s="64">
        <v>50286030</v>
      </c>
      <c r="B1422" s="64" t="s">
        <v>102</v>
      </c>
      <c r="C1422" s="64">
        <v>5757.57</v>
      </c>
      <c r="D1422" s="64">
        <v>184</v>
      </c>
      <c r="E1422" s="64">
        <v>450.96</v>
      </c>
      <c r="F1422" s="64">
        <v>440.27</v>
      </c>
      <c r="H1422" s="64">
        <f t="shared" si="166"/>
        <v>-10.689999999999998</v>
      </c>
      <c r="J1422" s="64">
        <f t="shared" si="162"/>
        <v>196</v>
      </c>
      <c r="K1422" s="64">
        <f t="shared" si="163"/>
        <v>201</v>
      </c>
      <c r="L1422" s="64">
        <f t="shared" si="164"/>
        <v>704</v>
      </c>
      <c r="M1422" s="64">
        <f t="shared" si="165"/>
        <v>301</v>
      </c>
    </row>
    <row r="1423" spans="1:13" hidden="1" outlineLevel="1" x14ac:dyDescent="0.35">
      <c r="A1423" s="64">
        <v>50288614</v>
      </c>
      <c r="B1423" s="64" t="s">
        <v>184</v>
      </c>
      <c r="C1423" s="64">
        <v>3295.37</v>
      </c>
      <c r="D1423" s="64">
        <v>183</v>
      </c>
      <c r="E1423" s="64">
        <v>256.49</v>
      </c>
      <c r="F1423" s="64">
        <v>0</v>
      </c>
      <c r="H1423" s="64">
        <f t="shared" si="166"/>
        <v>-256.49</v>
      </c>
      <c r="J1423" s="64">
        <f t="shared" si="162"/>
        <v>196</v>
      </c>
      <c r="K1423" s="64">
        <f t="shared" si="163"/>
        <v>201</v>
      </c>
      <c r="L1423" s="64">
        <f t="shared" si="164"/>
        <v>705</v>
      </c>
      <c r="M1423" s="64">
        <f t="shared" si="165"/>
        <v>301</v>
      </c>
    </row>
    <row r="1424" spans="1:13" hidden="1" outlineLevel="1" x14ac:dyDescent="0.35">
      <c r="A1424" s="64">
        <v>50290297</v>
      </c>
      <c r="B1424" s="64" t="s">
        <v>184</v>
      </c>
      <c r="C1424" s="64">
        <v>7523.2</v>
      </c>
      <c r="D1424" s="64">
        <v>183</v>
      </c>
      <c r="E1424" s="64">
        <v>619.79999999999995</v>
      </c>
      <c r="F1424" s="64">
        <v>0</v>
      </c>
      <c r="H1424" s="64">
        <f t="shared" si="166"/>
        <v>-619.79999999999995</v>
      </c>
      <c r="J1424" s="64">
        <f t="shared" si="162"/>
        <v>196</v>
      </c>
      <c r="K1424" s="64">
        <f t="shared" si="163"/>
        <v>201</v>
      </c>
      <c r="L1424" s="64">
        <f t="shared" si="164"/>
        <v>706</v>
      </c>
      <c r="M1424" s="64">
        <f t="shared" si="165"/>
        <v>301</v>
      </c>
    </row>
    <row r="1425" spans="1:13" hidden="1" outlineLevel="1" x14ac:dyDescent="0.35">
      <c r="A1425" s="64">
        <v>50294728</v>
      </c>
      <c r="B1425" s="64" t="s">
        <v>416</v>
      </c>
      <c r="C1425" s="64">
        <v>8741.5400000000009</v>
      </c>
      <c r="D1425" s="64">
        <v>182</v>
      </c>
      <c r="E1425" s="64">
        <v>740.32</v>
      </c>
      <c r="F1425" s="64">
        <v>0</v>
      </c>
      <c r="H1425" s="64">
        <f t="shared" si="166"/>
        <v>-740.32</v>
      </c>
      <c r="J1425" s="64">
        <f t="shared" si="162"/>
        <v>196</v>
      </c>
      <c r="K1425" s="64">
        <f t="shared" si="163"/>
        <v>201</v>
      </c>
      <c r="L1425" s="64">
        <f t="shared" si="164"/>
        <v>706</v>
      </c>
      <c r="M1425" s="64">
        <f t="shared" si="165"/>
        <v>302</v>
      </c>
    </row>
    <row r="1426" spans="1:13" hidden="1" outlineLevel="1" x14ac:dyDescent="0.35">
      <c r="A1426" s="64">
        <v>50301135</v>
      </c>
      <c r="B1426" s="64" t="s">
        <v>416</v>
      </c>
      <c r="C1426" s="64">
        <v>5277.81</v>
      </c>
      <c r="D1426" s="64">
        <v>185</v>
      </c>
      <c r="E1426" s="64">
        <v>420.98</v>
      </c>
      <c r="F1426" s="64">
        <v>0</v>
      </c>
      <c r="H1426" s="64">
        <f t="shared" si="166"/>
        <v>-420.98</v>
      </c>
      <c r="J1426" s="64">
        <f t="shared" si="162"/>
        <v>196</v>
      </c>
      <c r="K1426" s="64">
        <f t="shared" si="163"/>
        <v>201</v>
      </c>
      <c r="L1426" s="64">
        <f t="shared" si="164"/>
        <v>706</v>
      </c>
      <c r="M1426" s="64">
        <f t="shared" si="165"/>
        <v>303</v>
      </c>
    </row>
    <row r="1427" spans="1:13" hidden="1" outlineLevel="1" x14ac:dyDescent="0.35">
      <c r="A1427" s="64">
        <v>50302092</v>
      </c>
      <c r="B1427" s="64" t="s">
        <v>184</v>
      </c>
      <c r="C1427" s="64">
        <v>7458.48</v>
      </c>
      <c r="D1427" s="64">
        <v>186</v>
      </c>
      <c r="E1427" s="64">
        <v>631.79999999999995</v>
      </c>
      <c r="F1427" s="64">
        <v>0</v>
      </c>
      <c r="H1427" s="64">
        <f t="shared" si="166"/>
        <v>-631.79999999999995</v>
      </c>
      <c r="J1427" s="64">
        <f t="shared" si="162"/>
        <v>196</v>
      </c>
      <c r="K1427" s="64">
        <f t="shared" si="163"/>
        <v>201</v>
      </c>
      <c r="L1427" s="64">
        <f t="shared" si="164"/>
        <v>707</v>
      </c>
      <c r="M1427" s="64">
        <f t="shared" si="165"/>
        <v>303</v>
      </c>
    </row>
    <row r="1428" spans="1:13" hidden="1" outlineLevel="1" x14ac:dyDescent="0.35">
      <c r="A1428" s="64">
        <v>50302109</v>
      </c>
      <c r="B1428" s="64" t="s">
        <v>102</v>
      </c>
      <c r="C1428" s="64">
        <v>2162.71</v>
      </c>
      <c r="D1428" s="64">
        <v>182</v>
      </c>
      <c r="E1428" s="64">
        <v>164.23</v>
      </c>
      <c r="F1428" s="64">
        <v>158.78</v>
      </c>
      <c r="H1428" s="64">
        <f t="shared" si="166"/>
        <v>-5.4499999999999886</v>
      </c>
      <c r="J1428" s="64">
        <f t="shared" si="162"/>
        <v>197</v>
      </c>
      <c r="K1428" s="64">
        <f t="shared" si="163"/>
        <v>201</v>
      </c>
      <c r="L1428" s="64">
        <f t="shared" si="164"/>
        <v>707</v>
      </c>
      <c r="M1428" s="64">
        <f t="shared" si="165"/>
        <v>303</v>
      </c>
    </row>
    <row r="1429" spans="1:13" hidden="1" outlineLevel="1" x14ac:dyDescent="0.35">
      <c r="A1429" s="64">
        <v>50302430</v>
      </c>
      <c r="B1429" s="64" t="s">
        <v>184</v>
      </c>
      <c r="C1429" s="64">
        <v>4031.42</v>
      </c>
      <c r="D1429" s="64">
        <v>183</v>
      </c>
      <c r="E1429" s="64">
        <v>324.89999999999998</v>
      </c>
      <c r="F1429" s="64">
        <v>0</v>
      </c>
      <c r="H1429" s="64">
        <f t="shared" si="166"/>
        <v>-324.89999999999998</v>
      </c>
      <c r="J1429" s="64">
        <f t="shared" ref="J1429:J1492" si="167">IF($B1429=J$19,J1428+1,J1428)</f>
        <v>197</v>
      </c>
      <c r="K1429" s="64">
        <f t="shared" ref="K1429:K1492" si="168">IF($B1429=K$19,K1428+1,K1428)</f>
        <v>201</v>
      </c>
      <c r="L1429" s="64">
        <f t="shared" ref="L1429:L1492" si="169">IF($B1429=L$19,L1428+1,L1428)</f>
        <v>708</v>
      </c>
      <c r="M1429" s="64">
        <f t="shared" ref="M1429:M1492" si="170">IF($B1429=M$19,M1428+1,M1428)</f>
        <v>303</v>
      </c>
    </row>
    <row r="1430" spans="1:13" hidden="1" outlineLevel="1" x14ac:dyDescent="0.35">
      <c r="A1430" s="64">
        <v>50313700</v>
      </c>
      <c r="B1430" s="64" t="s">
        <v>184</v>
      </c>
      <c r="C1430" s="64">
        <v>6084.05</v>
      </c>
      <c r="D1430" s="64">
        <v>182</v>
      </c>
      <c r="E1430" s="64">
        <v>486.75</v>
      </c>
      <c r="F1430" s="64">
        <v>0</v>
      </c>
      <c r="H1430" s="64">
        <f t="shared" ref="H1430:H1493" si="171">F1430-E1430</f>
        <v>-486.75</v>
      </c>
      <c r="J1430" s="64">
        <f t="shared" si="167"/>
        <v>197</v>
      </c>
      <c r="K1430" s="64">
        <f t="shared" si="168"/>
        <v>201</v>
      </c>
      <c r="L1430" s="64">
        <f t="shared" si="169"/>
        <v>709</v>
      </c>
      <c r="M1430" s="64">
        <f t="shared" si="170"/>
        <v>303</v>
      </c>
    </row>
    <row r="1431" spans="1:13" hidden="1" outlineLevel="1" x14ac:dyDescent="0.35">
      <c r="A1431" s="64">
        <v>50316423</v>
      </c>
      <c r="B1431" s="64" t="s">
        <v>184</v>
      </c>
      <c r="C1431" s="64">
        <v>5802.4</v>
      </c>
      <c r="D1431" s="64">
        <v>184</v>
      </c>
      <c r="E1431" s="64">
        <v>467.58</v>
      </c>
      <c r="F1431" s="64">
        <v>0</v>
      </c>
      <c r="H1431" s="64">
        <f t="shared" si="171"/>
        <v>-467.58</v>
      </c>
      <c r="J1431" s="64">
        <f t="shared" si="167"/>
        <v>197</v>
      </c>
      <c r="K1431" s="64">
        <f t="shared" si="168"/>
        <v>201</v>
      </c>
      <c r="L1431" s="64">
        <f t="shared" si="169"/>
        <v>710</v>
      </c>
      <c r="M1431" s="64">
        <f t="shared" si="170"/>
        <v>303</v>
      </c>
    </row>
    <row r="1432" spans="1:13" hidden="1" outlineLevel="1" x14ac:dyDescent="0.35">
      <c r="A1432" s="64">
        <v>50318015</v>
      </c>
      <c r="B1432" s="64" t="s">
        <v>184</v>
      </c>
      <c r="C1432" s="64">
        <v>3085.8</v>
      </c>
      <c r="D1432" s="64">
        <v>184</v>
      </c>
      <c r="E1432" s="64">
        <v>258.99</v>
      </c>
      <c r="F1432" s="64">
        <v>0</v>
      </c>
      <c r="H1432" s="64">
        <f t="shared" si="171"/>
        <v>-258.99</v>
      </c>
      <c r="J1432" s="64">
        <f t="shared" si="167"/>
        <v>197</v>
      </c>
      <c r="K1432" s="64">
        <f t="shared" si="168"/>
        <v>201</v>
      </c>
      <c r="L1432" s="64">
        <f t="shared" si="169"/>
        <v>711</v>
      </c>
      <c r="M1432" s="64">
        <f t="shared" si="170"/>
        <v>303</v>
      </c>
    </row>
    <row r="1433" spans="1:13" hidden="1" outlineLevel="1" x14ac:dyDescent="0.35">
      <c r="A1433" s="64">
        <v>50318031</v>
      </c>
      <c r="B1433" s="64" t="s">
        <v>184</v>
      </c>
      <c r="C1433" s="64">
        <v>5056.62</v>
      </c>
      <c r="D1433" s="64">
        <v>183</v>
      </c>
      <c r="E1433" s="64">
        <v>423.48</v>
      </c>
      <c r="F1433" s="64">
        <v>0</v>
      </c>
      <c r="H1433" s="64">
        <f t="shared" si="171"/>
        <v>-423.48</v>
      </c>
      <c r="J1433" s="64">
        <f t="shared" si="167"/>
        <v>197</v>
      </c>
      <c r="K1433" s="64">
        <f t="shared" si="168"/>
        <v>201</v>
      </c>
      <c r="L1433" s="64">
        <f t="shared" si="169"/>
        <v>712</v>
      </c>
      <c r="M1433" s="64">
        <f t="shared" si="170"/>
        <v>303</v>
      </c>
    </row>
    <row r="1434" spans="1:13" hidden="1" outlineLevel="1" x14ac:dyDescent="0.35">
      <c r="A1434" s="64">
        <v>50318677</v>
      </c>
      <c r="B1434" s="64" t="s">
        <v>184</v>
      </c>
      <c r="C1434" s="64">
        <v>2693.88</v>
      </c>
      <c r="D1434" s="64">
        <v>185</v>
      </c>
      <c r="E1434" s="64">
        <v>202.97</v>
      </c>
      <c r="F1434" s="64">
        <v>0</v>
      </c>
      <c r="H1434" s="64">
        <f t="shared" si="171"/>
        <v>-202.97</v>
      </c>
      <c r="J1434" s="64">
        <f t="shared" si="167"/>
        <v>197</v>
      </c>
      <c r="K1434" s="64">
        <f t="shared" si="168"/>
        <v>201</v>
      </c>
      <c r="L1434" s="64">
        <f t="shared" si="169"/>
        <v>713</v>
      </c>
      <c r="M1434" s="64">
        <f t="shared" si="170"/>
        <v>303</v>
      </c>
    </row>
    <row r="1435" spans="1:13" hidden="1" outlineLevel="1" x14ac:dyDescent="0.35">
      <c r="A1435" s="64">
        <v>50318817</v>
      </c>
      <c r="B1435" s="64" t="s">
        <v>405</v>
      </c>
      <c r="C1435" s="64">
        <v>5697.47</v>
      </c>
      <c r="D1435" s="64">
        <v>185</v>
      </c>
      <c r="E1435" s="64">
        <v>487.27</v>
      </c>
      <c r="F1435" s="64">
        <v>483.46</v>
      </c>
      <c r="H1435" s="64">
        <f t="shared" si="171"/>
        <v>-3.8100000000000023</v>
      </c>
      <c r="J1435" s="64">
        <f t="shared" si="167"/>
        <v>197</v>
      </c>
      <c r="K1435" s="64">
        <f t="shared" si="168"/>
        <v>202</v>
      </c>
      <c r="L1435" s="64">
        <f t="shared" si="169"/>
        <v>713</v>
      </c>
      <c r="M1435" s="64">
        <f t="shared" si="170"/>
        <v>303</v>
      </c>
    </row>
    <row r="1436" spans="1:13" hidden="1" outlineLevel="1" x14ac:dyDescent="0.35">
      <c r="A1436" s="64">
        <v>50319831</v>
      </c>
      <c r="B1436" s="64" t="s">
        <v>184</v>
      </c>
      <c r="C1436" s="64">
        <v>3878.34</v>
      </c>
      <c r="D1436" s="64">
        <v>183</v>
      </c>
      <c r="E1436" s="64">
        <v>307.52999999999997</v>
      </c>
      <c r="F1436" s="64">
        <v>0</v>
      </c>
      <c r="H1436" s="64">
        <f t="shared" si="171"/>
        <v>-307.52999999999997</v>
      </c>
      <c r="J1436" s="64">
        <f t="shared" si="167"/>
        <v>197</v>
      </c>
      <c r="K1436" s="64">
        <f t="shared" si="168"/>
        <v>202</v>
      </c>
      <c r="L1436" s="64">
        <f t="shared" si="169"/>
        <v>714</v>
      </c>
      <c r="M1436" s="64">
        <f t="shared" si="170"/>
        <v>303</v>
      </c>
    </row>
    <row r="1437" spans="1:13" hidden="1" outlineLevel="1" x14ac:dyDescent="0.35">
      <c r="A1437" s="64">
        <v>50320135</v>
      </c>
      <c r="B1437" s="64" t="s">
        <v>184</v>
      </c>
      <c r="C1437" s="64">
        <v>3545.68</v>
      </c>
      <c r="D1437" s="64">
        <v>184</v>
      </c>
      <c r="E1437" s="64">
        <v>300.11</v>
      </c>
      <c r="F1437" s="64">
        <v>0</v>
      </c>
      <c r="H1437" s="64">
        <f t="shared" si="171"/>
        <v>-300.11</v>
      </c>
      <c r="J1437" s="64">
        <f t="shared" si="167"/>
        <v>197</v>
      </c>
      <c r="K1437" s="64">
        <f t="shared" si="168"/>
        <v>202</v>
      </c>
      <c r="L1437" s="64">
        <f t="shared" si="169"/>
        <v>715</v>
      </c>
      <c r="M1437" s="64">
        <f t="shared" si="170"/>
        <v>303</v>
      </c>
    </row>
    <row r="1438" spans="1:13" hidden="1" outlineLevel="1" x14ac:dyDescent="0.35">
      <c r="A1438" s="64">
        <v>50320169</v>
      </c>
      <c r="B1438" s="64" t="s">
        <v>102</v>
      </c>
      <c r="C1438" s="64">
        <v>5598.98</v>
      </c>
      <c r="D1438" s="64">
        <v>153</v>
      </c>
      <c r="E1438" s="64">
        <v>460.92</v>
      </c>
      <c r="F1438" s="64">
        <v>470.04</v>
      </c>
      <c r="H1438" s="64">
        <f t="shared" si="171"/>
        <v>9.1200000000000045</v>
      </c>
      <c r="J1438" s="64">
        <f t="shared" si="167"/>
        <v>198</v>
      </c>
      <c r="K1438" s="64">
        <f t="shared" si="168"/>
        <v>202</v>
      </c>
      <c r="L1438" s="64">
        <f t="shared" si="169"/>
        <v>715</v>
      </c>
      <c r="M1438" s="64">
        <f t="shared" si="170"/>
        <v>303</v>
      </c>
    </row>
    <row r="1439" spans="1:13" hidden="1" outlineLevel="1" x14ac:dyDescent="0.35">
      <c r="A1439" s="64">
        <v>50321290</v>
      </c>
      <c r="B1439" s="64" t="s">
        <v>102</v>
      </c>
      <c r="C1439" s="64">
        <v>4794.6899999999996</v>
      </c>
      <c r="D1439" s="64">
        <v>186</v>
      </c>
      <c r="E1439" s="64">
        <v>396.64</v>
      </c>
      <c r="F1439" s="64">
        <v>392.11</v>
      </c>
      <c r="H1439" s="64">
        <f t="shared" si="171"/>
        <v>-4.5299999999999727</v>
      </c>
      <c r="J1439" s="64">
        <f t="shared" si="167"/>
        <v>199</v>
      </c>
      <c r="K1439" s="64">
        <f t="shared" si="168"/>
        <v>202</v>
      </c>
      <c r="L1439" s="64">
        <f t="shared" si="169"/>
        <v>715</v>
      </c>
      <c r="M1439" s="64">
        <f t="shared" si="170"/>
        <v>303</v>
      </c>
    </row>
    <row r="1440" spans="1:13" hidden="1" outlineLevel="1" x14ac:dyDescent="0.35">
      <c r="A1440" s="64">
        <v>50321406</v>
      </c>
      <c r="B1440" s="64" t="s">
        <v>184</v>
      </c>
      <c r="C1440" s="64">
        <v>5384.11</v>
      </c>
      <c r="D1440" s="64">
        <v>186</v>
      </c>
      <c r="E1440" s="64">
        <v>440.1</v>
      </c>
      <c r="F1440" s="64">
        <v>0</v>
      </c>
      <c r="H1440" s="64">
        <f t="shared" si="171"/>
        <v>-440.1</v>
      </c>
      <c r="J1440" s="64">
        <f t="shared" si="167"/>
        <v>199</v>
      </c>
      <c r="K1440" s="64">
        <f t="shared" si="168"/>
        <v>202</v>
      </c>
      <c r="L1440" s="64">
        <f t="shared" si="169"/>
        <v>716</v>
      </c>
      <c r="M1440" s="64">
        <f t="shared" si="170"/>
        <v>303</v>
      </c>
    </row>
    <row r="1441" spans="1:13" hidden="1" outlineLevel="1" x14ac:dyDescent="0.35">
      <c r="A1441" s="64">
        <v>50322123</v>
      </c>
      <c r="B1441" s="64" t="s">
        <v>184</v>
      </c>
      <c r="C1441" s="64">
        <v>3045.61</v>
      </c>
      <c r="D1441" s="64">
        <v>183</v>
      </c>
      <c r="E1441" s="64">
        <v>254.68</v>
      </c>
      <c r="F1441" s="64">
        <v>0</v>
      </c>
      <c r="H1441" s="64">
        <f t="shared" si="171"/>
        <v>-254.68</v>
      </c>
      <c r="J1441" s="64">
        <f t="shared" si="167"/>
        <v>199</v>
      </c>
      <c r="K1441" s="64">
        <f t="shared" si="168"/>
        <v>202</v>
      </c>
      <c r="L1441" s="64">
        <f t="shared" si="169"/>
        <v>717</v>
      </c>
      <c r="M1441" s="64">
        <f t="shared" si="170"/>
        <v>303</v>
      </c>
    </row>
    <row r="1442" spans="1:13" hidden="1" outlineLevel="1" x14ac:dyDescent="0.35">
      <c r="A1442" s="64">
        <v>50324757</v>
      </c>
      <c r="B1442" s="64" t="s">
        <v>405</v>
      </c>
      <c r="C1442" s="64">
        <v>2631.2</v>
      </c>
      <c r="D1442" s="64">
        <v>183</v>
      </c>
      <c r="E1442" s="64">
        <v>205.26</v>
      </c>
      <c r="F1442" s="64">
        <v>203.11</v>
      </c>
      <c r="H1442" s="64">
        <f t="shared" si="171"/>
        <v>-2.1499999999999773</v>
      </c>
      <c r="J1442" s="64">
        <f t="shared" si="167"/>
        <v>199</v>
      </c>
      <c r="K1442" s="64">
        <f t="shared" si="168"/>
        <v>203</v>
      </c>
      <c r="L1442" s="64">
        <f t="shared" si="169"/>
        <v>717</v>
      </c>
      <c r="M1442" s="64">
        <f t="shared" si="170"/>
        <v>303</v>
      </c>
    </row>
    <row r="1443" spans="1:13" hidden="1" outlineLevel="1" x14ac:dyDescent="0.35">
      <c r="A1443" s="64">
        <v>50326779</v>
      </c>
      <c r="B1443" s="64" t="s">
        <v>184</v>
      </c>
      <c r="C1443" s="64">
        <v>9701.7999999999993</v>
      </c>
      <c r="D1443" s="64">
        <v>183</v>
      </c>
      <c r="E1443" s="64">
        <v>785.08</v>
      </c>
      <c r="F1443" s="64">
        <v>0</v>
      </c>
      <c r="H1443" s="64">
        <f t="shared" si="171"/>
        <v>-785.08</v>
      </c>
      <c r="J1443" s="64">
        <f t="shared" si="167"/>
        <v>199</v>
      </c>
      <c r="K1443" s="64">
        <f t="shared" si="168"/>
        <v>203</v>
      </c>
      <c r="L1443" s="64">
        <f t="shared" si="169"/>
        <v>718</v>
      </c>
      <c r="M1443" s="64">
        <f t="shared" si="170"/>
        <v>303</v>
      </c>
    </row>
    <row r="1444" spans="1:13" hidden="1" outlineLevel="1" x14ac:dyDescent="0.35">
      <c r="A1444" s="64">
        <v>50327165</v>
      </c>
      <c r="B1444" s="64" t="s">
        <v>416</v>
      </c>
      <c r="C1444" s="64">
        <v>1827.63</v>
      </c>
      <c r="D1444" s="64">
        <v>59</v>
      </c>
      <c r="E1444" s="64">
        <v>148.71</v>
      </c>
      <c r="F1444" s="64">
        <v>0</v>
      </c>
      <c r="H1444" s="64">
        <f t="shared" si="171"/>
        <v>-148.71</v>
      </c>
      <c r="J1444" s="64">
        <f t="shared" si="167"/>
        <v>199</v>
      </c>
      <c r="K1444" s="64">
        <f t="shared" si="168"/>
        <v>203</v>
      </c>
      <c r="L1444" s="64">
        <f t="shared" si="169"/>
        <v>718</v>
      </c>
      <c r="M1444" s="64">
        <f t="shared" si="170"/>
        <v>304</v>
      </c>
    </row>
    <row r="1445" spans="1:13" hidden="1" outlineLevel="1" x14ac:dyDescent="0.35">
      <c r="A1445" s="64">
        <v>50328965</v>
      </c>
      <c r="B1445" s="64" t="s">
        <v>102</v>
      </c>
      <c r="C1445" s="64">
        <v>6919.98</v>
      </c>
      <c r="D1445" s="64">
        <v>186</v>
      </c>
      <c r="E1445" s="64">
        <v>540.79999999999995</v>
      </c>
      <c r="F1445" s="64">
        <v>521.63</v>
      </c>
      <c r="H1445" s="64">
        <f t="shared" si="171"/>
        <v>-19.169999999999959</v>
      </c>
      <c r="J1445" s="64">
        <f t="shared" si="167"/>
        <v>200</v>
      </c>
      <c r="K1445" s="64">
        <f t="shared" si="168"/>
        <v>203</v>
      </c>
      <c r="L1445" s="64">
        <f t="shared" si="169"/>
        <v>718</v>
      </c>
      <c r="M1445" s="64">
        <f t="shared" si="170"/>
        <v>304</v>
      </c>
    </row>
    <row r="1446" spans="1:13" hidden="1" outlineLevel="1" x14ac:dyDescent="0.35">
      <c r="A1446" s="64">
        <v>50329236</v>
      </c>
      <c r="B1446" s="64" t="s">
        <v>184</v>
      </c>
      <c r="C1446" s="64">
        <v>4516.93</v>
      </c>
      <c r="D1446" s="64">
        <v>183</v>
      </c>
      <c r="E1446" s="64">
        <v>367.59</v>
      </c>
      <c r="F1446" s="64">
        <v>0</v>
      </c>
      <c r="H1446" s="64">
        <f t="shared" si="171"/>
        <v>-367.59</v>
      </c>
      <c r="J1446" s="64">
        <f t="shared" si="167"/>
        <v>200</v>
      </c>
      <c r="K1446" s="64">
        <f t="shared" si="168"/>
        <v>203</v>
      </c>
      <c r="L1446" s="64">
        <f t="shared" si="169"/>
        <v>719</v>
      </c>
      <c r="M1446" s="64">
        <f t="shared" si="170"/>
        <v>304</v>
      </c>
    </row>
    <row r="1447" spans="1:13" hidden="1" outlineLevel="1" x14ac:dyDescent="0.35">
      <c r="A1447" s="64">
        <v>50335043</v>
      </c>
      <c r="B1447" s="64" t="s">
        <v>184</v>
      </c>
      <c r="C1447" s="64">
        <v>6221.97</v>
      </c>
      <c r="D1447" s="64">
        <v>183</v>
      </c>
      <c r="E1447" s="64">
        <v>507.41</v>
      </c>
      <c r="F1447" s="64">
        <v>0</v>
      </c>
      <c r="H1447" s="64">
        <f t="shared" si="171"/>
        <v>-507.41</v>
      </c>
      <c r="J1447" s="64">
        <f t="shared" si="167"/>
        <v>200</v>
      </c>
      <c r="K1447" s="64">
        <f t="shared" si="168"/>
        <v>203</v>
      </c>
      <c r="L1447" s="64">
        <f t="shared" si="169"/>
        <v>720</v>
      </c>
      <c r="M1447" s="64">
        <f t="shared" si="170"/>
        <v>304</v>
      </c>
    </row>
    <row r="1448" spans="1:13" hidden="1" outlineLevel="1" x14ac:dyDescent="0.35">
      <c r="A1448" s="64">
        <v>50338451</v>
      </c>
      <c r="B1448" s="64" t="s">
        <v>184</v>
      </c>
      <c r="C1448" s="64">
        <v>4301.75</v>
      </c>
      <c r="D1448" s="64">
        <v>186</v>
      </c>
      <c r="E1448" s="64">
        <v>307.14999999999998</v>
      </c>
      <c r="F1448" s="64">
        <v>0</v>
      </c>
      <c r="H1448" s="64">
        <f t="shared" si="171"/>
        <v>-307.14999999999998</v>
      </c>
      <c r="J1448" s="64">
        <f t="shared" si="167"/>
        <v>200</v>
      </c>
      <c r="K1448" s="64">
        <f t="shared" si="168"/>
        <v>203</v>
      </c>
      <c r="L1448" s="64">
        <f t="shared" si="169"/>
        <v>721</v>
      </c>
      <c r="M1448" s="64">
        <f t="shared" si="170"/>
        <v>304</v>
      </c>
    </row>
    <row r="1449" spans="1:13" hidden="1" outlineLevel="1" x14ac:dyDescent="0.35">
      <c r="A1449" s="64">
        <v>50340943</v>
      </c>
      <c r="B1449" s="64" t="s">
        <v>184</v>
      </c>
      <c r="C1449" s="64">
        <v>2345.4299999999998</v>
      </c>
      <c r="D1449" s="64">
        <v>183</v>
      </c>
      <c r="E1449" s="64">
        <v>189.7</v>
      </c>
      <c r="F1449" s="64">
        <v>0</v>
      </c>
      <c r="H1449" s="64">
        <f t="shared" si="171"/>
        <v>-189.7</v>
      </c>
      <c r="J1449" s="64">
        <f t="shared" si="167"/>
        <v>200</v>
      </c>
      <c r="K1449" s="64">
        <f t="shared" si="168"/>
        <v>203</v>
      </c>
      <c r="L1449" s="64">
        <f t="shared" si="169"/>
        <v>722</v>
      </c>
      <c r="M1449" s="64">
        <f t="shared" si="170"/>
        <v>304</v>
      </c>
    </row>
    <row r="1450" spans="1:13" hidden="1" outlineLevel="1" x14ac:dyDescent="0.35">
      <c r="A1450" s="64">
        <v>50341058</v>
      </c>
      <c r="B1450" s="64" t="s">
        <v>184</v>
      </c>
      <c r="C1450" s="64">
        <v>4362.67</v>
      </c>
      <c r="D1450" s="64">
        <v>153</v>
      </c>
      <c r="E1450" s="64">
        <v>365.34</v>
      </c>
      <c r="F1450" s="64">
        <v>0</v>
      </c>
      <c r="H1450" s="64">
        <f t="shared" si="171"/>
        <v>-365.34</v>
      </c>
      <c r="J1450" s="64">
        <f t="shared" si="167"/>
        <v>200</v>
      </c>
      <c r="K1450" s="64">
        <f t="shared" si="168"/>
        <v>203</v>
      </c>
      <c r="L1450" s="64">
        <f t="shared" si="169"/>
        <v>723</v>
      </c>
      <c r="M1450" s="64">
        <f t="shared" si="170"/>
        <v>304</v>
      </c>
    </row>
    <row r="1451" spans="1:13" hidden="1" outlineLevel="1" x14ac:dyDescent="0.35">
      <c r="A1451" s="64">
        <v>50346264</v>
      </c>
      <c r="B1451" s="64" t="s">
        <v>416</v>
      </c>
      <c r="C1451" s="64">
        <v>6532.03</v>
      </c>
      <c r="D1451" s="64">
        <v>184</v>
      </c>
      <c r="E1451" s="64">
        <v>560.98</v>
      </c>
      <c r="F1451" s="64">
        <v>0</v>
      </c>
      <c r="H1451" s="64">
        <f t="shared" si="171"/>
        <v>-560.98</v>
      </c>
      <c r="J1451" s="64">
        <f t="shared" si="167"/>
        <v>200</v>
      </c>
      <c r="K1451" s="64">
        <f t="shared" si="168"/>
        <v>203</v>
      </c>
      <c r="L1451" s="64">
        <f t="shared" si="169"/>
        <v>723</v>
      </c>
      <c r="M1451" s="64">
        <f t="shared" si="170"/>
        <v>305</v>
      </c>
    </row>
    <row r="1452" spans="1:13" hidden="1" outlineLevel="1" x14ac:dyDescent="0.35">
      <c r="A1452" s="64">
        <v>50346579</v>
      </c>
      <c r="B1452" s="64" t="s">
        <v>416</v>
      </c>
      <c r="C1452" s="64">
        <v>4697.24</v>
      </c>
      <c r="D1452" s="64">
        <v>183</v>
      </c>
      <c r="E1452" s="64">
        <v>371.87</v>
      </c>
      <c r="F1452" s="64">
        <v>0</v>
      </c>
      <c r="H1452" s="64">
        <f t="shared" si="171"/>
        <v>-371.87</v>
      </c>
      <c r="J1452" s="64">
        <f t="shared" si="167"/>
        <v>200</v>
      </c>
      <c r="K1452" s="64">
        <f t="shared" si="168"/>
        <v>203</v>
      </c>
      <c r="L1452" s="64">
        <f t="shared" si="169"/>
        <v>723</v>
      </c>
      <c r="M1452" s="64">
        <f t="shared" si="170"/>
        <v>306</v>
      </c>
    </row>
    <row r="1453" spans="1:13" hidden="1" outlineLevel="1" x14ac:dyDescent="0.35">
      <c r="A1453" s="64">
        <v>50347957</v>
      </c>
      <c r="B1453" s="64" t="s">
        <v>405</v>
      </c>
      <c r="C1453" s="64">
        <v>5779.38</v>
      </c>
      <c r="D1453" s="64">
        <v>183</v>
      </c>
      <c r="E1453" s="64">
        <v>469.24</v>
      </c>
      <c r="F1453" s="64">
        <v>472.17</v>
      </c>
      <c r="H1453" s="64">
        <f t="shared" si="171"/>
        <v>2.9300000000000068</v>
      </c>
      <c r="J1453" s="64">
        <f t="shared" si="167"/>
        <v>200</v>
      </c>
      <c r="K1453" s="64">
        <f t="shared" si="168"/>
        <v>204</v>
      </c>
      <c r="L1453" s="64">
        <f t="shared" si="169"/>
        <v>723</v>
      </c>
      <c r="M1453" s="64">
        <f t="shared" si="170"/>
        <v>306</v>
      </c>
    </row>
    <row r="1454" spans="1:13" hidden="1" outlineLevel="1" x14ac:dyDescent="0.35">
      <c r="A1454" s="64">
        <v>50348509</v>
      </c>
      <c r="B1454" s="64" t="s">
        <v>102</v>
      </c>
      <c r="C1454" s="64">
        <v>7311.5</v>
      </c>
      <c r="D1454" s="64">
        <v>154</v>
      </c>
      <c r="E1454" s="64">
        <v>607.05999999999995</v>
      </c>
      <c r="F1454" s="64">
        <v>613.61</v>
      </c>
      <c r="H1454" s="64">
        <f t="shared" si="171"/>
        <v>6.5500000000000682</v>
      </c>
      <c r="J1454" s="64">
        <f t="shared" si="167"/>
        <v>201</v>
      </c>
      <c r="K1454" s="64">
        <f t="shared" si="168"/>
        <v>204</v>
      </c>
      <c r="L1454" s="64">
        <f t="shared" si="169"/>
        <v>723</v>
      </c>
      <c r="M1454" s="64">
        <f t="shared" si="170"/>
        <v>306</v>
      </c>
    </row>
    <row r="1455" spans="1:13" hidden="1" outlineLevel="1" x14ac:dyDescent="0.35">
      <c r="A1455" s="64">
        <v>50349078</v>
      </c>
      <c r="B1455" s="64" t="s">
        <v>416</v>
      </c>
      <c r="C1455" s="64">
        <v>1991.05</v>
      </c>
      <c r="D1455" s="64">
        <v>184</v>
      </c>
      <c r="E1455" s="64">
        <v>148.33000000000001</v>
      </c>
      <c r="F1455" s="64">
        <v>0</v>
      </c>
      <c r="H1455" s="64">
        <f t="shared" si="171"/>
        <v>-148.33000000000001</v>
      </c>
      <c r="J1455" s="64">
        <f t="shared" si="167"/>
        <v>201</v>
      </c>
      <c r="K1455" s="64">
        <f t="shared" si="168"/>
        <v>204</v>
      </c>
      <c r="L1455" s="64">
        <f t="shared" si="169"/>
        <v>723</v>
      </c>
      <c r="M1455" s="64">
        <f t="shared" si="170"/>
        <v>307</v>
      </c>
    </row>
    <row r="1456" spans="1:13" hidden="1" outlineLevel="1" x14ac:dyDescent="0.35">
      <c r="A1456" s="64">
        <v>50349599</v>
      </c>
      <c r="B1456" s="64" t="s">
        <v>184</v>
      </c>
      <c r="C1456" s="64">
        <v>4755.1099999999997</v>
      </c>
      <c r="D1456" s="64">
        <v>183</v>
      </c>
      <c r="E1456" s="64">
        <v>378.23</v>
      </c>
      <c r="F1456" s="64">
        <v>0</v>
      </c>
      <c r="H1456" s="64">
        <f t="shared" si="171"/>
        <v>-378.23</v>
      </c>
      <c r="J1456" s="64">
        <f t="shared" si="167"/>
        <v>201</v>
      </c>
      <c r="K1456" s="64">
        <f t="shared" si="168"/>
        <v>204</v>
      </c>
      <c r="L1456" s="64">
        <f t="shared" si="169"/>
        <v>724</v>
      </c>
      <c r="M1456" s="64">
        <f t="shared" si="170"/>
        <v>307</v>
      </c>
    </row>
    <row r="1457" spans="1:13" hidden="1" outlineLevel="1" x14ac:dyDescent="0.35">
      <c r="A1457" s="64">
        <v>50350249</v>
      </c>
      <c r="B1457" s="64" t="s">
        <v>416</v>
      </c>
      <c r="C1457" s="64">
        <v>4109.9799999999996</v>
      </c>
      <c r="D1457" s="64">
        <v>184</v>
      </c>
      <c r="E1457" s="64">
        <v>328.13</v>
      </c>
      <c r="F1457" s="64">
        <v>0</v>
      </c>
      <c r="H1457" s="64">
        <f t="shared" si="171"/>
        <v>-328.13</v>
      </c>
      <c r="J1457" s="64">
        <f t="shared" si="167"/>
        <v>201</v>
      </c>
      <c r="K1457" s="64">
        <f t="shared" si="168"/>
        <v>204</v>
      </c>
      <c r="L1457" s="64">
        <f t="shared" si="169"/>
        <v>724</v>
      </c>
      <c r="M1457" s="64">
        <f t="shared" si="170"/>
        <v>308</v>
      </c>
    </row>
    <row r="1458" spans="1:13" hidden="1" outlineLevel="1" x14ac:dyDescent="0.35">
      <c r="A1458" s="64">
        <v>50352328</v>
      </c>
      <c r="B1458" s="64" t="s">
        <v>416</v>
      </c>
      <c r="C1458" s="64">
        <v>6838.25</v>
      </c>
      <c r="D1458" s="64">
        <v>183</v>
      </c>
      <c r="E1458" s="64">
        <v>557.66</v>
      </c>
      <c r="F1458" s="64">
        <v>0</v>
      </c>
      <c r="H1458" s="64">
        <f t="shared" si="171"/>
        <v>-557.66</v>
      </c>
      <c r="J1458" s="64">
        <f t="shared" si="167"/>
        <v>201</v>
      </c>
      <c r="K1458" s="64">
        <f t="shared" si="168"/>
        <v>204</v>
      </c>
      <c r="L1458" s="64">
        <f t="shared" si="169"/>
        <v>724</v>
      </c>
      <c r="M1458" s="64">
        <f t="shared" si="170"/>
        <v>309</v>
      </c>
    </row>
    <row r="1459" spans="1:13" hidden="1" outlineLevel="1" x14ac:dyDescent="0.35">
      <c r="A1459" s="64">
        <v>50353863</v>
      </c>
      <c r="B1459" s="64" t="s">
        <v>184</v>
      </c>
      <c r="C1459" s="64">
        <v>3098.37</v>
      </c>
      <c r="D1459" s="64">
        <v>182</v>
      </c>
      <c r="E1459" s="64">
        <v>256.27</v>
      </c>
      <c r="F1459" s="64">
        <v>0</v>
      </c>
      <c r="H1459" s="64">
        <f t="shared" si="171"/>
        <v>-256.27</v>
      </c>
      <c r="J1459" s="64">
        <f t="shared" si="167"/>
        <v>201</v>
      </c>
      <c r="K1459" s="64">
        <f t="shared" si="168"/>
        <v>204</v>
      </c>
      <c r="L1459" s="64">
        <f t="shared" si="169"/>
        <v>725</v>
      </c>
      <c r="M1459" s="64">
        <f t="shared" si="170"/>
        <v>309</v>
      </c>
    </row>
    <row r="1460" spans="1:13" hidden="1" outlineLevel="1" x14ac:dyDescent="0.35">
      <c r="A1460" s="64">
        <v>50354481</v>
      </c>
      <c r="B1460" s="64" t="s">
        <v>184</v>
      </c>
      <c r="C1460" s="64">
        <v>2663.38</v>
      </c>
      <c r="D1460" s="64">
        <v>183</v>
      </c>
      <c r="E1460" s="64">
        <v>211.37</v>
      </c>
      <c r="F1460" s="64">
        <v>0</v>
      </c>
      <c r="H1460" s="64">
        <f t="shared" si="171"/>
        <v>-211.37</v>
      </c>
      <c r="J1460" s="64">
        <f t="shared" si="167"/>
        <v>201</v>
      </c>
      <c r="K1460" s="64">
        <f t="shared" si="168"/>
        <v>204</v>
      </c>
      <c r="L1460" s="64">
        <f t="shared" si="169"/>
        <v>726</v>
      </c>
      <c r="M1460" s="64">
        <f t="shared" si="170"/>
        <v>309</v>
      </c>
    </row>
    <row r="1461" spans="1:13" hidden="1" outlineLevel="1" x14ac:dyDescent="0.35">
      <c r="A1461" s="64">
        <v>50355588</v>
      </c>
      <c r="B1461" s="64" t="s">
        <v>416</v>
      </c>
      <c r="C1461" s="64">
        <v>3707.4</v>
      </c>
      <c r="D1461" s="64">
        <v>183</v>
      </c>
      <c r="E1461" s="64">
        <v>289.33999999999997</v>
      </c>
      <c r="F1461" s="64">
        <v>0</v>
      </c>
      <c r="H1461" s="64">
        <f t="shared" si="171"/>
        <v>-289.33999999999997</v>
      </c>
      <c r="J1461" s="64">
        <f t="shared" si="167"/>
        <v>201</v>
      </c>
      <c r="K1461" s="64">
        <f t="shared" si="168"/>
        <v>204</v>
      </c>
      <c r="L1461" s="64">
        <f t="shared" si="169"/>
        <v>726</v>
      </c>
      <c r="M1461" s="64">
        <f t="shared" si="170"/>
        <v>310</v>
      </c>
    </row>
    <row r="1462" spans="1:13" hidden="1" outlineLevel="1" x14ac:dyDescent="0.35">
      <c r="A1462" s="64">
        <v>50356015</v>
      </c>
      <c r="B1462" s="64" t="s">
        <v>416</v>
      </c>
      <c r="C1462" s="64">
        <v>11454.83</v>
      </c>
      <c r="D1462" s="64">
        <v>182</v>
      </c>
      <c r="E1462" s="64">
        <v>968.74</v>
      </c>
      <c r="F1462" s="64">
        <v>0</v>
      </c>
      <c r="H1462" s="64">
        <f t="shared" si="171"/>
        <v>-968.74</v>
      </c>
      <c r="J1462" s="64">
        <f t="shared" si="167"/>
        <v>201</v>
      </c>
      <c r="K1462" s="64">
        <f t="shared" si="168"/>
        <v>204</v>
      </c>
      <c r="L1462" s="64">
        <f t="shared" si="169"/>
        <v>726</v>
      </c>
      <c r="M1462" s="64">
        <f t="shared" si="170"/>
        <v>311</v>
      </c>
    </row>
    <row r="1463" spans="1:13" hidden="1" outlineLevel="1" x14ac:dyDescent="0.35">
      <c r="A1463" s="64">
        <v>50362343</v>
      </c>
      <c r="B1463" s="64" t="s">
        <v>184</v>
      </c>
      <c r="C1463" s="64">
        <v>5349.85</v>
      </c>
      <c r="D1463" s="64">
        <v>185</v>
      </c>
      <c r="E1463" s="64">
        <v>443.64</v>
      </c>
      <c r="F1463" s="64">
        <v>0</v>
      </c>
      <c r="H1463" s="64">
        <f t="shared" si="171"/>
        <v>-443.64</v>
      </c>
      <c r="J1463" s="64">
        <f t="shared" si="167"/>
        <v>201</v>
      </c>
      <c r="K1463" s="64">
        <f t="shared" si="168"/>
        <v>204</v>
      </c>
      <c r="L1463" s="64">
        <f t="shared" si="169"/>
        <v>727</v>
      </c>
      <c r="M1463" s="64">
        <f t="shared" si="170"/>
        <v>311</v>
      </c>
    </row>
    <row r="1464" spans="1:13" hidden="1" outlineLevel="1" x14ac:dyDescent="0.35">
      <c r="A1464" s="64">
        <v>50363747</v>
      </c>
      <c r="B1464" s="64" t="s">
        <v>184</v>
      </c>
      <c r="C1464" s="64">
        <v>5265.13</v>
      </c>
      <c r="D1464" s="64">
        <v>186</v>
      </c>
      <c r="E1464" s="64">
        <v>414.78</v>
      </c>
      <c r="F1464" s="64">
        <v>0</v>
      </c>
      <c r="H1464" s="64">
        <f t="shared" si="171"/>
        <v>-414.78</v>
      </c>
      <c r="J1464" s="64">
        <f t="shared" si="167"/>
        <v>201</v>
      </c>
      <c r="K1464" s="64">
        <f t="shared" si="168"/>
        <v>204</v>
      </c>
      <c r="L1464" s="64">
        <f t="shared" si="169"/>
        <v>728</v>
      </c>
      <c r="M1464" s="64">
        <f t="shared" si="170"/>
        <v>311</v>
      </c>
    </row>
    <row r="1465" spans="1:13" hidden="1" outlineLevel="1" x14ac:dyDescent="0.35">
      <c r="A1465" s="64">
        <v>50364894</v>
      </c>
      <c r="B1465" s="64" t="s">
        <v>184</v>
      </c>
      <c r="C1465" s="64">
        <v>5526.08</v>
      </c>
      <c r="D1465" s="64">
        <v>184</v>
      </c>
      <c r="E1465" s="64">
        <v>465.41</v>
      </c>
      <c r="F1465" s="64">
        <v>0</v>
      </c>
      <c r="H1465" s="64">
        <f t="shared" si="171"/>
        <v>-465.41</v>
      </c>
      <c r="J1465" s="64">
        <f t="shared" si="167"/>
        <v>201</v>
      </c>
      <c r="K1465" s="64">
        <f t="shared" si="168"/>
        <v>204</v>
      </c>
      <c r="L1465" s="64">
        <f t="shared" si="169"/>
        <v>729</v>
      </c>
      <c r="M1465" s="64">
        <f t="shared" si="170"/>
        <v>311</v>
      </c>
    </row>
    <row r="1466" spans="1:13" hidden="1" outlineLevel="1" x14ac:dyDescent="0.35">
      <c r="A1466" s="64">
        <v>50365545</v>
      </c>
      <c r="B1466" s="64" t="s">
        <v>184</v>
      </c>
      <c r="C1466" s="64">
        <v>2853.43</v>
      </c>
      <c r="D1466" s="64">
        <v>183</v>
      </c>
      <c r="E1466" s="64">
        <v>220.31</v>
      </c>
      <c r="F1466" s="64">
        <v>0</v>
      </c>
      <c r="H1466" s="64">
        <f t="shared" si="171"/>
        <v>-220.31</v>
      </c>
      <c r="J1466" s="64">
        <f t="shared" si="167"/>
        <v>201</v>
      </c>
      <c r="K1466" s="64">
        <f t="shared" si="168"/>
        <v>204</v>
      </c>
      <c r="L1466" s="64">
        <f t="shared" si="169"/>
        <v>730</v>
      </c>
      <c r="M1466" s="64">
        <f t="shared" si="170"/>
        <v>311</v>
      </c>
    </row>
    <row r="1467" spans="1:13" hidden="1" outlineLevel="1" x14ac:dyDescent="0.35">
      <c r="A1467" s="64">
        <v>50367385</v>
      </c>
      <c r="B1467" s="64" t="s">
        <v>405</v>
      </c>
      <c r="C1467" s="64">
        <v>4187.8500000000004</v>
      </c>
      <c r="D1467" s="64">
        <v>182</v>
      </c>
      <c r="E1467" s="64">
        <v>352.23</v>
      </c>
      <c r="F1467" s="64">
        <v>352.52</v>
      </c>
      <c r="H1467" s="64">
        <f t="shared" si="171"/>
        <v>0.28999999999996362</v>
      </c>
      <c r="J1467" s="64">
        <f t="shared" si="167"/>
        <v>201</v>
      </c>
      <c r="K1467" s="64">
        <f t="shared" si="168"/>
        <v>205</v>
      </c>
      <c r="L1467" s="64">
        <f t="shared" si="169"/>
        <v>730</v>
      </c>
      <c r="M1467" s="64">
        <f t="shared" si="170"/>
        <v>311</v>
      </c>
    </row>
    <row r="1468" spans="1:13" hidden="1" outlineLevel="1" x14ac:dyDescent="0.35">
      <c r="A1468" s="64">
        <v>50367947</v>
      </c>
      <c r="B1468" s="64" t="s">
        <v>184</v>
      </c>
      <c r="C1468" s="64">
        <v>3751.85</v>
      </c>
      <c r="D1468" s="64">
        <v>182</v>
      </c>
      <c r="E1468" s="64">
        <v>300.32</v>
      </c>
      <c r="F1468" s="64">
        <v>0</v>
      </c>
      <c r="H1468" s="64">
        <f t="shared" si="171"/>
        <v>-300.32</v>
      </c>
      <c r="J1468" s="64">
        <f t="shared" si="167"/>
        <v>201</v>
      </c>
      <c r="K1468" s="64">
        <f t="shared" si="168"/>
        <v>205</v>
      </c>
      <c r="L1468" s="64">
        <f t="shared" si="169"/>
        <v>731</v>
      </c>
      <c r="M1468" s="64">
        <f t="shared" si="170"/>
        <v>311</v>
      </c>
    </row>
    <row r="1469" spans="1:13" hidden="1" outlineLevel="1" x14ac:dyDescent="0.35">
      <c r="A1469" s="64">
        <v>50368143</v>
      </c>
      <c r="B1469" s="64" t="s">
        <v>184</v>
      </c>
      <c r="C1469" s="64">
        <v>4209.72</v>
      </c>
      <c r="D1469" s="64">
        <v>185</v>
      </c>
      <c r="E1469" s="64">
        <v>337.03</v>
      </c>
      <c r="F1469" s="64">
        <v>0</v>
      </c>
      <c r="H1469" s="64">
        <f t="shared" si="171"/>
        <v>-337.03</v>
      </c>
      <c r="J1469" s="64">
        <f t="shared" si="167"/>
        <v>201</v>
      </c>
      <c r="K1469" s="64">
        <f t="shared" si="168"/>
        <v>205</v>
      </c>
      <c r="L1469" s="64">
        <f t="shared" si="169"/>
        <v>732</v>
      </c>
      <c r="M1469" s="64">
        <f t="shared" si="170"/>
        <v>311</v>
      </c>
    </row>
    <row r="1470" spans="1:13" hidden="1" outlineLevel="1" x14ac:dyDescent="0.35">
      <c r="A1470" s="64">
        <v>50368458</v>
      </c>
      <c r="B1470" s="64" t="s">
        <v>102</v>
      </c>
      <c r="C1470" s="64">
        <v>3821.78</v>
      </c>
      <c r="D1470" s="64">
        <v>153</v>
      </c>
      <c r="E1470" s="64">
        <v>293.51</v>
      </c>
      <c r="F1470" s="64">
        <v>284.25</v>
      </c>
      <c r="H1470" s="64">
        <f t="shared" si="171"/>
        <v>-9.2599999999999909</v>
      </c>
      <c r="J1470" s="64">
        <f t="shared" si="167"/>
        <v>202</v>
      </c>
      <c r="K1470" s="64">
        <f t="shared" si="168"/>
        <v>205</v>
      </c>
      <c r="L1470" s="64">
        <f t="shared" si="169"/>
        <v>732</v>
      </c>
      <c r="M1470" s="64">
        <f t="shared" si="170"/>
        <v>311</v>
      </c>
    </row>
    <row r="1471" spans="1:13" hidden="1" outlineLevel="1" x14ac:dyDescent="0.35">
      <c r="A1471" s="64">
        <v>50368698</v>
      </c>
      <c r="B1471" s="64" t="s">
        <v>184</v>
      </c>
      <c r="C1471" s="64">
        <v>6743.02</v>
      </c>
      <c r="D1471" s="64">
        <v>183</v>
      </c>
      <c r="E1471" s="64">
        <v>544.42999999999995</v>
      </c>
      <c r="F1471" s="64">
        <v>0</v>
      </c>
      <c r="H1471" s="64">
        <f t="shared" si="171"/>
        <v>-544.42999999999995</v>
      </c>
      <c r="J1471" s="64">
        <f t="shared" si="167"/>
        <v>202</v>
      </c>
      <c r="K1471" s="64">
        <f t="shared" si="168"/>
        <v>205</v>
      </c>
      <c r="L1471" s="64">
        <f t="shared" si="169"/>
        <v>733</v>
      </c>
      <c r="M1471" s="64">
        <f t="shared" si="170"/>
        <v>311</v>
      </c>
    </row>
    <row r="1472" spans="1:13" hidden="1" outlineLevel="1" x14ac:dyDescent="0.35">
      <c r="A1472" s="64">
        <v>50369430</v>
      </c>
      <c r="B1472" s="64" t="s">
        <v>184</v>
      </c>
      <c r="C1472" s="64">
        <v>3474.21</v>
      </c>
      <c r="D1472" s="64">
        <v>182</v>
      </c>
      <c r="E1472" s="64">
        <v>280.89</v>
      </c>
      <c r="F1472" s="64">
        <v>0</v>
      </c>
      <c r="H1472" s="64">
        <f t="shared" si="171"/>
        <v>-280.89</v>
      </c>
      <c r="J1472" s="64">
        <f t="shared" si="167"/>
        <v>202</v>
      </c>
      <c r="K1472" s="64">
        <f t="shared" si="168"/>
        <v>205</v>
      </c>
      <c r="L1472" s="64">
        <f t="shared" si="169"/>
        <v>734</v>
      </c>
      <c r="M1472" s="64">
        <f t="shared" si="170"/>
        <v>311</v>
      </c>
    </row>
    <row r="1473" spans="1:13" hidden="1" outlineLevel="1" x14ac:dyDescent="0.35">
      <c r="A1473" s="64">
        <v>50373613</v>
      </c>
      <c r="B1473" s="64" t="s">
        <v>184</v>
      </c>
      <c r="C1473" s="64">
        <v>3383.23</v>
      </c>
      <c r="D1473" s="64">
        <v>186</v>
      </c>
      <c r="E1473" s="64">
        <v>287.76</v>
      </c>
      <c r="F1473" s="64">
        <v>0</v>
      </c>
      <c r="H1473" s="64">
        <f t="shared" si="171"/>
        <v>-287.76</v>
      </c>
      <c r="J1473" s="64">
        <f t="shared" si="167"/>
        <v>202</v>
      </c>
      <c r="K1473" s="64">
        <f t="shared" si="168"/>
        <v>205</v>
      </c>
      <c r="L1473" s="64">
        <f t="shared" si="169"/>
        <v>735</v>
      </c>
      <c r="M1473" s="64">
        <f t="shared" si="170"/>
        <v>311</v>
      </c>
    </row>
    <row r="1474" spans="1:13" hidden="1" outlineLevel="1" x14ac:dyDescent="0.35">
      <c r="A1474" s="64">
        <v>50373902</v>
      </c>
      <c r="B1474" s="64" t="s">
        <v>184</v>
      </c>
      <c r="C1474" s="64">
        <v>8486.18</v>
      </c>
      <c r="D1474" s="64">
        <v>182</v>
      </c>
      <c r="E1474" s="64">
        <v>702.35</v>
      </c>
      <c r="F1474" s="64">
        <v>0</v>
      </c>
      <c r="H1474" s="64">
        <f t="shared" si="171"/>
        <v>-702.35</v>
      </c>
      <c r="J1474" s="64">
        <f t="shared" si="167"/>
        <v>202</v>
      </c>
      <c r="K1474" s="64">
        <f t="shared" si="168"/>
        <v>205</v>
      </c>
      <c r="L1474" s="64">
        <f t="shared" si="169"/>
        <v>736</v>
      </c>
      <c r="M1474" s="64">
        <f t="shared" si="170"/>
        <v>311</v>
      </c>
    </row>
    <row r="1475" spans="1:13" hidden="1" outlineLevel="1" x14ac:dyDescent="0.35">
      <c r="A1475" s="64">
        <v>50375312</v>
      </c>
      <c r="B1475" s="64" t="s">
        <v>416</v>
      </c>
      <c r="C1475" s="64">
        <v>3530.66</v>
      </c>
      <c r="D1475" s="64">
        <v>182</v>
      </c>
      <c r="E1475" s="64">
        <v>286.52</v>
      </c>
      <c r="F1475" s="64">
        <v>0</v>
      </c>
      <c r="H1475" s="64">
        <f t="shared" si="171"/>
        <v>-286.52</v>
      </c>
      <c r="J1475" s="64">
        <f t="shared" si="167"/>
        <v>202</v>
      </c>
      <c r="K1475" s="64">
        <f t="shared" si="168"/>
        <v>205</v>
      </c>
      <c r="L1475" s="64">
        <f t="shared" si="169"/>
        <v>736</v>
      </c>
      <c r="M1475" s="64">
        <f t="shared" si="170"/>
        <v>312</v>
      </c>
    </row>
    <row r="1476" spans="1:13" hidden="1" outlineLevel="1" x14ac:dyDescent="0.35">
      <c r="A1476" s="64">
        <v>50378225</v>
      </c>
      <c r="B1476" s="64" t="s">
        <v>184</v>
      </c>
      <c r="C1476" s="64">
        <v>4254.1400000000003</v>
      </c>
      <c r="D1476" s="64">
        <v>182</v>
      </c>
      <c r="E1476" s="64">
        <v>349.31</v>
      </c>
      <c r="F1476" s="64">
        <v>0</v>
      </c>
      <c r="H1476" s="64">
        <f t="shared" si="171"/>
        <v>-349.31</v>
      </c>
      <c r="J1476" s="64">
        <f t="shared" si="167"/>
        <v>202</v>
      </c>
      <c r="K1476" s="64">
        <f t="shared" si="168"/>
        <v>205</v>
      </c>
      <c r="L1476" s="64">
        <f t="shared" si="169"/>
        <v>737</v>
      </c>
      <c r="M1476" s="64">
        <f t="shared" si="170"/>
        <v>312</v>
      </c>
    </row>
    <row r="1477" spans="1:13" hidden="1" outlineLevel="1" x14ac:dyDescent="0.35">
      <c r="A1477" s="64">
        <v>50384587</v>
      </c>
      <c r="B1477" s="64" t="s">
        <v>102</v>
      </c>
      <c r="C1477" s="64">
        <v>2969.26</v>
      </c>
      <c r="D1477" s="64">
        <v>153</v>
      </c>
      <c r="E1477" s="64">
        <v>242.02</v>
      </c>
      <c r="F1477" s="64">
        <v>235.89</v>
      </c>
      <c r="H1477" s="64">
        <f t="shared" si="171"/>
        <v>-6.1300000000000239</v>
      </c>
      <c r="J1477" s="64">
        <f t="shared" si="167"/>
        <v>203</v>
      </c>
      <c r="K1477" s="64">
        <f t="shared" si="168"/>
        <v>205</v>
      </c>
      <c r="L1477" s="64">
        <f t="shared" si="169"/>
        <v>737</v>
      </c>
      <c r="M1477" s="64">
        <f t="shared" si="170"/>
        <v>312</v>
      </c>
    </row>
    <row r="1478" spans="1:13" hidden="1" outlineLevel="1" x14ac:dyDescent="0.35">
      <c r="A1478" s="64">
        <v>50387961</v>
      </c>
      <c r="B1478" s="64" t="s">
        <v>184</v>
      </c>
      <c r="C1478" s="64">
        <v>2476.54</v>
      </c>
      <c r="D1478" s="64">
        <v>184</v>
      </c>
      <c r="E1478" s="64">
        <v>192.72</v>
      </c>
      <c r="F1478" s="64">
        <v>0</v>
      </c>
      <c r="H1478" s="64">
        <f t="shared" si="171"/>
        <v>-192.72</v>
      </c>
      <c r="J1478" s="64">
        <f t="shared" si="167"/>
        <v>203</v>
      </c>
      <c r="K1478" s="64">
        <f t="shared" si="168"/>
        <v>205</v>
      </c>
      <c r="L1478" s="64">
        <f t="shared" si="169"/>
        <v>738</v>
      </c>
      <c r="M1478" s="64">
        <f t="shared" si="170"/>
        <v>312</v>
      </c>
    </row>
    <row r="1479" spans="1:13" hidden="1" outlineLevel="1" x14ac:dyDescent="0.35">
      <c r="A1479" s="64">
        <v>50394023</v>
      </c>
      <c r="B1479" s="64" t="s">
        <v>184</v>
      </c>
      <c r="C1479" s="64">
        <v>6078.26</v>
      </c>
      <c r="D1479" s="64">
        <v>183</v>
      </c>
      <c r="E1479" s="64">
        <v>501.13</v>
      </c>
      <c r="F1479" s="64">
        <v>0</v>
      </c>
      <c r="H1479" s="64">
        <f t="shared" si="171"/>
        <v>-501.13</v>
      </c>
      <c r="J1479" s="64">
        <f t="shared" si="167"/>
        <v>203</v>
      </c>
      <c r="K1479" s="64">
        <f t="shared" si="168"/>
        <v>205</v>
      </c>
      <c r="L1479" s="64">
        <f t="shared" si="169"/>
        <v>739</v>
      </c>
      <c r="M1479" s="64">
        <f t="shared" si="170"/>
        <v>312</v>
      </c>
    </row>
    <row r="1480" spans="1:13" hidden="1" outlineLevel="1" x14ac:dyDescent="0.35">
      <c r="A1480" s="64">
        <v>50396863</v>
      </c>
      <c r="B1480" s="64" t="s">
        <v>184</v>
      </c>
      <c r="C1480" s="64">
        <v>7193.57</v>
      </c>
      <c r="D1480" s="64">
        <v>183</v>
      </c>
      <c r="E1480" s="64">
        <v>593.95000000000005</v>
      </c>
      <c r="F1480" s="64">
        <v>0</v>
      </c>
      <c r="H1480" s="64">
        <f t="shared" si="171"/>
        <v>-593.95000000000005</v>
      </c>
      <c r="J1480" s="64">
        <f t="shared" si="167"/>
        <v>203</v>
      </c>
      <c r="K1480" s="64">
        <f t="shared" si="168"/>
        <v>205</v>
      </c>
      <c r="L1480" s="64">
        <f t="shared" si="169"/>
        <v>740</v>
      </c>
      <c r="M1480" s="64">
        <f t="shared" si="170"/>
        <v>312</v>
      </c>
    </row>
    <row r="1481" spans="1:13" hidden="1" outlineLevel="1" x14ac:dyDescent="0.35">
      <c r="A1481" s="64">
        <v>50397192</v>
      </c>
      <c r="B1481" s="64" t="s">
        <v>184</v>
      </c>
      <c r="C1481" s="64">
        <v>2093.08</v>
      </c>
      <c r="D1481" s="64">
        <v>183</v>
      </c>
      <c r="E1481" s="64">
        <v>164.49</v>
      </c>
      <c r="F1481" s="64">
        <v>0</v>
      </c>
      <c r="H1481" s="64">
        <f t="shared" si="171"/>
        <v>-164.49</v>
      </c>
      <c r="J1481" s="64">
        <f t="shared" si="167"/>
        <v>203</v>
      </c>
      <c r="K1481" s="64">
        <f t="shared" si="168"/>
        <v>205</v>
      </c>
      <c r="L1481" s="64">
        <f t="shared" si="169"/>
        <v>741</v>
      </c>
      <c r="M1481" s="64">
        <f t="shared" si="170"/>
        <v>312</v>
      </c>
    </row>
    <row r="1482" spans="1:13" hidden="1" outlineLevel="1" x14ac:dyDescent="0.35">
      <c r="A1482" s="64">
        <v>50397639</v>
      </c>
      <c r="B1482" s="64" t="s">
        <v>184</v>
      </c>
      <c r="C1482" s="64">
        <v>2763.51</v>
      </c>
      <c r="D1482" s="64">
        <v>184</v>
      </c>
      <c r="E1482" s="64">
        <v>215.14</v>
      </c>
      <c r="F1482" s="64">
        <v>0</v>
      </c>
      <c r="H1482" s="64">
        <f t="shared" si="171"/>
        <v>-215.14</v>
      </c>
      <c r="J1482" s="64">
        <f t="shared" si="167"/>
        <v>203</v>
      </c>
      <c r="K1482" s="64">
        <f t="shared" si="168"/>
        <v>205</v>
      </c>
      <c r="L1482" s="64">
        <f t="shared" si="169"/>
        <v>742</v>
      </c>
      <c r="M1482" s="64">
        <f t="shared" si="170"/>
        <v>312</v>
      </c>
    </row>
    <row r="1483" spans="1:13" hidden="1" outlineLevel="1" x14ac:dyDescent="0.35">
      <c r="A1483" s="64">
        <v>50398554</v>
      </c>
      <c r="B1483" s="64" t="s">
        <v>184</v>
      </c>
      <c r="C1483" s="64">
        <v>4017.37</v>
      </c>
      <c r="D1483" s="64">
        <v>184</v>
      </c>
      <c r="E1483" s="64">
        <v>296.7</v>
      </c>
      <c r="F1483" s="64">
        <v>0</v>
      </c>
      <c r="H1483" s="64">
        <f t="shared" si="171"/>
        <v>-296.7</v>
      </c>
      <c r="J1483" s="64">
        <f t="shared" si="167"/>
        <v>203</v>
      </c>
      <c r="K1483" s="64">
        <f t="shared" si="168"/>
        <v>205</v>
      </c>
      <c r="L1483" s="64">
        <f t="shared" si="169"/>
        <v>743</v>
      </c>
      <c r="M1483" s="64">
        <f t="shared" si="170"/>
        <v>312</v>
      </c>
    </row>
    <row r="1484" spans="1:13" hidden="1" outlineLevel="1" x14ac:dyDescent="0.35">
      <c r="A1484" s="64">
        <v>50399148</v>
      </c>
      <c r="B1484" s="64" t="s">
        <v>184</v>
      </c>
      <c r="C1484" s="64">
        <v>5069.75</v>
      </c>
      <c r="D1484" s="64">
        <v>184</v>
      </c>
      <c r="E1484" s="64">
        <v>435.64</v>
      </c>
      <c r="F1484" s="64">
        <v>0</v>
      </c>
      <c r="H1484" s="64">
        <f t="shared" si="171"/>
        <v>-435.64</v>
      </c>
      <c r="J1484" s="64">
        <f t="shared" si="167"/>
        <v>203</v>
      </c>
      <c r="K1484" s="64">
        <f t="shared" si="168"/>
        <v>205</v>
      </c>
      <c r="L1484" s="64">
        <f t="shared" si="169"/>
        <v>744</v>
      </c>
      <c r="M1484" s="64">
        <f t="shared" si="170"/>
        <v>312</v>
      </c>
    </row>
    <row r="1485" spans="1:13" hidden="1" outlineLevel="1" x14ac:dyDescent="0.35">
      <c r="A1485" s="64">
        <v>50401125</v>
      </c>
      <c r="B1485" s="64" t="s">
        <v>184</v>
      </c>
      <c r="C1485" s="64">
        <v>5771.73</v>
      </c>
      <c r="D1485" s="64">
        <v>186</v>
      </c>
      <c r="E1485" s="64">
        <v>454.55</v>
      </c>
      <c r="F1485" s="64">
        <v>0</v>
      </c>
      <c r="H1485" s="64">
        <f t="shared" si="171"/>
        <v>-454.55</v>
      </c>
      <c r="J1485" s="64">
        <f t="shared" si="167"/>
        <v>203</v>
      </c>
      <c r="K1485" s="64">
        <f t="shared" si="168"/>
        <v>205</v>
      </c>
      <c r="L1485" s="64">
        <f t="shared" si="169"/>
        <v>745</v>
      </c>
      <c r="M1485" s="64">
        <f t="shared" si="170"/>
        <v>312</v>
      </c>
    </row>
    <row r="1486" spans="1:13" hidden="1" outlineLevel="1" x14ac:dyDescent="0.35">
      <c r="A1486" s="64">
        <v>50401216</v>
      </c>
      <c r="B1486" s="64" t="s">
        <v>416</v>
      </c>
      <c r="C1486" s="64">
        <v>5838.57</v>
      </c>
      <c r="D1486" s="64">
        <v>183</v>
      </c>
      <c r="E1486" s="64">
        <v>486.43</v>
      </c>
      <c r="F1486" s="64">
        <v>0</v>
      </c>
      <c r="H1486" s="64">
        <f t="shared" si="171"/>
        <v>-486.43</v>
      </c>
      <c r="J1486" s="64">
        <f t="shared" si="167"/>
        <v>203</v>
      </c>
      <c r="K1486" s="64">
        <f t="shared" si="168"/>
        <v>205</v>
      </c>
      <c r="L1486" s="64">
        <f t="shared" si="169"/>
        <v>745</v>
      </c>
      <c r="M1486" s="64">
        <f t="shared" si="170"/>
        <v>313</v>
      </c>
    </row>
    <row r="1487" spans="1:13" hidden="1" outlineLevel="1" x14ac:dyDescent="0.35">
      <c r="A1487" s="64">
        <v>50402280</v>
      </c>
      <c r="B1487" s="64" t="s">
        <v>184</v>
      </c>
      <c r="C1487" s="64">
        <v>11512.73</v>
      </c>
      <c r="D1487" s="64">
        <v>183</v>
      </c>
      <c r="E1487" s="64">
        <v>950.24</v>
      </c>
      <c r="F1487" s="64">
        <v>0</v>
      </c>
      <c r="H1487" s="64">
        <f t="shared" si="171"/>
        <v>-950.24</v>
      </c>
      <c r="J1487" s="64">
        <f t="shared" si="167"/>
        <v>203</v>
      </c>
      <c r="K1487" s="64">
        <f t="shared" si="168"/>
        <v>205</v>
      </c>
      <c r="L1487" s="64">
        <f t="shared" si="169"/>
        <v>746</v>
      </c>
      <c r="M1487" s="64">
        <f t="shared" si="170"/>
        <v>313</v>
      </c>
    </row>
    <row r="1488" spans="1:13" hidden="1" outlineLevel="1" x14ac:dyDescent="0.35">
      <c r="A1488" s="64">
        <v>50402553</v>
      </c>
      <c r="B1488" s="64" t="s">
        <v>102</v>
      </c>
      <c r="C1488" s="64">
        <v>4763.78</v>
      </c>
      <c r="D1488" s="64">
        <v>185</v>
      </c>
      <c r="E1488" s="64">
        <v>388.45</v>
      </c>
      <c r="F1488" s="64">
        <v>385.65</v>
      </c>
      <c r="H1488" s="64">
        <f t="shared" si="171"/>
        <v>-2.8000000000000114</v>
      </c>
      <c r="J1488" s="64">
        <f t="shared" si="167"/>
        <v>204</v>
      </c>
      <c r="K1488" s="64">
        <f t="shared" si="168"/>
        <v>205</v>
      </c>
      <c r="L1488" s="64">
        <f t="shared" si="169"/>
        <v>746</v>
      </c>
      <c r="M1488" s="64">
        <f t="shared" si="170"/>
        <v>313</v>
      </c>
    </row>
    <row r="1489" spans="1:13" hidden="1" outlineLevel="1" x14ac:dyDescent="0.35">
      <c r="A1489" s="64">
        <v>50402751</v>
      </c>
      <c r="B1489" s="64" t="s">
        <v>184</v>
      </c>
      <c r="C1489" s="64">
        <v>3694.54</v>
      </c>
      <c r="D1489" s="64">
        <v>185</v>
      </c>
      <c r="E1489" s="64">
        <v>308.93</v>
      </c>
      <c r="F1489" s="64">
        <v>0</v>
      </c>
      <c r="H1489" s="64">
        <f t="shared" si="171"/>
        <v>-308.93</v>
      </c>
      <c r="J1489" s="64">
        <f t="shared" si="167"/>
        <v>204</v>
      </c>
      <c r="K1489" s="64">
        <f t="shared" si="168"/>
        <v>205</v>
      </c>
      <c r="L1489" s="64">
        <f t="shared" si="169"/>
        <v>747</v>
      </c>
      <c r="M1489" s="64">
        <f t="shared" si="170"/>
        <v>313</v>
      </c>
    </row>
    <row r="1490" spans="1:13" hidden="1" outlineLevel="1" x14ac:dyDescent="0.35">
      <c r="A1490" s="64">
        <v>50407975</v>
      </c>
      <c r="B1490" s="64" t="s">
        <v>184</v>
      </c>
      <c r="C1490" s="64">
        <v>8380.61</v>
      </c>
      <c r="D1490" s="64">
        <v>185</v>
      </c>
      <c r="E1490" s="64">
        <v>692.31</v>
      </c>
      <c r="F1490" s="64">
        <v>0</v>
      </c>
      <c r="H1490" s="64">
        <f t="shared" si="171"/>
        <v>-692.31</v>
      </c>
      <c r="J1490" s="64">
        <f t="shared" si="167"/>
        <v>204</v>
      </c>
      <c r="K1490" s="64">
        <f t="shared" si="168"/>
        <v>205</v>
      </c>
      <c r="L1490" s="64">
        <f t="shared" si="169"/>
        <v>748</v>
      </c>
      <c r="M1490" s="64">
        <f t="shared" si="170"/>
        <v>313</v>
      </c>
    </row>
    <row r="1491" spans="1:13" hidden="1" outlineLevel="1" x14ac:dyDescent="0.35">
      <c r="A1491" s="64">
        <v>50412651</v>
      </c>
      <c r="B1491" s="64" t="s">
        <v>416</v>
      </c>
      <c r="C1491" s="64">
        <v>5732.67</v>
      </c>
      <c r="D1491" s="64">
        <v>182</v>
      </c>
      <c r="E1491" s="64">
        <v>478.71</v>
      </c>
      <c r="F1491" s="64">
        <v>0</v>
      </c>
      <c r="H1491" s="64">
        <f t="shared" si="171"/>
        <v>-478.71</v>
      </c>
      <c r="J1491" s="64">
        <f t="shared" si="167"/>
        <v>204</v>
      </c>
      <c r="K1491" s="64">
        <f t="shared" si="168"/>
        <v>205</v>
      </c>
      <c r="L1491" s="64">
        <f t="shared" si="169"/>
        <v>748</v>
      </c>
      <c r="M1491" s="64">
        <f t="shared" si="170"/>
        <v>314</v>
      </c>
    </row>
    <row r="1492" spans="1:13" hidden="1" outlineLevel="1" x14ac:dyDescent="0.35">
      <c r="A1492" s="64">
        <v>50417073</v>
      </c>
      <c r="B1492" s="64" t="s">
        <v>184</v>
      </c>
      <c r="C1492" s="64">
        <v>4264.9399999999996</v>
      </c>
      <c r="D1492" s="64">
        <v>183</v>
      </c>
      <c r="E1492" s="64">
        <v>349.97</v>
      </c>
      <c r="F1492" s="64">
        <v>0</v>
      </c>
      <c r="H1492" s="64">
        <f t="shared" si="171"/>
        <v>-349.97</v>
      </c>
      <c r="J1492" s="64">
        <f t="shared" si="167"/>
        <v>204</v>
      </c>
      <c r="K1492" s="64">
        <f t="shared" si="168"/>
        <v>205</v>
      </c>
      <c r="L1492" s="64">
        <f t="shared" si="169"/>
        <v>749</v>
      </c>
      <c r="M1492" s="64">
        <f t="shared" si="170"/>
        <v>314</v>
      </c>
    </row>
    <row r="1493" spans="1:13" hidden="1" outlineLevel="1" x14ac:dyDescent="0.35">
      <c r="A1493" s="64">
        <v>50417130</v>
      </c>
      <c r="B1493" s="64" t="s">
        <v>184</v>
      </c>
      <c r="C1493" s="64">
        <v>12082.99</v>
      </c>
      <c r="D1493" s="64">
        <v>185</v>
      </c>
      <c r="E1493" s="64">
        <v>1052.42</v>
      </c>
      <c r="F1493" s="64">
        <v>0</v>
      </c>
      <c r="H1493" s="64">
        <f t="shared" si="171"/>
        <v>-1052.42</v>
      </c>
      <c r="J1493" s="64">
        <f t="shared" ref="J1493:J1556" si="172">IF($B1493=J$19,J1492+1,J1492)</f>
        <v>204</v>
      </c>
      <c r="K1493" s="64">
        <f t="shared" ref="K1493:K1556" si="173">IF($B1493=K$19,K1492+1,K1492)</f>
        <v>205</v>
      </c>
      <c r="L1493" s="64">
        <f t="shared" ref="L1493:L1556" si="174">IF($B1493=L$19,L1492+1,L1492)</f>
        <v>750</v>
      </c>
      <c r="M1493" s="64">
        <f t="shared" ref="M1493:M1556" si="175">IF($B1493=M$19,M1492+1,M1492)</f>
        <v>314</v>
      </c>
    </row>
    <row r="1494" spans="1:13" hidden="1" outlineLevel="1" x14ac:dyDescent="0.35">
      <c r="A1494" s="64">
        <v>50420670</v>
      </c>
      <c r="B1494" s="64" t="s">
        <v>405</v>
      </c>
      <c r="C1494" s="64">
        <v>3459.29</v>
      </c>
      <c r="D1494" s="64">
        <v>154</v>
      </c>
      <c r="E1494" s="64">
        <v>262.75</v>
      </c>
      <c r="F1494" s="64">
        <v>254</v>
      </c>
      <c r="H1494" s="64">
        <f t="shared" ref="H1494:H1557" si="176">F1494-E1494</f>
        <v>-8.75</v>
      </c>
      <c r="J1494" s="64">
        <f t="shared" si="172"/>
        <v>204</v>
      </c>
      <c r="K1494" s="64">
        <f t="shared" si="173"/>
        <v>206</v>
      </c>
      <c r="L1494" s="64">
        <f t="shared" si="174"/>
        <v>750</v>
      </c>
      <c r="M1494" s="64">
        <f t="shared" si="175"/>
        <v>314</v>
      </c>
    </row>
    <row r="1495" spans="1:13" hidden="1" outlineLevel="1" x14ac:dyDescent="0.35">
      <c r="A1495" s="64">
        <v>50421735</v>
      </c>
      <c r="B1495" s="64" t="s">
        <v>416</v>
      </c>
      <c r="C1495" s="64">
        <v>5755.74</v>
      </c>
      <c r="D1495" s="64">
        <v>183</v>
      </c>
      <c r="E1495" s="64">
        <v>474.88</v>
      </c>
      <c r="F1495" s="64">
        <v>0</v>
      </c>
      <c r="H1495" s="64">
        <f t="shared" si="176"/>
        <v>-474.88</v>
      </c>
      <c r="J1495" s="64">
        <f t="shared" si="172"/>
        <v>204</v>
      </c>
      <c r="K1495" s="64">
        <f t="shared" si="173"/>
        <v>206</v>
      </c>
      <c r="L1495" s="64">
        <f t="shared" si="174"/>
        <v>750</v>
      </c>
      <c r="M1495" s="64">
        <f t="shared" si="175"/>
        <v>315</v>
      </c>
    </row>
    <row r="1496" spans="1:13" hidden="1" outlineLevel="1" x14ac:dyDescent="0.35">
      <c r="A1496" s="64">
        <v>50424713</v>
      </c>
      <c r="B1496" s="64" t="s">
        <v>416</v>
      </c>
      <c r="C1496" s="64">
        <v>4362.08</v>
      </c>
      <c r="D1496" s="64">
        <v>184</v>
      </c>
      <c r="E1496" s="64">
        <v>359.31</v>
      </c>
      <c r="F1496" s="64">
        <v>0</v>
      </c>
      <c r="H1496" s="64">
        <f t="shared" si="176"/>
        <v>-359.31</v>
      </c>
      <c r="J1496" s="64">
        <f t="shared" si="172"/>
        <v>204</v>
      </c>
      <c r="K1496" s="64">
        <f t="shared" si="173"/>
        <v>206</v>
      </c>
      <c r="L1496" s="64">
        <f t="shared" si="174"/>
        <v>750</v>
      </c>
      <c r="M1496" s="64">
        <f t="shared" si="175"/>
        <v>316</v>
      </c>
    </row>
    <row r="1497" spans="1:13" hidden="1" outlineLevel="1" x14ac:dyDescent="0.35">
      <c r="A1497" s="64">
        <v>50424896</v>
      </c>
      <c r="B1497" s="64" t="s">
        <v>416</v>
      </c>
      <c r="C1497" s="64">
        <v>5022.8999999999996</v>
      </c>
      <c r="D1497" s="64">
        <v>183</v>
      </c>
      <c r="E1497" s="64">
        <v>421.25</v>
      </c>
      <c r="F1497" s="64">
        <v>0</v>
      </c>
      <c r="H1497" s="64">
        <f t="shared" si="176"/>
        <v>-421.25</v>
      </c>
      <c r="J1497" s="64">
        <f t="shared" si="172"/>
        <v>204</v>
      </c>
      <c r="K1497" s="64">
        <f t="shared" si="173"/>
        <v>206</v>
      </c>
      <c r="L1497" s="64">
        <f t="shared" si="174"/>
        <v>750</v>
      </c>
      <c r="M1497" s="64">
        <f t="shared" si="175"/>
        <v>317</v>
      </c>
    </row>
    <row r="1498" spans="1:13" hidden="1" outlineLevel="1" x14ac:dyDescent="0.35">
      <c r="A1498" s="64">
        <v>50425026</v>
      </c>
      <c r="B1498" s="64" t="s">
        <v>184</v>
      </c>
      <c r="C1498" s="64">
        <v>2678.97</v>
      </c>
      <c r="D1498" s="64">
        <v>183</v>
      </c>
      <c r="E1498" s="64">
        <v>226.33</v>
      </c>
      <c r="F1498" s="64">
        <v>0</v>
      </c>
      <c r="H1498" s="64">
        <f t="shared" si="176"/>
        <v>-226.33</v>
      </c>
      <c r="J1498" s="64">
        <f t="shared" si="172"/>
        <v>204</v>
      </c>
      <c r="K1498" s="64">
        <f t="shared" si="173"/>
        <v>206</v>
      </c>
      <c r="L1498" s="64">
        <f t="shared" si="174"/>
        <v>751</v>
      </c>
      <c r="M1498" s="64">
        <f t="shared" si="175"/>
        <v>317</v>
      </c>
    </row>
    <row r="1499" spans="1:13" hidden="1" outlineLevel="1" x14ac:dyDescent="0.35">
      <c r="A1499" s="64">
        <v>50437196</v>
      </c>
      <c r="B1499" s="64" t="s">
        <v>184</v>
      </c>
      <c r="C1499" s="64">
        <v>3389.59</v>
      </c>
      <c r="D1499" s="64">
        <v>183</v>
      </c>
      <c r="E1499" s="64">
        <v>270.33999999999997</v>
      </c>
      <c r="F1499" s="64">
        <v>0</v>
      </c>
      <c r="H1499" s="64">
        <f t="shared" si="176"/>
        <v>-270.33999999999997</v>
      </c>
      <c r="J1499" s="64">
        <f t="shared" si="172"/>
        <v>204</v>
      </c>
      <c r="K1499" s="64">
        <f t="shared" si="173"/>
        <v>206</v>
      </c>
      <c r="L1499" s="64">
        <f t="shared" si="174"/>
        <v>752</v>
      </c>
      <c r="M1499" s="64">
        <f t="shared" si="175"/>
        <v>317</v>
      </c>
    </row>
    <row r="1500" spans="1:13" hidden="1" outlineLevel="1" x14ac:dyDescent="0.35">
      <c r="A1500" s="64">
        <v>50438912</v>
      </c>
      <c r="B1500" s="64" t="s">
        <v>405</v>
      </c>
      <c r="C1500" s="64">
        <v>3167.02</v>
      </c>
      <c r="D1500" s="64">
        <v>153</v>
      </c>
      <c r="E1500" s="64">
        <v>257.47000000000003</v>
      </c>
      <c r="F1500" s="64">
        <v>254.15</v>
      </c>
      <c r="H1500" s="64">
        <f t="shared" si="176"/>
        <v>-3.3200000000000216</v>
      </c>
      <c r="J1500" s="64">
        <f t="shared" si="172"/>
        <v>204</v>
      </c>
      <c r="K1500" s="64">
        <f t="shared" si="173"/>
        <v>207</v>
      </c>
      <c r="L1500" s="64">
        <f t="shared" si="174"/>
        <v>752</v>
      </c>
      <c r="M1500" s="64">
        <f t="shared" si="175"/>
        <v>317</v>
      </c>
    </row>
    <row r="1501" spans="1:13" hidden="1" outlineLevel="1" x14ac:dyDescent="0.35">
      <c r="A1501" s="64">
        <v>50439332</v>
      </c>
      <c r="B1501" s="64" t="s">
        <v>184</v>
      </c>
      <c r="C1501" s="64">
        <v>2708.53</v>
      </c>
      <c r="D1501" s="64">
        <v>183</v>
      </c>
      <c r="E1501" s="64">
        <v>222.99</v>
      </c>
      <c r="F1501" s="64">
        <v>0</v>
      </c>
      <c r="H1501" s="64">
        <f t="shared" si="176"/>
        <v>-222.99</v>
      </c>
      <c r="J1501" s="64">
        <f t="shared" si="172"/>
        <v>204</v>
      </c>
      <c r="K1501" s="64">
        <f t="shared" si="173"/>
        <v>207</v>
      </c>
      <c r="L1501" s="64">
        <f t="shared" si="174"/>
        <v>753</v>
      </c>
      <c r="M1501" s="64">
        <f t="shared" si="175"/>
        <v>317</v>
      </c>
    </row>
    <row r="1502" spans="1:13" hidden="1" outlineLevel="1" x14ac:dyDescent="0.35">
      <c r="A1502" s="64">
        <v>50439770</v>
      </c>
      <c r="B1502" s="64" t="s">
        <v>102</v>
      </c>
      <c r="C1502" s="64">
        <v>1061.6099999999999</v>
      </c>
      <c r="D1502" s="64">
        <v>153</v>
      </c>
      <c r="E1502" s="64">
        <v>85.32</v>
      </c>
      <c r="F1502" s="64">
        <v>84.5</v>
      </c>
      <c r="H1502" s="64">
        <f t="shared" si="176"/>
        <v>-0.81999999999999318</v>
      </c>
      <c r="J1502" s="64">
        <f t="shared" si="172"/>
        <v>205</v>
      </c>
      <c r="K1502" s="64">
        <f t="shared" si="173"/>
        <v>207</v>
      </c>
      <c r="L1502" s="64">
        <f t="shared" si="174"/>
        <v>753</v>
      </c>
      <c r="M1502" s="64">
        <f t="shared" si="175"/>
        <v>317</v>
      </c>
    </row>
    <row r="1503" spans="1:13" hidden="1" outlineLevel="1" x14ac:dyDescent="0.35">
      <c r="A1503" s="64">
        <v>50439861</v>
      </c>
      <c r="B1503" s="64" t="s">
        <v>184</v>
      </c>
      <c r="C1503" s="64">
        <v>3528.4</v>
      </c>
      <c r="D1503" s="64">
        <v>183</v>
      </c>
      <c r="E1503" s="64">
        <v>272.91000000000003</v>
      </c>
      <c r="F1503" s="64">
        <v>0</v>
      </c>
      <c r="H1503" s="64">
        <f t="shared" si="176"/>
        <v>-272.91000000000003</v>
      </c>
      <c r="J1503" s="64">
        <f t="shared" si="172"/>
        <v>205</v>
      </c>
      <c r="K1503" s="64">
        <f t="shared" si="173"/>
        <v>207</v>
      </c>
      <c r="L1503" s="64">
        <f t="shared" si="174"/>
        <v>754</v>
      </c>
      <c r="M1503" s="64">
        <f t="shared" si="175"/>
        <v>317</v>
      </c>
    </row>
    <row r="1504" spans="1:13" hidden="1" outlineLevel="1" x14ac:dyDescent="0.35">
      <c r="A1504" s="64">
        <v>50440834</v>
      </c>
      <c r="B1504" s="64" t="s">
        <v>184</v>
      </c>
      <c r="C1504" s="64">
        <v>4583.04</v>
      </c>
      <c r="D1504" s="64">
        <v>183</v>
      </c>
      <c r="E1504" s="64">
        <v>369.62</v>
      </c>
      <c r="F1504" s="64">
        <v>0</v>
      </c>
      <c r="H1504" s="64">
        <f t="shared" si="176"/>
        <v>-369.62</v>
      </c>
      <c r="J1504" s="64">
        <f t="shared" si="172"/>
        <v>205</v>
      </c>
      <c r="K1504" s="64">
        <f t="shared" si="173"/>
        <v>207</v>
      </c>
      <c r="L1504" s="64">
        <f t="shared" si="174"/>
        <v>755</v>
      </c>
      <c r="M1504" s="64">
        <f t="shared" si="175"/>
        <v>317</v>
      </c>
    </row>
    <row r="1505" spans="1:13" hidden="1" outlineLevel="1" x14ac:dyDescent="0.35">
      <c r="A1505" s="64">
        <v>50444951</v>
      </c>
      <c r="B1505" s="64" t="s">
        <v>184</v>
      </c>
      <c r="C1505" s="64">
        <v>4365.46</v>
      </c>
      <c r="D1505" s="64">
        <v>185</v>
      </c>
      <c r="E1505" s="64">
        <v>328.41</v>
      </c>
      <c r="F1505" s="64">
        <v>0</v>
      </c>
      <c r="H1505" s="64">
        <f t="shared" si="176"/>
        <v>-328.41</v>
      </c>
      <c r="J1505" s="64">
        <f t="shared" si="172"/>
        <v>205</v>
      </c>
      <c r="K1505" s="64">
        <f t="shared" si="173"/>
        <v>207</v>
      </c>
      <c r="L1505" s="64">
        <f t="shared" si="174"/>
        <v>756</v>
      </c>
      <c r="M1505" s="64">
        <f t="shared" si="175"/>
        <v>317</v>
      </c>
    </row>
    <row r="1506" spans="1:13" hidden="1" outlineLevel="1" x14ac:dyDescent="0.35">
      <c r="A1506" s="64">
        <v>50445347</v>
      </c>
      <c r="B1506" s="64" t="s">
        <v>184</v>
      </c>
      <c r="C1506" s="64">
        <v>5363.27</v>
      </c>
      <c r="D1506" s="64">
        <v>182</v>
      </c>
      <c r="E1506" s="64">
        <v>456.57</v>
      </c>
      <c r="F1506" s="64">
        <v>0</v>
      </c>
      <c r="H1506" s="64">
        <f t="shared" si="176"/>
        <v>-456.57</v>
      </c>
      <c r="J1506" s="64">
        <f t="shared" si="172"/>
        <v>205</v>
      </c>
      <c r="K1506" s="64">
        <f t="shared" si="173"/>
        <v>207</v>
      </c>
      <c r="L1506" s="64">
        <f t="shared" si="174"/>
        <v>757</v>
      </c>
      <c r="M1506" s="64">
        <f t="shared" si="175"/>
        <v>317</v>
      </c>
    </row>
    <row r="1507" spans="1:13" hidden="1" outlineLevel="1" x14ac:dyDescent="0.35">
      <c r="A1507" s="64">
        <v>50446212</v>
      </c>
      <c r="B1507" s="64" t="s">
        <v>184</v>
      </c>
      <c r="C1507" s="64">
        <v>3364.28</v>
      </c>
      <c r="D1507" s="64">
        <v>183</v>
      </c>
      <c r="E1507" s="64">
        <v>297.29000000000002</v>
      </c>
      <c r="F1507" s="64">
        <v>0</v>
      </c>
      <c r="H1507" s="64">
        <f t="shared" si="176"/>
        <v>-297.29000000000002</v>
      </c>
      <c r="J1507" s="64">
        <f t="shared" si="172"/>
        <v>205</v>
      </c>
      <c r="K1507" s="64">
        <f t="shared" si="173"/>
        <v>207</v>
      </c>
      <c r="L1507" s="64">
        <f t="shared" si="174"/>
        <v>758</v>
      </c>
      <c r="M1507" s="64">
        <f t="shared" si="175"/>
        <v>317</v>
      </c>
    </row>
    <row r="1508" spans="1:13" hidden="1" outlineLevel="1" x14ac:dyDescent="0.35">
      <c r="A1508" s="64">
        <v>50448888</v>
      </c>
      <c r="B1508" s="64" t="s">
        <v>184</v>
      </c>
      <c r="C1508" s="64">
        <v>5739.14</v>
      </c>
      <c r="D1508" s="64">
        <v>182</v>
      </c>
      <c r="E1508" s="64">
        <v>481.21</v>
      </c>
      <c r="F1508" s="64">
        <v>0</v>
      </c>
      <c r="H1508" s="64">
        <f t="shared" si="176"/>
        <v>-481.21</v>
      </c>
      <c r="J1508" s="64">
        <f t="shared" si="172"/>
        <v>205</v>
      </c>
      <c r="K1508" s="64">
        <f t="shared" si="173"/>
        <v>207</v>
      </c>
      <c r="L1508" s="64">
        <f t="shared" si="174"/>
        <v>759</v>
      </c>
      <c r="M1508" s="64">
        <f t="shared" si="175"/>
        <v>317</v>
      </c>
    </row>
    <row r="1509" spans="1:13" hidden="1" outlineLevel="1" x14ac:dyDescent="0.35">
      <c r="A1509" s="64">
        <v>50450916</v>
      </c>
      <c r="B1509" s="64" t="s">
        <v>102</v>
      </c>
      <c r="C1509" s="64">
        <v>3793.15</v>
      </c>
      <c r="D1509" s="64">
        <v>154</v>
      </c>
      <c r="E1509" s="64">
        <v>309.14</v>
      </c>
      <c r="F1509" s="64">
        <v>305.89</v>
      </c>
      <c r="H1509" s="64">
        <f t="shared" si="176"/>
        <v>-3.25</v>
      </c>
      <c r="J1509" s="64">
        <f t="shared" si="172"/>
        <v>206</v>
      </c>
      <c r="K1509" s="64">
        <f t="shared" si="173"/>
        <v>207</v>
      </c>
      <c r="L1509" s="64">
        <f t="shared" si="174"/>
        <v>759</v>
      </c>
      <c r="M1509" s="64">
        <f t="shared" si="175"/>
        <v>317</v>
      </c>
    </row>
    <row r="1510" spans="1:13" hidden="1" outlineLevel="1" x14ac:dyDescent="0.35">
      <c r="A1510" s="64">
        <v>50452467</v>
      </c>
      <c r="B1510" s="64" t="s">
        <v>416</v>
      </c>
      <c r="C1510" s="64">
        <v>947.75</v>
      </c>
      <c r="D1510" s="64">
        <v>49</v>
      </c>
      <c r="E1510" s="64">
        <v>74.55</v>
      </c>
      <c r="F1510" s="64">
        <v>0</v>
      </c>
      <c r="H1510" s="64">
        <f t="shared" si="176"/>
        <v>-74.55</v>
      </c>
      <c r="J1510" s="64">
        <f t="shared" si="172"/>
        <v>206</v>
      </c>
      <c r="K1510" s="64">
        <f t="shared" si="173"/>
        <v>207</v>
      </c>
      <c r="L1510" s="64">
        <f t="shared" si="174"/>
        <v>759</v>
      </c>
      <c r="M1510" s="64">
        <f t="shared" si="175"/>
        <v>318</v>
      </c>
    </row>
    <row r="1511" spans="1:13" hidden="1" outlineLevel="1" x14ac:dyDescent="0.35">
      <c r="A1511" s="64">
        <v>50453267</v>
      </c>
      <c r="B1511" s="64" t="s">
        <v>416</v>
      </c>
      <c r="C1511" s="64">
        <v>3924.18</v>
      </c>
      <c r="D1511" s="64">
        <v>183</v>
      </c>
      <c r="E1511" s="64">
        <v>329.45</v>
      </c>
      <c r="F1511" s="64">
        <v>0</v>
      </c>
      <c r="H1511" s="64">
        <f t="shared" si="176"/>
        <v>-329.45</v>
      </c>
      <c r="J1511" s="64">
        <f t="shared" si="172"/>
        <v>206</v>
      </c>
      <c r="K1511" s="64">
        <f t="shared" si="173"/>
        <v>207</v>
      </c>
      <c r="L1511" s="64">
        <f t="shared" si="174"/>
        <v>759</v>
      </c>
      <c r="M1511" s="64">
        <f t="shared" si="175"/>
        <v>319</v>
      </c>
    </row>
    <row r="1512" spans="1:13" hidden="1" outlineLevel="1" x14ac:dyDescent="0.35">
      <c r="A1512" s="64">
        <v>50458275</v>
      </c>
      <c r="B1512" s="64" t="s">
        <v>184</v>
      </c>
      <c r="C1512" s="64">
        <v>4308.22</v>
      </c>
      <c r="D1512" s="64">
        <v>183</v>
      </c>
      <c r="E1512" s="64">
        <v>356.82</v>
      </c>
      <c r="F1512" s="64">
        <v>0</v>
      </c>
      <c r="H1512" s="64">
        <f t="shared" si="176"/>
        <v>-356.82</v>
      </c>
      <c r="J1512" s="64">
        <f t="shared" si="172"/>
        <v>206</v>
      </c>
      <c r="K1512" s="64">
        <f t="shared" si="173"/>
        <v>207</v>
      </c>
      <c r="L1512" s="64">
        <f t="shared" si="174"/>
        <v>760</v>
      </c>
      <c r="M1512" s="64">
        <f t="shared" si="175"/>
        <v>319</v>
      </c>
    </row>
    <row r="1513" spans="1:13" hidden="1" outlineLevel="1" x14ac:dyDescent="0.35">
      <c r="A1513" s="64">
        <v>50462119</v>
      </c>
      <c r="B1513" s="64" t="s">
        <v>405</v>
      </c>
      <c r="C1513" s="64">
        <v>3475.16</v>
      </c>
      <c r="D1513" s="64">
        <v>151</v>
      </c>
      <c r="E1513" s="64">
        <v>289.13</v>
      </c>
      <c r="F1513" s="64">
        <v>292.67</v>
      </c>
      <c r="H1513" s="64">
        <f t="shared" si="176"/>
        <v>3.5400000000000205</v>
      </c>
      <c r="J1513" s="64">
        <f t="shared" si="172"/>
        <v>206</v>
      </c>
      <c r="K1513" s="64">
        <f t="shared" si="173"/>
        <v>208</v>
      </c>
      <c r="L1513" s="64">
        <f t="shared" si="174"/>
        <v>760</v>
      </c>
      <c r="M1513" s="64">
        <f t="shared" si="175"/>
        <v>319</v>
      </c>
    </row>
    <row r="1514" spans="1:13" hidden="1" outlineLevel="1" x14ac:dyDescent="0.35">
      <c r="A1514" s="64">
        <v>50462630</v>
      </c>
      <c r="B1514" s="64" t="s">
        <v>184</v>
      </c>
      <c r="C1514" s="64">
        <v>5771.96</v>
      </c>
      <c r="D1514" s="64">
        <v>183</v>
      </c>
      <c r="E1514" s="64">
        <v>482.94</v>
      </c>
      <c r="F1514" s="64">
        <v>0</v>
      </c>
      <c r="H1514" s="64">
        <f t="shared" si="176"/>
        <v>-482.94</v>
      </c>
      <c r="J1514" s="64">
        <f t="shared" si="172"/>
        <v>206</v>
      </c>
      <c r="K1514" s="64">
        <f t="shared" si="173"/>
        <v>208</v>
      </c>
      <c r="L1514" s="64">
        <f t="shared" si="174"/>
        <v>761</v>
      </c>
      <c r="M1514" s="64">
        <f t="shared" si="175"/>
        <v>319</v>
      </c>
    </row>
    <row r="1515" spans="1:13" hidden="1" outlineLevel="1" x14ac:dyDescent="0.35">
      <c r="A1515" s="64">
        <v>50463571</v>
      </c>
      <c r="B1515" s="64" t="s">
        <v>416</v>
      </c>
      <c r="C1515" s="64">
        <v>4370.51</v>
      </c>
      <c r="D1515" s="64">
        <v>185</v>
      </c>
      <c r="E1515" s="64">
        <v>359.04</v>
      </c>
      <c r="F1515" s="64">
        <v>0</v>
      </c>
      <c r="H1515" s="64">
        <f t="shared" si="176"/>
        <v>-359.04</v>
      </c>
      <c r="J1515" s="64">
        <f t="shared" si="172"/>
        <v>206</v>
      </c>
      <c r="K1515" s="64">
        <f t="shared" si="173"/>
        <v>208</v>
      </c>
      <c r="L1515" s="64">
        <f t="shared" si="174"/>
        <v>761</v>
      </c>
      <c r="M1515" s="64">
        <f t="shared" si="175"/>
        <v>320</v>
      </c>
    </row>
    <row r="1516" spans="1:13" hidden="1" outlineLevel="1" x14ac:dyDescent="0.35">
      <c r="A1516" s="64">
        <v>50466377</v>
      </c>
      <c r="B1516" s="64" t="s">
        <v>184</v>
      </c>
      <c r="C1516" s="64">
        <v>2726.73</v>
      </c>
      <c r="D1516" s="64">
        <v>185</v>
      </c>
      <c r="E1516" s="64">
        <v>213.69</v>
      </c>
      <c r="F1516" s="64">
        <v>0</v>
      </c>
      <c r="H1516" s="64">
        <f t="shared" si="176"/>
        <v>-213.69</v>
      </c>
      <c r="J1516" s="64">
        <f t="shared" si="172"/>
        <v>206</v>
      </c>
      <c r="K1516" s="64">
        <f t="shared" si="173"/>
        <v>208</v>
      </c>
      <c r="L1516" s="64">
        <f t="shared" si="174"/>
        <v>762</v>
      </c>
      <c r="M1516" s="64">
        <f t="shared" si="175"/>
        <v>320</v>
      </c>
    </row>
    <row r="1517" spans="1:13" hidden="1" outlineLevel="1" x14ac:dyDescent="0.35">
      <c r="A1517" s="64">
        <v>50467854</v>
      </c>
      <c r="B1517" s="64" t="s">
        <v>184</v>
      </c>
      <c r="C1517" s="64">
        <v>5846.77</v>
      </c>
      <c r="D1517" s="64">
        <v>183</v>
      </c>
      <c r="E1517" s="64">
        <v>455.84</v>
      </c>
      <c r="F1517" s="64">
        <v>0</v>
      </c>
      <c r="H1517" s="64">
        <f t="shared" si="176"/>
        <v>-455.84</v>
      </c>
      <c r="J1517" s="64">
        <f t="shared" si="172"/>
        <v>206</v>
      </c>
      <c r="K1517" s="64">
        <f t="shared" si="173"/>
        <v>208</v>
      </c>
      <c r="L1517" s="64">
        <f t="shared" si="174"/>
        <v>763</v>
      </c>
      <c r="M1517" s="64">
        <f t="shared" si="175"/>
        <v>320</v>
      </c>
    </row>
    <row r="1518" spans="1:13" hidden="1" outlineLevel="1" x14ac:dyDescent="0.35">
      <c r="A1518" s="64">
        <v>50468034</v>
      </c>
      <c r="B1518" s="64" t="s">
        <v>405</v>
      </c>
      <c r="C1518" s="64">
        <v>2269.56</v>
      </c>
      <c r="D1518" s="64">
        <v>153</v>
      </c>
      <c r="E1518" s="64">
        <v>183.24</v>
      </c>
      <c r="F1518" s="64">
        <v>181.12</v>
      </c>
      <c r="H1518" s="64">
        <f t="shared" si="176"/>
        <v>-2.1200000000000045</v>
      </c>
      <c r="J1518" s="64">
        <f t="shared" si="172"/>
        <v>206</v>
      </c>
      <c r="K1518" s="64">
        <f t="shared" si="173"/>
        <v>209</v>
      </c>
      <c r="L1518" s="64">
        <f t="shared" si="174"/>
        <v>763</v>
      </c>
      <c r="M1518" s="64">
        <f t="shared" si="175"/>
        <v>320</v>
      </c>
    </row>
    <row r="1519" spans="1:13" hidden="1" outlineLevel="1" x14ac:dyDescent="0.35">
      <c r="A1519" s="64">
        <v>50468935</v>
      </c>
      <c r="B1519" s="64" t="s">
        <v>184</v>
      </c>
      <c r="C1519" s="64">
        <v>4872.92</v>
      </c>
      <c r="D1519" s="64">
        <v>183</v>
      </c>
      <c r="E1519" s="64">
        <v>387.58</v>
      </c>
      <c r="F1519" s="64">
        <v>0</v>
      </c>
      <c r="H1519" s="64">
        <f t="shared" si="176"/>
        <v>-387.58</v>
      </c>
      <c r="J1519" s="64">
        <f t="shared" si="172"/>
        <v>206</v>
      </c>
      <c r="K1519" s="64">
        <f t="shared" si="173"/>
        <v>209</v>
      </c>
      <c r="L1519" s="64">
        <f t="shared" si="174"/>
        <v>764</v>
      </c>
      <c r="M1519" s="64">
        <f t="shared" si="175"/>
        <v>320</v>
      </c>
    </row>
    <row r="1520" spans="1:13" hidden="1" outlineLevel="1" x14ac:dyDescent="0.35">
      <c r="A1520" s="64">
        <v>50469636</v>
      </c>
      <c r="B1520" s="64" t="s">
        <v>184</v>
      </c>
      <c r="C1520" s="64">
        <v>6835.18</v>
      </c>
      <c r="D1520" s="64">
        <v>183</v>
      </c>
      <c r="E1520" s="64">
        <v>567.79999999999995</v>
      </c>
      <c r="F1520" s="64">
        <v>0</v>
      </c>
      <c r="H1520" s="64">
        <f t="shared" si="176"/>
        <v>-567.79999999999995</v>
      </c>
      <c r="J1520" s="64">
        <f t="shared" si="172"/>
        <v>206</v>
      </c>
      <c r="K1520" s="64">
        <f t="shared" si="173"/>
        <v>209</v>
      </c>
      <c r="L1520" s="64">
        <f t="shared" si="174"/>
        <v>765</v>
      </c>
      <c r="M1520" s="64">
        <f t="shared" si="175"/>
        <v>320</v>
      </c>
    </row>
    <row r="1521" spans="1:13" hidden="1" outlineLevel="1" x14ac:dyDescent="0.35">
      <c r="A1521" s="64">
        <v>50471368</v>
      </c>
      <c r="B1521" s="64" t="s">
        <v>184</v>
      </c>
      <c r="C1521" s="64">
        <v>5915.17</v>
      </c>
      <c r="D1521" s="64">
        <v>185</v>
      </c>
      <c r="E1521" s="64">
        <v>474.4</v>
      </c>
      <c r="F1521" s="64">
        <v>0</v>
      </c>
      <c r="H1521" s="64">
        <f t="shared" si="176"/>
        <v>-474.4</v>
      </c>
      <c r="J1521" s="64">
        <f t="shared" si="172"/>
        <v>206</v>
      </c>
      <c r="K1521" s="64">
        <f t="shared" si="173"/>
        <v>209</v>
      </c>
      <c r="L1521" s="64">
        <f t="shared" si="174"/>
        <v>766</v>
      </c>
      <c r="M1521" s="64">
        <f t="shared" si="175"/>
        <v>320</v>
      </c>
    </row>
    <row r="1522" spans="1:13" hidden="1" outlineLevel="1" x14ac:dyDescent="0.35">
      <c r="A1522" s="64">
        <v>50471615</v>
      </c>
      <c r="B1522" s="64" t="s">
        <v>184</v>
      </c>
      <c r="C1522" s="64">
        <v>5499.46</v>
      </c>
      <c r="D1522" s="64">
        <v>183</v>
      </c>
      <c r="E1522" s="64">
        <v>442.05</v>
      </c>
      <c r="F1522" s="64">
        <v>0</v>
      </c>
      <c r="H1522" s="64">
        <f t="shared" si="176"/>
        <v>-442.05</v>
      </c>
      <c r="J1522" s="64">
        <f t="shared" si="172"/>
        <v>206</v>
      </c>
      <c r="K1522" s="64">
        <f t="shared" si="173"/>
        <v>209</v>
      </c>
      <c r="L1522" s="64">
        <f t="shared" si="174"/>
        <v>767</v>
      </c>
      <c r="M1522" s="64">
        <f t="shared" si="175"/>
        <v>320</v>
      </c>
    </row>
    <row r="1523" spans="1:13" hidden="1" outlineLevel="1" x14ac:dyDescent="0.35">
      <c r="A1523" s="64">
        <v>50478330</v>
      </c>
      <c r="B1523" s="64" t="s">
        <v>184</v>
      </c>
      <c r="C1523" s="64">
        <v>1899.88</v>
      </c>
      <c r="D1523" s="64">
        <v>183</v>
      </c>
      <c r="E1523" s="64">
        <v>149.97999999999999</v>
      </c>
      <c r="F1523" s="64">
        <v>0</v>
      </c>
      <c r="H1523" s="64">
        <f t="shared" si="176"/>
        <v>-149.97999999999999</v>
      </c>
      <c r="J1523" s="64">
        <f t="shared" si="172"/>
        <v>206</v>
      </c>
      <c r="K1523" s="64">
        <f t="shared" si="173"/>
        <v>209</v>
      </c>
      <c r="L1523" s="64">
        <f t="shared" si="174"/>
        <v>768</v>
      </c>
      <c r="M1523" s="64">
        <f t="shared" si="175"/>
        <v>320</v>
      </c>
    </row>
    <row r="1524" spans="1:13" hidden="1" outlineLevel="1" x14ac:dyDescent="0.35">
      <c r="A1524" s="64">
        <v>50481359</v>
      </c>
      <c r="B1524" s="64" t="s">
        <v>184</v>
      </c>
      <c r="C1524" s="64">
        <v>4311.26</v>
      </c>
      <c r="D1524" s="64">
        <v>183</v>
      </c>
      <c r="E1524" s="64">
        <v>356.61</v>
      </c>
      <c r="F1524" s="64">
        <v>0</v>
      </c>
      <c r="H1524" s="64">
        <f t="shared" si="176"/>
        <v>-356.61</v>
      </c>
      <c r="J1524" s="64">
        <f t="shared" si="172"/>
        <v>206</v>
      </c>
      <c r="K1524" s="64">
        <f t="shared" si="173"/>
        <v>209</v>
      </c>
      <c r="L1524" s="64">
        <f t="shared" si="174"/>
        <v>769</v>
      </c>
      <c r="M1524" s="64">
        <f t="shared" si="175"/>
        <v>320</v>
      </c>
    </row>
    <row r="1525" spans="1:13" hidden="1" outlineLevel="1" x14ac:dyDescent="0.35">
      <c r="A1525" s="64">
        <v>50485278</v>
      </c>
      <c r="B1525" s="64" t="s">
        <v>184</v>
      </c>
      <c r="C1525" s="64">
        <v>8382.5400000000009</v>
      </c>
      <c r="D1525" s="64">
        <v>183</v>
      </c>
      <c r="E1525" s="64">
        <v>714.06</v>
      </c>
      <c r="F1525" s="64">
        <v>0</v>
      </c>
      <c r="H1525" s="64">
        <f t="shared" si="176"/>
        <v>-714.06</v>
      </c>
      <c r="J1525" s="64">
        <f t="shared" si="172"/>
        <v>206</v>
      </c>
      <c r="K1525" s="64">
        <f t="shared" si="173"/>
        <v>209</v>
      </c>
      <c r="L1525" s="64">
        <f t="shared" si="174"/>
        <v>770</v>
      </c>
      <c r="M1525" s="64">
        <f t="shared" si="175"/>
        <v>320</v>
      </c>
    </row>
    <row r="1526" spans="1:13" hidden="1" outlineLevel="1" x14ac:dyDescent="0.35">
      <c r="A1526" s="64">
        <v>50486094</v>
      </c>
      <c r="B1526" s="64" t="s">
        <v>416</v>
      </c>
      <c r="C1526" s="64">
        <v>2850.09</v>
      </c>
      <c r="D1526" s="64">
        <v>183</v>
      </c>
      <c r="E1526" s="64">
        <v>226.57</v>
      </c>
      <c r="F1526" s="64">
        <v>0</v>
      </c>
      <c r="H1526" s="64">
        <f t="shared" si="176"/>
        <v>-226.57</v>
      </c>
      <c r="J1526" s="64">
        <f t="shared" si="172"/>
        <v>206</v>
      </c>
      <c r="K1526" s="64">
        <f t="shared" si="173"/>
        <v>209</v>
      </c>
      <c r="L1526" s="64">
        <f t="shared" si="174"/>
        <v>770</v>
      </c>
      <c r="M1526" s="64">
        <f t="shared" si="175"/>
        <v>321</v>
      </c>
    </row>
    <row r="1527" spans="1:13" hidden="1" outlineLevel="1" x14ac:dyDescent="0.35">
      <c r="A1527" s="64">
        <v>50487084</v>
      </c>
      <c r="B1527" s="64" t="s">
        <v>184</v>
      </c>
      <c r="C1527" s="64">
        <v>5179.46</v>
      </c>
      <c r="D1527" s="64">
        <v>183</v>
      </c>
      <c r="E1527" s="64">
        <v>410.2</v>
      </c>
      <c r="F1527" s="64">
        <v>0</v>
      </c>
      <c r="H1527" s="64">
        <f t="shared" si="176"/>
        <v>-410.2</v>
      </c>
      <c r="J1527" s="64">
        <f t="shared" si="172"/>
        <v>206</v>
      </c>
      <c r="K1527" s="64">
        <f t="shared" si="173"/>
        <v>209</v>
      </c>
      <c r="L1527" s="64">
        <f t="shared" si="174"/>
        <v>771</v>
      </c>
      <c r="M1527" s="64">
        <f t="shared" si="175"/>
        <v>321</v>
      </c>
    </row>
    <row r="1528" spans="1:13" hidden="1" outlineLevel="1" x14ac:dyDescent="0.35">
      <c r="A1528" s="64">
        <v>50487612</v>
      </c>
      <c r="B1528" s="64" t="s">
        <v>184</v>
      </c>
      <c r="C1528" s="64">
        <v>4423.82</v>
      </c>
      <c r="D1528" s="64">
        <v>186</v>
      </c>
      <c r="E1528" s="64">
        <v>346.56</v>
      </c>
      <c r="F1528" s="64">
        <v>0</v>
      </c>
      <c r="H1528" s="64">
        <f t="shared" si="176"/>
        <v>-346.56</v>
      </c>
      <c r="J1528" s="64">
        <f t="shared" si="172"/>
        <v>206</v>
      </c>
      <c r="K1528" s="64">
        <f t="shared" si="173"/>
        <v>209</v>
      </c>
      <c r="L1528" s="64">
        <f t="shared" si="174"/>
        <v>772</v>
      </c>
      <c r="M1528" s="64">
        <f t="shared" si="175"/>
        <v>321</v>
      </c>
    </row>
    <row r="1529" spans="1:13" hidden="1" outlineLevel="1" x14ac:dyDescent="0.35">
      <c r="A1529" s="64">
        <v>50490946</v>
      </c>
      <c r="B1529" s="64" t="s">
        <v>184</v>
      </c>
      <c r="C1529" s="64">
        <v>2523.73</v>
      </c>
      <c r="D1529" s="64">
        <v>182</v>
      </c>
      <c r="E1529" s="64">
        <v>206.21</v>
      </c>
      <c r="F1529" s="64">
        <v>0</v>
      </c>
      <c r="H1529" s="64">
        <f t="shared" si="176"/>
        <v>-206.21</v>
      </c>
      <c r="J1529" s="64">
        <f t="shared" si="172"/>
        <v>206</v>
      </c>
      <c r="K1529" s="64">
        <f t="shared" si="173"/>
        <v>209</v>
      </c>
      <c r="L1529" s="64">
        <f t="shared" si="174"/>
        <v>773</v>
      </c>
      <c r="M1529" s="64">
        <f t="shared" si="175"/>
        <v>321</v>
      </c>
    </row>
    <row r="1530" spans="1:13" hidden="1" outlineLevel="1" x14ac:dyDescent="0.35">
      <c r="A1530" s="64">
        <v>50492299</v>
      </c>
      <c r="B1530" s="64" t="s">
        <v>102</v>
      </c>
      <c r="C1530" s="64">
        <v>4462.92</v>
      </c>
      <c r="D1530" s="64">
        <v>182</v>
      </c>
      <c r="E1530" s="64">
        <v>366.33</v>
      </c>
      <c r="F1530" s="64">
        <v>371.02</v>
      </c>
      <c r="H1530" s="64">
        <f t="shared" si="176"/>
        <v>4.6899999999999977</v>
      </c>
      <c r="J1530" s="64">
        <f t="shared" si="172"/>
        <v>207</v>
      </c>
      <c r="K1530" s="64">
        <f t="shared" si="173"/>
        <v>209</v>
      </c>
      <c r="L1530" s="64">
        <f t="shared" si="174"/>
        <v>773</v>
      </c>
      <c r="M1530" s="64">
        <f t="shared" si="175"/>
        <v>321</v>
      </c>
    </row>
    <row r="1531" spans="1:13" hidden="1" outlineLevel="1" x14ac:dyDescent="0.35">
      <c r="A1531" s="64">
        <v>50495566</v>
      </c>
      <c r="B1531" s="64" t="s">
        <v>184</v>
      </c>
      <c r="C1531" s="64">
        <v>4918.01</v>
      </c>
      <c r="D1531" s="64">
        <v>182</v>
      </c>
      <c r="E1531" s="64">
        <v>383.3</v>
      </c>
      <c r="F1531" s="64">
        <v>0</v>
      </c>
      <c r="H1531" s="64">
        <f t="shared" si="176"/>
        <v>-383.3</v>
      </c>
      <c r="J1531" s="64">
        <f t="shared" si="172"/>
        <v>207</v>
      </c>
      <c r="K1531" s="64">
        <f t="shared" si="173"/>
        <v>209</v>
      </c>
      <c r="L1531" s="64">
        <f t="shared" si="174"/>
        <v>774</v>
      </c>
      <c r="M1531" s="64">
        <f t="shared" si="175"/>
        <v>321</v>
      </c>
    </row>
    <row r="1532" spans="1:13" hidden="1" outlineLevel="1" x14ac:dyDescent="0.35">
      <c r="A1532" s="64">
        <v>50496134</v>
      </c>
      <c r="B1532" s="64" t="s">
        <v>416</v>
      </c>
      <c r="C1532" s="64">
        <v>3145</v>
      </c>
      <c r="D1532" s="64">
        <v>183</v>
      </c>
      <c r="E1532" s="64">
        <v>251.97</v>
      </c>
      <c r="F1532" s="64">
        <v>0</v>
      </c>
      <c r="H1532" s="64">
        <f t="shared" si="176"/>
        <v>-251.97</v>
      </c>
      <c r="J1532" s="64">
        <f t="shared" si="172"/>
        <v>207</v>
      </c>
      <c r="K1532" s="64">
        <f t="shared" si="173"/>
        <v>209</v>
      </c>
      <c r="L1532" s="64">
        <f t="shared" si="174"/>
        <v>774</v>
      </c>
      <c r="M1532" s="64">
        <f t="shared" si="175"/>
        <v>322</v>
      </c>
    </row>
    <row r="1533" spans="1:13" hidden="1" outlineLevel="1" x14ac:dyDescent="0.35">
      <c r="A1533" s="64">
        <v>50496928</v>
      </c>
      <c r="B1533" s="64" t="s">
        <v>184</v>
      </c>
      <c r="C1533" s="64">
        <v>2064.59</v>
      </c>
      <c r="D1533" s="64">
        <v>184</v>
      </c>
      <c r="E1533" s="64">
        <v>168.81</v>
      </c>
      <c r="F1533" s="64">
        <v>0</v>
      </c>
      <c r="H1533" s="64">
        <f t="shared" si="176"/>
        <v>-168.81</v>
      </c>
      <c r="J1533" s="64">
        <f t="shared" si="172"/>
        <v>207</v>
      </c>
      <c r="K1533" s="64">
        <f t="shared" si="173"/>
        <v>209</v>
      </c>
      <c r="L1533" s="64">
        <f t="shared" si="174"/>
        <v>775</v>
      </c>
      <c r="M1533" s="64">
        <f t="shared" si="175"/>
        <v>322</v>
      </c>
    </row>
    <row r="1534" spans="1:13" hidden="1" outlineLevel="1" x14ac:dyDescent="0.35">
      <c r="A1534" s="64">
        <v>50497538</v>
      </c>
      <c r="B1534" s="64" t="s">
        <v>184</v>
      </c>
      <c r="C1534" s="64">
        <v>3075.73</v>
      </c>
      <c r="D1534" s="64">
        <v>185</v>
      </c>
      <c r="E1534" s="64">
        <v>256.52999999999997</v>
      </c>
      <c r="F1534" s="64">
        <v>0</v>
      </c>
      <c r="H1534" s="64">
        <f t="shared" si="176"/>
        <v>-256.52999999999997</v>
      </c>
      <c r="J1534" s="64">
        <f t="shared" si="172"/>
        <v>207</v>
      </c>
      <c r="K1534" s="64">
        <f t="shared" si="173"/>
        <v>209</v>
      </c>
      <c r="L1534" s="64">
        <f t="shared" si="174"/>
        <v>776</v>
      </c>
      <c r="M1534" s="64">
        <f t="shared" si="175"/>
        <v>322</v>
      </c>
    </row>
    <row r="1535" spans="1:13" hidden="1" outlineLevel="1" x14ac:dyDescent="0.35">
      <c r="A1535" s="64">
        <v>50497869</v>
      </c>
      <c r="B1535" s="64" t="s">
        <v>416</v>
      </c>
      <c r="C1535" s="64">
        <v>532.84</v>
      </c>
      <c r="D1535" s="64">
        <v>40</v>
      </c>
      <c r="E1535" s="64">
        <v>42.32</v>
      </c>
      <c r="F1535" s="64">
        <v>0</v>
      </c>
      <c r="H1535" s="64">
        <f t="shared" si="176"/>
        <v>-42.32</v>
      </c>
      <c r="J1535" s="64">
        <f t="shared" si="172"/>
        <v>207</v>
      </c>
      <c r="K1535" s="64">
        <f t="shared" si="173"/>
        <v>209</v>
      </c>
      <c r="L1535" s="64">
        <f t="shared" si="174"/>
        <v>776</v>
      </c>
      <c r="M1535" s="64">
        <f t="shared" si="175"/>
        <v>323</v>
      </c>
    </row>
    <row r="1536" spans="1:13" hidden="1" outlineLevel="1" x14ac:dyDescent="0.35">
      <c r="A1536" s="64">
        <v>50497992</v>
      </c>
      <c r="B1536" s="64" t="s">
        <v>405</v>
      </c>
      <c r="C1536" s="64">
        <v>2379.9</v>
      </c>
      <c r="D1536" s="64">
        <v>153</v>
      </c>
      <c r="E1536" s="64">
        <v>179.76</v>
      </c>
      <c r="F1536" s="64">
        <v>173.9</v>
      </c>
      <c r="H1536" s="64">
        <f t="shared" si="176"/>
        <v>-5.8599999999999852</v>
      </c>
      <c r="J1536" s="64">
        <f t="shared" si="172"/>
        <v>207</v>
      </c>
      <c r="K1536" s="64">
        <f t="shared" si="173"/>
        <v>210</v>
      </c>
      <c r="L1536" s="64">
        <f t="shared" si="174"/>
        <v>776</v>
      </c>
      <c r="M1536" s="64">
        <f t="shared" si="175"/>
        <v>323</v>
      </c>
    </row>
    <row r="1537" spans="1:13" hidden="1" outlineLevel="1" x14ac:dyDescent="0.35">
      <c r="A1537" s="64">
        <v>50498057</v>
      </c>
      <c r="B1537" s="64" t="s">
        <v>416</v>
      </c>
      <c r="C1537" s="64">
        <v>5011.17</v>
      </c>
      <c r="D1537" s="64">
        <v>182</v>
      </c>
      <c r="E1537" s="64">
        <v>415.28</v>
      </c>
      <c r="F1537" s="64">
        <v>0</v>
      </c>
      <c r="H1537" s="64">
        <f t="shared" si="176"/>
        <v>-415.28</v>
      </c>
      <c r="J1537" s="64">
        <f t="shared" si="172"/>
        <v>207</v>
      </c>
      <c r="K1537" s="64">
        <f t="shared" si="173"/>
        <v>210</v>
      </c>
      <c r="L1537" s="64">
        <f t="shared" si="174"/>
        <v>776</v>
      </c>
      <c r="M1537" s="64">
        <f t="shared" si="175"/>
        <v>324</v>
      </c>
    </row>
    <row r="1538" spans="1:13" hidden="1" outlineLevel="1" x14ac:dyDescent="0.35">
      <c r="A1538" s="64">
        <v>50498213</v>
      </c>
      <c r="B1538" s="64" t="s">
        <v>184</v>
      </c>
      <c r="C1538" s="64">
        <v>4486.1099999999997</v>
      </c>
      <c r="D1538" s="64">
        <v>184</v>
      </c>
      <c r="E1538" s="64">
        <v>356.71</v>
      </c>
      <c r="F1538" s="64">
        <v>0</v>
      </c>
      <c r="H1538" s="64">
        <f t="shared" si="176"/>
        <v>-356.71</v>
      </c>
      <c r="J1538" s="64">
        <f t="shared" si="172"/>
        <v>207</v>
      </c>
      <c r="K1538" s="64">
        <f t="shared" si="173"/>
        <v>210</v>
      </c>
      <c r="L1538" s="64">
        <f t="shared" si="174"/>
        <v>777</v>
      </c>
      <c r="M1538" s="64">
        <f t="shared" si="175"/>
        <v>324</v>
      </c>
    </row>
    <row r="1539" spans="1:13" hidden="1" outlineLevel="1" x14ac:dyDescent="0.35">
      <c r="A1539" s="64">
        <v>50499112</v>
      </c>
      <c r="B1539" s="64" t="s">
        <v>184</v>
      </c>
      <c r="C1539" s="64">
        <v>2361.63</v>
      </c>
      <c r="D1539" s="64">
        <v>183</v>
      </c>
      <c r="E1539" s="64">
        <v>194.08</v>
      </c>
      <c r="F1539" s="64">
        <v>0</v>
      </c>
      <c r="H1539" s="64">
        <f t="shared" si="176"/>
        <v>-194.08</v>
      </c>
      <c r="J1539" s="64">
        <f t="shared" si="172"/>
        <v>207</v>
      </c>
      <c r="K1539" s="64">
        <f t="shared" si="173"/>
        <v>210</v>
      </c>
      <c r="L1539" s="64">
        <f t="shared" si="174"/>
        <v>778</v>
      </c>
      <c r="M1539" s="64">
        <f t="shared" si="175"/>
        <v>324</v>
      </c>
    </row>
    <row r="1540" spans="1:13" hidden="1" outlineLevel="1" x14ac:dyDescent="0.35">
      <c r="A1540" s="64">
        <v>50499344</v>
      </c>
      <c r="B1540" s="64" t="s">
        <v>405</v>
      </c>
      <c r="C1540" s="64">
        <v>3742.27</v>
      </c>
      <c r="D1540" s="64">
        <v>151</v>
      </c>
      <c r="E1540" s="64">
        <v>271.13</v>
      </c>
      <c r="F1540" s="64">
        <v>260.67</v>
      </c>
      <c r="H1540" s="64">
        <f t="shared" si="176"/>
        <v>-10.45999999999998</v>
      </c>
      <c r="J1540" s="64">
        <f t="shared" si="172"/>
        <v>207</v>
      </c>
      <c r="K1540" s="64">
        <f t="shared" si="173"/>
        <v>211</v>
      </c>
      <c r="L1540" s="64">
        <f t="shared" si="174"/>
        <v>778</v>
      </c>
      <c r="M1540" s="64">
        <f t="shared" si="175"/>
        <v>324</v>
      </c>
    </row>
    <row r="1541" spans="1:13" hidden="1" outlineLevel="1" x14ac:dyDescent="0.35">
      <c r="A1541" s="64">
        <v>50501561</v>
      </c>
      <c r="B1541" s="64" t="s">
        <v>184</v>
      </c>
      <c r="C1541" s="64">
        <v>1894.34</v>
      </c>
      <c r="D1541" s="64">
        <v>182</v>
      </c>
      <c r="E1541" s="64">
        <v>150.69</v>
      </c>
      <c r="F1541" s="64">
        <v>0</v>
      </c>
      <c r="H1541" s="64">
        <f t="shared" si="176"/>
        <v>-150.69</v>
      </c>
      <c r="J1541" s="64">
        <f t="shared" si="172"/>
        <v>207</v>
      </c>
      <c r="K1541" s="64">
        <f t="shared" si="173"/>
        <v>211</v>
      </c>
      <c r="L1541" s="64">
        <f t="shared" si="174"/>
        <v>779</v>
      </c>
      <c r="M1541" s="64">
        <f t="shared" si="175"/>
        <v>324</v>
      </c>
    </row>
    <row r="1542" spans="1:13" hidden="1" outlineLevel="1" x14ac:dyDescent="0.35">
      <c r="A1542" s="64">
        <v>50501800</v>
      </c>
      <c r="B1542" s="64" t="s">
        <v>184</v>
      </c>
      <c r="C1542" s="64">
        <v>5762.83</v>
      </c>
      <c r="D1542" s="64">
        <v>186</v>
      </c>
      <c r="E1542" s="64">
        <v>472.03</v>
      </c>
      <c r="F1542" s="64">
        <v>0</v>
      </c>
      <c r="H1542" s="64">
        <f t="shared" si="176"/>
        <v>-472.03</v>
      </c>
      <c r="J1542" s="64">
        <f t="shared" si="172"/>
        <v>207</v>
      </c>
      <c r="K1542" s="64">
        <f t="shared" si="173"/>
        <v>211</v>
      </c>
      <c r="L1542" s="64">
        <f t="shared" si="174"/>
        <v>780</v>
      </c>
      <c r="M1542" s="64">
        <f t="shared" si="175"/>
        <v>324</v>
      </c>
    </row>
    <row r="1543" spans="1:13" hidden="1" outlineLevel="1" x14ac:dyDescent="0.35">
      <c r="A1543" s="64">
        <v>50508856</v>
      </c>
      <c r="B1543" s="64" t="s">
        <v>102</v>
      </c>
      <c r="C1543" s="64">
        <v>3644.6</v>
      </c>
      <c r="D1543" s="64">
        <v>154</v>
      </c>
      <c r="E1543" s="64">
        <v>287.79000000000002</v>
      </c>
      <c r="F1543" s="64">
        <v>285.88</v>
      </c>
      <c r="H1543" s="64">
        <f t="shared" si="176"/>
        <v>-1.910000000000025</v>
      </c>
      <c r="J1543" s="64">
        <f t="shared" si="172"/>
        <v>208</v>
      </c>
      <c r="K1543" s="64">
        <f t="shared" si="173"/>
        <v>211</v>
      </c>
      <c r="L1543" s="64">
        <f t="shared" si="174"/>
        <v>780</v>
      </c>
      <c r="M1543" s="64">
        <f t="shared" si="175"/>
        <v>324</v>
      </c>
    </row>
    <row r="1544" spans="1:13" hidden="1" outlineLevel="1" x14ac:dyDescent="0.35">
      <c r="A1544" s="64">
        <v>50509101</v>
      </c>
      <c r="B1544" s="64" t="s">
        <v>416</v>
      </c>
      <c r="C1544" s="64">
        <v>3673.69</v>
      </c>
      <c r="D1544" s="64">
        <v>183</v>
      </c>
      <c r="E1544" s="64">
        <v>290.68</v>
      </c>
      <c r="F1544" s="64">
        <v>0</v>
      </c>
      <c r="H1544" s="64">
        <f t="shared" si="176"/>
        <v>-290.68</v>
      </c>
      <c r="J1544" s="64">
        <f t="shared" si="172"/>
        <v>208</v>
      </c>
      <c r="K1544" s="64">
        <f t="shared" si="173"/>
        <v>211</v>
      </c>
      <c r="L1544" s="64">
        <f t="shared" si="174"/>
        <v>780</v>
      </c>
      <c r="M1544" s="64">
        <f t="shared" si="175"/>
        <v>325</v>
      </c>
    </row>
    <row r="1545" spans="1:13" hidden="1" outlineLevel="1" x14ac:dyDescent="0.35">
      <c r="A1545" s="64">
        <v>50511099</v>
      </c>
      <c r="B1545" s="64" t="s">
        <v>416</v>
      </c>
      <c r="C1545" s="64">
        <v>2486.86</v>
      </c>
      <c r="D1545" s="64">
        <v>184</v>
      </c>
      <c r="E1545" s="64">
        <v>201.74</v>
      </c>
      <c r="F1545" s="64">
        <v>0</v>
      </c>
      <c r="H1545" s="64">
        <f t="shared" si="176"/>
        <v>-201.74</v>
      </c>
      <c r="J1545" s="64">
        <f t="shared" si="172"/>
        <v>208</v>
      </c>
      <c r="K1545" s="64">
        <f t="shared" si="173"/>
        <v>211</v>
      </c>
      <c r="L1545" s="64">
        <f t="shared" si="174"/>
        <v>780</v>
      </c>
      <c r="M1545" s="64">
        <f t="shared" si="175"/>
        <v>326</v>
      </c>
    </row>
    <row r="1546" spans="1:13" hidden="1" outlineLevel="1" x14ac:dyDescent="0.35">
      <c r="A1546" s="64">
        <v>50512899</v>
      </c>
      <c r="B1546" s="64" t="s">
        <v>184</v>
      </c>
      <c r="C1546" s="64">
        <v>8665.7999999999993</v>
      </c>
      <c r="D1546" s="64">
        <v>183</v>
      </c>
      <c r="E1546" s="64">
        <v>683.16</v>
      </c>
      <c r="F1546" s="64">
        <v>0</v>
      </c>
      <c r="H1546" s="64">
        <f t="shared" si="176"/>
        <v>-683.16</v>
      </c>
      <c r="J1546" s="64">
        <f t="shared" si="172"/>
        <v>208</v>
      </c>
      <c r="K1546" s="64">
        <f t="shared" si="173"/>
        <v>211</v>
      </c>
      <c r="L1546" s="64">
        <f t="shared" si="174"/>
        <v>781</v>
      </c>
      <c r="M1546" s="64">
        <f t="shared" si="175"/>
        <v>326</v>
      </c>
    </row>
    <row r="1547" spans="1:13" hidden="1" outlineLevel="1" x14ac:dyDescent="0.35">
      <c r="A1547" s="64">
        <v>50513665</v>
      </c>
      <c r="B1547" s="64" t="s">
        <v>184</v>
      </c>
      <c r="C1547" s="64">
        <v>870.73</v>
      </c>
      <c r="D1547" s="64">
        <v>185</v>
      </c>
      <c r="E1547" s="64">
        <v>67.930000000000007</v>
      </c>
      <c r="F1547" s="64">
        <v>0</v>
      </c>
      <c r="H1547" s="64">
        <f t="shared" si="176"/>
        <v>-67.930000000000007</v>
      </c>
      <c r="J1547" s="64">
        <f t="shared" si="172"/>
        <v>208</v>
      </c>
      <c r="K1547" s="64">
        <f t="shared" si="173"/>
        <v>211</v>
      </c>
      <c r="L1547" s="64">
        <f t="shared" si="174"/>
        <v>782</v>
      </c>
      <c r="M1547" s="64">
        <f t="shared" si="175"/>
        <v>326</v>
      </c>
    </row>
    <row r="1548" spans="1:13" hidden="1" outlineLevel="1" x14ac:dyDescent="0.35">
      <c r="A1548" s="64">
        <v>50516510</v>
      </c>
      <c r="B1548" s="64" t="s">
        <v>405</v>
      </c>
      <c r="C1548" s="64">
        <v>6610.39</v>
      </c>
      <c r="D1548" s="64">
        <v>153</v>
      </c>
      <c r="E1548" s="64">
        <v>518.74</v>
      </c>
      <c r="F1548" s="64">
        <v>512.20000000000005</v>
      </c>
      <c r="H1548" s="64">
        <f t="shared" si="176"/>
        <v>-6.5399999999999636</v>
      </c>
      <c r="J1548" s="64">
        <f t="shared" si="172"/>
        <v>208</v>
      </c>
      <c r="K1548" s="64">
        <f t="shared" si="173"/>
        <v>212</v>
      </c>
      <c r="L1548" s="64">
        <f t="shared" si="174"/>
        <v>782</v>
      </c>
      <c r="M1548" s="64">
        <f t="shared" si="175"/>
        <v>326</v>
      </c>
    </row>
    <row r="1549" spans="1:13" hidden="1" outlineLevel="1" x14ac:dyDescent="0.35">
      <c r="A1549" s="64">
        <v>50517625</v>
      </c>
      <c r="B1549" s="64" t="s">
        <v>184</v>
      </c>
      <c r="C1549" s="64">
        <v>3262.03</v>
      </c>
      <c r="D1549" s="64">
        <v>182</v>
      </c>
      <c r="E1549" s="64">
        <v>263.60000000000002</v>
      </c>
      <c r="F1549" s="64">
        <v>0</v>
      </c>
      <c r="H1549" s="64">
        <f t="shared" si="176"/>
        <v>-263.60000000000002</v>
      </c>
      <c r="J1549" s="64">
        <f t="shared" si="172"/>
        <v>208</v>
      </c>
      <c r="K1549" s="64">
        <f t="shared" si="173"/>
        <v>212</v>
      </c>
      <c r="L1549" s="64">
        <f t="shared" si="174"/>
        <v>783</v>
      </c>
      <c r="M1549" s="64">
        <f t="shared" si="175"/>
        <v>326</v>
      </c>
    </row>
    <row r="1550" spans="1:13" hidden="1" outlineLevel="1" x14ac:dyDescent="0.35">
      <c r="A1550" s="64">
        <v>50517823</v>
      </c>
      <c r="B1550" s="64" t="s">
        <v>102</v>
      </c>
      <c r="C1550" s="64">
        <v>4607.93</v>
      </c>
      <c r="D1550" s="64">
        <v>184</v>
      </c>
      <c r="E1550" s="64">
        <v>375.43</v>
      </c>
      <c r="F1550" s="64">
        <v>375.88</v>
      </c>
      <c r="H1550" s="64">
        <f t="shared" si="176"/>
        <v>0.44999999999998863</v>
      </c>
      <c r="J1550" s="64">
        <f t="shared" si="172"/>
        <v>209</v>
      </c>
      <c r="K1550" s="64">
        <f t="shared" si="173"/>
        <v>212</v>
      </c>
      <c r="L1550" s="64">
        <f t="shared" si="174"/>
        <v>783</v>
      </c>
      <c r="M1550" s="64">
        <f t="shared" si="175"/>
        <v>326</v>
      </c>
    </row>
    <row r="1551" spans="1:13" hidden="1" outlineLevel="1" x14ac:dyDescent="0.35">
      <c r="A1551" s="64">
        <v>50518045</v>
      </c>
      <c r="B1551" s="64" t="s">
        <v>405</v>
      </c>
      <c r="C1551" s="64">
        <v>2992.31</v>
      </c>
      <c r="D1551" s="64">
        <v>185</v>
      </c>
      <c r="E1551" s="64">
        <v>238.81</v>
      </c>
      <c r="F1551" s="64">
        <v>240.94</v>
      </c>
      <c r="H1551" s="64">
        <f t="shared" si="176"/>
        <v>2.1299999999999955</v>
      </c>
      <c r="J1551" s="64">
        <f t="shared" si="172"/>
        <v>209</v>
      </c>
      <c r="K1551" s="64">
        <f t="shared" si="173"/>
        <v>213</v>
      </c>
      <c r="L1551" s="64">
        <f t="shared" si="174"/>
        <v>783</v>
      </c>
      <c r="M1551" s="64">
        <f t="shared" si="175"/>
        <v>326</v>
      </c>
    </row>
    <row r="1552" spans="1:13" hidden="1" outlineLevel="1" x14ac:dyDescent="0.35">
      <c r="A1552" s="64">
        <v>50520149</v>
      </c>
      <c r="B1552" s="64" t="s">
        <v>184</v>
      </c>
      <c r="C1552" s="64">
        <v>5457.78</v>
      </c>
      <c r="D1552" s="64">
        <v>183</v>
      </c>
      <c r="E1552" s="64">
        <v>431.79</v>
      </c>
      <c r="F1552" s="64">
        <v>0</v>
      </c>
      <c r="H1552" s="64">
        <f t="shared" si="176"/>
        <v>-431.79</v>
      </c>
      <c r="J1552" s="64">
        <f t="shared" si="172"/>
        <v>209</v>
      </c>
      <c r="K1552" s="64">
        <f t="shared" si="173"/>
        <v>213</v>
      </c>
      <c r="L1552" s="64">
        <f t="shared" si="174"/>
        <v>784</v>
      </c>
      <c r="M1552" s="64">
        <f t="shared" si="175"/>
        <v>326</v>
      </c>
    </row>
    <row r="1553" spans="1:13" hidden="1" outlineLevel="1" x14ac:dyDescent="0.35">
      <c r="A1553" s="64">
        <v>50522442</v>
      </c>
      <c r="B1553" s="64" t="s">
        <v>184</v>
      </c>
      <c r="C1553" s="64">
        <v>3336.9</v>
      </c>
      <c r="D1553" s="64">
        <v>153</v>
      </c>
      <c r="E1553" s="64">
        <v>264.12</v>
      </c>
      <c r="F1553" s="64">
        <v>0</v>
      </c>
      <c r="H1553" s="64">
        <f t="shared" si="176"/>
        <v>-264.12</v>
      </c>
      <c r="J1553" s="64">
        <f t="shared" si="172"/>
        <v>209</v>
      </c>
      <c r="K1553" s="64">
        <f t="shared" si="173"/>
        <v>213</v>
      </c>
      <c r="L1553" s="64">
        <f t="shared" si="174"/>
        <v>785</v>
      </c>
      <c r="M1553" s="64">
        <f t="shared" si="175"/>
        <v>326</v>
      </c>
    </row>
    <row r="1554" spans="1:13" hidden="1" outlineLevel="1" x14ac:dyDescent="0.35">
      <c r="A1554" s="64">
        <v>50523193</v>
      </c>
      <c r="B1554" s="64" t="s">
        <v>416</v>
      </c>
      <c r="C1554" s="64">
        <v>2263.42</v>
      </c>
      <c r="D1554" s="64">
        <v>183</v>
      </c>
      <c r="E1554" s="64">
        <v>185.17</v>
      </c>
      <c r="F1554" s="64">
        <v>0</v>
      </c>
      <c r="H1554" s="64">
        <f t="shared" si="176"/>
        <v>-185.17</v>
      </c>
      <c r="J1554" s="64">
        <f t="shared" si="172"/>
        <v>209</v>
      </c>
      <c r="K1554" s="64">
        <f t="shared" si="173"/>
        <v>213</v>
      </c>
      <c r="L1554" s="64">
        <f t="shared" si="174"/>
        <v>785</v>
      </c>
      <c r="M1554" s="64">
        <f t="shared" si="175"/>
        <v>327</v>
      </c>
    </row>
    <row r="1555" spans="1:13" hidden="1" outlineLevel="1" x14ac:dyDescent="0.35">
      <c r="A1555" s="64">
        <v>50524258</v>
      </c>
      <c r="B1555" s="64" t="s">
        <v>102</v>
      </c>
      <c r="C1555" s="64">
        <v>5681.99</v>
      </c>
      <c r="D1555" s="64">
        <v>184</v>
      </c>
      <c r="E1555" s="64">
        <v>448.6</v>
      </c>
      <c r="F1555" s="64">
        <v>442.01</v>
      </c>
      <c r="H1555" s="64">
        <f t="shared" si="176"/>
        <v>-6.5900000000000318</v>
      </c>
      <c r="J1555" s="64">
        <f t="shared" si="172"/>
        <v>210</v>
      </c>
      <c r="K1555" s="64">
        <f t="shared" si="173"/>
        <v>213</v>
      </c>
      <c r="L1555" s="64">
        <f t="shared" si="174"/>
        <v>785</v>
      </c>
      <c r="M1555" s="64">
        <f t="shared" si="175"/>
        <v>327</v>
      </c>
    </row>
    <row r="1556" spans="1:13" hidden="1" outlineLevel="1" x14ac:dyDescent="0.35">
      <c r="A1556" s="64">
        <v>50527674</v>
      </c>
      <c r="B1556" s="64" t="s">
        <v>405</v>
      </c>
      <c r="C1556" s="64">
        <v>3475.96</v>
      </c>
      <c r="D1556" s="64">
        <v>184</v>
      </c>
      <c r="E1556" s="64">
        <v>272.13</v>
      </c>
      <c r="F1556" s="64">
        <v>262.23</v>
      </c>
      <c r="H1556" s="64">
        <f t="shared" si="176"/>
        <v>-9.8999999999999773</v>
      </c>
      <c r="J1556" s="64">
        <f t="shared" si="172"/>
        <v>210</v>
      </c>
      <c r="K1556" s="64">
        <f t="shared" si="173"/>
        <v>214</v>
      </c>
      <c r="L1556" s="64">
        <f t="shared" si="174"/>
        <v>785</v>
      </c>
      <c r="M1556" s="64">
        <f t="shared" si="175"/>
        <v>327</v>
      </c>
    </row>
    <row r="1557" spans="1:13" hidden="1" outlineLevel="1" x14ac:dyDescent="0.35">
      <c r="A1557" s="64">
        <v>50533382</v>
      </c>
      <c r="B1557" s="64" t="s">
        <v>405</v>
      </c>
      <c r="C1557" s="64">
        <v>5913</v>
      </c>
      <c r="D1557" s="64">
        <v>153</v>
      </c>
      <c r="E1557" s="64">
        <v>513.6</v>
      </c>
      <c r="F1557" s="64">
        <v>516.88</v>
      </c>
      <c r="H1557" s="64">
        <f t="shared" si="176"/>
        <v>3.2799999999999727</v>
      </c>
      <c r="J1557" s="64">
        <f t="shared" ref="J1557:J1620" si="177">IF($B1557=J$19,J1556+1,J1556)</f>
        <v>210</v>
      </c>
      <c r="K1557" s="64">
        <f t="shared" ref="K1557:K1620" si="178">IF($B1557=K$19,K1556+1,K1556)</f>
        <v>215</v>
      </c>
      <c r="L1557" s="64">
        <f t="shared" ref="L1557:L1620" si="179">IF($B1557=L$19,L1556+1,L1556)</f>
        <v>785</v>
      </c>
      <c r="M1557" s="64">
        <f t="shared" ref="M1557:M1620" si="180">IF($B1557=M$19,M1556+1,M1556)</f>
        <v>327</v>
      </c>
    </row>
    <row r="1558" spans="1:13" hidden="1" outlineLevel="1" x14ac:dyDescent="0.35">
      <c r="A1558" s="64">
        <v>50534257</v>
      </c>
      <c r="B1558" s="64" t="s">
        <v>184</v>
      </c>
      <c r="C1558" s="64">
        <v>5480.5</v>
      </c>
      <c r="D1558" s="64">
        <v>183</v>
      </c>
      <c r="E1558" s="64">
        <v>455.12</v>
      </c>
      <c r="F1558" s="64">
        <v>0</v>
      </c>
      <c r="H1558" s="64">
        <f t="shared" ref="H1558:H1621" si="181">F1558-E1558</f>
        <v>-455.12</v>
      </c>
      <c r="J1558" s="64">
        <f t="shared" si="177"/>
        <v>210</v>
      </c>
      <c r="K1558" s="64">
        <f t="shared" si="178"/>
        <v>215</v>
      </c>
      <c r="L1558" s="64">
        <f t="shared" si="179"/>
        <v>786</v>
      </c>
      <c r="M1558" s="64">
        <f t="shared" si="180"/>
        <v>327</v>
      </c>
    </row>
    <row r="1559" spans="1:13" hidden="1" outlineLevel="1" x14ac:dyDescent="0.35">
      <c r="A1559" s="64">
        <v>50536021</v>
      </c>
      <c r="B1559" s="64" t="s">
        <v>184</v>
      </c>
      <c r="C1559" s="64">
        <v>5427.77</v>
      </c>
      <c r="D1559" s="64">
        <v>183</v>
      </c>
      <c r="E1559" s="64">
        <v>406.57</v>
      </c>
      <c r="F1559" s="64">
        <v>0</v>
      </c>
      <c r="H1559" s="64">
        <f t="shared" si="181"/>
        <v>-406.57</v>
      </c>
      <c r="J1559" s="64">
        <f t="shared" si="177"/>
        <v>210</v>
      </c>
      <c r="K1559" s="64">
        <f t="shared" si="178"/>
        <v>215</v>
      </c>
      <c r="L1559" s="64">
        <f t="shared" si="179"/>
        <v>787</v>
      </c>
      <c r="M1559" s="64">
        <f t="shared" si="180"/>
        <v>327</v>
      </c>
    </row>
    <row r="1560" spans="1:13" hidden="1" outlineLevel="1" x14ac:dyDescent="0.35">
      <c r="A1560" s="64">
        <v>50540676</v>
      </c>
      <c r="B1560" s="64" t="s">
        <v>102</v>
      </c>
      <c r="C1560" s="64">
        <v>4238.6899999999996</v>
      </c>
      <c r="D1560" s="64">
        <v>183</v>
      </c>
      <c r="E1560" s="64">
        <v>347.95</v>
      </c>
      <c r="F1560" s="64">
        <v>339.4</v>
      </c>
      <c r="H1560" s="64">
        <f t="shared" si="181"/>
        <v>-8.5500000000000114</v>
      </c>
      <c r="J1560" s="64">
        <f t="shared" si="177"/>
        <v>211</v>
      </c>
      <c r="K1560" s="64">
        <f t="shared" si="178"/>
        <v>215</v>
      </c>
      <c r="L1560" s="64">
        <f t="shared" si="179"/>
        <v>787</v>
      </c>
      <c r="M1560" s="64">
        <f t="shared" si="180"/>
        <v>327</v>
      </c>
    </row>
    <row r="1561" spans="1:13" hidden="1" outlineLevel="1" x14ac:dyDescent="0.35">
      <c r="A1561" s="64">
        <v>50542961</v>
      </c>
      <c r="B1561" s="64" t="s">
        <v>405</v>
      </c>
      <c r="C1561" s="64">
        <v>5896.32</v>
      </c>
      <c r="D1561" s="64">
        <v>185</v>
      </c>
      <c r="E1561" s="64">
        <v>469.04</v>
      </c>
      <c r="F1561" s="64">
        <v>467.85</v>
      </c>
      <c r="H1561" s="64">
        <f t="shared" si="181"/>
        <v>-1.1899999999999977</v>
      </c>
      <c r="J1561" s="64">
        <f t="shared" si="177"/>
        <v>211</v>
      </c>
      <c r="K1561" s="64">
        <f t="shared" si="178"/>
        <v>216</v>
      </c>
      <c r="L1561" s="64">
        <f t="shared" si="179"/>
        <v>787</v>
      </c>
      <c r="M1561" s="64">
        <f t="shared" si="180"/>
        <v>327</v>
      </c>
    </row>
    <row r="1562" spans="1:13" hidden="1" outlineLevel="1" x14ac:dyDescent="0.35">
      <c r="A1562" s="64">
        <v>50542995</v>
      </c>
      <c r="B1562" s="64" t="s">
        <v>184</v>
      </c>
      <c r="C1562" s="64">
        <v>5006.82</v>
      </c>
      <c r="D1562" s="64">
        <v>183</v>
      </c>
      <c r="E1562" s="64">
        <v>385.29</v>
      </c>
      <c r="F1562" s="64">
        <v>0</v>
      </c>
      <c r="H1562" s="64">
        <f t="shared" si="181"/>
        <v>-385.29</v>
      </c>
      <c r="J1562" s="64">
        <f t="shared" si="177"/>
        <v>211</v>
      </c>
      <c r="K1562" s="64">
        <f t="shared" si="178"/>
        <v>216</v>
      </c>
      <c r="L1562" s="64">
        <f t="shared" si="179"/>
        <v>788</v>
      </c>
      <c r="M1562" s="64">
        <f t="shared" si="180"/>
        <v>327</v>
      </c>
    </row>
    <row r="1563" spans="1:13" hidden="1" outlineLevel="1" x14ac:dyDescent="0.35">
      <c r="A1563" s="64">
        <v>50543323</v>
      </c>
      <c r="B1563" s="64" t="s">
        <v>102</v>
      </c>
      <c r="C1563" s="64">
        <v>4347.63</v>
      </c>
      <c r="D1563" s="64">
        <v>153</v>
      </c>
      <c r="E1563" s="64">
        <v>339.32</v>
      </c>
      <c r="F1563" s="64">
        <v>332.39</v>
      </c>
      <c r="H1563" s="64">
        <f t="shared" si="181"/>
        <v>-6.9300000000000068</v>
      </c>
      <c r="J1563" s="64">
        <f t="shared" si="177"/>
        <v>212</v>
      </c>
      <c r="K1563" s="64">
        <f t="shared" si="178"/>
        <v>216</v>
      </c>
      <c r="L1563" s="64">
        <f t="shared" si="179"/>
        <v>788</v>
      </c>
      <c r="M1563" s="64">
        <f t="shared" si="180"/>
        <v>327</v>
      </c>
    </row>
    <row r="1564" spans="1:13" hidden="1" outlineLevel="1" x14ac:dyDescent="0.35">
      <c r="A1564" s="64">
        <v>50543563</v>
      </c>
      <c r="B1564" s="64" t="s">
        <v>184</v>
      </c>
      <c r="C1564" s="64">
        <v>3829.62</v>
      </c>
      <c r="D1564" s="64">
        <v>184</v>
      </c>
      <c r="E1564" s="64">
        <v>309.98</v>
      </c>
      <c r="F1564" s="64">
        <v>0</v>
      </c>
      <c r="H1564" s="64">
        <f t="shared" si="181"/>
        <v>-309.98</v>
      </c>
      <c r="J1564" s="64">
        <f t="shared" si="177"/>
        <v>212</v>
      </c>
      <c r="K1564" s="64">
        <f t="shared" si="178"/>
        <v>216</v>
      </c>
      <c r="L1564" s="64">
        <f t="shared" si="179"/>
        <v>789</v>
      </c>
      <c r="M1564" s="64">
        <f t="shared" si="180"/>
        <v>327</v>
      </c>
    </row>
    <row r="1565" spans="1:13" hidden="1" outlineLevel="1" x14ac:dyDescent="0.35">
      <c r="A1565" s="64">
        <v>50543985</v>
      </c>
      <c r="B1565" s="64" t="s">
        <v>184</v>
      </c>
      <c r="C1565" s="64">
        <v>9016.1299999999992</v>
      </c>
      <c r="D1565" s="64">
        <v>185</v>
      </c>
      <c r="E1565" s="64">
        <v>703.64</v>
      </c>
      <c r="F1565" s="64">
        <v>0</v>
      </c>
      <c r="H1565" s="64">
        <f t="shared" si="181"/>
        <v>-703.64</v>
      </c>
      <c r="J1565" s="64">
        <f t="shared" si="177"/>
        <v>212</v>
      </c>
      <c r="K1565" s="64">
        <f t="shared" si="178"/>
        <v>216</v>
      </c>
      <c r="L1565" s="64">
        <f t="shared" si="179"/>
        <v>790</v>
      </c>
      <c r="M1565" s="64">
        <f t="shared" si="180"/>
        <v>327</v>
      </c>
    </row>
    <row r="1566" spans="1:13" hidden="1" outlineLevel="1" x14ac:dyDescent="0.35">
      <c r="A1566" s="64">
        <v>50544579</v>
      </c>
      <c r="B1566" s="64" t="s">
        <v>102</v>
      </c>
      <c r="C1566" s="64">
        <v>5750.46</v>
      </c>
      <c r="D1566" s="64">
        <v>183</v>
      </c>
      <c r="E1566" s="64">
        <v>478.8</v>
      </c>
      <c r="F1566" s="64">
        <v>480.77</v>
      </c>
      <c r="H1566" s="64">
        <f t="shared" si="181"/>
        <v>1.9699999999999704</v>
      </c>
      <c r="J1566" s="64">
        <f t="shared" si="177"/>
        <v>213</v>
      </c>
      <c r="K1566" s="64">
        <f t="shared" si="178"/>
        <v>216</v>
      </c>
      <c r="L1566" s="64">
        <f t="shared" si="179"/>
        <v>790</v>
      </c>
      <c r="M1566" s="64">
        <f t="shared" si="180"/>
        <v>327</v>
      </c>
    </row>
    <row r="1567" spans="1:13" hidden="1" outlineLevel="1" x14ac:dyDescent="0.35">
      <c r="A1567" s="64">
        <v>50550196</v>
      </c>
      <c r="B1567" s="64" t="s">
        <v>416</v>
      </c>
      <c r="C1567" s="64">
        <v>3250.84</v>
      </c>
      <c r="D1567" s="64">
        <v>184</v>
      </c>
      <c r="E1567" s="64">
        <v>259.92</v>
      </c>
      <c r="F1567" s="64">
        <v>0</v>
      </c>
      <c r="H1567" s="64">
        <f t="shared" si="181"/>
        <v>-259.92</v>
      </c>
      <c r="J1567" s="64">
        <f t="shared" si="177"/>
        <v>213</v>
      </c>
      <c r="K1567" s="64">
        <f t="shared" si="178"/>
        <v>216</v>
      </c>
      <c r="L1567" s="64">
        <f t="shared" si="179"/>
        <v>790</v>
      </c>
      <c r="M1567" s="64">
        <f t="shared" si="180"/>
        <v>328</v>
      </c>
    </row>
    <row r="1568" spans="1:13" hidden="1" outlineLevel="1" x14ac:dyDescent="0.35">
      <c r="A1568" s="64">
        <v>50551780</v>
      </c>
      <c r="B1568" s="64" t="s">
        <v>184</v>
      </c>
      <c r="C1568" s="64">
        <v>3131.64</v>
      </c>
      <c r="D1568" s="64">
        <v>184</v>
      </c>
      <c r="E1568" s="64">
        <v>244.73</v>
      </c>
      <c r="F1568" s="64">
        <v>0</v>
      </c>
      <c r="H1568" s="64">
        <f t="shared" si="181"/>
        <v>-244.73</v>
      </c>
      <c r="J1568" s="64">
        <f t="shared" si="177"/>
        <v>213</v>
      </c>
      <c r="K1568" s="64">
        <f t="shared" si="178"/>
        <v>216</v>
      </c>
      <c r="L1568" s="64">
        <f t="shared" si="179"/>
        <v>791</v>
      </c>
      <c r="M1568" s="64">
        <f t="shared" si="180"/>
        <v>328</v>
      </c>
    </row>
    <row r="1569" spans="1:13" hidden="1" outlineLevel="1" x14ac:dyDescent="0.35">
      <c r="A1569" s="64">
        <v>50552960</v>
      </c>
      <c r="B1569" s="64" t="s">
        <v>405</v>
      </c>
      <c r="C1569" s="64">
        <v>3389.07</v>
      </c>
      <c r="D1569" s="64">
        <v>186</v>
      </c>
      <c r="E1569" s="64">
        <v>271.7</v>
      </c>
      <c r="F1569" s="64">
        <v>266.92</v>
      </c>
      <c r="H1569" s="64">
        <f t="shared" si="181"/>
        <v>-4.7799999999999727</v>
      </c>
      <c r="J1569" s="64">
        <f t="shared" si="177"/>
        <v>213</v>
      </c>
      <c r="K1569" s="64">
        <f t="shared" si="178"/>
        <v>217</v>
      </c>
      <c r="L1569" s="64">
        <f t="shared" si="179"/>
        <v>791</v>
      </c>
      <c r="M1569" s="64">
        <f t="shared" si="180"/>
        <v>328</v>
      </c>
    </row>
    <row r="1570" spans="1:13" hidden="1" outlineLevel="1" x14ac:dyDescent="0.35">
      <c r="A1570" s="64">
        <v>50554164</v>
      </c>
      <c r="B1570" s="64" t="s">
        <v>184</v>
      </c>
      <c r="C1570" s="64">
        <v>2357.5100000000002</v>
      </c>
      <c r="D1570" s="64">
        <v>183</v>
      </c>
      <c r="E1570" s="64">
        <v>180.87</v>
      </c>
      <c r="F1570" s="64">
        <v>0</v>
      </c>
      <c r="H1570" s="64">
        <f t="shared" si="181"/>
        <v>-180.87</v>
      </c>
      <c r="J1570" s="64">
        <f t="shared" si="177"/>
        <v>213</v>
      </c>
      <c r="K1570" s="64">
        <f t="shared" si="178"/>
        <v>217</v>
      </c>
      <c r="L1570" s="64">
        <f t="shared" si="179"/>
        <v>792</v>
      </c>
      <c r="M1570" s="64">
        <f t="shared" si="180"/>
        <v>328</v>
      </c>
    </row>
    <row r="1571" spans="1:13" hidden="1" outlineLevel="1" x14ac:dyDescent="0.35">
      <c r="A1571" s="64">
        <v>50555568</v>
      </c>
      <c r="B1571" s="64" t="s">
        <v>184</v>
      </c>
      <c r="C1571" s="64">
        <v>4669.09</v>
      </c>
      <c r="D1571" s="64">
        <v>186</v>
      </c>
      <c r="E1571" s="64">
        <v>371.82</v>
      </c>
      <c r="F1571" s="64">
        <v>0</v>
      </c>
      <c r="H1571" s="64">
        <f t="shared" si="181"/>
        <v>-371.82</v>
      </c>
      <c r="J1571" s="64">
        <f t="shared" si="177"/>
        <v>213</v>
      </c>
      <c r="K1571" s="64">
        <f t="shared" si="178"/>
        <v>217</v>
      </c>
      <c r="L1571" s="64">
        <f t="shared" si="179"/>
        <v>793</v>
      </c>
      <c r="M1571" s="64">
        <f t="shared" si="180"/>
        <v>328</v>
      </c>
    </row>
    <row r="1572" spans="1:13" hidden="1" outlineLevel="1" x14ac:dyDescent="0.35">
      <c r="A1572" s="64">
        <v>50555807</v>
      </c>
      <c r="B1572" s="64" t="s">
        <v>184</v>
      </c>
      <c r="C1572" s="64">
        <v>3518.45</v>
      </c>
      <c r="D1572" s="64">
        <v>185</v>
      </c>
      <c r="E1572" s="64">
        <v>282.02999999999997</v>
      </c>
      <c r="F1572" s="64">
        <v>0</v>
      </c>
      <c r="H1572" s="64">
        <f t="shared" si="181"/>
        <v>-282.02999999999997</v>
      </c>
      <c r="J1572" s="64">
        <f t="shared" si="177"/>
        <v>213</v>
      </c>
      <c r="K1572" s="64">
        <f t="shared" si="178"/>
        <v>217</v>
      </c>
      <c r="L1572" s="64">
        <f t="shared" si="179"/>
        <v>794</v>
      </c>
      <c r="M1572" s="64">
        <f t="shared" si="180"/>
        <v>328</v>
      </c>
    </row>
    <row r="1573" spans="1:13" hidden="1" outlineLevel="1" x14ac:dyDescent="0.35">
      <c r="A1573" s="64">
        <v>50555930</v>
      </c>
      <c r="B1573" s="64" t="s">
        <v>416</v>
      </c>
      <c r="C1573" s="64">
        <v>5236.43</v>
      </c>
      <c r="D1573" s="64">
        <v>183</v>
      </c>
      <c r="E1573" s="64">
        <v>408.46</v>
      </c>
      <c r="F1573" s="64">
        <v>0</v>
      </c>
      <c r="H1573" s="64">
        <f t="shared" si="181"/>
        <v>-408.46</v>
      </c>
      <c r="J1573" s="64">
        <f t="shared" si="177"/>
        <v>213</v>
      </c>
      <c r="K1573" s="64">
        <f t="shared" si="178"/>
        <v>217</v>
      </c>
      <c r="L1573" s="64">
        <f t="shared" si="179"/>
        <v>794</v>
      </c>
      <c r="M1573" s="64">
        <f t="shared" si="180"/>
        <v>329</v>
      </c>
    </row>
    <row r="1574" spans="1:13" hidden="1" outlineLevel="1" x14ac:dyDescent="0.35">
      <c r="A1574" s="64">
        <v>50556178</v>
      </c>
      <c r="B1574" s="64" t="s">
        <v>102</v>
      </c>
      <c r="C1574" s="64">
        <v>1836.65</v>
      </c>
      <c r="D1574" s="64">
        <v>153</v>
      </c>
      <c r="E1574" s="64">
        <v>147.19</v>
      </c>
      <c r="F1574" s="64">
        <v>144.08000000000001</v>
      </c>
      <c r="H1574" s="64">
        <f t="shared" si="181"/>
        <v>-3.1099999999999852</v>
      </c>
      <c r="J1574" s="64">
        <f t="shared" si="177"/>
        <v>214</v>
      </c>
      <c r="K1574" s="64">
        <f t="shared" si="178"/>
        <v>217</v>
      </c>
      <c r="L1574" s="64">
        <f t="shared" si="179"/>
        <v>794</v>
      </c>
      <c r="M1574" s="64">
        <f t="shared" si="180"/>
        <v>329</v>
      </c>
    </row>
    <row r="1575" spans="1:13" hidden="1" outlineLevel="1" x14ac:dyDescent="0.35">
      <c r="A1575" s="64">
        <v>50562159</v>
      </c>
      <c r="B1575" s="64" t="s">
        <v>184</v>
      </c>
      <c r="C1575" s="64">
        <v>3906.35</v>
      </c>
      <c r="D1575" s="64">
        <v>184</v>
      </c>
      <c r="E1575" s="64">
        <v>292.75</v>
      </c>
      <c r="F1575" s="64">
        <v>0</v>
      </c>
      <c r="H1575" s="64">
        <f t="shared" si="181"/>
        <v>-292.75</v>
      </c>
      <c r="J1575" s="64">
        <f t="shared" si="177"/>
        <v>214</v>
      </c>
      <c r="K1575" s="64">
        <f t="shared" si="178"/>
        <v>217</v>
      </c>
      <c r="L1575" s="64">
        <f t="shared" si="179"/>
        <v>795</v>
      </c>
      <c r="M1575" s="64">
        <f t="shared" si="180"/>
        <v>329</v>
      </c>
    </row>
    <row r="1576" spans="1:13" hidden="1" outlineLevel="1" x14ac:dyDescent="0.35">
      <c r="A1576" s="64">
        <v>50563024</v>
      </c>
      <c r="B1576" s="64" t="s">
        <v>184</v>
      </c>
      <c r="C1576" s="64">
        <v>1946.11</v>
      </c>
      <c r="D1576" s="64">
        <v>183</v>
      </c>
      <c r="E1576" s="64">
        <v>154.91</v>
      </c>
      <c r="F1576" s="64">
        <v>0</v>
      </c>
      <c r="H1576" s="64">
        <f t="shared" si="181"/>
        <v>-154.91</v>
      </c>
      <c r="J1576" s="64">
        <f t="shared" si="177"/>
        <v>214</v>
      </c>
      <c r="K1576" s="64">
        <f t="shared" si="178"/>
        <v>217</v>
      </c>
      <c r="L1576" s="64">
        <f t="shared" si="179"/>
        <v>796</v>
      </c>
      <c r="M1576" s="64">
        <f t="shared" si="180"/>
        <v>329</v>
      </c>
    </row>
    <row r="1577" spans="1:13" hidden="1" outlineLevel="1" x14ac:dyDescent="0.35">
      <c r="A1577" s="64">
        <v>50564064</v>
      </c>
      <c r="B1577" s="64" t="s">
        <v>416</v>
      </c>
      <c r="C1577" s="64">
        <v>4904.1499999999996</v>
      </c>
      <c r="D1577" s="64">
        <v>185</v>
      </c>
      <c r="E1577" s="64">
        <v>419.96</v>
      </c>
      <c r="F1577" s="64">
        <v>0</v>
      </c>
      <c r="H1577" s="64">
        <f t="shared" si="181"/>
        <v>-419.96</v>
      </c>
      <c r="J1577" s="64">
        <f t="shared" si="177"/>
        <v>214</v>
      </c>
      <c r="K1577" s="64">
        <f t="shared" si="178"/>
        <v>217</v>
      </c>
      <c r="L1577" s="64">
        <f t="shared" si="179"/>
        <v>796</v>
      </c>
      <c r="M1577" s="64">
        <f t="shared" si="180"/>
        <v>330</v>
      </c>
    </row>
    <row r="1578" spans="1:13" hidden="1" outlineLevel="1" x14ac:dyDescent="0.35">
      <c r="A1578" s="64">
        <v>50564113</v>
      </c>
      <c r="B1578" s="64" t="s">
        <v>416</v>
      </c>
      <c r="C1578" s="64">
        <v>4019.62</v>
      </c>
      <c r="D1578" s="64">
        <v>185</v>
      </c>
      <c r="E1578" s="64">
        <v>325.37</v>
      </c>
      <c r="F1578" s="64">
        <v>0</v>
      </c>
      <c r="H1578" s="64">
        <f t="shared" si="181"/>
        <v>-325.37</v>
      </c>
      <c r="J1578" s="64">
        <f t="shared" si="177"/>
        <v>214</v>
      </c>
      <c r="K1578" s="64">
        <f t="shared" si="178"/>
        <v>217</v>
      </c>
      <c r="L1578" s="64">
        <f t="shared" si="179"/>
        <v>796</v>
      </c>
      <c r="M1578" s="64">
        <f t="shared" si="180"/>
        <v>331</v>
      </c>
    </row>
    <row r="1579" spans="1:13" hidden="1" outlineLevel="1" x14ac:dyDescent="0.35">
      <c r="A1579" s="64">
        <v>50566606</v>
      </c>
      <c r="B1579" s="64" t="s">
        <v>405</v>
      </c>
      <c r="C1579" s="64">
        <v>5024.45</v>
      </c>
      <c r="D1579" s="64">
        <v>153</v>
      </c>
      <c r="E1579" s="64">
        <v>393.66</v>
      </c>
      <c r="F1579" s="64">
        <v>383.36</v>
      </c>
      <c r="H1579" s="64">
        <f t="shared" si="181"/>
        <v>-10.300000000000011</v>
      </c>
      <c r="J1579" s="64">
        <f t="shared" si="177"/>
        <v>214</v>
      </c>
      <c r="K1579" s="64">
        <f t="shared" si="178"/>
        <v>218</v>
      </c>
      <c r="L1579" s="64">
        <f t="shared" si="179"/>
        <v>796</v>
      </c>
      <c r="M1579" s="64">
        <f t="shared" si="180"/>
        <v>331</v>
      </c>
    </row>
    <row r="1580" spans="1:13" hidden="1" outlineLevel="1" x14ac:dyDescent="0.35">
      <c r="A1580" s="64">
        <v>50567240</v>
      </c>
      <c r="B1580" s="64" t="s">
        <v>102</v>
      </c>
      <c r="C1580" s="64">
        <v>2508.3000000000002</v>
      </c>
      <c r="D1580" s="64">
        <v>154</v>
      </c>
      <c r="E1580" s="64">
        <v>205.83</v>
      </c>
      <c r="F1580" s="64">
        <v>201.61</v>
      </c>
      <c r="H1580" s="64">
        <f t="shared" si="181"/>
        <v>-4.2199999999999989</v>
      </c>
      <c r="J1580" s="64">
        <f t="shared" si="177"/>
        <v>215</v>
      </c>
      <c r="K1580" s="64">
        <f t="shared" si="178"/>
        <v>218</v>
      </c>
      <c r="L1580" s="64">
        <f t="shared" si="179"/>
        <v>796</v>
      </c>
      <c r="M1580" s="64">
        <f t="shared" si="180"/>
        <v>331</v>
      </c>
    </row>
    <row r="1581" spans="1:13" hidden="1" outlineLevel="1" x14ac:dyDescent="0.35">
      <c r="A1581" s="64">
        <v>50568397</v>
      </c>
      <c r="B1581" s="64" t="s">
        <v>405</v>
      </c>
      <c r="C1581" s="64">
        <v>2410.15</v>
      </c>
      <c r="D1581" s="64">
        <v>186</v>
      </c>
      <c r="E1581" s="64">
        <v>196.29</v>
      </c>
      <c r="F1581" s="64">
        <v>197.45</v>
      </c>
      <c r="H1581" s="64">
        <f t="shared" si="181"/>
        <v>1.1599999999999966</v>
      </c>
      <c r="J1581" s="64">
        <f t="shared" si="177"/>
        <v>215</v>
      </c>
      <c r="K1581" s="64">
        <f t="shared" si="178"/>
        <v>219</v>
      </c>
      <c r="L1581" s="64">
        <f t="shared" si="179"/>
        <v>796</v>
      </c>
      <c r="M1581" s="64">
        <f t="shared" si="180"/>
        <v>331</v>
      </c>
    </row>
    <row r="1582" spans="1:13" hidden="1" outlineLevel="1" x14ac:dyDescent="0.35">
      <c r="A1582" s="64">
        <v>50568884</v>
      </c>
      <c r="B1582" s="64" t="s">
        <v>416</v>
      </c>
      <c r="C1582" s="64">
        <v>6211.73</v>
      </c>
      <c r="D1582" s="64">
        <v>185</v>
      </c>
      <c r="E1582" s="64">
        <v>516.76</v>
      </c>
      <c r="F1582" s="64">
        <v>0</v>
      </c>
      <c r="H1582" s="64">
        <f t="shared" si="181"/>
        <v>-516.76</v>
      </c>
      <c r="J1582" s="64">
        <f t="shared" si="177"/>
        <v>215</v>
      </c>
      <c r="K1582" s="64">
        <f t="shared" si="178"/>
        <v>219</v>
      </c>
      <c r="L1582" s="64">
        <f t="shared" si="179"/>
        <v>796</v>
      </c>
      <c r="M1582" s="64">
        <f t="shared" si="180"/>
        <v>332</v>
      </c>
    </row>
    <row r="1583" spans="1:13" hidden="1" outlineLevel="1" x14ac:dyDescent="0.35">
      <c r="A1583" s="64">
        <v>50575756</v>
      </c>
      <c r="B1583" s="64" t="s">
        <v>184</v>
      </c>
      <c r="C1583" s="64">
        <v>4530.91</v>
      </c>
      <c r="D1583" s="64">
        <v>185</v>
      </c>
      <c r="E1583" s="64">
        <v>359.8</v>
      </c>
      <c r="F1583" s="64">
        <v>0</v>
      </c>
      <c r="H1583" s="64">
        <f t="shared" si="181"/>
        <v>-359.8</v>
      </c>
      <c r="J1583" s="64">
        <f t="shared" si="177"/>
        <v>215</v>
      </c>
      <c r="K1583" s="64">
        <f t="shared" si="178"/>
        <v>219</v>
      </c>
      <c r="L1583" s="64">
        <f t="shared" si="179"/>
        <v>797</v>
      </c>
      <c r="M1583" s="64">
        <f t="shared" si="180"/>
        <v>332</v>
      </c>
    </row>
    <row r="1584" spans="1:13" hidden="1" outlineLevel="1" x14ac:dyDescent="0.35">
      <c r="A1584" s="64">
        <v>50579055</v>
      </c>
      <c r="B1584" s="64" t="s">
        <v>184</v>
      </c>
      <c r="C1584" s="64">
        <v>7204</v>
      </c>
      <c r="D1584" s="64">
        <v>184</v>
      </c>
      <c r="E1584" s="64">
        <v>602.58000000000004</v>
      </c>
      <c r="F1584" s="64">
        <v>0</v>
      </c>
      <c r="H1584" s="64">
        <f t="shared" si="181"/>
        <v>-602.58000000000004</v>
      </c>
      <c r="J1584" s="64">
        <f t="shared" si="177"/>
        <v>215</v>
      </c>
      <c r="K1584" s="64">
        <f t="shared" si="178"/>
        <v>219</v>
      </c>
      <c r="L1584" s="64">
        <f t="shared" si="179"/>
        <v>798</v>
      </c>
      <c r="M1584" s="64">
        <f t="shared" si="180"/>
        <v>332</v>
      </c>
    </row>
    <row r="1585" spans="1:13" hidden="1" outlineLevel="1" x14ac:dyDescent="0.35">
      <c r="A1585" s="64">
        <v>50581266</v>
      </c>
      <c r="B1585" s="64" t="s">
        <v>416</v>
      </c>
      <c r="C1585" s="64">
        <v>2632.47</v>
      </c>
      <c r="D1585" s="64">
        <v>183</v>
      </c>
      <c r="E1585" s="64">
        <v>208.77</v>
      </c>
      <c r="F1585" s="64">
        <v>0</v>
      </c>
      <c r="H1585" s="64">
        <f t="shared" si="181"/>
        <v>-208.77</v>
      </c>
      <c r="J1585" s="64">
        <f t="shared" si="177"/>
        <v>215</v>
      </c>
      <c r="K1585" s="64">
        <f t="shared" si="178"/>
        <v>219</v>
      </c>
      <c r="L1585" s="64">
        <f t="shared" si="179"/>
        <v>798</v>
      </c>
      <c r="M1585" s="64">
        <f t="shared" si="180"/>
        <v>333</v>
      </c>
    </row>
    <row r="1586" spans="1:13" hidden="1" outlineLevel="1" x14ac:dyDescent="0.35">
      <c r="A1586" s="64">
        <v>50582058</v>
      </c>
      <c r="B1586" s="64" t="s">
        <v>405</v>
      </c>
      <c r="C1586" s="64">
        <v>5900.72</v>
      </c>
      <c r="D1586" s="64">
        <v>153</v>
      </c>
      <c r="E1586" s="64">
        <v>483.55</v>
      </c>
      <c r="F1586" s="64">
        <v>478.98</v>
      </c>
      <c r="H1586" s="64">
        <f t="shared" si="181"/>
        <v>-4.5699999999999932</v>
      </c>
      <c r="J1586" s="64">
        <f t="shared" si="177"/>
        <v>215</v>
      </c>
      <c r="K1586" s="64">
        <f t="shared" si="178"/>
        <v>220</v>
      </c>
      <c r="L1586" s="64">
        <f t="shared" si="179"/>
        <v>798</v>
      </c>
      <c r="M1586" s="64">
        <f t="shared" si="180"/>
        <v>333</v>
      </c>
    </row>
    <row r="1587" spans="1:13" hidden="1" outlineLevel="1" x14ac:dyDescent="0.35">
      <c r="A1587" s="64">
        <v>50582793</v>
      </c>
      <c r="B1587" s="64" t="s">
        <v>184</v>
      </c>
      <c r="C1587" s="64">
        <v>4099.01</v>
      </c>
      <c r="D1587" s="64">
        <v>185</v>
      </c>
      <c r="E1587" s="64">
        <v>319.39999999999998</v>
      </c>
      <c r="F1587" s="64">
        <v>0</v>
      </c>
      <c r="H1587" s="64">
        <f t="shared" si="181"/>
        <v>-319.39999999999998</v>
      </c>
      <c r="J1587" s="64">
        <f t="shared" si="177"/>
        <v>215</v>
      </c>
      <c r="K1587" s="64">
        <f t="shared" si="178"/>
        <v>220</v>
      </c>
      <c r="L1587" s="64">
        <f t="shared" si="179"/>
        <v>799</v>
      </c>
      <c r="M1587" s="64">
        <f t="shared" si="180"/>
        <v>333</v>
      </c>
    </row>
    <row r="1588" spans="1:13" hidden="1" outlineLevel="1" x14ac:dyDescent="0.35">
      <c r="A1588" s="64">
        <v>50584385</v>
      </c>
      <c r="B1588" s="64" t="s">
        <v>184</v>
      </c>
      <c r="C1588" s="64">
        <v>5090.9399999999996</v>
      </c>
      <c r="D1588" s="64">
        <v>185</v>
      </c>
      <c r="E1588" s="64">
        <v>433.42</v>
      </c>
      <c r="F1588" s="64">
        <v>0</v>
      </c>
      <c r="H1588" s="64">
        <f t="shared" si="181"/>
        <v>-433.42</v>
      </c>
      <c r="J1588" s="64">
        <f t="shared" si="177"/>
        <v>215</v>
      </c>
      <c r="K1588" s="64">
        <f t="shared" si="178"/>
        <v>220</v>
      </c>
      <c r="L1588" s="64">
        <f t="shared" si="179"/>
        <v>800</v>
      </c>
      <c r="M1588" s="64">
        <f t="shared" si="180"/>
        <v>333</v>
      </c>
    </row>
    <row r="1589" spans="1:13" hidden="1" outlineLevel="1" x14ac:dyDescent="0.35">
      <c r="A1589" s="64">
        <v>50585888</v>
      </c>
      <c r="B1589" s="64" t="s">
        <v>416</v>
      </c>
      <c r="C1589" s="64">
        <v>3622.33</v>
      </c>
      <c r="D1589" s="64">
        <v>183</v>
      </c>
      <c r="E1589" s="64">
        <v>296.35000000000002</v>
      </c>
      <c r="F1589" s="64">
        <v>0</v>
      </c>
      <c r="H1589" s="64">
        <f t="shared" si="181"/>
        <v>-296.35000000000002</v>
      </c>
      <c r="J1589" s="64">
        <f t="shared" si="177"/>
        <v>215</v>
      </c>
      <c r="K1589" s="64">
        <f t="shared" si="178"/>
        <v>220</v>
      </c>
      <c r="L1589" s="64">
        <f t="shared" si="179"/>
        <v>800</v>
      </c>
      <c r="M1589" s="64">
        <f t="shared" si="180"/>
        <v>334</v>
      </c>
    </row>
    <row r="1590" spans="1:13" hidden="1" outlineLevel="1" x14ac:dyDescent="0.35">
      <c r="A1590" s="64">
        <v>50586000</v>
      </c>
      <c r="B1590" s="64" t="s">
        <v>102</v>
      </c>
      <c r="C1590" s="64">
        <v>12483.61</v>
      </c>
      <c r="D1590" s="64">
        <v>183</v>
      </c>
      <c r="E1590" s="64">
        <v>1017.13</v>
      </c>
      <c r="F1590" s="64">
        <v>1008.02</v>
      </c>
      <c r="H1590" s="64">
        <f t="shared" si="181"/>
        <v>-9.1100000000000136</v>
      </c>
      <c r="J1590" s="64">
        <f t="shared" si="177"/>
        <v>216</v>
      </c>
      <c r="K1590" s="64">
        <f t="shared" si="178"/>
        <v>220</v>
      </c>
      <c r="L1590" s="64">
        <f t="shared" si="179"/>
        <v>800</v>
      </c>
      <c r="M1590" s="64">
        <f t="shared" si="180"/>
        <v>334</v>
      </c>
    </row>
    <row r="1591" spans="1:13" hidden="1" outlineLevel="1" x14ac:dyDescent="0.35">
      <c r="A1591" s="64">
        <v>50586240</v>
      </c>
      <c r="B1591" s="64" t="s">
        <v>184</v>
      </c>
      <c r="C1591" s="64">
        <v>1511.95</v>
      </c>
      <c r="D1591" s="64">
        <v>183</v>
      </c>
      <c r="E1591" s="64">
        <v>122.01</v>
      </c>
      <c r="F1591" s="64">
        <v>0</v>
      </c>
      <c r="H1591" s="64">
        <f t="shared" si="181"/>
        <v>-122.01</v>
      </c>
      <c r="J1591" s="64">
        <f t="shared" si="177"/>
        <v>216</v>
      </c>
      <c r="K1591" s="64">
        <f t="shared" si="178"/>
        <v>220</v>
      </c>
      <c r="L1591" s="64">
        <f t="shared" si="179"/>
        <v>801</v>
      </c>
      <c r="M1591" s="64">
        <f t="shared" si="180"/>
        <v>334</v>
      </c>
    </row>
    <row r="1592" spans="1:13" hidden="1" outlineLevel="1" x14ac:dyDescent="0.35">
      <c r="A1592" s="64">
        <v>50590853</v>
      </c>
      <c r="B1592" s="64" t="s">
        <v>184</v>
      </c>
      <c r="C1592" s="64">
        <v>2118.23</v>
      </c>
      <c r="D1592" s="64">
        <v>182</v>
      </c>
      <c r="E1592" s="64">
        <v>165.74</v>
      </c>
      <c r="F1592" s="64">
        <v>0</v>
      </c>
      <c r="H1592" s="64">
        <f t="shared" si="181"/>
        <v>-165.74</v>
      </c>
      <c r="J1592" s="64">
        <f t="shared" si="177"/>
        <v>216</v>
      </c>
      <c r="K1592" s="64">
        <f t="shared" si="178"/>
        <v>220</v>
      </c>
      <c r="L1592" s="64">
        <f t="shared" si="179"/>
        <v>802</v>
      </c>
      <c r="M1592" s="64">
        <f t="shared" si="180"/>
        <v>334</v>
      </c>
    </row>
    <row r="1593" spans="1:13" hidden="1" outlineLevel="1" x14ac:dyDescent="0.35">
      <c r="A1593" s="64">
        <v>50591611</v>
      </c>
      <c r="B1593" s="64" t="s">
        <v>184</v>
      </c>
      <c r="C1593" s="64">
        <v>1862.79</v>
      </c>
      <c r="D1593" s="64">
        <v>183</v>
      </c>
      <c r="E1593" s="64">
        <v>152.61000000000001</v>
      </c>
      <c r="F1593" s="64">
        <v>0</v>
      </c>
      <c r="H1593" s="64">
        <f t="shared" si="181"/>
        <v>-152.61000000000001</v>
      </c>
      <c r="J1593" s="64">
        <f t="shared" si="177"/>
        <v>216</v>
      </c>
      <c r="K1593" s="64">
        <f t="shared" si="178"/>
        <v>220</v>
      </c>
      <c r="L1593" s="64">
        <f t="shared" si="179"/>
        <v>803</v>
      </c>
      <c r="M1593" s="64">
        <f t="shared" si="180"/>
        <v>334</v>
      </c>
    </row>
    <row r="1594" spans="1:13" hidden="1" outlineLevel="1" x14ac:dyDescent="0.35">
      <c r="A1594" s="64">
        <v>50592081</v>
      </c>
      <c r="B1594" s="64" t="s">
        <v>184</v>
      </c>
      <c r="C1594" s="64">
        <v>4344.67</v>
      </c>
      <c r="D1594" s="64">
        <v>183</v>
      </c>
      <c r="E1594" s="64">
        <v>354.65</v>
      </c>
      <c r="F1594" s="64">
        <v>0</v>
      </c>
      <c r="H1594" s="64">
        <f t="shared" si="181"/>
        <v>-354.65</v>
      </c>
      <c r="J1594" s="64">
        <f t="shared" si="177"/>
        <v>216</v>
      </c>
      <c r="K1594" s="64">
        <f t="shared" si="178"/>
        <v>220</v>
      </c>
      <c r="L1594" s="64">
        <f t="shared" si="179"/>
        <v>804</v>
      </c>
      <c r="M1594" s="64">
        <f t="shared" si="180"/>
        <v>334</v>
      </c>
    </row>
    <row r="1595" spans="1:13" hidden="1" outlineLevel="1" x14ac:dyDescent="0.35">
      <c r="A1595" s="64">
        <v>50593980</v>
      </c>
      <c r="B1595" s="64" t="s">
        <v>416</v>
      </c>
      <c r="C1595" s="64">
        <v>4306.1000000000004</v>
      </c>
      <c r="D1595" s="64">
        <v>186</v>
      </c>
      <c r="E1595" s="64">
        <v>355.81</v>
      </c>
      <c r="F1595" s="64">
        <v>0</v>
      </c>
      <c r="H1595" s="64">
        <f t="shared" si="181"/>
        <v>-355.81</v>
      </c>
      <c r="J1595" s="64">
        <f t="shared" si="177"/>
        <v>216</v>
      </c>
      <c r="K1595" s="64">
        <f t="shared" si="178"/>
        <v>220</v>
      </c>
      <c r="L1595" s="64">
        <f t="shared" si="179"/>
        <v>804</v>
      </c>
      <c r="M1595" s="64">
        <f t="shared" si="180"/>
        <v>335</v>
      </c>
    </row>
    <row r="1596" spans="1:13" hidden="1" outlineLevel="1" x14ac:dyDescent="0.35">
      <c r="A1596" s="64">
        <v>50594954</v>
      </c>
      <c r="B1596" s="64" t="s">
        <v>184</v>
      </c>
      <c r="C1596" s="64">
        <v>3379.31</v>
      </c>
      <c r="D1596" s="64">
        <v>183</v>
      </c>
      <c r="E1596" s="64">
        <v>276.14999999999998</v>
      </c>
      <c r="F1596" s="64">
        <v>0</v>
      </c>
      <c r="H1596" s="64">
        <f t="shared" si="181"/>
        <v>-276.14999999999998</v>
      </c>
      <c r="J1596" s="64">
        <f t="shared" si="177"/>
        <v>216</v>
      </c>
      <c r="K1596" s="64">
        <f t="shared" si="178"/>
        <v>220</v>
      </c>
      <c r="L1596" s="64">
        <f t="shared" si="179"/>
        <v>805</v>
      </c>
      <c r="M1596" s="64">
        <f t="shared" si="180"/>
        <v>335</v>
      </c>
    </row>
    <row r="1597" spans="1:13" hidden="1" outlineLevel="1" x14ac:dyDescent="0.35">
      <c r="A1597" s="64">
        <v>50596629</v>
      </c>
      <c r="B1597" s="64" t="s">
        <v>184</v>
      </c>
      <c r="C1597" s="64">
        <v>1434.35</v>
      </c>
      <c r="D1597" s="64">
        <v>185</v>
      </c>
      <c r="E1597" s="64">
        <v>117.72</v>
      </c>
      <c r="F1597" s="64">
        <v>0</v>
      </c>
      <c r="H1597" s="64">
        <f t="shared" si="181"/>
        <v>-117.72</v>
      </c>
      <c r="J1597" s="64">
        <f t="shared" si="177"/>
        <v>216</v>
      </c>
      <c r="K1597" s="64">
        <f t="shared" si="178"/>
        <v>220</v>
      </c>
      <c r="L1597" s="64">
        <f t="shared" si="179"/>
        <v>806</v>
      </c>
      <c r="M1597" s="64">
        <f t="shared" si="180"/>
        <v>335</v>
      </c>
    </row>
    <row r="1598" spans="1:13" hidden="1" outlineLevel="1" x14ac:dyDescent="0.35">
      <c r="A1598" s="64">
        <v>50597536</v>
      </c>
      <c r="B1598" s="64" t="s">
        <v>184</v>
      </c>
      <c r="C1598" s="64">
        <v>4807.88</v>
      </c>
      <c r="D1598" s="64">
        <v>185</v>
      </c>
      <c r="E1598" s="64">
        <v>364.1</v>
      </c>
      <c r="F1598" s="64">
        <v>0</v>
      </c>
      <c r="H1598" s="64">
        <f t="shared" si="181"/>
        <v>-364.1</v>
      </c>
      <c r="J1598" s="64">
        <f t="shared" si="177"/>
        <v>216</v>
      </c>
      <c r="K1598" s="64">
        <f t="shared" si="178"/>
        <v>220</v>
      </c>
      <c r="L1598" s="64">
        <f t="shared" si="179"/>
        <v>807</v>
      </c>
      <c r="M1598" s="64">
        <f t="shared" si="180"/>
        <v>335</v>
      </c>
    </row>
    <row r="1599" spans="1:13" hidden="1" outlineLevel="1" x14ac:dyDescent="0.35">
      <c r="A1599" s="64">
        <v>50598279</v>
      </c>
      <c r="B1599" s="64" t="s">
        <v>184</v>
      </c>
      <c r="C1599" s="64">
        <v>2813.32</v>
      </c>
      <c r="D1599" s="64">
        <v>153</v>
      </c>
      <c r="E1599" s="64">
        <v>216.45</v>
      </c>
      <c r="F1599" s="64">
        <v>0</v>
      </c>
      <c r="H1599" s="64">
        <f t="shared" si="181"/>
        <v>-216.45</v>
      </c>
      <c r="J1599" s="64">
        <f t="shared" si="177"/>
        <v>216</v>
      </c>
      <c r="K1599" s="64">
        <f t="shared" si="178"/>
        <v>220</v>
      </c>
      <c r="L1599" s="64">
        <f t="shared" si="179"/>
        <v>808</v>
      </c>
      <c r="M1599" s="64">
        <f t="shared" si="180"/>
        <v>335</v>
      </c>
    </row>
    <row r="1600" spans="1:13" hidden="1" outlineLevel="1" x14ac:dyDescent="0.35">
      <c r="A1600" s="64">
        <v>50598526</v>
      </c>
      <c r="B1600" s="64" t="s">
        <v>416</v>
      </c>
      <c r="C1600" s="64">
        <v>4073.79</v>
      </c>
      <c r="D1600" s="64">
        <v>183</v>
      </c>
      <c r="E1600" s="64">
        <v>327.32</v>
      </c>
      <c r="F1600" s="64">
        <v>0</v>
      </c>
      <c r="H1600" s="64">
        <f t="shared" si="181"/>
        <v>-327.32</v>
      </c>
      <c r="J1600" s="64">
        <f t="shared" si="177"/>
        <v>216</v>
      </c>
      <c r="K1600" s="64">
        <f t="shared" si="178"/>
        <v>220</v>
      </c>
      <c r="L1600" s="64">
        <f t="shared" si="179"/>
        <v>808</v>
      </c>
      <c r="M1600" s="64">
        <f t="shared" si="180"/>
        <v>336</v>
      </c>
    </row>
    <row r="1601" spans="1:13" hidden="1" outlineLevel="1" x14ac:dyDescent="0.35">
      <c r="A1601" s="64">
        <v>50598659</v>
      </c>
      <c r="B1601" s="64" t="s">
        <v>416</v>
      </c>
      <c r="C1601" s="64">
        <v>4894.24</v>
      </c>
      <c r="D1601" s="64">
        <v>183</v>
      </c>
      <c r="E1601" s="64">
        <v>402.47</v>
      </c>
      <c r="F1601" s="64">
        <v>0</v>
      </c>
      <c r="H1601" s="64">
        <f t="shared" si="181"/>
        <v>-402.47</v>
      </c>
      <c r="J1601" s="64">
        <f t="shared" si="177"/>
        <v>216</v>
      </c>
      <c r="K1601" s="64">
        <f t="shared" si="178"/>
        <v>220</v>
      </c>
      <c r="L1601" s="64">
        <f t="shared" si="179"/>
        <v>808</v>
      </c>
      <c r="M1601" s="64">
        <f t="shared" si="180"/>
        <v>337</v>
      </c>
    </row>
    <row r="1602" spans="1:13" hidden="1" outlineLevel="1" x14ac:dyDescent="0.35">
      <c r="A1602" s="64">
        <v>50600462</v>
      </c>
      <c r="B1602" s="64" t="s">
        <v>405</v>
      </c>
      <c r="C1602" s="64">
        <v>2667.17</v>
      </c>
      <c r="D1602" s="64">
        <v>184</v>
      </c>
      <c r="E1602" s="64">
        <v>223.79</v>
      </c>
      <c r="F1602" s="64">
        <v>225.67</v>
      </c>
      <c r="H1602" s="64">
        <f t="shared" si="181"/>
        <v>1.8799999999999955</v>
      </c>
      <c r="J1602" s="64">
        <f t="shared" si="177"/>
        <v>216</v>
      </c>
      <c r="K1602" s="64">
        <f t="shared" si="178"/>
        <v>221</v>
      </c>
      <c r="L1602" s="64">
        <f t="shared" si="179"/>
        <v>808</v>
      </c>
      <c r="M1602" s="64">
        <f t="shared" si="180"/>
        <v>337</v>
      </c>
    </row>
    <row r="1603" spans="1:13" hidden="1" outlineLevel="1" x14ac:dyDescent="0.35">
      <c r="A1603" s="64">
        <v>50601311</v>
      </c>
      <c r="B1603" s="64" t="s">
        <v>405</v>
      </c>
      <c r="C1603" s="64">
        <v>4977.4799999999996</v>
      </c>
      <c r="D1603" s="64">
        <v>151</v>
      </c>
      <c r="E1603" s="64">
        <v>386.01</v>
      </c>
      <c r="F1603" s="64">
        <v>374.73</v>
      </c>
      <c r="H1603" s="64">
        <f t="shared" si="181"/>
        <v>-11.279999999999973</v>
      </c>
      <c r="J1603" s="64">
        <f t="shared" si="177"/>
        <v>216</v>
      </c>
      <c r="K1603" s="64">
        <f t="shared" si="178"/>
        <v>222</v>
      </c>
      <c r="L1603" s="64">
        <f t="shared" si="179"/>
        <v>808</v>
      </c>
      <c r="M1603" s="64">
        <f t="shared" si="180"/>
        <v>337</v>
      </c>
    </row>
    <row r="1604" spans="1:13" hidden="1" outlineLevel="1" x14ac:dyDescent="0.35">
      <c r="A1604" s="64">
        <v>50606246</v>
      </c>
      <c r="B1604" s="64" t="s">
        <v>184</v>
      </c>
      <c r="C1604" s="64">
        <v>12270.9</v>
      </c>
      <c r="D1604" s="64">
        <v>183</v>
      </c>
      <c r="E1604" s="64">
        <v>1025.8900000000001</v>
      </c>
      <c r="F1604" s="64">
        <v>0</v>
      </c>
      <c r="H1604" s="64">
        <f t="shared" si="181"/>
        <v>-1025.8900000000001</v>
      </c>
      <c r="J1604" s="64">
        <f t="shared" si="177"/>
        <v>216</v>
      </c>
      <c r="K1604" s="64">
        <f t="shared" si="178"/>
        <v>222</v>
      </c>
      <c r="L1604" s="64">
        <f t="shared" si="179"/>
        <v>809</v>
      </c>
      <c r="M1604" s="64">
        <f t="shared" si="180"/>
        <v>337</v>
      </c>
    </row>
    <row r="1605" spans="1:13" hidden="1" outlineLevel="1" x14ac:dyDescent="0.35">
      <c r="A1605" s="64">
        <v>50608044</v>
      </c>
      <c r="B1605" s="64" t="s">
        <v>102</v>
      </c>
      <c r="C1605" s="64">
        <v>1910.62</v>
      </c>
      <c r="D1605" s="64">
        <v>186</v>
      </c>
      <c r="E1605" s="64">
        <v>157</v>
      </c>
      <c r="F1605" s="64">
        <v>156.35</v>
      </c>
      <c r="H1605" s="64">
        <f t="shared" si="181"/>
        <v>-0.65000000000000568</v>
      </c>
      <c r="J1605" s="64">
        <f t="shared" si="177"/>
        <v>217</v>
      </c>
      <c r="K1605" s="64">
        <f t="shared" si="178"/>
        <v>222</v>
      </c>
      <c r="L1605" s="64">
        <f t="shared" si="179"/>
        <v>809</v>
      </c>
      <c r="M1605" s="64">
        <f t="shared" si="180"/>
        <v>337</v>
      </c>
    </row>
    <row r="1606" spans="1:13" hidden="1" outlineLevel="1" x14ac:dyDescent="0.35">
      <c r="A1606" s="64">
        <v>50610304</v>
      </c>
      <c r="B1606" s="64" t="s">
        <v>416</v>
      </c>
      <c r="C1606" s="64">
        <v>1210.27</v>
      </c>
      <c r="D1606" s="64">
        <v>183</v>
      </c>
      <c r="E1606" s="64">
        <v>101.85</v>
      </c>
      <c r="F1606" s="64">
        <v>0</v>
      </c>
      <c r="H1606" s="64">
        <f t="shared" si="181"/>
        <v>-101.85</v>
      </c>
      <c r="J1606" s="64">
        <f t="shared" si="177"/>
        <v>217</v>
      </c>
      <c r="K1606" s="64">
        <f t="shared" si="178"/>
        <v>222</v>
      </c>
      <c r="L1606" s="64">
        <f t="shared" si="179"/>
        <v>809</v>
      </c>
      <c r="M1606" s="64">
        <f t="shared" si="180"/>
        <v>338</v>
      </c>
    </row>
    <row r="1607" spans="1:13" hidden="1" outlineLevel="1" x14ac:dyDescent="0.35">
      <c r="A1607" s="64">
        <v>50611724</v>
      </c>
      <c r="B1607" s="64" t="s">
        <v>184</v>
      </c>
      <c r="C1607" s="64">
        <v>5582.11</v>
      </c>
      <c r="D1607" s="64">
        <v>185</v>
      </c>
      <c r="E1607" s="64">
        <v>446.56</v>
      </c>
      <c r="F1607" s="64">
        <v>0</v>
      </c>
      <c r="H1607" s="64">
        <f t="shared" si="181"/>
        <v>-446.56</v>
      </c>
      <c r="J1607" s="64">
        <f t="shared" si="177"/>
        <v>217</v>
      </c>
      <c r="K1607" s="64">
        <f t="shared" si="178"/>
        <v>222</v>
      </c>
      <c r="L1607" s="64">
        <f t="shared" si="179"/>
        <v>810</v>
      </c>
      <c r="M1607" s="64">
        <f t="shared" si="180"/>
        <v>338</v>
      </c>
    </row>
    <row r="1608" spans="1:13" hidden="1" outlineLevel="1" x14ac:dyDescent="0.35">
      <c r="A1608" s="64">
        <v>50612219</v>
      </c>
      <c r="B1608" s="64" t="s">
        <v>184</v>
      </c>
      <c r="C1608" s="64">
        <v>4787.16</v>
      </c>
      <c r="D1608" s="64">
        <v>183</v>
      </c>
      <c r="E1608" s="64">
        <v>385.89</v>
      </c>
      <c r="F1608" s="64">
        <v>0</v>
      </c>
      <c r="H1608" s="64">
        <f t="shared" si="181"/>
        <v>-385.89</v>
      </c>
      <c r="J1608" s="64">
        <f t="shared" si="177"/>
        <v>217</v>
      </c>
      <c r="K1608" s="64">
        <f t="shared" si="178"/>
        <v>222</v>
      </c>
      <c r="L1608" s="64">
        <f t="shared" si="179"/>
        <v>811</v>
      </c>
      <c r="M1608" s="64">
        <f t="shared" si="180"/>
        <v>338</v>
      </c>
    </row>
    <row r="1609" spans="1:13" hidden="1" outlineLevel="1" x14ac:dyDescent="0.35">
      <c r="A1609" s="64">
        <v>50613134</v>
      </c>
      <c r="B1609" s="64" t="s">
        <v>184</v>
      </c>
      <c r="C1609" s="64">
        <v>4283.07</v>
      </c>
      <c r="D1609" s="64">
        <v>185</v>
      </c>
      <c r="E1609" s="64">
        <v>341.14</v>
      </c>
      <c r="F1609" s="64">
        <v>0</v>
      </c>
      <c r="H1609" s="64">
        <f t="shared" si="181"/>
        <v>-341.14</v>
      </c>
      <c r="J1609" s="64">
        <f t="shared" si="177"/>
        <v>217</v>
      </c>
      <c r="K1609" s="64">
        <f t="shared" si="178"/>
        <v>222</v>
      </c>
      <c r="L1609" s="64">
        <f t="shared" si="179"/>
        <v>812</v>
      </c>
      <c r="M1609" s="64">
        <f t="shared" si="180"/>
        <v>338</v>
      </c>
    </row>
    <row r="1610" spans="1:13" hidden="1" outlineLevel="1" x14ac:dyDescent="0.35">
      <c r="A1610" s="64">
        <v>50614273</v>
      </c>
      <c r="B1610" s="64" t="s">
        <v>184</v>
      </c>
      <c r="C1610" s="64">
        <v>6713.97</v>
      </c>
      <c r="D1610" s="64">
        <v>183</v>
      </c>
      <c r="E1610" s="64">
        <v>533.48</v>
      </c>
      <c r="F1610" s="64">
        <v>0</v>
      </c>
      <c r="H1610" s="64">
        <f t="shared" si="181"/>
        <v>-533.48</v>
      </c>
      <c r="J1610" s="64">
        <f t="shared" si="177"/>
        <v>217</v>
      </c>
      <c r="K1610" s="64">
        <f t="shared" si="178"/>
        <v>222</v>
      </c>
      <c r="L1610" s="64">
        <f t="shared" si="179"/>
        <v>813</v>
      </c>
      <c r="M1610" s="64">
        <f t="shared" si="180"/>
        <v>338</v>
      </c>
    </row>
    <row r="1611" spans="1:13" hidden="1" outlineLevel="1" x14ac:dyDescent="0.35">
      <c r="A1611" s="64">
        <v>50616849</v>
      </c>
      <c r="B1611" s="64" t="s">
        <v>184</v>
      </c>
      <c r="C1611" s="64">
        <v>5249.74</v>
      </c>
      <c r="D1611" s="64">
        <v>186</v>
      </c>
      <c r="E1611" s="64">
        <v>426.91</v>
      </c>
      <c r="F1611" s="64">
        <v>0</v>
      </c>
      <c r="H1611" s="64">
        <f t="shared" si="181"/>
        <v>-426.91</v>
      </c>
      <c r="J1611" s="64">
        <f t="shared" si="177"/>
        <v>217</v>
      </c>
      <c r="K1611" s="64">
        <f t="shared" si="178"/>
        <v>222</v>
      </c>
      <c r="L1611" s="64">
        <f t="shared" si="179"/>
        <v>814</v>
      </c>
      <c r="M1611" s="64">
        <f t="shared" si="180"/>
        <v>338</v>
      </c>
    </row>
    <row r="1612" spans="1:13" hidden="1" outlineLevel="1" x14ac:dyDescent="0.35">
      <c r="A1612" s="64">
        <v>50617269</v>
      </c>
      <c r="B1612" s="64" t="s">
        <v>184</v>
      </c>
      <c r="C1612" s="64">
        <v>2463.1</v>
      </c>
      <c r="D1612" s="64">
        <v>184</v>
      </c>
      <c r="E1612" s="64">
        <v>207.7</v>
      </c>
      <c r="F1612" s="64">
        <v>0</v>
      </c>
      <c r="H1612" s="64">
        <f t="shared" si="181"/>
        <v>-207.7</v>
      </c>
      <c r="J1612" s="64">
        <f t="shared" si="177"/>
        <v>217</v>
      </c>
      <c r="K1612" s="64">
        <f t="shared" si="178"/>
        <v>222</v>
      </c>
      <c r="L1612" s="64">
        <f t="shared" si="179"/>
        <v>815</v>
      </c>
      <c r="M1612" s="64">
        <f t="shared" si="180"/>
        <v>338</v>
      </c>
    </row>
    <row r="1613" spans="1:13" hidden="1" outlineLevel="1" x14ac:dyDescent="0.35">
      <c r="A1613" s="64">
        <v>50617368</v>
      </c>
      <c r="B1613" s="64" t="s">
        <v>405</v>
      </c>
      <c r="C1613" s="64">
        <v>5601.5</v>
      </c>
      <c r="D1613" s="64">
        <v>153</v>
      </c>
      <c r="E1613" s="64">
        <v>415.38</v>
      </c>
      <c r="F1613" s="64">
        <v>400.84</v>
      </c>
      <c r="H1613" s="64">
        <f t="shared" si="181"/>
        <v>-14.54000000000002</v>
      </c>
      <c r="J1613" s="64">
        <f t="shared" si="177"/>
        <v>217</v>
      </c>
      <c r="K1613" s="64">
        <f t="shared" si="178"/>
        <v>223</v>
      </c>
      <c r="L1613" s="64">
        <f t="shared" si="179"/>
        <v>815</v>
      </c>
      <c r="M1613" s="64">
        <f t="shared" si="180"/>
        <v>338</v>
      </c>
    </row>
    <row r="1614" spans="1:13" hidden="1" outlineLevel="1" x14ac:dyDescent="0.35">
      <c r="A1614" s="64">
        <v>50619215</v>
      </c>
      <c r="B1614" s="64" t="s">
        <v>405</v>
      </c>
      <c r="C1614" s="64">
        <v>2709.77</v>
      </c>
      <c r="D1614" s="64">
        <v>184</v>
      </c>
      <c r="E1614" s="64">
        <v>219.56</v>
      </c>
      <c r="F1614" s="64">
        <v>215.78</v>
      </c>
      <c r="H1614" s="64">
        <f t="shared" si="181"/>
        <v>-3.7800000000000011</v>
      </c>
      <c r="J1614" s="64">
        <f t="shared" si="177"/>
        <v>217</v>
      </c>
      <c r="K1614" s="64">
        <f t="shared" si="178"/>
        <v>224</v>
      </c>
      <c r="L1614" s="64">
        <f t="shared" si="179"/>
        <v>815</v>
      </c>
      <c r="M1614" s="64">
        <f t="shared" si="180"/>
        <v>338</v>
      </c>
    </row>
    <row r="1615" spans="1:13" hidden="1" outlineLevel="1" x14ac:dyDescent="0.35">
      <c r="A1615" s="64">
        <v>50621715</v>
      </c>
      <c r="B1615" s="64" t="s">
        <v>184</v>
      </c>
      <c r="C1615" s="64">
        <v>4799.8999999999996</v>
      </c>
      <c r="D1615" s="64">
        <v>183</v>
      </c>
      <c r="E1615" s="64">
        <v>380.27</v>
      </c>
      <c r="F1615" s="64">
        <v>0</v>
      </c>
      <c r="H1615" s="64">
        <f t="shared" si="181"/>
        <v>-380.27</v>
      </c>
      <c r="J1615" s="64">
        <f t="shared" si="177"/>
        <v>217</v>
      </c>
      <c r="K1615" s="64">
        <f t="shared" si="178"/>
        <v>224</v>
      </c>
      <c r="L1615" s="64">
        <f t="shared" si="179"/>
        <v>816</v>
      </c>
      <c r="M1615" s="64">
        <f t="shared" si="180"/>
        <v>338</v>
      </c>
    </row>
    <row r="1616" spans="1:13" hidden="1" outlineLevel="1" x14ac:dyDescent="0.35">
      <c r="A1616" s="64">
        <v>50622739</v>
      </c>
      <c r="B1616" s="64" t="s">
        <v>416</v>
      </c>
      <c r="C1616" s="64">
        <v>3071.3</v>
      </c>
      <c r="D1616" s="64">
        <v>182</v>
      </c>
      <c r="E1616" s="64">
        <v>246.2</v>
      </c>
      <c r="F1616" s="64">
        <v>0</v>
      </c>
      <c r="H1616" s="64">
        <f t="shared" si="181"/>
        <v>-246.2</v>
      </c>
      <c r="J1616" s="64">
        <f t="shared" si="177"/>
        <v>217</v>
      </c>
      <c r="K1616" s="64">
        <f t="shared" si="178"/>
        <v>224</v>
      </c>
      <c r="L1616" s="64">
        <f t="shared" si="179"/>
        <v>816</v>
      </c>
      <c r="M1616" s="64">
        <f t="shared" si="180"/>
        <v>339</v>
      </c>
    </row>
    <row r="1617" spans="1:13" hidden="1" outlineLevel="1" x14ac:dyDescent="0.35">
      <c r="A1617" s="64">
        <v>50623753</v>
      </c>
      <c r="B1617" s="64" t="s">
        <v>405</v>
      </c>
      <c r="C1617" s="64">
        <v>4072.34</v>
      </c>
      <c r="D1617" s="64">
        <v>183</v>
      </c>
      <c r="E1617" s="64">
        <v>308.16000000000003</v>
      </c>
      <c r="F1617" s="64">
        <v>295.95</v>
      </c>
      <c r="H1617" s="64">
        <f t="shared" si="181"/>
        <v>-12.210000000000036</v>
      </c>
      <c r="J1617" s="64">
        <f t="shared" si="177"/>
        <v>217</v>
      </c>
      <c r="K1617" s="64">
        <f t="shared" si="178"/>
        <v>225</v>
      </c>
      <c r="L1617" s="64">
        <f t="shared" si="179"/>
        <v>816</v>
      </c>
      <c r="M1617" s="64">
        <f t="shared" si="180"/>
        <v>339</v>
      </c>
    </row>
    <row r="1618" spans="1:13" hidden="1" outlineLevel="1" x14ac:dyDescent="0.35">
      <c r="A1618" s="64">
        <v>50624660</v>
      </c>
      <c r="B1618" s="64" t="s">
        <v>416</v>
      </c>
      <c r="C1618" s="64">
        <v>4533.46</v>
      </c>
      <c r="D1618" s="64">
        <v>184</v>
      </c>
      <c r="E1618" s="64">
        <v>364.42</v>
      </c>
      <c r="F1618" s="64">
        <v>0</v>
      </c>
      <c r="H1618" s="64">
        <f t="shared" si="181"/>
        <v>-364.42</v>
      </c>
      <c r="J1618" s="64">
        <f t="shared" si="177"/>
        <v>217</v>
      </c>
      <c r="K1618" s="64">
        <f t="shared" si="178"/>
        <v>225</v>
      </c>
      <c r="L1618" s="64">
        <f t="shared" si="179"/>
        <v>816</v>
      </c>
      <c r="M1618" s="64">
        <f t="shared" si="180"/>
        <v>340</v>
      </c>
    </row>
    <row r="1619" spans="1:13" hidden="1" outlineLevel="1" x14ac:dyDescent="0.35">
      <c r="A1619" s="64">
        <v>50625014</v>
      </c>
      <c r="B1619" s="64" t="s">
        <v>405</v>
      </c>
      <c r="C1619" s="64">
        <v>3609.93</v>
      </c>
      <c r="D1619" s="64">
        <v>153</v>
      </c>
      <c r="E1619" s="64">
        <v>305.57</v>
      </c>
      <c r="F1619" s="64">
        <v>306.04000000000002</v>
      </c>
      <c r="H1619" s="64">
        <f t="shared" si="181"/>
        <v>0.47000000000002728</v>
      </c>
      <c r="J1619" s="64">
        <f t="shared" si="177"/>
        <v>217</v>
      </c>
      <c r="K1619" s="64">
        <f t="shared" si="178"/>
        <v>226</v>
      </c>
      <c r="L1619" s="64">
        <f t="shared" si="179"/>
        <v>816</v>
      </c>
      <c r="M1619" s="64">
        <f t="shared" si="180"/>
        <v>340</v>
      </c>
    </row>
    <row r="1620" spans="1:13" hidden="1" outlineLevel="1" x14ac:dyDescent="0.35">
      <c r="A1620" s="64">
        <v>50625733</v>
      </c>
      <c r="B1620" s="64" t="s">
        <v>184</v>
      </c>
      <c r="C1620" s="64">
        <v>2394.92</v>
      </c>
      <c r="D1620" s="64">
        <v>183</v>
      </c>
      <c r="E1620" s="64">
        <v>195.39</v>
      </c>
      <c r="F1620" s="64">
        <v>0</v>
      </c>
      <c r="H1620" s="64">
        <f t="shared" si="181"/>
        <v>-195.39</v>
      </c>
      <c r="J1620" s="64">
        <f t="shared" si="177"/>
        <v>217</v>
      </c>
      <c r="K1620" s="64">
        <f t="shared" si="178"/>
        <v>226</v>
      </c>
      <c r="L1620" s="64">
        <f t="shared" si="179"/>
        <v>817</v>
      </c>
      <c r="M1620" s="64">
        <f t="shared" si="180"/>
        <v>340</v>
      </c>
    </row>
    <row r="1621" spans="1:13" hidden="1" outlineLevel="1" x14ac:dyDescent="0.35">
      <c r="A1621" s="64">
        <v>50627268</v>
      </c>
      <c r="B1621" s="64" t="s">
        <v>184</v>
      </c>
      <c r="C1621" s="64">
        <v>1053.95</v>
      </c>
      <c r="D1621" s="64">
        <v>186</v>
      </c>
      <c r="E1621" s="64">
        <v>77.650000000000006</v>
      </c>
      <c r="F1621" s="64">
        <v>0</v>
      </c>
      <c r="H1621" s="64">
        <f t="shared" si="181"/>
        <v>-77.650000000000006</v>
      </c>
      <c r="J1621" s="64">
        <f t="shared" ref="J1621:J1684" si="182">IF($B1621=J$19,J1620+1,J1620)</f>
        <v>217</v>
      </c>
      <c r="K1621" s="64">
        <f t="shared" ref="K1621:K1684" si="183">IF($B1621=K$19,K1620+1,K1620)</f>
        <v>226</v>
      </c>
      <c r="L1621" s="64">
        <f t="shared" ref="L1621:L1684" si="184">IF($B1621=L$19,L1620+1,L1620)</f>
        <v>818</v>
      </c>
      <c r="M1621" s="64">
        <f t="shared" ref="M1621:M1684" si="185">IF($B1621=M$19,M1620+1,M1620)</f>
        <v>340</v>
      </c>
    </row>
    <row r="1622" spans="1:13" hidden="1" outlineLevel="1" x14ac:dyDescent="0.35">
      <c r="A1622" s="64">
        <v>50628951</v>
      </c>
      <c r="B1622" s="64" t="s">
        <v>184</v>
      </c>
      <c r="C1622" s="64">
        <v>2939.47</v>
      </c>
      <c r="D1622" s="64">
        <v>183</v>
      </c>
      <c r="E1622" s="64">
        <v>225.43</v>
      </c>
      <c r="F1622" s="64">
        <v>0</v>
      </c>
      <c r="H1622" s="64">
        <f t="shared" ref="H1622:H1685" si="186">F1622-E1622</f>
        <v>-225.43</v>
      </c>
      <c r="J1622" s="64">
        <f t="shared" si="182"/>
        <v>217</v>
      </c>
      <c r="K1622" s="64">
        <f t="shared" si="183"/>
        <v>226</v>
      </c>
      <c r="L1622" s="64">
        <f t="shared" si="184"/>
        <v>819</v>
      </c>
      <c r="M1622" s="64">
        <f t="shared" si="185"/>
        <v>340</v>
      </c>
    </row>
    <row r="1623" spans="1:13" hidden="1" outlineLevel="1" x14ac:dyDescent="0.35">
      <c r="A1623" s="64">
        <v>50629008</v>
      </c>
      <c r="B1623" s="64" t="s">
        <v>405</v>
      </c>
      <c r="C1623" s="64">
        <v>2544.41</v>
      </c>
      <c r="D1623" s="64">
        <v>154</v>
      </c>
      <c r="E1623" s="64">
        <v>208.12</v>
      </c>
      <c r="F1623" s="64">
        <v>203.01</v>
      </c>
      <c r="H1623" s="64">
        <f t="shared" si="186"/>
        <v>-5.1100000000000136</v>
      </c>
      <c r="J1623" s="64">
        <f t="shared" si="182"/>
        <v>217</v>
      </c>
      <c r="K1623" s="64">
        <f t="shared" si="183"/>
        <v>227</v>
      </c>
      <c r="L1623" s="64">
        <f t="shared" si="184"/>
        <v>819</v>
      </c>
      <c r="M1623" s="64">
        <f t="shared" si="185"/>
        <v>340</v>
      </c>
    </row>
    <row r="1624" spans="1:13" hidden="1" outlineLevel="1" x14ac:dyDescent="0.35">
      <c r="A1624" s="64">
        <v>50629876</v>
      </c>
      <c r="B1624" s="64" t="s">
        <v>184</v>
      </c>
      <c r="C1624" s="64">
        <v>2633.21</v>
      </c>
      <c r="D1624" s="64">
        <v>186</v>
      </c>
      <c r="E1624" s="64">
        <v>221.94</v>
      </c>
      <c r="F1624" s="64">
        <v>0</v>
      </c>
      <c r="H1624" s="64">
        <f t="shared" si="186"/>
        <v>-221.94</v>
      </c>
      <c r="J1624" s="64">
        <f t="shared" si="182"/>
        <v>217</v>
      </c>
      <c r="K1624" s="64">
        <f t="shared" si="183"/>
        <v>227</v>
      </c>
      <c r="L1624" s="64">
        <f t="shared" si="184"/>
        <v>820</v>
      </c>
      <c r="M1624" s="64">
        <f t="shared" si="185"/>
        <v>340</v>
      </c>
    </row>
    <row r="1625" spans="1:13" hidden="1" outlineLevel="1" x14ac:dyDescent="0.35">
      <c r="A1625" s="64">
        <v>50630766</v>
      </c>
      <c r="B1625" s="64" t="s">
        <v>102</v>
      </c>
      <c r="C1625" s="64">
        <v>3698.56</v>
      </c>
      <c r="D1625" s="64">
        <v>185</v>
      </c>
      <c r="E1625" s="64">
        <v>286.79000000000002</v>
      </c>
      <c r="F1625" s="64">
        <v>284.45</v>
      </c>
      <c r="H1625" s="64">
        <f t="shared" si="186"/>
        <v>-2.3400000000000318</v>
      </c>
      <c r="J1625" s="64">
        <f t="shared" si="182"/>
        <v>218</v>
      </c>
      <c r="K1625" s="64">
        <f t="shared" si="183"/>
        <v>227</v>
      </c>
      <c r="L1625" s="64">
        <f t="shared" si="184"/>
        <v>820</v>
      </c>
      <c r="M1625" s="64">
        <f t="shared" si="185"/>
        <v>340</v>
      </c>
    </row>
    <row r="1626" spans="1:13" hidden="1" outlineLevel="1" x14ac:dyDescent="0.35">
      <c r="A1626" s="64">
        <v>50631087</v>
      </c>
      <c r="B1626" s="64" t="s">
        <v>184</v>
      </c>
      <c r="C1626" s="64">
        <v>6980.27</v>
      </c>
      <c r="D1626" s="64">
        <v>183</v>
      </c>
      <c r="E1626" s="64">
        <v>554.95000000000005</v>
      </c>
      <c r="F1626" s="64">
        <v>0</v>
      </c>
      <c r="H1626" s="64">
        <f t="shared" si="186"/>
        <v>-554.95000000000005</v>
      </c>
      <c r="J1626" s="64">
        <f t="shared" si="182"/>
        <v>218</v>
      </c>
      <c r="K1626" s="64">
        <f t="shared" si="183"/>
        <v>227</v>
      </c>
      <c r="L1626" s="64">
        <f t="shared" si="184"/>
        <v>821</v>
      </c>
      <c r="M1626" s="64">
        <f t="shared" si="185"/>
        <v>340</v>
      </c>
    </row>
    <row r="1627" spans="1:13" hidden="1" outlineLevel="1" x14ac:dyDescent="0.35">
      <c r="A1627" s="64">
        <v>50632358</v>
      </c>
      <c r="B1627" s="64" t="s">
        <v>184</v>
      </c>
      <c r="C1627" s="64">
        <v>2899.01</v>
      </c>
      <c r="D1627" s="64">
        <v>186</v>
      </c>
      <c r="E1627" s="64">
        <v>242.02</v>
      </c>
      <c r="F1627" s="64">
        <v>0</v>
      </c>
      <c r="H1627" s="64">
        <f t="shared" si="186"/>
        <v>-242.02</v>
      </c>
      <c r="J1627" s="64">
        <f t="shared" si="182"/>
        <v>218</v>
      </c>
      <c r="K1627" s="64">
        <f t="shared" si="183"/>
        <v>227</v>
      </c>
      <c r="L1627" s="64">
        <f t="shared" si="184"/>
        <v>822</v>
      </c>
      <c r="M1627" s="64">
        <f t="shared" si="185"/>
        <v>340</v>
      </c>
    </row>
    <row r="1628" spans="1:13" hidden="1" outlineLevel="1" x14ac:dyDescent="0.35">
      <c r="A1628" s="64">
        <v>50633041</v>
      </c>
      <c r="B1628" s="64" t="s">
        <v>102</v>
      </c>
      <c r="C1628" s="64">
        <v>5534.08</v>
      </c>
      <c r="D1628" s="64">
        <v>184</v>
      </c>
      <c r="E1628" s="64">
        <v>463.44</v>
      </c>
      <c r="F1628" s="64">
        <v>468.62</v>
      </c>
      <c r="H1628" s="64">
        <f t="shared" si="186"/>
        <v>5.1800000000000068</v>
      </c>
      <c r="J1628" s="64">
        <f t="shared" si="182"/>
        <v>219</v>
      </c>
      <c r="K1628" s="64">
        <f t="shared" si="183"/>
        <v>227</v>
      </c>
      <c r="L1628" s="64">
        <f t="shared" si="184"/>
        <v>822</v>
      </c>
      <c r="M1628" s="64">
        <f t="shared" si="185"/>
        <v>340</v>
      </c>
    </row>
    <row r="1629" spans="1:13" hidden="1" outlineLevel="1" x14ac:dyDescent="0.35">
      <c r="A1629" s="64">
        <v>50633538</v>
      </c>
      <c r="B1629" s="64" t="s">
        <v>184</v>
      </c>
      <c r="C1629" s="64">
        <v>5691.51</v>
      </c>
      <c r="D1629" s="64">
        <v>184</v>
      </c>
      <c r="E1629" s="64">
        <v>456.23</v>
      </c>
      <c r="F1629" s="64">
        <v>0</v>
      </c>
      <c r="H1629" s="64">
        <f t="shared" si="186"/>
        <v>-456.23</v>
      </c>
      <c r="J1629" s="64">
        <f t="shared" si="182"/>
        <v>219</v>
      </c>
      <c r="K1629" s="64">
        <f t="shared" si="183"/>
        <v>227</v>
      </c>
      <c r="L1629" s="64">
        <f t="shared" si="184"/>
        <v>823</v>
      </c>
      <c r="M1629" s="64">
        <f t="shared" si="185"/>
        <v>340</v>
      </c>
    </row>
    <row r="1630" spans="1:13" hidden="1" outlineLevel="1" x14ac:dyDescent="0.35">
      <c r="A1630" s="64">
        <v>50633687</v>
      </c>
      <c r="B1630" s="64" t="s">
        <v>184</v>
      </c>
      <c r="C1630" s="64">
        <v>1563.49</v>
      </c>
      <c r="D1630" s="64">
        <v>184</v>
      </c>
      <c r="E1630" s="64">
        <v>122.52</v>
      </c>
      <c r="F1630" s="64">
        <v>0</v>
      </c>
      <c r="H1630" s="64">
        <f t="shared" si="186"/>
        <v>-122.52</v>
      </c>
      <c r="J1630" s="64">
        <f t="shared" si="182"/>
        <v>219</v>
      </c>
      <c r="K1630" s="64">
        <f t="shared" si="183"/>
        <v>227</v>
      </c>
      <c r="L1630" s="64">
        <f t="shared" si="184"/>
        <v>824</v>
      </c>
      <c r="M1630" s="64">
        <f t="shared" si="185"/>
        <v>340</v>
      </c>
    </row>
    <row r="1631" spans="1:13" hidden="1" outlineLevel="1" x14ac:dyDescent="0.35">
      <c r="A1631" s="64">
        <v>50636532</v>
      </c>
      <c r="B1631" s="64" t="s">
        <v>184</v>
      </c>
      <c r="C1631" s="64">
        <v>2455.0300000000002</v>
      </c>
      <c r="D1631" s="64">
        <v>185</v>
      </c>
      <c r="E1631" s="64">
        <v>199.77</v>
      </c>
      <c r="F1631" s="64">
        <v>0</v>
      </c>
      <c r="H1631" s="64">
        <f t="shared" si="186"/>
        <v>-199.77</v>
      </c>
      <c r="J1631" s="64">
        <f t="shared" si="182"/>
        <v>219</v>
      </c>
      <c r="K1631" s="64">
        <f t="shared" si="183"/>
        <v>227</v>
      </c>
      <c r="L1631" s="64">
        <f t="shared" si="184"/>
        <v>825</v>
      </c>
      <c r="M1631" s="64">
        <f t="shared" si="185"/>
        <v>340</v>
      </c>
    </row>
    <row r="1632" spans="1:13" hidden="1" outlineLevel="1" x14ac:dyDescent="0.35">
      <c r="A1632" s="64">
        <v>50636607</v>
      </c>
      <c r="B1632" s="64" t="s">
        <v>416</v>
      </c>
      <c r="C1632" s="64">
        <v>4529.1099999999997</v>
      </c>
      <c r="D1632" s="64">
        <v>183</v>
      </c>
      <c r="E1632" s="64">
        <v>396.67</v>
      </c>
      <c r="F1632" s="64">
        <v>0</v>
      </c>
      <c r="H1632" s="64">
        <f t="shared" si="186"/>
        <v>-396.67</v>
      </c>
      <c r="J1632" s="64">
        <f t="shared" si="182"/>
        <v>219</v>
      </c>
      <c r="K1632" s="64">
        <f t="shared" si="183"/>
        <v>227</v>
      </c>
      <c r="L1632" s="64">
        <f t="shared" si="184"/>
        <v>825</v>
      </c>
      <c r="M1632" s="64">
        <f t="shared" si="185"/>
        <v>341</v>
      </c>
    </row>
    <row r="1633" spans="1:13" hidden="1" outlineLevel="1" x14ac:dyDescent="0.35">
      <c r="A1633" s="64">
        <v>50639932</v>
      </c>
      <c r="B1633" s="64" t="s">
        <v>184</v>
      </c>
      <c r="C1633" s="64">
        <v>8754.14</v>
      </c>
      <c r="D1633" s="64">
        <v>182</v>
      </c>
      <c r="E1633" s="64">
        <v>752.26</v>
      </c>
      <c r="F1633" s="64">
        <v>0</v>
      </c>
      <c r="H1633" s="64">
        <f t="shared" si="186"/>
        <v>-752.26</v>
      </c>
      <c r="J1633" s="64">
        <f t="shared" si="182"/>
        <v>219</v>
      </c>
      <c r="K1633" s="64">
        <f t="shared" si="183"/>
        <v>227</v>
      </c>
      <c r="L1633" s="64">
        <f t="shared" si="184"/>
        <v>826</v>
      </c>
      <c r="M1633" s="64">
        <f t="shared" si="185"/>
        <v>341</v>
      </c>
    </row>
    <row r="1634" spans="1:13" hidden="1" outlineLevel="1" x14ac:dyDescent="0.35">
      <c r="A1634" s="64">
        <v>50639958</v>
      </c>
      <c r="B1634" s="64" t="s">
        <v>102</v>
      </c>
      <c r="C1634" s="64">
        <v>6138.77</v>
      </c>
      <c r="D1634" s="64">
        <v>186</v>
      </c>
      <c r="E1634" s="64">
        <v>503.09</v>
      </c>
      <c r="F1634" s="64">
        <v>496.57</v>
      </c>
      <c r="H1634" s="64">
        <f t="shared" si="186"/>
        <v>-6.5199999999999818</v>
      </c>
      <c r="J1634" s="64">
        <f t="shared" si="182"/>
        <v>220</v>
      </c>
      <c r="K1634" s="64">
        <f t="shared" si="183"/>
        <v>227</v>
      </c>
      <c r="L1634" s="64">
        <f t="shared" si="184"/>
        <v>826</v>
      </c>
      <c r="M1634" s="64">
        <f t="shared" si="185"/>
        <v>341</v>
      </c>
    </row>
    <row r="1635" spans="1:13" hidden="1" outlineLevel="1" x14ac:dyDescent="0.35">
      <c r="A1635" s="64">
        <v>50640434</v>
      </c>
      <c r="B1635" s="64" t="s">
        <v>102</v>
      </c>
      <c r="C1635" s="64">
        <v>2496.4299999999998</v>
      </c>
      <c r="D1635" s="64">
        <v>154</v>
      </c>
      <c r="E1635" s="64">
        <v>197.87</v>
      </c>
      <c r="F1635" s="64">
        <v>194.6</v>
      </c>
      <c r="H1635" s="64">
        <f t="shared" si="186"/>
        <v>-3.2700000000000102</v>
      </c>
      <c r="J1635" s="64">
        <f t="shared" si="182"/>
        <v>221</v>
      </c>
      <c r="K1635" s="64">
        <f t="shared" si="183"/>
        <v>227</v>
      </c>
      <c r="L1635" s="64">
        <f t="shared" si="184"/>
        <v>826</v>
      </c>
      <c r="M1635" s="64">
        <f t="shared" si="185"/>
        <v>341</v>
      </c>
    </row>
    <row r="1636" spans="1:13" hidden="1" outlineLevel="1" x14ac:dyDescent="0.35">
      <c r="A1636" s="64">
        <v>50640822</v>
      </c>
      <c r="B1636" s="64" t="s">
        <v>184</v>
      </c>
      <c r="C1636" s="64">
        <v>5529.47</v>
      </c>
      <c r="D1636" s="64">
        <v>183</v>
      </c>
      <c r="E1636" s="64">
        <v>475.77</v>
      </c>
      <c r="F1636" s="64">
        <v>0</v>
      </c>
      <c r="H1636" s="64">
        <f t="shared" si="186"/>
        <v>-475.77</v>
      </c>
      <c r="J1636" s="64">
        <f t="shared" si="182"/>
        <v>221</v>
      </c>
      <c r="K1636" s="64">
        <f t="shared" si="183"/>
        <v>227</v>
      </c>
      <c r="L1636" s="64">
        <f t="shared" si="184"/>
        <v>827</v>
      </c>
      <c r="M1636" s="64">
        <f t="shared" si="185"/>
        <v>341</v>
      </c>
    </row>
    <row r="1637" spans="1:13" hidden="1" outlineLevel="1" x14ac:dyDescent="0.35">
      <c r="A1637" s="64">
        <v>50641458</v>
      </c>
      <c r="B1637" s="64" t="s">
        <v>184</v>
      </c>
      <c r="C1637" s="64">
        <v>1565.92</v>
      </c>
      <c r="D1637" s="64">
        <v>183</v>
      </c>
      <c r="E1637" s="64">
        <v>124.64</v>
      </c>
      <c r="F1637" s="64">
        <v>0</v>
      </c>
      <c r="H1637" s="64">
        <f t="shared" si="186"/>
        <v>-124.64</v>
      </c>
      <c r="J1637" s="64">
        <f t="shared" si="182"/>
        <v>221</v>
      </c>
      <c r="K1637" s="64">
        <f t="shared" si="183"/>
        <v>227</v>
      </c>
      <c r="L1637" s="64">
        <f t="shared" si="184"/>
        <v>828</v>
      </c>
      <c r="M1637" s="64">
        <f t="shared" si="185"/>
        <v>341</v>
      </c>
    </row>
    <row r="1638" spans="1:13" hidden="1" outlineLevel="1" x14ac:dyDescent="0.35">
      <c r="A1638" s="64">
        <v>50642266</v>
      </c>
      <c r="B1638" s="64" t="s">
        <v>184</v>
      </c>
      <c r="C1638" s="64">
        <v>2877.09</v>
      </c>
      <c r="D1638" s="64">
        <v>184</v>
      </c>
      <c r="E1638" s="64">
        <v>237.33</v>
      </c>
      <c r="F1638" s="64">
        <v>0</v>
      </c>
      <c r="H1638" s="64">
        <f t="shared" si="186"/>
        <v>-237.33</v>
      </c>
      <c r="J1638" s="64">
        <f t="shared" si="182"/>
        <v>221</v>
      </c>
      <c r="K1638" s="64">
        <f t="shared" si="183"/>
        <v>227</v>
      </c>
      <c r="L1638" s="64">
        <f t="shared" si="184"/>
        <v>829</v>
      </c>
      <c r="M1638" s="64">
        <f t="shared" si="185"/>
        <v>341</v>
      </c>
    </row>
    <row r="1639" spans="1:13" hidden="1" outlineLevel="1" x14ac:dyDescent="0.35">
      <c r="A1639" s="64">
        <v>50642696</v>
      </c>
      <c r="B1639" s="64" t="s">
        <v>184</v>
      </c>
      <c r="C1639" s="64">
        <v>3126.06</v>
      </c>
      <c r="D1639" s="64">
        <v>183</v>
      </c>
      <c r="E1639" s="64">
        <v>261.02</v>
      </c>
      <c r="F1639" s="64">
        <v>0</v>
      </c>
      <c r="H1639" s="64">
        <f t="shared" si="186"/>
        <v>-261.02</v>
      </c>
      <c r="J1639" s="64">
        <f t="shared" si="182"/>
        <v>221</v>
      </c>
      <c r="K1639" s="64">
        <f t="shared" si="183"/>
        <v>227</v>
      </c>
      <c r="L1639" s="64">
        <f t="shared" si="184"/>
        <v>830</v>
      </c>
      <c r="M1639" s="64">
        <f t="shared" si="185"/>
        <v>341</v>
      </c>
    </row>
    <row r="1640" spans="1:13" hidden="1" outlineLevel="1" x14ac:dyDescent="0.35">
      <c r="A1640" s="64">
        <v>50644519</v>
      </c>
      <c r="B1640" s="64" t="s">
        <v>405</v>
      </c>
      <c r="C1640" s="64">
        <v>3077.79</v>
      </c>
      <c r="D1640" s="64">
        <v>154</v>
      </c>
      <c r="E1640" s="64">
        <v>256.37</v>
      </c>
      <c r="F1640" s="64">
        <v>253.42</v>
      </c>
      <c r="H1640" s="64">
        <f t="shared" si="186"/>
        <v>-2.9500000000000171</v>
      </c>
      <c r="J1640" s="64">
        <f t="shared" si="182"/>
        <v>221</v>
      </c>
      <c r="K1640" s="64">
        <f t="shared" si="183"/>
        <v>228</v>
      </c>
      <c r="L1640" s="64">
        <f t="shared" si="184"/>
        <v>830</v>
      </c>
      <c r="M1640" s="64">
        <f t="shared" si="185"/>
        <v>341</v>
      </c>
    </row>
    <row r="1641" spans="1:13" hidden="1" outlineLevel="1" x14ac:dyDescent="0.35">
      <c r="A1641" s="64">
        <v>50644543</v>
      </c>
      <c r="B1641" s="64" t="s">
        <v>184</v>
      </c>
      <c r="C1641" s="64">
        <v>4469.29</v>
      </c>
      <c r="D1641" s="64">
        <v>183</v>
      </c>
      <c r="E1641" s="64">
        <v>369.33</v>
      </c>
      <c r="F1641" s="64">
        <v>0</v>
      </c>
      <c r="H1641" s="64">
        <f t="shared" si="186"/>
        <v>-369.33</v>
      </c>
      <c r="J1641" s="64">
        <f t="shared" si="182"/>
        <v>221</v>
      </c>
      <c r="K1641" s="64">
        <f t="shared" si="183"/>
        <v>228</v>
      </c>
      <c r="L1641" s="64">
        <f t="shared" si="184"/>
        <v>831</v>
      </c>
      <c r="M1641" s="64">
        <f t="shared" si="185"/>
        <v>341</v>
      </c>
    </row>
    <row r="1642" spans="1:13" hidden="1" outlineLevel="1" x14ac:dyDescent="0.35">
      <c r="A1642" s="64">
        <v>50645822</v>
      </c>
      <c r="B1642" s="64" t="s">
        <v>184</v>
      </c>
      <c r="C1642" s="64">
        <v>3428.616</v>
      </c>
      <c r="D1642" s="64">
        <v>185</v>
      </c>
      <c r="E1642" s="64">
        <v>283.27999999999997</v>
      </c>
      <c r="F1642" s="64">
        <v>0</v>
      </c>
      <c r="H1642" s="64">
        <f t="shared" si="186"/>
        <v>-283.27999999999997</v>
      </c>
      <c r="J1642" s="64">
        <f t="shared" si="182"/>
        <v>221</v>
      </c>
      <c r="K1642" s="64">
        <f t="shared" si="183"/>
        <v>228</v>
      </c>
      <c r="L1642" s="64">
        <f t="shared" si="184"/>
        <v>832</v>
      </c>
      <c r="M1642" s="64">
        <f t="shared" si="185"/>
        <v>341</v>
      </c>
    </row>
    <row r="1643" spans="1:13" hidden="1" outlineLevel="1" x14ac:dyDescent="0.35">
      <c r="A1643" s="64">
        <v>50646474</v>
      </c>
      <c r="B1643" s="64" t="s">
        <v>184</v>
      </c>
      <c r="C1643" s="64">
        <v>4671.55</v>
      </c>
      <c r="D1643" s="64">
        <v>185</v>
      </c>
      <c r="E1643" s="64">
        <v>374.03</v>
      </c>
      <c r="F1643" s="64">
        <v>0</v>
      </c>
      <c r="H1643" s="64">
        <f t="shared" si="186"/>
        <v>-374.03</v>
      </c>
      <c r="J1643" s="64">
        <f t="shared" si="182"/>
        <v>221</v>
      </c>
      <c r="K1643" s="64">
        <f t="shared" si="183"/>
        <v>228</v>
      </c>
      <c r="L1643" s="64">
        <f t="shared" si="184"/>
        <v>833</v>
      </c>
      <c r="M1643" s="64">
        <f t="shared" si="185"/>
        <v>341</v>
      </c>
    </row>
    <row r="1644" spans="1:13" hidden="1" outlineLevel="1" x14ac:dyDescent="0.35">
      <c r="A1644" s="64">
        <v>50648470</v>
      </c>
      <c r="B1644" s="64" t="s">
        <v>184</v>
      </c>
      <c r="C1644" s="64">
        <v>5209.51</v>
      </c>
      <c r="D1644" s="64">
        <v>183</v>
      </c>
      <c r="E1644" s="64">
        <v>421.01</v>
      </c>
      <c r="F1644" s="64">
        <v>0</v>
      </c>
      <c r="H1644" s="64">
        <f t="shared" si="186"/>
        <v>-421.01</v>
      </c>
      <c r="J1644" s="64">
        <f t="shared" si="182"/>
        <v>221</v>
      </c>
      <c r="K1644" s="64">
        <f t="shared" si="183"/>
        <v>228</v>
      </c>
      <c r="L1644" s="64">
        <f t="shared" si="184"/>
        <v>834</v>
      </c>
      <c r="M1644" s="64">
        <f t="shared" si="185"/>
        <v>341</v>
      </c>
    </row>
    <row r="1645" spans="1:13" hidden="1" outlineLevel="1" x14ac:dyDescent="0.35">
      <c r="A1645" s="64">
        <v>50648909</v>
      </c>
      <c r="B1645" s="64" t="s">
        <v>184</v>
      </c>
      <c r="C1645" s="64">
        <v>3982.98</v>
      </c>
      <c r="D1645" s="64">
        <v>183</v>
      </c>
      <c r="E1645" s="64">
        <v>331.93</v>
      </c>
      <c r="F1645" s="64">
        <v>0</v>
      </c>
      <c r="H1645" s="64">
        <f t="shared" si="186"/>
        <v>-331.93</v>
      </c>
      <c r="J1645" s="64">
        <f t="shared" si="182"/>
        <v>221</v>
      </c>
      <c r="K1645" s="64">
        <f t="shared" si="183"/>
        <v>228</v>
      </c>
      <c r="L1645" s="64">
        <f t="shared" si="184"/>
        <v>835</v>
      </c>
      <c r="M1645" s="64">
        <f t="shared" si="185"/>
        <v>341</v>
      </c>
    </row>
    <row r="1646" spans="1:13" hidden="1" outlineLevel="1" x14ac:dyDescent="0.35">
      <c r="A1646" s="64">
        <v>50649444</v>
      </c>
      <c r="B1646" s="64" t="s">
        <v>184</v>
      </c>
      <c r="C1646" s="64">
        <v>5011.78</v>
      </c>
      <c r="D1646" s="64">
        <v>186</v>
      </c>
      <c r="E1646" s="64">
        <v>411.17</v>
      </c>
      <c r="F1646" s="64">
        <v>0</v>
      </c>
      <c r="H1646" s="64">
        <f t="shared" si="186"/>
        <v>-411.17</v>
      </c>
      <c r="J1646" s="64">
        <f t="shared" si="182"/>
        <v>221</v>
      </c>
      <c r="K1646" s="64">
        <f t="shared" si="183"/>
        <v>228</v>
      </c>
      <c r="L1646" s="64">
        <f t="shared" si="184"/>
        <v>836</v>
      </c>
      <c r="M1646" s="64">
        <f t="shared" si="185"/>
        <v>341</v>
      </c>
    </row>
    <row r="1647" spans="1:13" hidden="1" outlineLevel="1" x14ac:dyDescent="0.35">
      <c r="A1647" s="64">
        <v>50649668</v>
      </c>
      <c r="B1647" s="64" t="s">
        <v>416</v>
      </c>
      <c r="C1647" s="64">
        <v>5078.18</v>
      </c>
      <c r="D1647" s="64">
        <v>183</v>
      </c>
      <c r="E1647" s="64">
        <v>403.55</v>
      </c>
      <c r="F1647" s="64">
        <v>0</v>
      </c>
      <c r="H1647" s="64">
        <f t="shared" si="186"/>
        <v>-403.55</v>
      </c>
      <c r="J1647" s="64">
        <f t="shared" si="182"/>
        <v>221</v>
      </c>
      <c r="K1647" s="64">
        <f t="shared" si="183"/>
        <v>228</v>
      </c>
      <c r="L1647" s="64">
        <f t="shared" si="184"/>
        <v>836</v>
      </c>
      <c r="M1647" s="64">
        <f t="shared" si="185"/>
        <v>342</v>
      </c>
    </row>
    <row r="1648" spans="1:13" hidden="1" outlineLevel="1" x14ac:dyDescent="0.35">
      <c r="A1648" s="64">
        <v>50650946</v>
      </c>
      <c r="B1648" s="64" t="s">
        <v>416</v>
      </c>
      <c r="C1648" s="64">
        <v>3609.87</v>
      </c>
      <c r="D1648" s="64">
        <v>183</v>
      </c>
      <c r="E1648" s="64">
        <v>303.74</v>
      </c>
      <c r="F1648" s="64">
        <v>0</v>
      </c>
      <c r="H1648" s="64">
        <f t="shared" si="186"/>
        <v>-303.74</v>
      </c>
      <c r="J1648" s="64">
        <f t="shared" si="182"/>
        <v>221</v>
      </c>
      <c r="K1648" s="64">
        <f t="shared" si="183"/>
        <v>228</v>
      </c>
      <c r="L1648" s="64">
        <f t="shared" si="184"/>
        <v>836</v>
      </c>
      <c r="M1648" s="64">
        <f t="shared" si="185"/>
        <v>343</v>
      </c>
    </row>
    <row r="1649" spans="1:13" hidden="1" outlineLevel="1" x14ac:dyDescent="0.35">
      <c r="A1649" s="64">
        <v>50651043</v>
      </c>
      <c r="B1649" s="64" t="s">
        <v>184</v>
      </c>
      <c r="C1649" s="64">
        <v>704.95</v>
      </c>
      <c r="D1649" s="64">
        <v>183</v>
      </c>
      <c r="E1649" s="64">
        <v>56.33</v>
      </c>
      <c r="F1649" s="64">
        <v>0</v>
      </c>
      <c r="H1649" s="64">
        <f t="shared" si="186"/>
        <v>-56.33</v>
      </c>
      <c r="J1649" s="64">
        <f t="shared" si="182"/>
        <v>221</v>
      </c>
      <c r="K1649" s="64">
        <f t="shared" si="183"/>
        <v>228</v>
      </c>
      <c r="L1649" s="64">
        <f t="shared" si="184"/>
        <v>837</v>
      </c>
      <c r="M1649" s="64">
        <f t="shared" si="185"/>
        <v>343</v>
      </c>
    </row>
    <row r="1650" spans="1:13" hidden="1" outlineLevel="1" x14ac:dyDescent="0.35">
      <c r="A1650" s="64">
        <v>50651978</v>
      </c>
      <c r="B1650" s="64" t="s">
        <v>184</v>
      </c>
      <c r="C1650" s="64">
        <v>2795.33</v>
      </c>
      <c r="D1650" s="64">
        <v>184</v>
      </c>
      <c r="E1650" s="64">
        <v>214.02</v>
      </c>
      <c r="F1650" s="64">
        <v>0</v>
      </c>
      <c r="H1650" s="64">
        <f t="shared" si="186"/>
        <v>-214.02</v>
      </c>
      <c r="J1650" s="64">
        <f t="shared" si="182"/>
        <v>221</v>
      </c>
      <c r="K1650" s="64">
        <f t="shared" si="183"/>
        <v>228</v>
      </c>
      <c r="L1650" s="64">
        <f t="shared" si="184"/>
        <v>838</v>
      </c>
      <c r="M1650" s="64">
        <f t="shared" si="185"/>
        <v>343</v>
      </c>
    </row>
    <row r="1651" spans="1:13" hidden="1" outlineLevel="1" x14ac:dyDescent="0.35">
      <c r="A1651" s="64">
        <v>50652372</v>
      </c>
      <c r="B1651" s="64" t="s">
        <v>405</v>
      </c>
      <c r="C1651" s="64">
        <v>2874.53</v>
      </c>
      <c r="D1651" s="64">
        <v>153</v>
      </c>
      <c r="E1651" s="64">
        <v>221.2</v>
      </c>
      <c r="F1651" s="64">
        <v>227.17</v>
      </c>
      <c r="H1651" s="64">
        <f t="shared" si="186"/>
        <v>5.9699999999999989</v>
      </c>
      <c r="J1651" s="64">
        <f t="shared" si="182"/>
        <v>221</v>
      </c>
      <c r="K1651" s="64">
        <f t="shared" si="183"/>
        <v>229</v>
      </c>
      <c r="L1651" s="64">
        <f t="shared" si="184"/>
        <v>838</v>
      </c>
      <c r="M1651" s="64">
        <f t="shared" si="185"/>
        <v>343</v>
      </c>
    </row>
    <row r="1652" spans="1:13" hidden="1" outlineLevel="1" x14ac:dyDescent="0.35">
      <c r="A1652" s="64">
        <v>50654766</v>
      </c>
      <c r="B1652" s="64" t="s">
        <v>405</v>
      </c>
      <c r="C1652" s="64">
        <v>3945.11</v>
      </c>
      <c r="D1652" s="64">
        <v>185</v>
      </c>
      <c r="E1652" s="64">
        <v>293.48</v>
      </c>
      <c r="F1652" s="64">
        <v>281.10000000000002</v>
      </c>
      <c r="H1652" s="64">
        <f t="shared" si="186"/>
        <v>-12.379999999999995</v>
      </c>
      <c r="J1652" s="64">
        <f t="shared" si="182"/>
        <v>221</v>
      </c>
      <c r="K1652" s="64">
        <f t="shared" si="183"/>
        <v>230</v>
      </c>
      <c r="L1652" s="64">
        <f t="shared" si="184"/>
        <v>838</v>
      </c>
      <c r="M1652" s="64">
        <f t="shared" si="185"/>
        <v>343</v>
      </c>
    </row>
    <row r="1653" spans="1:13" hidden="1" outlineLevel="1" x14ac:dyDescent="0.35">
      <c r="A1653" s="64">
        <v>50655102</v>
      </c>
      <c r="B1653" s="64" t="s">
        <v>184</v>
      </c>
      <c r="C1653" s="64">
        <v>3788.32</v>
      </c>
      <c r="D1653" s="64">
        <v>183</v>
      </c>
      <c r="E1653" s="64">
        <v>297.44</v>
      </c>
      <c r="F1653" s="64">
        <v>0</v>
      </c>
      <c r="H1653" s="64">
        <f t="shared" si="186"/>
        <v>-297.44</v>
      </c>
      <c r="J1653" s="64">
        <f t="shared" si="182"/>
        <v>221</v>
      </c>
      <c r="K1653" s="64">
        <f t="shared" si="183"/>
        <v>230</v>
      </c>
      <c r="L1653" s="64">
        <f t="shared" si="184"/>
        <v>839</v>
      </c>
      <c r="M1653" s="64">
        <f t="shared" si="185"/>
        <v>343</v>
      </c>
    </row>
    <row r="1654" spans="1:13" hidden="1" outlineLevel="1" x14ac:dyDescent="0.35">
      <c r="A1654" s="64">
        <v>50657231</v>
      </c>
      <c r="B1654" s="64" t="s">
        <v>102</v>
      </c>
      <c r="C1654" s="64">
        <v>4232.0600000000004</v>
      </c>
      <c r="D1654" s="64">
        <v>153</v>
      </c>
      <c r="E1654" s="64">
        <v>353.77</v>
      </c>
      <c r="F1654" s="64">
        <v>360.01</v>
      </c>
      <c r="H1654" s="64">
        <f t="shared" si="186"/>
        <v>6.2400000000000091</v>
      </c>
      <c r="J1654" s="64">
        <f t="shared" si="182"/>
        <v>222</v>
      </c>
      <c r="K1654" s="64">
        <f t="shared" si="183"/>
        <v>230</v>
      </c>
      <c r="L1654" s="64">
        <f t="shared" si="184"/>
        <v>839</v>
      </c>
      <c r="M1654" s="64">
        <f t="shared" si="185"/>
        <v>343</v>
      </c>
    </row>
    <row r="1655" spans="1:13" hidden="1" outlineLevel="1" x14ac:dyDescent="0.35">
      <c r="A1655" s="64">
        <v>50657314</v>
      </c>
      <c r="B1655" s="64" t="s">
        <v>405</v>
      </c>
      <c r="C1655" s="64">
        <v>3694.72</v>
      </c>
      <c r="D1655" s="64">
        <v>184</v>
      </c>
      <c r="E1655" s="64">
        <v>303.20999999999998</v>
      </c>
      <c r="F1655" s="64">
        <v>300.64</v>
      </c>
      <c r="H1655" s="64">
        <f t="shared" si="186"/>
        <v>-2.5699999999999932</v>
      </c>
      <c r="J1655" s="64">
        <f t="shared" si="182"/>
        <v>222</v>
      </c>
      <c r="K1655" s="64">
        <f t="shared" si="183"/>
        <v>231</v>
      </c>
      <c r="L1655" s="64">
        <f t="shared" si="184"/>
        <v>839</v>
      </c>
      <c r="M1655" s="64">
        <f t="shared" si="185"/>
        <v>343</v>
      </c>
    </row>
    <row r="1656" spans="1:13" hidden="1" outlineLevel="1" x14ac:dyDescent="0.35">
      <c r="A1656" s="64">
        <v>50659055</v>
      </c>
      <c r="B1656" s="64" t="s">
        <v>405</v>
      </c>
      <c r="C1656" s="64">
        <v>6025.46</v>
      </c>
      <c r="D1656" s="64">
        <v>153</v>
      </c>
      <c r="E1656" s="64">
        <v>510.43</v>
      </c>
      <c r="F1656" s="64">
        <v>518.9</v>
      </c>
      <c r="H1656" s="64">
        <f t="shared" si="186"/>
        <v>8.4699999999999704</v>
      </c>
      <c r="J1656" s="64">
        <f t="shared" si="182"/>
        <v>222</v>
      </c>
      <c r="K1656" s="64">
        <f t="shared" si="183"/>
        <v>232</v>
      </c>
      <c r="L1656" s="64">
        <f t="shared" si="184"/>
        <v>839</v>
      </c>
      <c r="M1656" s="64">
        <f t="shared" si="185"/>
        <v>343</v>
      </c>
    </row>
    <row r="1657" spans="1:13" hidden="1" outlineLevel="1" x14ac:dyDescent="0.35">
      <c r="A1657" s="64">
        <v>50660523</v>
      </c>
      <c r="B1657" s="64" t="s">
        <v>102</v>
      </c>
      <c r="C1657" s="64">
        <v>3427.21</v>
      </c>
      <c r="D1657" s="64">
        <v>154</v>
      </c>
      <c r="E1657" s="64">
        <v>270.45999999999998</v>
      </c>
      <c r="F1657" s="64">
        <v>267.02</v>
      </c>
      <c r="H1657" s="64">
        <f t="shared" si="186"/>
        <v>-3.4399999999999977</v>
      </c>
      <c r="J1657" s="64">
        <f t="shared" si="182"/>
        <v>223</v>
      </c>
      <c r="K1657" s="64">
        <f t="shared" si="183"/>
        <v>232</v>
      </c>
      <c r="L1657" s="64">
        <f t="shared" si="184"/>
        <v>839</v>
      </c>
      <c r="M1657" s="64">
        <f t="shared" si="185"/>
        <v>343</v>
      </c>
    </row>
    <row r="1658" spans="1:13" hidden="1" outlineLevel="1" x14ac:dyDescent="0.35">
      <c r="A1658" s="64">
        <v>50662553</v>
      </c>
      <c r="B1658" s="64" t="s">
        <v>184</v>
      </c>
      <c r="C1658" s="64">
        <v>3945.23</v>
      </c>
      <c r="D1658" s="64">
        <v>183</v>
      </c>
      <c r="E1658" s="64">
        <v>308.33</v>
      </c>
      <c r="F1658" s="64">
        <v>0</v>
      </c>
      <c r="H1658" s="64">
        <f t="shared" si="186"/>
        <v>-308.33</v>
      </c>
      <c r="J1658" s="64">
        <f t="shared" si="182"/>
        <v>223</v>
      </c>
      <c r="K1658" s="64">
        <f t="shared" si="183"/>
        <v>232</v>
      </c>
      <c r="L1658" s="64">
        <f t="shared" si="184"/>
        <v>840</v>
      </c>
      <c r="M1658" s="64">
        <f t="shared" si="185"/>
        <v>343</v>
      </c>
    </row>
    <row r="1659" spans="1:13" hidden="1" outlineLevel="1" x14ac:dyDescent="0.35">
      <c r="A1659" s="64">
        <v>50668080</v>
      </c>
      <c r="B1659" s="64" t="s">
        <v>416</v>
      </c>
      <c r="C1659" s="64">
        <v>5469.87</v>
      </c>
      <c r="D1659" s="64">
        <v>181</v>
      </c>
      <c r="E1659" s="64">
        <v>444.99</v>
      </c>
      <c r="F1659" s="64">
        <v>0</v>
      </c>
      <c r="H1659" s="64">
        <f t="shared" si="186"/>
        <v>-444.99</v>
      </c>
      <c r="J1659" s="64">
        <f t="shared" si="182"/>
        <v>223</v>
      </c>
      <c r="K1659" s="64">
        <f t="shared" si="183"/>
        <v>232</v>
      </c>
      <c r="L1659" s="64">
        <f t="shared" si="184"/>
        <v>840</v>
      </c>
      <c r="M1659" s="64">
        <f t="shared" si="185"/>
        <v>344</v>
      </c>
    </row>
    <row r="1660" spans="1:13" hidden="1" outlineLevel="1" x14ac:dyDescent="0.35">
      <c r="A1660" s="64">
        <v>50669046</v>
      </c>
      <c r="B1660" s="64" t="s">
        <v>184</v>
      </c>
      <c r="C1660" s="64">
        <v>7403.74</v>
      </c>
      <c r="D1660" s="64">
        <v>183</v>
      </c>
      <c r="E1660" s="64">
        <v>628.19000000000005</v>
      </c>
      <c r="F1660" s="64">
        <v>0</v>
      </c>
      <c r="H1660" s="64">
        <f t="shared" si="186"/>
        <v>-628.19000000000005</v>
      </c>
      <c r="J1660" s="64">
        <f t="shared" si="182"/>
        <v>223</v>
      </c>
      <c r="K1660" s="64">
        <f t="shared" si="183"/>
        <v>232</v>
      </c>
      <c r="L1660" s="64">
        <f t="shared" si="184"/>
        <v>841</v>
      </c>
      <c r="M1660" s="64">
        <f t="shared" si="185"/>
        <v>344</v>
      </c>
    </row>
    <row r="1661" spans="1:13" hidden="1" outlineLevel="1" x14ac:dyDescent="0.35">
      <c r="A1661" s="64">
        <v>50674087</v>
      </c>
      <c r="B1661" s="64" t="s">
        <v>405</v>
      </c>
      <c r="C1661" s="64">
        <v>3672</v>
      </c>
      <c r="D1661" s="64">
        <v>153</v>
      </c>
      <c r="E1661" s="64">
        <v>303.51</v>
      </c>
      <c r="F1661" s="64">
        <v>299.68</v>
      </c>
      <c r="H1661" s="64">
        <f t="shared" si="186"/>
        <v>-3.8299999999999841</v>
      </c>
      <c r="J1661" s="64">
        <f t="shared" si="182"/>
        <v>223</v>
      </c>
      <c r="K1661" s="64">
        <f t="shared" si="183"/>
        <v>233</v>
      </c>
      <c r="L1661" s="64">
        <f t="shared" si="184"/>
        <v>841</v>
      </c>
      <c r="M1661" s="64">
        <f t="shared" si="185"/>
        <v>344</v>
      </c>
    </row>
    <row r="1662" spans="1:13" hidden="1" outlineLevel="1" x14ac:dyDescent="0.35">
      <c r="A1662" s="64">
        <v>50676265</v>
      </c>
      <c r="B1662" s="64" t="s">
        <v>405</v>
      </c>
      <c r="C1662" s="64">
        <v>2295.2199999999998</v>
      </c>
      <c r="D1662" s="64">
        <v>151</v>
      </c>
      <c r="E1662" s="64">
        <v>182.42</v>
      </c>
      <c r="F1662" s="64">
        <v>179.73</v>
      </c>
      <c r="H1662" s="64">
        <f t="shared" si="186"/>
        <v>-2.6899999999999977</v>
      </c>
      <c r="J1662" s="64">
        <f t="shared" si="182"/>
        <v>223</v>
      </c>
      <c r="K1662" s="64">
        <f t="shared" si="183"/>
        <v>234</v>
      </c>
      <c r="L1662" s="64">
        <f t="shared" si="184"/>
        <v>841</v>
      </c>
      <c r="M1662" s="64">
        <f t="shared" si="185"/>
        <v>344</v>
      </c>
    </row>
    <row r="1663" spans="1:13" hidden="1" outlineLevel="1" x14ac:dyDescent="0.35">
      <c r="A1663" s="64">
        <v>50677164</v>
      </c>
      <c r="B1663" s="64" t="s">
        <v>405</v>
      </c>
      <c r="C1663" s="64">
        <v>3810.47</v>
      </c>
      <c r="D1663" s="64">
        <v>153</v>
      </c>
      <c r="E1663" s="64">
        <v>304.98</v>
      </c>
      <c r="F1663" s="64">
        <v>303.98</v>
      </c>
      <c r="H1663" s="64">
        <f t="shared" si="186"/>
        <v>-1</v>
      </c>
      <c r="J1663" s="64">
        <f t="shared" si="182"/>
        <v>223</v>
      </c>
      <c r="K1663" s="64">
        <f t="shared" si="183"/>
        <v>235</v>
      </c>
      <c r="L1663" s="64">
        <f t="shared" si="184"/>
        <v>841</v>
      </c>
      <c r="M1663" s="64">
        <f t="shared" si="185"/>
        <v>344</v>
      </c>
    </row>
    <row r="1664" spans="1:13" hidden="1" outlineLevel="1" x14ac:dyDescent="0.35">
      <c r="A1664" s="64">
        <v>50678964</v>
      </c>
      <c r="B1664" s="64" t="s">
        <v>184</v>
      </c>
      <c r="C1664" s="64">
        <v>3963.84</v>
      </c>
      <c r="D1664" s="64">
        <v>182</v>
      </c>
      <c r="E1664" s="64">
        <v>291.56</v>
      </c>
      <c r="F1664" s="64">
        <v>0</v>
      </c>
      <c r="H1664" s="64">
        <f t="shared" si="186"/>
        <v>-291.56</v>
      </c>
      <c r="J1664" s="64">
        <f t="shared" si="182"/>
        <v>223</v>
      </c>
      <c r="K1664" s="64">
        <f t="shared" si="183"/>
        <v>235</v>
      </c>
      <c r="L1664" s="64">
        <f t="shared" si="184"/>
        <v>842</v>
      </c>
      <c r="M1664" s="64">
        <f t="shared" si="185"/>
        <v>344</v>
      </c>
    </row>
    <row r="1665" spans="1:13" hidden="1" outlineLevel="1" x14ac:dyDescent="0.35">
      <c r="A1665" s="64">
        <v>50682527</v>
      </c>
      <c r="B1665" s="64" t="s">
        <v>102</v>
      </c>
      <c r="C1665" s="64">
        <v>4617.99</v>
      </c>
      <c r="D1665" s="64">
        <v>154</v>
      </c>
      <c r="E1665" s="64">
        <v>352.56</v>
      </c>
      <c r="F1665" s="64">
        <v>342.04</v>
      </c>
      <c r="H1665" s="64">
        <f t="shared" si="186"/>
        <v>-10.519999999999982</v>
      </c>
      <c r="J1665" s="64">
        <f t="shared" si="182"/>
        <v>224</v>
      </c>
      <c r="K1665" s="64">
        <f t="shared" si="183"/>
        <v>235</v>
      </c>
      <c r="L1665" s="64">
        <f t="shared" si="184"/>
        <v>842</v>
      </c>
      <c r="M1665" s="64">
        <f t="shared" si="185"/>
        <v>344</v>
      </c>
    </row>
    <row r="1666" spans="1:13" hidden="1" outlineLevel="1" x14ac:dyDescent="0.35">
      <c r="A1666" s="64">
        <v>50682759</v>
      </c>
      <c r="B1666" s="64" t="s">
        <v>102</v>
      </c>
      <c r="C1666" s="64">
        <v>2061.21</v>
      </c>
      <c r="D1666" s="64">
        <v>153</v>
      </c>
      <c r="E1666" s="64">
        <v>168.39</v>
      </c>
      <c r="F1666" s="64">
        <v>169.43</v>
      </c>
      <c r="H1666" s="64">
        <f t="shared" si="186"/>
        <v>1.0400000000000205</v>
      </c>
      <c r="J1666" s="64">
        <f t="shared" si="182"/>
        <v>225</v>
      </c>
      <c r="K1666" s="64">
        <f t="shared" si="183"/>
        <v>235</v>
      </c>
      <c r="L1666" s="64">
        <f t="shared" si="184"/>
        <v>842</v>
      </c>
      <c r="M1666" s="64">
        <f t="shared" si="185"/>
        <v>344</v>
      </c>
    </row>
    <row r="1667" spans="1:13" hidden="1" outlineLevel="1" x14ac:dyDescent="0.35">
      <c r="A1667" s="64">
        <v>50685357</v>
      </c>
      <c r="B1667" s="64" t="s">
        <v>184</v>
      </c>
      <c r="C1667" s="64">
        <v>3964.3</v>
      </c>
      <c r="D1667" s="64">
        <v>184</v>
      </c>
      <c r="E1667" s="64">
        <v>314.32</v>
      </c>
      <c r="F1667" s="64">
        <v>0</v>
      </c>
      <c r="H1667" s="64">
        <f t="shared" si="186"/>
        <v>-314.32</v>
      </c>
      <c r="J1667" s="64">
        <f t="shared" si="182"/>
        <v>225</v>
      </c>
      <c r="K1667" s="64">
        <f t="shared" si="183"/>
        <v>235</v>
      </c>
      <c r="L1667" s="64">
        <f t="shared" si="184"/>
        <v>843</v>
      </c>
      <c r="M1667" s="64">
        <f t="shared" si="185"/>
        <v>344</v>
      </c>
    </row>
    <row r="1668" spans="1:13" hidden="1" outlineLevel="1" x14ac:dyDescent="0.35">
      <c r="A1668" s="64">
        <v>50685654</v>
      </c>
      <c r="B1668" s="64" t="s">
        <v>184</v>
      </c>
      <c r="C1668" s="64">
        <v>2918.88</v>
      </c>
      <c r="D1668" s="64">
        <v>183</v>
      </c>
      <c r="E1668" s="64">
        <v>226.93</v>
      </c>
      <c r="F1668" s="64">
        <v>0</v>
      </c>
      <c r="H1668" s="64">
        <f t="shared" si="186"/>
        <v>-226.93</v>
      </c>
      <c r="J1668" s="64">
        <f t="shared" si="182"/>
        <v>225</v>
      </c>
      <c r="K1668" s="64">
        <f t="shared" si="183"/>
        <v>235</v>
      </c>
      <c r="L1668" s="64">
        <f t="shared" si="184"/>
        <v>844</v>
      </c>
      <c r="M1668" s="64">
        <f t="shared" si="185"/>
        <v>344</v>
      </c>
    </row>
    <row r="1669" spans="1:13" hidden="1" outlineLevel="1" x14ac:dyDescent="0.35">
      <c r="A1669" s="64">
        <v>50686636</v>
      </c>
      <c r="B1669" s="64" t="s">
        <v>184</v>
      </c>
      <c r="C1669" s="64">
        <v>5829.65</v>
      </c>
      <c r="D1669" s="64">
        <v>183</v>
      </c>
      <c r="E1669" s="64">
        <v>501.27</v>
      </c>
      <c r="F1669" s="64">
        <v>0</v>
      </c>
      <c r="H1669" s="64">
        <f t="shared" si="186"/>
        <v>-501.27</v>
      </c>
      <c r="J1669" s="64">
        <f t="shared" si="182"/>
        <v>225</v>
      </c>
      <c r="K1669" s="64">
        <f t="shared" si="183"/>
        <v>235</v>
      </c>
      <c r="L1669" s="64">
        <f t="shared" si="184"/>
        <v>845</v>
      </c>
      <c r="M1669" s="64">
        <f t="shared" si="185"/>
        <v>344</v>
      </c>
    </row>
    <row r="1670" spans="1:13" hidden="1" outlineLevel="1" x14ac:dyDescent="0.35">
      <c r="A1670" s="64">
        <v>50687270</v>
      </c>
      <c r="B1670" s="64" t="s">
        <v>184</v>
      </c>
      <c r="C1670" s="64">
        <v>5568.99</v>
      </c>
      <c r="D1670" s="64">
        <v>186</v>
      </c>
      <c r="E1670" s="64">
        <v>439.63</v>
      </c>
      <c r="F1670" s="64">
        <v>0</v>
      </c>
      <c r="H1670" s="64">
        <f t="shared" si="186"/>
        <v>-439.63</v>
      </c>
      <c r="J1670" s="64">
        <f t="shared" si="182"/>
        <v>225</v>
      </c>
      <c r="K1670" s="64">
        <f t="shared" si="183"/>
        <v>235</v>
      </c>
      <c r="L1670" s="64">
        <f t="shared" si="184"/>
        <v>846</v>
      </c>
      <c r="M1670" s="64">
        <f t="shared" si="185"/>
        <v>344</v>
      </c>
    </row>
    <row r="1671" spans="1:13" hidden="1" outlineLevel="1" x14ac:dyDescent="0.35">
      <c r="A1671" s="64">
        <v>50689169</v>
      </c>
      <c r="B1671" s="64" t="s">
        <v>184</v>
      </c>
      <c r="C1671" s="64">
        <v>3769.91</v>
      </c>
      <c r="D1671" s="64">
        <v>183</v>
      </c>
      <c r="E1671" s="64">
        <v>298.77999999999997</v>
      </c>
      <c r="F1671" s="64">
        <v>0</v>
      </c>
      <c r="H1671" s="64">
        <f t="shared" si="186"/>
        <v>-298.77999999999997</v>
      </c>
      <c r="J1671" s="64">
        <f t="shared" si="182"/>
        <v>225</v>
      </c>
      <c r="K1671" s="64">
        <f t="shared" si="183"/>
        <v>235</v>
      </c>
      <c r="L1671" s="64">
        <f t="shared" si="184"/>
        <v>847</v>
      </c>
      <c r="M1671" s="64">
        <f t="shared" si="185"/>
        <v>344</v>
      </c>
    </row>
    <row r="1672" spans="1:13" hidden="1" outlineLevel="1" x14ac:dyDescent="0.35">
      <c r="A1672" s="64">
        <v>50694283</v>
      </c>
      <c r="B1672" s="64" t="s">
        <v>184</v>
      </c>
      <c r="C1672" s="64">
        <v>3601.46</v>
      </c>
      <c r="D1672" s="64">
        <v>184</v>
      </c>
      <c r="E1672" s="64">
        <v>300.86</v>
      </c>
      <c r="F1672" s="64">
        <v>0</v>
      </c>
      <c r="H1672" s="64">
        <f t="shared" si="186"/>
        <v>-300.86</v>
      </c>
      <c r="J1672" s="64">
        <f t="shared" si="182"/>
        <v>225</v>
      </c>
      <c r="K1672" s="64">
        <f t="shared" si="183"/>
        <v>235</v>
      </c>
      <c r="L1672" s="64">
        <f t="shared" si="184"/>
        <v>848</v>
      </c>
      <c r="M1672" s="64">
        <f t="shared" si="185"/>
        <v>344</v>
      </c>
    </row>
    <row r="1673" spans="1:13" hidden="1" outlineLevel="1" x14ac:dyDescent="0.35">
      <c r="A1673" s="64">
        <v>50696320</v>
      </c>
      <c r="B1673" s="64" t="s">
        <v>102</v>
      </c>
      <c r="C1673" s="64">
        <v>3687.7</v>
      </c>
      <c r="D1673" s="64">
        <v>153</v>
      </c>
      <c r="E1673" s="64">
        <v>285.39</v>
      </c>
      <c r="F1673" s="64">
        <v>278.94</v>
      </c>
      <c r="H1673" s="64">
        <f t="shared" si="186"/>
        <v>-6.4499999999999886</v>
      </c>
      <c r="J1673" s="64">
        <f t="shared" si="182"/>
        <v>226</v>
      </c>
      <c r="K1673" s="64">
        <f t="shared" si="183"/>
        <v>235</v>
      </c>
      <c r="L1673" s="64">
        <f t="shared" si="184"/>
        <v>848</v>
      </c>
      <c r="M1673" s="64">
        <f t="shared" si="185"/>
        <v>344</v>
      </c>
    </row>
    <row r="1674" spans="1:13" hidden="1" outlineLevel="1" x14ac:dyDescent="0.35">
      <c r="A1674" s="64">
        <v>50697063</v>
      </c>
      <c r="B1674" s="64" t="s">
        <v>405</v>
      </c>
      <c r="C1674" s="64">
        <v>4200.57</v>
      </c>
      <c r="D1674" s="64">
        <v>184</v>
      </c>
      <c r="E1674" s="64">
        <v>357.23</v>
      </c>
      <c r="F1674" s="64">
        <v>361.22</v>
      </c>
      <c r="H1674" s="64">
        <f t="shared" si="186"/>
        <v>3.9900000000000091</v>
      </c>
      <c r="J1674" s="64">
        <f t="shared" si="182"/>
        <v>226</v>
      </c>
      <c r="K1674" s="64">
        <f t="shared" si="183"/>
        <v>236</v>
      </c>
      <c r="L1674" s="64">
        <f t="shared" si="184"/>
        <v>848</v>
      </c>
      <c r="M1674" s="64">
        <f t="shared" si="185"/>
        <v>344</v>
      </c>
    </row>
    <row r="1675" spans="1:13" hidden="1" outlineLevel="1" x14ac:dyDescent="0.35">
      <c r="A1675" s="64">
        <v>50698178</v>
      </c>
      <c r="B1675" s="64" t="s">
        <v>184</v>
      </c>
      <c r="C1675" s="64">
        <v>4783.0200000000004</v>
      </c>
      <c r="D1675" s="64">
        <v>153</v>
      </c>
      <c r="E1675" s="64">
        <v>405.63</v>
      </c>
      <c r="F1675" s="64">
        <v>0</v>
      </c>
      <c r="H1675" s="64">
        <f t="shared" si="186"/>
        <v>-405.63</v>
      </c>
      <c r="J1675" s="64">
        <f t="shared" si="182"/>
        <v>226</v>
      </c>
      <c r="K1675" s="64">
        <f t="shared" si="183"/>
        <v>236</v>
      </c>
      <c r="L1675" s="64">
        <f t="shared" si="184"/>
        <v>849</v>
      </c>
      <c r="M1675" s="64">
        <f t="shared" si="185"/>
        <v>344</v>
      </c>
    </row>
    <row r="1676" spans="1:13" hidden="1" outlineLevel="1" x14ac:dyDescent="0.35">
      <c r="A1676" s="64">
        <v>50699168</v>
      </c>
      <c r="B1676" s="64" t="s">
        <v>184</v>
      </c>
      <c r="C1676" s="64">
        <v>1826.37</v>
      </c>
      <c r="D1676" s="64">
        <v>182</v>
      </c>
      <c r="E1676" s="64">
        <v>151.46</v>
      </c>
      <c r="F1676" s="64">
        <v>0</v>
      </c>
      <c r="H1676" s="64">
        <f t="shared" si="186"/>
        <v>-151.46</v>
      </c>
      <c r="J1676" s="64">
        <f t="shared" si="182"/>
        <v>226</v>
      </c>
      <c r="K1676" s="64">
        <f t="shared" si="183"/>
        <v>236</v>
      </c>
      <c r="L1676" s="64">
        <f t="shared" si="184"/>
        <v>850</v>
      </c>
      <c r="M1676" s="64">
        <f t="shared" si="185"/>
        <v>344</v>
      </c>
    </row>
    <row r="1677" spans="1:13" hidden="1" outlineLevel="1" x14ac:dyDescent="0.35">
      <c r="A1677" s="64">
        <v>50700098</v>
      </c>
      <c r="B1677" s="64" t="s">
        <v>405</v>
      </c>
      <c r="C1677" s="64">
        <v>2980.35</v>
      </c>
      <c r="D1677" s="64">
        <v>153</v>
      </c>
      <c r="E1677" s="64">
        <v>236.24</v>
      </c>
      <c r="F1677" s="64">
        <v>232.96</v>
      </c>
      <c r="H1677" s="64">
        <f t="shared" si="186"/>
        <v>-3.2800000000000011</v>
      </c>
      <c r="J1677" s="64">
        <f t="shared" si="182"/>
        <v>226</v>
      </c>
      <c r="K1677" s="64">
        <f t="shared" si="183"/>
        <v>237</v>
      </c>
      <c r="L1677" s="64">
        <f t="shared" si="184"/>
        <v>850</v>
      </c>
      <c r="M1677" s="64">
        <f t="shared" si="185"/>
        <v>344</v>
      </c>
    </row>
    <row r="1678" spans="1:13" hidden="1" outlineLevel="1" x14ac:dyDescent="0.35">
      <c r="A1678" s="64">
        <v>50700212</v>
      </c>
      <c r="B1678" s="64" t="s">
        <v>184</v>
      </c>
      <c r="C1678" s="64">
        <v>1575.75</v>
      </c>
      <c r="D1678" s="64">
        <v>183</v>
      </c>
      <c r="E1678" s="64">
        <v>126.07</v>
      </c>
      <c r="F1678" s="64">
        <v>0</v>
      </c>
      <c r="H1678" s="64">
        <f t="shared" si="186"/>
        <v>-126.07</v>
      </c>
      <c r="J1678" s="64">
        <f t="shared" si="182"/>
        <v>226</v>
      </c>
      <c r="K1678" s="64">
        <f t="shared" si="183"/>
        <v>237</v>
      </c>
      <c r="L1678" s="64">
        <f t="shared" si="184"/>
        <v>851</v>
      </c>
      <c r="M1678" s="64">
        <f t="shared" si="185"/>
        <v>344</v>
      </c>
    </row>
    <row r="1679" spans="1:13" hidden="1" outlineLevel="1" x14ac:dyDescent="0.35">
      <c r="A1679" s="64">
        <v>50700428</v>
      </c>
      <c r="B1679" s="64" t="s">
        <v>416</v>
      </c>
      <c r="C1679" s="64">
        <v>4024.73</v>
      </c>
      <c r="D1679" s="64">
        <v>183</v>
      </c>
      <c r="E1679" s="64">
        <v>330.88</v>
      </c>
      <c r="F1679" s="64">
        <v>0</v>
      </c>
      <c r="H1679" s="64">
        <f t="shared" si="186"/>
        <v>-330.88</v>
      </c>
      <c r="J1679" s="64">
        <f t="shared" si="182"/>
        <v>226</v>
      </c>
      <c r="K1679" s="64">
        <f t="shared" si="183"/>
        <v>237</v>
      </c>
      <c r="L1679" s="64">
        <f t="shared" si="184"/>
        <v>851</v>
      </c>
      <c r="M1679" s="64">
        <f t="shared" si="185"/>
        <v>345</v>
      </c>
    </row>
    <row r="1680" spans="1:13" hidden="1" outlineLevel="1" x14ac:dyDescent="0.35">
      <c r="A1680" s="64">
        <v>50700832</v>
      </c>
      <c r="B1680" s="64" t="s">
        <v>184</v>
      </c>
      <c r="C1680" s="64">
        <v>7660.81</v>
      </c>
      <c r="D1680" s="64">
        <v>185</v>
      </c>
      <c r="E1680" s="64">
        <v>637.46</v>
      </c>
      <c r="F1680" s="64">
        <v>0</v>
      </c>
      <c r="H1680" s="64">
        <f t="shared" si="186"/>
        <v>-637.46</v>
      </c>
      <c r="J1680" s="64">
        <f t="shared" si="182"/>
        <v>226</v>
      </c>
      <c r="K1680" s="64">
        <f t="shared" si="183"/>
        <v>237</v>
      </c>
      <c r="L1680" s="64">
        <f t="shared" si="184"/>
        <v>852</v>
      </c>
      <c r="M1680" s="64">
        <f t="shared" si="185"/>
        <v>345</v>
      </c>
    </row>
    <row r="1681" spans="1:13" hidden="1" outlineLevel="1" x14ac:dyDescent="0.35">
      <c r="A1681" s="64">
        <v>50702052</v>
      </c>
      <c r="B1681" s="64" t="s">
        <v>405</v>
      </c>
      <c r="C1681" s="64">
        <v>2999.21</v>
      </c>
      <c r="D1681" s="64">
        <v>153</v>
      </c>
      <c r="E1681" s="64">
        <v>242.78</v>
      </c>
      <c r="F1681" s="64">
        <v>239.36</v>
      </c>
      <c r="H1681" s="64">
        <f t="shared" si="186"/>
        <v>-3.4199999999999875</v>
      </c>
      <c r="J1681" s="64">
        <f t="shared" si="182"/>
        <v>226</v>
      </c>
      <c r="K1681" s="64">
        <f t="shared" si="183"/>
        <v>238</v>
      </c>
      <c r="L1681" s="64">
        <f t="shared" si="184"/>
        <v>852</v>
      </c>
      <c r="M1681" s="64">
        <f t="shared" si="185"/>
        <v>345</v>
      </c>
    </row>
    <row r="1682" spans="1:13" hidden="1" outlineLevel="1" x14ac:dyDescent="0.35">
      <c r="A1682" s="64">
        <v>50702309</v>
      </c>
      <c r="B1682" s="64" t="s">
        <v>184</v>
      </c>
      <c r="C1682" s="64">
        <v>4161.47</v>
      </c>
      <c r="D1682" s="64">
        <v>183</v>
      </c>
      <c r="E1682" s="64">
        <v>344.89</v>
      </c>
      <c r="F1682" s="64">
        <v>0</v>
      </c>
      <c r="H1682" s="64">
        <f t="shared" si="186"/>
        <v>-344.89</v>
      </c>
      <c r="J1682" s="64">
        <f t="shared" si="182"/>
        <v>226</v>
      </c>
      <c r="K1682" s="64">
        <f t="shared" si="183"/>
        <v>238</v>
      </c>
      <c r="L1682" s="64">
        <f t="shared" si="184"/>
        <v>853</v>
      </c>
      <c r="M1682" s="64">
        <f t="shared" si="185"/>
        <v>345</v>
      </c>
    </row>
    <row r="1683" spans="1:13" hidden="1" outlineLevel="1" x14ac:dyDescent="0.35">
      <c r="A1683" s="64">
        <v>50703810</v>
      </c>
      <c r="B1683" s="64" t="s">
        <v>184</v>
      </c>
      <c r="C1683" s="64">
        <v>4136.17</v>
      </c>
      <c r="D1683" s="64">
        <v>183</v>
      </c>
      <c r="E1683" s="64">
        <v>327.12</v>
      </c>
      <c r="F1683" s="64">
        <v>0</v>
      </c>
      <c r="H1683" s="64">
        <f t="shared" si="186"/>
        <v>-327.12</v>
      </c>
      <c r="J1683" s="64">
        <f t="shared" si="182"/>
        <v>226</v>
      </c>
      <c r="K1683" s="64">
        <f t="shared" si="183"/>
        <v>238</v>
      </c>
      <c r="L1683" s="64">
        <f t="shared" si="184"/>
        <v>854</v>
      </c>
      <c r="M1683" s="64">
        <f t="shared" si="185"/>
        <v>345</v>
      </c>
    </row>
    <row r="1684" spans="1:13" hidden="1" outlineLevel="1" x14ac:dyDescent="0.35">
      <c r="A1684" s="64">
        <v>50705767</v>
      </c>
      <c r="B1684" s="64" t="s">
        <v>184</v>
      </c>
      <c r="C1684" s="64">
        <v>3856.16</v>
      </c>
      <c r="D1684" s="64">
        <v>184</v>
      </c>
      <c r="E1684" s="64">
        <v>316.61</v>
      </c>
      <c r="F1684" s="64">
        <v>0</v>
      </c>
      <c r="H1684" s="64">
        <f t="shared" si="186"/>
        <v>-316.61</v>
      </c>
      <c r="J1684" s="64">
        <f t="shared" si="182"/>
        <v>226</v>
      </c>
      <c r="K1684" s="64">
        <f t="shared" si="183"/>
        <v>238</v>
      </c>
      <c r="L1684" s="64">
        <f t="shared" si="184"/>
        <v>855</v>
      </c>
      <c r="M1684" s="64">
        <f t="shared" si="185"/>
        <v>345</v>
      </c>
    </row>
    <row r="1685" spans="1:13" hidden="1" outlineLevel="1" x14ac:dyDescent="0.35">
      <c r="A1685" s="64">
        <v>50705808</v>
      </c>
      <c r="B1685" s="64" t="s">
        <v>184</v>
      </c>
      <c r="C1685" s="64">
        <v>6611.91</v>
      </c>
      <c r="D1685" s="64">
        <v>184</v>
      </c>
      <c r="E1685" s="64">
        <v>537.74</v>
      </c>
      <c r="F1685" s="64">
        <v>0</v>
      </c>
      <c r="H1685" s="64">
        <f t="shared" si="186"/>
        <v>-537.74</v>
      </c>
      <c r="J1685" s="64">
        <f t="shared" ref="J1685:J1748" si="187">IF($B1685=J$19,J1684+1,J1684)</f>
        <v>226</v>
      </c>
      <c r="K1685" s="64">
        <f t="shared" ref="K1685:K1748" si="188">IF($B1685=K$19,K1684+1,K1684)</f>
        <v>238</v>
      </c>
      <c r="L1685" s="64">
        <f t="shared" ref="L1685:L1748" si="189">IF($B1685=L$19,L1684+1,L1684)</f>
        <v>856</v>
      </c>
      <c r="M1685" s="64">
        <f t="shared" ref="M1685:M1748" si="190">IF($B1685=M$19,M1684+1,M1684)</f>
        <v>345</v>
      </c>
    </row>
    <row r="1686" spans="1:13" hidden="1" outlineLevel="1" x14ac:dyDescent="0.35">
      <c r="A1686" s="64">
        <v>50707036</v>
      </c>
      <c r="B1686" s="64" t="s">
        <v>416</v>
      </c>
      <c r="C1686" s="64">
        <v>3961.22</v>
      </c>
      <c r="D1686" s="64">
        <v>153</v>
      </c>
      <c r="E1686" s="64">
        <v>306.33999999999997</v>
      </c>
      <c r="F1686" s="64">
        <v>0</v>
      </c>
      <c r="H1686" s="64">
        <f t="shared" ref="H1686:H1749" si="191">F1686-E1686</f>
        <v>-306.33999999999997</v>
      </c>
      <c r="J1686" s="64">
        <f t="shared" si="187"/>
        <v>226</v>
      </c>
      <c r="K1686" s="64">
        <f t="shared" si="188"/>
        <v>238</v>
      </c>
      <c r="L1686" s="64">
        <f t="shared" si="189"/>
        <v>856</v>
      </c>
      <c r="M1686" s="64">
        <f t="shared" si="190"/>
        <v>346</v>
      </c>
    </row>
    <row r="1687" spans="1:13" hidden="1" outlineLevel="1" x14ac:dyDescent="0.35">
      <c r="A1687" s="64">
        <v>50708399</v>
      </c>
      <c r="B1687" s="64" t="s">
        <v>184</v>
      </c>
      <c r="C1687" s="64">
        <v>2255.21</v>
      </c>
      <c r="D1687" s="64">
        <v>186</v>
      </c>
      <c r="E1687" s="64">
        <v>186.56</v>
      </c>
      <c r="F1687" s="64">
        <v>0</v>
      </c>
      <c r="H1687" s="64">
        <f t="shared" si="191"/>
        <v>-186.56</v>
      </c>
      <c r="J1687" s="64">
        <f t="shared" si="187"/>
        <v>226</v>
      </c>
      <c r="K1687" s="64">
        <f t="shared" si="188"/>
        <v>238</v>
      </c>
      <c r="L1687" s="64">
        <f t="shared" si="189"/>
        <v>857</v>
      </c>
      <c r="M1687" s="64">
        <f t="shared" si="190"/>
        <v>346</v>
      </c>
    </row>
    <row r="1688" spans="1:13" hidden="1" outlineLevel="1" x14ac:dyDescent="0.35">
      <c r="A1688" s="64">
        <v>50717100</v>
      </c>
      <c r="B1688" s="64" t="s">
        <v>416</v>
      </c>
      <c r="C1688" s="64">
        <v>2318.4299999999998</v>
      </c>
      <c r="D1688" s="64">
        <v>183</v>
      </c>
      <c r="E1688" s="64">
        <v>185.89</v>
      </c>
      <c r="F1688" s="64">
        <v>0</v>
      </c>
      <c r="H1688" s="64">
        <f t="shared" si="191"/>
        <v>-185.89</v>
      </c>
      <c r="J1688" s="64">
        <f t="shared" si="187"/>
        <v>226</v>
      </c>
      <c r="K1688" s="64">
        <f t="shared" si="188"/>
        <v>238</v>
      </c>
      <c r="L1688" s="64">
        <f t="shared" si="189"/>
        <v>857</v>
      </c>
      <c r="M1688" s="64">
        <f t="shared" si="190"/>
        <v>347</v>
      </c>
    </row>
    <row r="1689" spans="1:13" hidden="1" outlineLevel="1" x14ac:dyDescent="0.35">
      <c r="A1689" s="64">
        <v>50717580</v>
      </c>
      <c r="B1689" s="64" t="s">
        <v>416</v>
      </c>
      <c r="C1689" s="64">
        <v>6466.8</v>
      </c>
      <c r="D1689" s="64">
        <v>183</v>
      </c>
      <c r="E1689" s="64">
        <v>556.67999999999995</v>
      </c>
      <c r="F1689" s="64">
        <v>0</v>
      </c>
      <c r="H1689" s="64">
        <f t="shared" si="191"/>
        <v>-556.67999999999995</v>
      </c>
      <c r="J1689" s="64">
        <f t="shared" si="187"/>
        <v>226</v>
      </c>
      <c r="K1689" s="64">
        <f t="shared" si="188"/>
        <v>238</v>
      </c>
      <c r="L1689" s="64">
        <f t="shared" si="189"/>
        <v>857</v>
      </c>
      <c r="M1689" s="64">
        <f t="shared" si="190"/>
        <v>348</v>
      </c>
    </row>
    <row r="1690" spans="1:13" hidden="1" outlineLevel="1" x14ac:dyDescent="0.35">
      <c r="A1690" s="64">
        <v>50717754</v>
      </c>
      <c r="B1690" s="64" t="s">
        <v>102</v>
      </c>
      <c r="C1690" s="64">
        <v>2133.0300000000002</v>
      </c>
      <c r="D1690" s="64">
        <v>183</v>
      </c>
      <c r="E1690" s="64">
        <v>167.12</v>
      </c>
      <c r="F1690" s="64">
        <v>165.44</v>
      </c>
      <c r="H1690" s="64">
        <f t="shared" si="191"/>
        <v>-1.6800000000000068</v>
      </c>
      <c r="J1690" s="64">
        <f t="shared" si="187"/>
        <v>227</v>
      </c>
      <c r="K1690" s="64">
        <f t="shared" si="188"/>
        <v>238</v>
      </c>
      <c r="L1690" s="64">
        <f t="shared" si="189"/>
        <v>857</v>
      </c>
      <c r="M1690" s="64">
        <f t="shared" si="190"/>
        <v>348</v>
      </c>
    </row>
    <row r="1691" spans="1:13" hidden="1" outlineLevel="1" x14ac:dyDescent="0.35">
      <c r="A1691" s="64">
        <v>50718281</v>
      </c>
      <c r="B1691" s="64" t="s">
        <v>184</v>
      </c>
      <c r="C1691" s="64">
        <v>6676.4</v>
      </c>
      <c r="D1691" s="64">
        <v>183</v>
      </c>
      <c r="E1691" s="64">
        <v>548.12</v>
      </c>
      <c r="F1691" s="64">
        <v>0</v>
      </c>
      <c r="H1691" s="64">
        <f t="shared" si="191"/>
        <v>-548.12</v>
      </c>
      <c r="J1691" s="64">
        <f t="shared" si="187"/>
        <v>227</v>
      </c>
      <c r="K1691" s="64">
        <f t="shared" si="188"/>
        <v>238</v>
      </c>
      <c r="L1691" s="64">
        <f t="shared" si="189"/>
        <v>858</v>
      </c>
      <c r="M1691" s="64">
        <f t="shared" si="190"/>
        <v>348</v>
      </c>
    </row>
    <row r="1692" spans="1:13" hidden="1" outlineLevel="1" x14ac:dyDescent="0.35">
      <c r="A1692" s="64">
        <v>50719221</v>
      </c>
      <c r="B1692" s="64" t="s">
        <v>405</v>
      </c>
      <c r="C1692" s="64">
        <v>2720.47</v>
      </c>
      <c r="D1692" s="64">
        <v>186</v>
      </c>
      <c r="E1692" s="64">
        <v>211.23</v>
      </c>
      <c r="F1692" s="64">
        <v>204.91</v>
      </c>
      <c r="H1692" s="64">
        <f t="shared" si="191"/>
        <v>-6.3199999999999932</v>
      </c>
      <c r="J1692" s="64">
        <f t="shared" si="187"/>
        <v>227</v>
      </c>
      <c r="K1692" s="64">
        <f t="shared" si="188"/>
        <v>239</v>
      </c>
      <c r="L1692" s="64">
        <f t="shared" si="189"/>
        <v>858</v>
      </c>
      <c r="M1692" s="64">
        <f t="shared" si="190"/>
        <v>348</v>
      </c>
    </row>
    <row r="1693" spans="1:13" hidden="1" outlineLevel="1" x14ac:dyDescent="0.35">
      <c r="A1693" s="64">
        <v>50719643</v>
      </c>
      <c r="B1693" s="64" t="s">
        <v>184</v>
      </c>
      <c r="C1693" s="64">
        <v>8503.3799999999992</v>
      </c>
      <c r="D1693" s="64">
        <v>183</v>
      </c>
      <c r="E1693" s="64">
        <v>704.44</v>
      </c>
      <c r="F1693" s="64">
        <v>0</v>
      </c>
      <c r="H1693" s="64">
        <f t="shared" si="191"/>
        <v>-704.44</v>
      </c>
      <c r="J1693" s="64">
        <f t="shared" si="187"/>
        <v>227</v>
      </c>
      <c r="K1693" s="64">
        <f t="shared" si="188"/>
        <v>239</v>
      </c>
      <c r="L1693" s="64">
        <f t="shared" si="189"/>
        <v>859</v>
      </c>
      <c r="M1693" s="64">
        <f t="shared" si="190"/>
        <v>348</v>
      </c>
    </row>
    <row r="1694" spans="1:13" hidden="1" outlineLevel="1" x14ac:dyDescent="0.35">
      <c r="A1694" s="64">
        <v>50720161</v>
      </c>
      <c r="B1694" s="64" t="s">
        <v>184</v>
      </c>
      <c r="C1694" s="64">
        <v>3802.43</v>
      </c>
      <c r="D1694" s="64">
        <v>184</v>
      </c>
      <c r="E1694" s="64">
        <v>307.02</v>
      </c>
      <c r="F1694" s="64">
        <v>0</v>
      </c>
      <c r="H1694" s="64">
        <f t="shared" si="191"/>
        <v>-307.02</v>
      </c>
      <c r="J1694" s="64">
        <f t="shared" si="187"/>
        <v>227</v>
      </c>
      <c r="K1694" s="64">
        <f t="shared" si="188"/>
        <v>239</v>
      </c>
      <c r="L1694" s="64">
        <f t="shared" si="189"/>
        <v>860</v>
      </c>
      <c r="M1694" s="64">
        <f t="shared" si="190"/>
        <v>348</v>
      </c>
    </row>
    <row r="1695" spans="1:13" hidden="1" outlineLevel="1" x14ac:dyDescent="0.35">
      <c r="A1695" s="64">
        <v>50720541</v>
      </c>
      <c r="B1695" s="64" t="s">
        <v>416</v>
      </c>
      <c r="C1695" s="64">
        <v>4442.53</v>
      </c>
      <c r="D1695" s="64">
        <v>182</v>
      </c>
      <c r="E1695" s="64">
        <v>362.85</v>
      </c>
      <c r="F1695" s="64">
        <v>0</v>
      </c>
      <c r="H1695" s="64">
        <f t="shared" si="191"/>
        <v>-362.85</v>
      </c>
      <c r="J1695" s="64">
        <f t="shared" si="187"/>
        <v>227</v>
      </c>
      <c r="K1695" s="64">
        <f t="shared" si="188"/>
        <v>239</v>
      </c>
      <c r="L1695" s="64">
        <f t="shared" si="189"/>
        <v>860</v>
      </c>
      <c r="M1695" s="64">
        <f t="shared" si="190"/>
        <v>349</v>
      </c>
    </row>
    <row r="1696" spans="1:13" hidden="1" outlineLevel="1" x14ac:dyDescent="0.35">
      <c r="A1696" s="64">
        <v>50720723</v>
      </c>
      <c r="B1696" s="64" t="s">
        <v>184</v>
      </c>
      <c r="C1696" s="64">
        <v>2943.86</v>
      </c>
      <c r="D1696" s="64">
        <v>183</v>
      </c>
      <c r="E1696" s="64">
        <v>248.46</v>
      </c>
      <c r="F1696" s="64">
        <v>0</v>
      </c>
      <c r="H1696" s="64">
        <f t="shared" si="191"/>
        <v>-248.46</v>
      </c>
      <c r="J1696" s="64">
        <f t="shared" si="187"/>
        <v>227</v>
      </c>
      <c r="K1696" s="64">
        <f t="shared" si="188"/>
        <v>239</v>
      </c>
      <c r="L1696" s="64">
        <f t="shared" si="189"/>
        <v>861</v>
      </c>
      <c r="M1696" s="64">
        <f t="shared" si="190"/>
        <v>349</v>
      </c>
    </row>
    <row r="1697" spans="1:13" hidden="1" outlineLevel="1" x14ac:dyDescent="0.35">
      <c r="A1697" s="64">
        <v>50720905</v>
      </c>
      <c r="B1697" s="64" t="s">
        <v>184</v>
      </c>
      <c r="C1697" s="64">
        <v>6072.39</v>
      </c>
      <c r="D1697" s="64">
        <v>183</v>
      </c>
      <c r="E1697" s="64">
        <v>497.89</v>
      </c>
      <c r="F1697" s="64">
        <v>0</v>
      </c>
      <c r="H1697" s="64">
        <f t="shared" si="191"/>
        <v>-497.89</v>
      </c>
      <c r="J1697" s="64">
        <f t="shared" si="187"/>
        <v>227</v>
      </c>
      <c r="K1697" s="64">
        <f t="shared" si="188"/>
        <v>239</v>
      </c>
      <c r="L1697" s="64">
        <f t="shared" si="189"/>
        <v>862</v>
      </c>
      <c r="M1697" s="64">
        <f t="shared" si="190"/>
        <v>349</v>
      </c>
    </row>
    <row r="1698" spans="1:13" hidden="1" outlineLevel="1" x14ac:dyDescent="0.35">
      <c r="A1698" s="64">
        <v>50721474</v>
      </c>
      <c r="B1698" s="64" t="s">
        <v>416</v>
      </c>
      <c r="C1698" s="64">
        <v>5131.72</v>
      </c>
      <c r="D1698" s="64">
        <v>185</v>
      </c>
      <c r="E1698" s="64">
        <v>423.57</v>
      </c>
      <c r="F1698" s="64">
        <v>0</v>
      </c>
      <c r="H1698" s="64">
        <f t="shared" si="191"/>
        <v>-423.57</v>
      </c>
      <c r="J1698" s="64">
        <f t="shared" si="187"/>
        <v>227</v>
      </c>
      <c r="K1698" s="64">
        <f t="shared" si="188"/>
        <v>239</v>
      </c>
      <c r="L1698" s="64">
        <f t="shared" si="189"/>
        <v>862</v>
      </c>
      <c r="M1698" s="64">
        <f t="shared" si="190"/>
        <v>350</v>
      </c>
    </row>
    <row r="1699" spans="1:13" hidden="1" outlineLevel="1" x14ac:dyDescent="0.35">
      <c r="A1699" s="64">
        <v>50721656</v>
      </c>
      <c r="B1699" s="64" t="s">
        <v>184</v>
      </c>
      <c r="C1699" s="64">
        <v>1544.69</v>
      </c>
      <c r="D1699" s="64">
        <v>183</v>
      </c>
      <c r="E1699" s="64">
        <v>123.75</v>
      </c>
      <c r="F1699" s="64">
        <v>0</v>
      </c>
      <c r="H1699" s="64">
        <f t="shared" si="191"/>
        <v>-123.75</v>
      </c>
      <c r="J1699" s="64">
        <f t="shared" si="187"/>
        <v>227</v>
      </c>
      <c r="K1699" s="64">
        <f t="shared" si="188"/>
        <v>239</v>
      </c>
      <c r="L1699" s="64">
        <f t="shared" si="189"/>
        <v>863</v>
      </c>
      <c r="M1699" s="64">
        <f t="shared" si="190"/>
        <v>350</v>
      </c>
    </row>
    <row r="1700" spans="1:13" hidden="1" outlineLevel="1" x14ac:dyDescent="0.35">
      <c r="A1700" s="64">
        <v>50723959</v>
      </c>
      <c r="B1700" s="64" t="s">
        <v>405</v>
      </c>
      <c r="C1700" s="64">
        <v>10337.1</v>
      </c>
      <c r="D1700" s="64">
        <v>185</v>
      </c>
      <c r="E1700" s="64">
        <v>848.95</v>
      </c>
      <c r="F1700" s="64">
        <v>854.74</v>
      </c>
      <c r="H1700" s="64">
        <f t="shared" si="191"/>
        <v>5.7899999999999636</v>
      </c>
      <c r="J1700" s="64">
        <f t="shared" si="187"/>
        <v>227</v>
      </c>
      <c r="K1700" s="64">
        <f t="shared" si="188"/>
        <v>240</v>
      </c>
      <c r="L1700" s="64">
        <f t="shared" si="189"/>
        <v>863</v>
      </c>
      <c r="M1700" s="64">
        <f t="shared" si="190"/>
        <v>350</v>
      </c>
    </row>
    <row r="1701" spans="1:13" hidden="1" outlineLevel="1" x14ac:dyDescent="0.35">
      <c r="A1701" s="64">
        <v>50725608</v>
      </c>
      <c r="B1701" s="64" t="s">
        <v>184</v>
      </c>
      <c r="C1701" s="64">
        <v>2339.0300000000002</v>
      </c>
      <c r="D1701" s="64">
        <v>183</v>
      </c>
      <c r="E1701" s="64">
        <v>197.89</v>
      </c>
      <c r="F1701" s="64">
        <v>0</v>
      </c>
      <c r="H1701" s="64">
        <f t="shared" si="191"/>
        <v>-197.89</v>
      </c>
      <c r="J1701" s="64">
        <f t="shared" si="187"/>
        <v>227</v>
      </c>
      <c r="K1701" s="64">
        <f t="shared" si="188"/>
        <v>240</v>
      </c>
      <c r="L1701" s="64">
        <f t="shared" si="189"/>
        <v>864</v>
      </c>
      <c r="M1701" s="64">
        <f t="shared" si="190"/>
        <v>350</v>
      </c>
    </row>
    <row r="1702" spans="1:13" hidden="1" outlineLevel="1" x14ac:dyDescent="0.35">
      <c r="A1702" s="64">
        <v>50726185</v>
      </c>
      <c r="B1702" s="64" t="s">
        <v>416</v>
      </c>
      <c r="C1702" s="64">
        <v>4668.51</v>
      </c>
      <c r="D1702" s="64">
        <v>183</v>
      </c>
      <c r="E1702" s="64">
        <v>399.57</v>
      </c>
      <c r="F1702" s="64">
        <v>0</v>
      </c>
      <c r="H1702" s="64">
        <f t="shared" si="191"/>
        <v>-399.57</v>
      </c>
      <c r="J1702" s="64">
        <f t="shared" si="187"/>
        <v>227</v>
      </c>
      <c r="K1702" s="64">
        <f t="shared" si="188"/>
        <v>240</v>
      </c>
      <c r="L1702" s="64">
        <f t="shared" si="189"/>
        <v>864</v>
      </c>
      <c r="M1702" s="64">
        <f t="shared" si="190"/>
        <v>351</v>
      </c>
    </row>
    <row r="1703" spans="1:13" hidden="1" outlineLevel="1" x14ac:dyDescent="0.35">
      <c r="A1703" s="64">
        <v>50728561</v>
      </c>
      <c r="B1703" s="64" t="s">
        <v>416</v>
      </c>
      <c r="C1703" s="64">
        <v>4617.74</v>
      </c>
      <c r="D1703" s="64">
        <v>185</v>
      </c>
      <c r="E1703" s="64">
        <v>382.74</v>
      </c>
      <c r="F1703" s="64">
        <v>0</v>
      </c>
      <c r="H1703" s="64">
        <f t="shared" si="191"/>
        <v>-382.74</v>
      </c>
      <c r="J1703" s="64">
        <f t="shared" si="187"/>
        <v>227</v>
      </c>
      <c r="K1703" s="64">
        <f t="shared" si="188"/>
        <v>240</v>
      </c>
      <c r="L1703" s="64">
        <f t="shared" si="189"/>
        <v>864</v>
      </c>
      <c r="M1703" s="64">
        <f t="shared" si="190"/>
        <v>352</v>
      </c>
    </row>
    <row r="1704" spans="1:13" hidden="1" outlineLevel="1" x14ac:dyDescent="0.35">
      <c r="A1704" s="64">
        <v>50730087</v>
      </c>
      <c r="B1704" s="64" t="s">
        <v>184</v>
      </c>
      <c r="C1704" s="64">
        <v>3790.92</v>
      </c>
      <c r="D1704" s="64">
        <v>185</v>
      </c>
      <c r="E1704" s="64">
        <v>291.64999999999998</v>
      </c>
      <c r="F1704" s="64">
        <v>0</v>
      </c>
      <c r="H1704" s="64">
        <f t="shared" si="191"/>
        <v>-291.64999999999998</v>
      </c>
      <c r="J1704" s="64">
        <f t="shared" si="187"/>
        <v>227</v>
      </c>
      <c r="K1704" s="64">
        <f t="shared" si="188"/>
        <v>240</v>
      </c>
      <c r="L1704" s="64">
        <f t="shared" si="189"/>
        <v>865</v>
      </c>
      <c r="M1704" s="64">
        <f t="shared" si="190"/>
        <v>352</v>
      </c>
    </row>
    <row r="1705" spans="1:13" hidden="1" outlineLevel="1" x14ac:dyDescent="0.35">
      <c r="A1705" s="64">
        <v>50730227</v>
      </c>
      <c r="B1705" s="64" t="s">
        <v>416</v>
      </c>
      <c r="C1705" s="64">
        <v>4002.97</v>
      </c>
      <c r="D1705" s="64">
        <v>184</v>
      </c>
      <c r="E1705" s="64">
        <v>309.93</v>
      </c>
      <c r="F1705" s="64">
        <v>0</v>
      </c>
      <c r="H1705" s="64">
        <f t="shared" si="191"/>
        <v>-309.93</v>
      </c>
      <c r="J1705" s="64">
        <f t="shared" si="187"/>
        <v>227</v>
      </c>
      <c r="K1705" s="64">
        <f t="shared" si="188"/>
        <v>240</v>
      </c>
      <c r="L1705" s="64">
        <f t="shared" si="189"/>
        <v>865</v>
      </c>
      <c r="M1705" s="64">
        <f t="shared" si="190"/>
        <v>353</v>
      </c>
    </row>
    <row r="1706" spans="1:13" hidden="1" outlineLevel="1" x14ac:dyDescent="0.35">
      <c r="A1706" s="64">
        <v>50730798</v>
      </c>
      <c r="B1706" s="64" t="s">
        <v>416</v>
      </c>
      <c r="C1706" s="64">
        <v>7420.43</v>
      </c>
      <c r="D1706" s="64">
        <v>183</v>
      </c>
      <c r="E1706" s="64">
        <v>588.20000000000005</v>
      </c>
      <c r="F1706" s="64">
        <v>0</v>
      </c>
      <c r="H1706" s="64">
        <f t="shared" si="191"/>
        <v>-588.20000000000005</v>
      </c>
      <c r="J1706" s="64">
        <f t="shared" si="187"/>
        <v>227</v>
      </c>
      <c r="K1706" s="64">
        <f t="shared" si="188"/>
        <v>240</v>
      </c>
      <c r="L1706" s="64">
        <f t="shared" si="189"/>
        <v>865</v>
      </c>
      <c r="M1706" s="64">
        <f t="shared" si="190"/>
        <v>354</v>
      </c>
    </row>
    <row r="1707" spans="1:13" hidden="1" outlineLevel="1" x14ac:dyDescent="0.35">
      <c r="A1707" s="64">
        <v>50731374</v>
      </c>
      <c r="B1707" s="64" t="s">
        <v>416</v>
      </c>
      <c r="C1707" s="64">
        <v>6415.39</v>
      </c>
      <c r="D1707" s="64">
        <v>186</v>
      </c>
      <c r="E1707" s="64">
        <v>548.39</v>
      </c>
      <c r="F1707" s="64">
        <v>0</v>
      </c>
      <c r="H1707" s="64">
        <f t="shared" si="191"/>
        <v>-548.39</v>
      </c>
      <c r="J1707" s="64">
        <f t="shared" si="187"/>
        <v>227</v>
      </c>
      <c r="K1707" s="64">
        <f t="shared" si="188"/>
        <v>240</v>
      </c>
      <c r="L1707" s="64">
        <f t="shared" si="189"/>
        <v>865</v>
      </c>
      <c r="M1707" s="64">
        <f t="shared" si="190"/>
        <v>355</v>
      </c>
    </row>
    <row r="1708" spans="1:13" hidden="1" outlineLevel="1" x14ac:dyDescent="0.35">
      <c r="A1708" s="64">
        <v>50735657</v>
      </c>
      <c r="B1708" s="64" t="s">
        <v>184</v>
      </c>
      <c r="C1708" s="64">
        <v>8622.5499999999993</v>
      </c>
      <c r="D1708" s="64">
        <v>183</v>
      </c>
      <c r="E1708" s="64">
        <v>696.9</v>
      </c>
      <c r="F1708" s="64">
        <v>0</v>
      </c>
      <c r="H1708" s="64">
        <f t="shared" si="191"/>
        <v>-696.9</v>
      </c>
      <c r="J1708" s="64">
        <f t="shared" si="187"/>
        <v>227</v>
      </c>
      <c r="K1708" s="64">
        <f t="shared" si="188"/>
        <v>240</v>
      </c>
      <c r="L1708" s="64">
        <f t="shared" si="189"/>
        <v>866</v>
      </c>
      <c r="M1708" s="64">
        <f t="shared" si="190"/>
        <v>355</v>
      </c>
    </row>
    <row r="1709" spans="1:13" hidden="1" outlineLevel="1" x14ac:dyDescent="0.35">
      <c r="A1709" s="64">
        <v>50744806</v>
      </c>
      <c r="B1709" s="64" t="s">
        <v>102</v>
      </c>
      <c r="C1709" s="64">
        <v>4328.4399999999996</v>
      </c>
      <c r="D1709" s="64">
        <v>182</v>
      </c>
      <c r="E1709" s="64">
        <v>356.47</v>
      </c>
      <c r="F1709" s="64">
        <v>358.01</v>
      </c>
      <c r="H1709" s="64">
        <f t="shared" si="191"/>
        <v>1.5399999999999636</v>
      </c>
      <c r="J1709" s="64">
        <f t="shared" si="187"/>
        <v>228</v>
      </c>
      <c r="K1709" s="64">
        <f t="shared" si="188"/>
        <v>240</v>
      </c>
      <c r="L1709" s="64">
        <f t="shared" si="189"/>
        <v>866</v>
      </c>
      <c r="M1709" s="64">
        <f t="shared" si="190"/>
        <v>355</v>
      </c>
    </row>
    <row r="1710" spans="1:13" hidden="1" outlineLevel="1" x14ac:dyDescent="0.35">
      <c r="A1710" s="64">
        <v>50746951</v>
      </c>
      <c r="B1710" s="64" t="s">
        <v>184</v>
      </c>
      <c r="C1710" s="64">
        <v>6993.79</v>
      </c>
      <c r="D1710" s="64">
        <v>183</v>
      </c>
      <c r="E1710" s="64">
        <v>576.65</v>
      </c>
      <c r="F1710" s="64">
        <v>0</v>
      </c>
      <c r="H1710" s="64">
        <f t="shared" si="191"/>
        <v>-576.65</v>
      </c>
      <c r="J1710" s="64">
        <f t="shared" si="187"/>
        <v>228</v>
      </c>
      <c r="K1710" s="64">
        <f t="shared" si="188"/>
        <v>240</v>
      </c>
      <c r="L1710" s="64">
        <f t="shared" si="189"/>
        <v>867</v>
      </c>
      <c r="M1710" s="64">
        <f t="shared" si="190"/>
        <v>355</v>
      </c>
    </row>
    <row r="1711" spans="1:13" hidden="1" outlineLevel="1" x14ac:dyDescent="0.35">
      <c r="A1711" s="64">
        <v>50748949</v>
      </c>
      <c r="B1711" s="64" t="s">
        <v>405</v>
      </c>
      <c r="C1711" s="64">
        <v>2324.02</v>
      </c>
      <c r="D1711" s="64">
        <v>153</v>
      </c>
      <c r="E1711" s="64">
        <v>184.67</v>
      </c>
      <c r="F1711" s="64">
        <v>184.88</v>
      </c>
      <c r="H1711" s="64">
        <f t="shared" si="191"/>
        <v>0.21000000000000796</v>
      </c>
      <c r="J1711" s="64">
        <f t="shared" si="187"/>
        <v>228</v>
      </c>
      <c r="K1711" s="64">
        <f t="shared" si="188"/>
        <v>241</v>
      </c>
      <c r="L1711" s="64">
        <f t="shared" si="189"/>
        <v>867</v>
      </c>
      <c r="M1711" s="64">
        <f t="shared" si="190"/>
        <v>355</v>
      </c>
    </row>
    <row r="1712" spans="1:13" hidden="1" outlineLevel="1" x14ac:dyDescent="0.35">
      <c r="A1712" s="64">
        <v>50750978</v>
      </c>
      <c r="B1712" s="64" t="s">
        <v>405</v>
      </c>
      <c r="C1712" s="64">
        <v>4563.57</v>
      </c>
      <c r="D1712" s="64">
        <v>184</v>
      </c>
      <c r="E1712" s="64">
        <v>346.56</v>
      </c>
      <c r="F1712" s="64">
        <v>339.62</v>
      </c>
      <c r="H1712" s="64">
        <f t="shared" si="191"/>
        <v>-6.9399999999999977</v>
      </c>
      <c r="J1712" s="64">
        <f t="shared" si="187"/>
        <v>228</v>
      </c>
      <c r="K1712" s="64">
        <f t="shared" si="188"/>
        <v>242</v>
      </c>
      <c r="L1712" s="64">
        <f t="shared" si="189"/>
        <v>867</v>
      </c>
      <c r="M1712" s="64">
        <f t="shared" si="190"/>
        <v>355</v>
      </c>
    </row>
    <row r="1713" spans="1:13" hidden="1" outlineLevel="1" x14ac:dyDescent="0.35">
      <c r="A1713" s="64">
        <v>50751570</v>
      </c>
      <c r="B1713" s="64" t="s">
        <v>405</v>
      </c>
      <c r="C1713" s="64">
        <v>6351.91</v>
      </c>
      <c r="D1713" s="64">
        <v>153</v>
      </c>
      <c r="E1713" s="64">
        <v>549.70000000000005</v>
      </c>
      <c r="F1713" s="64">
        <v>556.5</v>
      </c>
      <c r="H1713" s="64">
        <f t="shared" si="191"/>
        <v>6.7999999999999545</v>
      </c>
      <c r="J1713" s="64">
        <f t="shared" si="187"/>
        <v>228</v>
      </c>
      <c r="K1713" s="64">
        <f t="shared" si="188"/>
        <v>243</v>
      </c>
      <c r="L1713" s="64">
        <f t="shared" si="189"/>
        <v>867</v>
      </c>
      <c r="M1713" s="64">
        <f t="shared" si="190"/>
        <v>355</v>
      </c>
    </row>
    <row r="1714" spans="1:13" hidden="1" outlineLevel="1" x14ac:dyDescent="0.35">
      <c r="A1714" s="64">
        <v>50752792</v>
      </c>
      <c r="B1714" s="64" t="s">
        <v>405</v>
      </c>
      <c r="C1714" s="64">
        <v>5337.62</v>
      </c>
      <c r="D1714" s="64">
        <v>153</v>
      </c>
      <c r="E1714" s="64">
        <v>440.64</v>
      </c>
      <c r="F1714" s="64">
        <v>439.82</v>
      </c>
      <c r="H1714" s="64">
        <f t="shared" si="191"/>
        <v>-0.81999999999999318</v>
      </c>
      <c r="J1714" s="64">
        <f t="shared" si="187"/>
        <v>228</v>
      </c>
      <c r="K1714" s="64">
        <f t="shared" si="188"/>
        <v>244</v>
      </c>
      <c r="L1714" s="64">
        <f t="shared" si="189"/>
        <v>867</v>
      </c>
      <c r="M1714" s="64">
        <f t="shared" si="190"/>
        <v>355</v>
      </c>
    </row>
    <row r="1715" spans="1:13" hidden="1" outlineLevel="1" x14ac:dyDescent="0.35">
      <c r="A1715" s="64">
        <v>50753732</v>
      </c>
      <c r="B1715" s="64" t="s">
        <v>184</v>
      </c>
      <c r="C1715" s="64">
        <v>3837.13</v>
      </c>
      <c r="D1715" s="64">
        <v>184</v>
      </c>
      <c r="E1715" s="64">
        <v>309.52999999999997</v>
      </c>
      <c r="F1715" s="64">
        <v>0</v>
      </c>
      <c r="H1715" s="64">
        <f t="shared" si="191"/>
        <v>-309.52999999999997</v>
      </c>
      <c r="J1715" s="64">
        <f t="shared" si="187"/>
        <v>228</v>
      </c>
      <c r="K1715" s="64">
        <f t="shared" si="188"/>
        <v>244</v>
      </c>
      <c r="L1715" s="64">
        <f t="shared" si="189"/>
        <v>868</v>
      </c>
      <c r="M1715" s="64">
        <f t="shared" si="190"/>
        <v>355</v>
      </c>
    </row>
    <row r="1716" spans="1:13" hidden="1" outlineLevel="1" x14ac:dyDescent="0.35">
      <c r="A1716" s="64">
        <v>50754277</v>
      </c>
      <c r="B1716" s="64" t="s">
        <v>184</v>
      </c>
      <c r="C1716" s="64">
        <v>5261.31</v>
      </c>
      <c r="D1716" s="64">
        <v>184</v>
      </c>
      <c r="E1716" s="64">
        <v>430.31</v>
      </c>
      <c r="F1716" s="64">
        <v>0</v>
      </c>
      <c r="H1716" s="64">
        <f t="shared" si="191"/>
        <v>-430.31</v>
      </c>
      <c r="J1716" s="64">
        <f t="shared" si="187"/>
        <v>228</v>
      </c>
      <c r="K1716" s="64">
        <f t="shared" si="188"/>
        <v>244</v>
      </c>
      <c r="L1716" s="64">
        <f t="shared" si="189"/>
        <v>869</v>
      </c>
      <c r="M1716" s="64">
        <f t="shared" si="190"/>
        <v>355</v>
      </c>
    </row>
    <row r="1717" spans="1:13" hidden="1" outlineLevel="1" x14ac:dyDescent="0.35">
      <c r="A1717" s="64">
        <v>50757718</v>
      </c>
      <c r="B1717" s="64" t="s">
        <v>184</v>
      </c>
      <c r="C1717" s="64">
        <v>4787.1499999999996</v>
      </c>
      <c r="D1717" s="64">
        <v>183</v>
      </c>
      <c r="E1717" s="64">
        <v>393.15</v>
      </c>
      <c r="F1717" s="64">
        <v>0</v>
      </c>
      <c r="H1717" s="64">
        <f t="shared" si="191"/>
        <v>-393.15</v>
      </c>
      <c r="J1717" s="64">
        <f t="shared" si="187"/>
        <v>228</v>
      </c>
      <c r="K1717" s="64">
        <f t="shared" si="188"/>
        <v>244</v>
      </c>
      <c r="L1717" s="64">
        <f t="shared" si="189"/>
        <v>870</v>
      </c>
      <c r="M1717" s="64">
        <f t="shared" si="190"/>
        <v>355</v>
      </c>
    </row>
    <row r="1718" spans="1:13" hidden="1" outlineLevel="1" x14ac:dyDescent="0.35">
      <c r="A1718" s="64">
        <v>50758659</v>
      </c>
      <c r="B1718" s="64" t="s">
        <v>416</v>
      </c>
      <c r="C1718" s="64">
        <v>8119.35</v>
      </c>
      <c r="D1718" s="64">
        <v>182</v>
      </c>
      <c r="E1718" s="64">
        <v>678.85</v>
      </c>
      <c r="F1718" s="64">
        <v>0</v>
      </c>
      <c r="H1718" s="64">
        <f t="shared" si="191"/>
        <v>-678.85</v>
      </c>
      <c r="J1718" s="64">
        <f t="shared" si="187"/>
        <v>228</v>
      </c>
      <c r="K1718" s="64">
        <f t="shared" si="188"/>
        <v>244</v>
      </c>
      <c r="L1718" s="64">
        <f t="shared" si="189"/>
        <v>870</v>
      </c>
      <c r="M1718" s="64">
        <f t="shared" si="190"/>
        <v>356</v>
      </c>
    </row>
    <row r="1719" spans="1:13" hidden="1" outlineLevel="1" x14ac:dyDescent="0.35">
      <c r="A1719" s="64">
        <v>50759152</v>
      </c>
      <c r="B1719" s="64" t="s">
        <v>184</v>
      </c>
      <c r="C1719" s="64">
        <v>3215.67</v>
      </c>
      <c r="D1719" s="64">
        <v>183</v>
      </c>
      <c r="E1719" s="64">
        <v>260.77999999999997</v>
      </c>
      <c r="F1719" s="64">
        <v>0</v>
      </c>
      <c r="H1719" s="64">
        <f t="shared" si="191"/>
        <v>-260.77999999999997</v>
      </c>
      <c r="J1719" s="64">
        <f t="shared" si="187"/>
        <v>228</v>
      </c>
      <c r="K1719" s="64">
        <f t="shared" si="188"/>
        <v>244</v>
      </c>
      <c r="L1719" s="64">
        <f t="shared" si="189"/>
        <v>871</v>
      </c>
      <c r="M1719" s="64">
        <f t="shared" si="190"/>
        <v>356</v>
      </c>
    </row>
    <row r="1720" spans="1:13" hidden="1" outlineLevel="1" x14ac:dyDescent="0.35">
      <c r="A1720" s="64">
        <v>50759285</v>
      </c>
      <c r="B1720" s="64" t="s">
        <v>102</v>
      </c>
      <c r="C1720" s="64">
        <v>3584</v>
      </c>
      <c r="D1720" s="64">
        <v>185</v>
      </c>
      <c r="E1720" s="64">
        <v>281.36</v>
      </c>
      <c r="F1720" s="64">
        <v>272.43</v>
      </c>
      <c r="H1720" s="64">
        <f t="shared" si="191"/>
        <v>-8.9300000000000068</v>
      </c>
      <c r="J1720" s="64">
        <f t="shared" si="187"/>
        <v>229</v>
      </c>
      <c r="K1720" s="64">
        <f t="shared" si="188"/>
        <v>244</v>
      </c>
      <c r="L1720" s="64">
        <f t="shared" si="189"/>
        <v>871</v>
      </c>
      <c r="M1720" s="64">
        <f t="shared" si="190"/>
        <v>356</v>
      </c>
    </row>
    <row r="1721" spans="1:13" hidden="1" outlineLevel="1" x14ac:dyDescent="0.35">
      <c r="A1721" s="64">
        <v>50760604</v>
      </c>
      <c r="B1721" s="64" t="s">
        <v>416</v>
      </c>
      <c r="C1721" s="64">
        <v>4148.55</v>
      </c>
      <c r="D1721" s="64">
        <v>184</v>
      </c>
      <c r="E1721" s="64">
        <v>341.39</v>
      </c>
      <c r="F1721" s="64">
        <v>0</v>
      </c>
      <c r="H1721" s="64">
        <f t="shared" si="191"/>
        <v>-341.39</v>
      </c>
      <c r="J1721" s="64">
        <f t="shared" si="187"/>
        <v>229</v>
      </c>
      <c r="K1721" s="64">
        <f t="shared" si="188"/>
        <v>244</v>
      </c>
      <c r="L1721" s="64">
        <f t="shared" si="189"/>
        <v>871</v>
      </c>
      <c r="M1721" s="64">
        <f t="shared" si="190"/>
        <v>357</v>
      </c>
    </row>
    <row r="1722" spans="1:13" hidden="1" outlineLevel="1" x14ac:dyDescent="0.35">
      <c r="A1722" s="64">
        <v>50763179</v>
      </c>
      <c r="B1722" s="64" t="s">
        <v>405</v>
      </c>
      <c r="C1722" s="64">
        <v>3315.09</v>
      </c>
      <c r="D1722" s="64">
        <v>153</v>
      </c>
      <c r="E1722" s="64">
        <v>277.64999999999998</v>
      </c>
      <c r="F1722" s="64">
        <v>283.70999999999998</v>
      </c>
      <c r="H1722" s="64">
        <f t="shared" si="191"/>
        <v>6.0600000000000023</v>
      </c>
      <c r="J1722" s="64">
        <f t="shared" si="187"/>
        <v>229</v>
      </c>
      <c r="K1722" s="64">
        <f t="shared" si="188"/>
        <v>245</v>
      </c>
      <c r="L1722" s="64">
        <f t="shared" si="189"/>
        <v>871</v>
      </c>
      <c r="M1722" s="64">
        <f t="shared" si="190"/>
        <v>357</v>
      </c>
    </row>
    <row r="1723" spans="1:13" hidden="1" outlineLevel="1" x14ac:dyDescent="0.35">
      <c r="A1723" s="64">
        <v>50763385</v>
      </c>
      <c r="B1723" s="64" t="s">
        <v>184</v>
      </c>
      <c r="C1723" s="64">
        <v>8937.99</v>
      </c>
      <c r="D1723" s="64">
        <v>183</v>
      </c>
      <c r="E1723" s="64">
        <v>731.37</v>
      </c>
      <c r="F1723" s="64">
        <v>0</v>
      </c>
      <c r="H1723" s="64">
        <f t="shared" si="191"/>
        <v>-731.37</v>
      </c>
      <c r="J1723" s="64">
        <f t="shared" si="187"/>
        <v>229</v>
      </c>
      <c r="K1723" s="64">
        <f t="shared" si="188"/>
        <v>245</v>
      </c>
      <c r="L1723" s="64">
        <f t="shared" si="189"/>
        <v>872</v>
      </c>
      <c r="M1723" s="64">
        <f t="shared" si="190"/>
        <v>357</v>
      </c>
    </row>
    <row r="1724" spans="1:13" hidden="1" outlineLevel="1" x14ac:dyDescent="0.35">
      <c r="A1724" s="64">
        <v>50767204</v>
      </c>
      <c r="B1724" s="64" t="s">
        <v>184</v>
      </c>
      <c r="C1724" s="64">
        <v>4212.84</v>
      </c>
      <c r="D1724" s="64">
        <v>183</v>
      </c>
      <c r="E1724" s="64">
        <v>358.12</v>
      </c>
      <c r="F1724" s="64">
        <v>0</v>
      </c>
      <c r="H1724" s="64">
        <f t="shared" si="191"/>
        <v>-358.12</v>
      </c>
      <c r="J1724" s="64">
        <f t="shared" si="187"/>
        <v>229</v>
      </c>
      <c r="K1724" s="64">
        <f t="shared" si="188"/>
        <v>245</v>
      </c>
      <c r="L1724" s="64">
        <f t="shared" si="189"/>
        <v>873</v>
      </c>
      <c r="M1724" s="64">
        <f t="shared" si="190"/>
        <v>357</v>
      </c>
    </row>
    <row r="1725" spans="1:13" hidden="1" outlineLevel="1" x14ac:dyDescent="0.35">
      <c r="A1725" s="64">
        <v>50768674</v>
      </c>
      <c r="B1725" s="64" t="s">
        <v>184</v>
      </c>
      <c r="C1725" s="64">
        <v>6502.38</v>
      </c>
      <c r="D1725" s="64">
        <v>184</v>
      </c>
      <c r="E1725" s="64">
        <v>540.52</v>
      </c>
      <c r="F1725" s="64">
        <v>0</v>
      </c>
      <c r="H1725" s="64">
        <f t="shared" si="191"/>
        <v>-540.52</v>
      </c>
      <c r="J1725" s="64">
        <f t="shared" si="187"/>
        <v>229</v>
      </c>
      <c r="K1725" s="64">
        <f t="shared" si="188"/>
        <v>245</v>
      </c>
      <c r="L1725" s="64">
        <f t="shared" si="189"/>
        <v>874</v>
      </c>
      <c r="M1725" s="64">
        <f t="shared" si="190"/>
        <v>357</v>
      </c>
    </row>
    <row r="1726" spans="1:13" hidden="1" outlineLevel="1" x14ac:dyDescent="0.35">
      <c r="A1726" s="64">
        <v>50771833</v>
      </c>
      <c r="B1726" s="64" t="s">
        <v>184</v>
      </c>
      <c r="C1726" s="64">
        <v>6016.37</v>
      </c>
      <c r="D1726" s="64">
        <v>183</v>
      </c>
      <c r="E1726" s="64">
        <v>503.25</v>
      </c>
      <c r="F1726" s="64">
        <v>0</v>
      </c>
      <c r="H1726" s="64">
        <f t="shared" si="191"/>
        <v>-503.25</v>
      </c>
      <c r="J1726" s="64">
        <f t="shared" si="187"/>
        <v>229</v>
      </c>
      <c r="K1726" s="64">
        <f t="shared" si="188"/>
        <v>245</v>
      </c>
      <c r="L1726" s="64">
        <f t="shared" si="189"/>
        <v>875</v>
      </c>
      <c r="M1726" s="64">
        <f t="shared" si="190"/>
        <v>357</v>
      </c>
    </row>
    <row r="1727" spans="1:13" hidden="1" outlineLevel="1" x14ac:dyDescent="0.35">
      <c r="A1727" s="64">
        <v>50772740</v>
      </c>
      <c r="B1727" s="64" t="s">
        <v>184</v>
      </c>
      <c r="C1727" s="64">
        <v>2546.92</v>
      </c>
      <c r="D1727" s="64">
        <v>183</v>
      </c>
      <c r="E1727" s="64">
        <v>207.77</v>
      </c>
      <c r="F1727" s="64">
        <v>0</v>
      </c>
      <c r="H1727" s="64">
        <f t="shared" si="191"/>
        <v>-207.77</v>
      </c>
      <c r="J1727" s="64">
        <f t="shared" si="187"/>
        <v>229</v>
      </c>
      <c r="K1727" s="64">
        <f t="shared" si="188"/>
        <v>245</v>
      </c>
      <c r="L1727" s="64">
        <f t="shared" si="189"/>
        <v>876</v>
      </c>
      <c r="M1727" s="64">
        <f t="shared" si="190"/>
        <v>357</v>
      </c>
    </row>
    <row r="1728" spans="1:13" hidden="1" outlineLevel="1" x14ac:dyDescent="0.35">
      <c r="A1728" s="64">
        <v>50774481</v>
      </c>
      <c r="B1728" s="64" t="s">
        <v>184</v>
      </c>
      <c r="C1728" s="64">
        <v>2687.52</v>
      </c>
      <c r="D1728" s="64">
        <v>184</v>
      </c>
      <c r="E1728" s="64">
        <v>223.05</v>
      </c>
      <c r="F1728" s="64">
        <v>0</v>
      </c>
      <c r="H1728" s="64">
        <f t="shared" si="191"/>
        <v>-223.05</v>
      </c>
      <c r="J1728" s="64">
        <f t="shared" si="187"/>
        <v>229</v>
      </c>
      <c r="K1728" s="64">
        <f t="shared" si="188"/>
        <v>245</v>
      </c>
      <c r="L1728" s="64">
        <f t="shared" si="189"/>
        <v>877</v>
      </c>
      <c r="M1728" s="64">
        <f t="shared" si="190"/>
        <v>357</v>
      </c>
    </row>
    <row r="1729" spans="1:13" hidden="1" outlineLevel="1" x14ac:dyDescent="0.35">
      <c r="A1729" s="64">
        <v>50775009</v>
      </c>
      <c r="B1729" s="64" t="s">
        <v>184</v>
      </c>
      <c r="C1729" s="64">
        <v>2158.08</v>
      </c>
      <c r="D1729" s="64">
        <v>183</v>
      </c>
      <c r="E1729" s="64">
        <v>163.03</v>
      </c>
      <c r="F1729" s="64">
        <v>0</v>
      </c>
      <c r="H1729" s="64">
        <f t="shared" si="191"/>
        <v>-163.03</v>
      </c>
      <c r="J1729" s="64">
        <f t="shared" si="187"/>
        <v>229</v>
      </c>
      <c r="K1729" s="64">
        <f t="shared" si="188"/>
        <v>245</v>
      </c>
      <c r="L1729" s="64">
        <f t="shared" si="189"/>
        <v>878</v>
      </c>
      <c r="M1729" s="64">
        <f t="shared" si="190"/>
        <v>357</v>
      </c>
    </row>
    <row r="1730" spans="1:13" hidden="1" outlineLevel="1" x14ac:dyDescent="0.35">
      <c r="A1730" s="64">
        <v>50776560</v>
      </c>
      <c r="B1730" s="64" t="s">
        <v>416</v>
      </c>
      <c r="C1730" s="64">
        <v>1663.81</v>
      </c>
      <c r="D1730" s="64">
        <v>183</v>
      </c>
      <c r="E1730" s="64">
        <v>139.84</v>
      </c>
      <c r="F1730" s="64">
        <v>0</v>
      </c>
      <c r="H1730" s="64">
        <f t="shared" si="191"/>
        <v>-139.84</v>
      </c>
      <c r="J1730" s="64">
        <f t="shared" si="187"/>
        <v>229</v>
      </c>
      <c r="K1730" s="64">
        <f t="shared" si="188"/>
        <v>245</v>
      </c>
      <c r="L1730" s="64">
        <f t="shared" si="189"/>
        <v>878</v>
      </c>
      <c r="M1730" s="64">
        <f t="shared" si="190"/>
        <v>358</v>
      </c>
    </row>
    <row r="1731" spans="1:13" hidden="1" outlineLevel="1" x14ac:dyDescent="0.35">
      <c r="A1731" s="64">
        <v>50777758</v>
      </c>
      <c r="B1731" s="64" t="s">
        <v>405</v>
      </c>
      <c r="C1731" s="64">
        <v>1233.1199999999999</v>
      </c>
      <c r="D1731" s="64">
        <v>153</v>
      </c>
      <c r="E1731" s="64">
        <v>94.27</v>
      </c>
      <c r="F1731" s="64">
        <v>91.56</v>
      </c>
      <c r="H1731" s="64">
        <f t="shared" si="191"/>
        <v>-2.7099999999999937</v>
      </c>
      <c r="J1731" s="64">
        <f t="shared" si="187"/>
        <v>229</v>
      </c>
      <c r="K1731" s="64">
        <f t="shared" si="188"/>
        <v>246</v>
      </c>
      <c r="L1731" s="64">
        <f t="shared" si="189"/>
        <v>878</v>
      </c>
      <c r="M1731" s="64">
        <f t="shared" si="190"/>
        <v>358</v>
      </c>
    </row>
    <row r="1732" spans="1:13" hidden="1" outlineLevel="1" x14ac:dyDescent="0.35">
      <c r="A1732" s="64">
        <v>50780727</v>
      </c>
      <c r="B1732" s="64" t="s">
        <v>102</v>
      </c>
      <c r="C1732" s="64">
        <v>7698.99</v>
      </c>
      <c r="D1732" s="64">
        <v>153</v>
      </c>
      <c r="E1732" s="64">
        <v>610</v>
      </c>
      <c r="F1732" s="64">
        <v>602.98</v>
      </c>
      <c r="H1732" s="64">
        <f t="shared" si="191"/>
        <v>-7.0199999999999818</v>
      </c>
      <c r="J1732" s="64">
        <f t="shared" si="187"/>
        <v>230</v>
      </c>
      <c r="K1732" s="64">
        <f t="shared" si="188"/>
        <v>246</v>
      </c>
      <c r="L1732" s="64">
        <f t="shared" si="189"/>
        <v>878</v>
      </c>
      <c r="M1732" s="64">
        <f t="shared" si="190"/>
        <v>358</v>
      </c>
    </row>
    <row r="1733" spans="1:13" hidden="1" outlineLevel="1" x14ac:dyDescent="0.35">
      <c r="A1733" s="64">
        <v>50781741</v>
      </c>
      <c r="B1733" s="64" t="s">
        <v>184</v>
      </c>
      <c r="C1733" s="64">
        <v>2725.45</v>
      </c>
      <c r="D1733" s="64">
        <v>183</v>
      </c>
      <c r="E1733" s="64">
        <v>228.75</v>
      </c>
      <c r="F1733" s="64">
        <v>0</v>
      </c>
      <c r="H1733" s="64">
        <f t="shared" si="191"/>
        <v>-228.75</v>
      </c>
      <c r="J1733" s="64">
        <f t="shared" si="187"/>
        <v>230</v>
      </c>
      <c r="K1733" s="64">
        <f t="shared" si="188"/>
        <v>246</v>
      </c>
      <c r="L1733" s="64">
        <f t="shared" si="189"/>
        <v>879</v>
      </c>
      <c r="M1733" s="64">
        <f t="shared" si="190"/>
        <v>358</v>
      </c>
    </row>
    <row r="1734" spans="1:13" hidden="1" outlineLevel="1" x14ac:dyDescent="0.35">
      <c r="A1734" s="64">
        <v>50781759</v>
      </c>
      <c r="B1734" s="64" t="s">
        <v>184</v>
      </c>
      <c r="C1734" s="64">
        <v>4427.96</v>
      </c>
      <c r="D1734" s="64">
        <v>182</v>
      </c>
      <c r="E1734" s="64">
        <v>355.64</v>
      </c>
      <c r="F1734" s="64">
        <v>0</v>
      </c>
      <c r="H1734" s="64">
        <f t="shared" si="191"/>
        <v>-355.64</v>
      </c>
      <c r="J1734" s="64">
        <f t="shared" si="187"/>
        <v>230</v>
      </c>
      <c r="K1734" s="64">
        <f t="shared" si="188"/>
        <v>246</v>
      </c>
      <c r="L1734" s="64">
        <f t="shared" si="189"/>
        <v>880</v>
      </c>
      <c r="M1734" s="64">
        <f t="shared" si="190"/>
        <v>358</v>
      </c>
    </row>
    <row r="1735" spans="1:13" hidden="1" outlineLevel="1" x14ac:dyDescent="0.35">
      <c r="A1735" s="64">
        <v>50782244</v>
      </c>
      <c r="B1735" s="64" t="s">
        <v>416</v>
      </c>
      <c r="C1735" s="64">
        <v>4597.67</v>
      </c>
      <c r="D1735" s="64">
        <v>184</v>
      </c>
      <c r="E1735" s="64">
        <v>360.56</v>
      </c>
      <c r="F1735" s="64">
        <v>0</v>
      </c>
      <c r="H1735" s="64">
        <f t="shared" si="191"/>
        <v>-360.56</v>
      </c>
      <c r="J1735" s="64">
        <f t="shared" si="187"/>
        <v>230</v>
      </c>
      <c r="K1735" s="64">
        <f t="shared" si="188"/>
        <v>246</v>
      </c>
      <c r="L1735" s="64">
        <f t="shared" si="189"/>
        <v>880</v>
      </c>
      <c r="M1735" s="64">
        <f t="shared" si="190"/>
        <v>359</v>
      </c>
    </row>
    <row r="1736" spans="1:13" hidden="1" outlineLevel="1" x14ac:dyDescent="0.35">
      <c r="A1736" s="64">
        <v>50782252</v>
      </c>
      <c r="B1736" s="64" t="s">
        <v>184</v>
      </c>
      <c r="C1736" s="64">
        <v>2372.16</v>
      </c>
      <c r="D1736" s="64">
        <v>185</v>
      </c>
      <c r="E1736" s="64">
        <v>198.48</v>
      </c>
      <c r="F1736" s="64">
        <v>0</v>
      </c>
      <c r="H1736" s="64">
        <f t="shared" si="191"/>
        <v>-198.48</v>
      </c>
      <c r="J1736" s="64">
        <f t="shared" si="187"/>
        <v>230</v>
      </c>
      <c r="K1736" s="64">
        <f t="shared" si="188"/>
        <v>246</v>
      </c>
      <c r="L1736" s="64">
        <f t="shared" si="189"/>
        <v>881</v>
      </c>
      <c r="M1736" s="64">
        <f t="shared" si="190"/>
        <v>359</v>
      </c>
    </row>
    <row r="1737" spans="1:13" hidden="1" outlineLevel="1" x14ac:dyDescent="0.35">
      <c r="A1737" s="64">
        <v>50783474</v>
      </c>
      <c r="B1737" s="64" t="s">
        <v>405</v>
      </c>
      <c r="C1737" s="64">
        <v>1742.18</v>
      </c>
      <c r="D1737" s="64">
        <v>184</v>
      </c>
      <c r="E1737" s="64">
        <v>142.68</v>
      </c>
      <c r="F1737" s="64">
        <v>140.74</v>
      </c>
      <c r="H1737" s="64">
        <f t="shared" si="191"/>
        <v>-1.9399999999999977</v>
      </c>
      <c r="J1737" s="64">
        <f t="shared" si="187"/>
        <v>230</v>
      </c>
      <c r="K1737" s="64">
        <f t="shared" si="188"/>
        <v>247</v>
      </c>
      <c r="L1737" s="64">
        <f t="shared" si="189"/>
        <v>881</v>
      </c>
      <c r="M1737" s="64">
        <f t="shared" si="190"/>
        <v>359</v>
      </c>
    </row>
    <row r="1738" spans="1:13" hidden="1" outlineLevel="1" x14ac:dyDescent="0.35">
      <c r="A1738" s="64">
        <v>50783987</v>
      </c>
      <c r="B1738" s="64" t="s">
        <v>405</v>
      </c>
      <c r="C1738" s="64">
        <v>2290.21</v>
      </c>
      <c r="D1738" s="64">
        <v>153</v>
      </c>
      <c r="E1738" s="64">
        <v>180.28</v>
      </c>
      <c r="F1738" s="64">
        <v>180.13</v>
      </c>
      <c r="H1738" s="64">
        <f t="shared" si="191"/>
        <v>-0.15000000000000568</v>
      </c>
      <c r="J1738" s="64">
        <f t="shared" si="187"/>
        <v>230</v>
      </c>
      <c r="K1738" s="64">
        <f t="shared" si="188"/>
        <v>248</v>
      </c>
      <c r="L1738" s="64">
        <f t="shared" si="189"/>
        <v>881</v>
      </c>
      <c r="M1738" s="64">
        <f t="shared" si="190"/>
        <v>359</v>
      </c>
    </row>
    <row r="1739" spans="1:13" hidden="1" outlineLevel="1" x14ac:dyDescent="0.35">
      <c r="A1739" s="64">
        <v>50784886</v>
      </c>
      <c r="B1739" s="64" t="s">
        <v>416</v>
      </c>
      <c r="C1739" s="64">
        <v>4758.8100000000004</v>
      </c>
      <c r="D1739" s="64">
        <v>185</v>
      </c>
      <c r="E1739" s="64">
        <v>397.32</v>
      </c>
      <c r="F1739" s="64">
        <v>0</v>
      </c>
      <c r="H1739" s="64">
        <f t="shared" si="191"/>
        <v>-397.32</v>
      </c>
      <c r="J1739" s="64">
        <f t="shared" si="187"/>
        <v>230</v>
      </c>
      <c r="K1739" s="64">
        <f t="shared" si="188"/>
        <v>248</v>
      </c>
      <c r="L1739" s="64">
        <f t="shared" si="189"/>
        <v>881</v>
      </c>
      <c r="M1739" s="64">
        <f t="shared" si="190"/>
        <v>360</v>
      </c>
    </row>
    <row r="1740" spans="1:13" hidden="1" outlineLevel="1" x14ac:dyDescent="0.35">
      <c r="A1740" s="64">
        <v>50786949</v>
      </c>
      <c r="B1740" s="64" t="s">
        <v>416</v>
      </c>
      <c r="C1740" s="64">
        <v>8232.94</v>
      </c>
      <c r="D1740" s="64">
        <v>183</v>
      </c>
      <c r="E1740" s="64">
        <v>658.86</v>
      </c>
      <c r="F1740" s="64">
        <v>0</v>
      </c>
      <c r="H1740" s="64">
        <f t="shared" si="191"/>
        <v>-658.86</v>
      </c>
      <c r="J1740" s="64">
        <f t="shared" si="187"/>
        <v>230</v>
      </c>
      <c r="K1740" s="64">
        <f t="shared" si="188"/>
        <v>248</v>
      </c>
      <c r="L1740" s="64">
        <f t="shared" si="189"/>
        <v>881</v>
      </c>
      <c r="M1740" s="64">
        <f t="shared" si="190"/>
        <v>361</v>
      </c>
    </row>
    <row r="1741" spans="1:13" hidden="1" outlineLevel="1" x14ac:dyDescent="0.35">
      <c r="A1741" s="64">
        <v>50789092</v>
      </c>
      <c r="B1741" s="64" t="s">
        <v>405</v>
      </c>
      <c r="C1741" s="64">
        <v>2020.77</v>
      </c>
      <c r="D1741" s="64">
        <v>184</v>
      </c>
      <c r="E1741" s="64">
        <v>161.69999999999999</v>
      </c>
      <c r="F1741" s="64">
        <v>160.28</v>
      </c>
      <c r="H1741" s="64">
        <f t="shared" si="191"/>
        <v>-1.4199999999999875</v>
      </c>
      <c r="J1741" s="64">
        <f t="shared" si="187"/>
        <v>230</v>
      </c>
      <c r="K1741" s="64">
        <f t="shared" si="188"/>
        <v>249</v>
      </c>
      <c r="L1741" s="64">
        <f t="shared" si="189"/>
        <v>881</v>
      </c>
      <c r="M1741" s="64">
        <f t="shared" si="190"/>
        <v>361</v>
      </c>
    </row>
    <row r="1742" spans="1:13" hidden="1" outlineLevel="1" x14ac:dyDescent="0.35">
      <c r="A1742" s="64">
        <v>50789498</v>
      </c>
      <c r="B1742" s="64" t="s">
        <v>184</v>
      </c>
      <c r="C1742" s="64">
        <v>3128.66</v>
      </c>
      <c r="D1742" s="64">
        <v>182</v>
      </c>
      <c r="E1742" s="64">
        <v>246.92</v>
      </c>
      <c r="F1742" s="64">
        <v>0</v>
      </c>
      <c r="H1742" s="64">
        <f t="shared" si="191"/>
        <v>-246.92</v>
      </c>
      <c r="J1742" s="64">
        <f t="shared" si="187"/>
        <v>230</v>
      </c>
      <c r="K1742" s="64">
        <f t="shared" si="188"/>
        <v>249</v>
      </c>
      <c r="L1742" s="64">
        <f t="shared" si="189"/>
        <v>882</v>
      </c>
      <c r="M1742" s="64">
        <f t="shared" si="190"/>
        <v>361</v>
      </c>
    </row>
    <row r="1743" spans="1:13" hidden="1" outlineLevel="1" x14ac:dyDescent="0.35">
      <c r="A1743" s="64">
        <v>50790916</v>
      </c>
      <c r="B1743" s="64" t="s">
        <v>184</v>
      </c>
      <c r="C1743" s="64">
        <v>3517.7</v>
      </c>
      <c r="D1743" s="64">
        <v>183</v>
      </c>
      <c r="E1743" s="64">
        <v>273.72000000000003</v>
      </c>
      <c r="F1743" s="64">
        <v>0</v>
      </c>
      <c r="H1743" s="64">
        <f t="shared" si="191"/>
        <v>-273.72000000000003</v>
      </c>
      <c r="J1743" s="64">
        <f t="shared" si="187"/>
        <v>230</v>
      </c>
      <c r="K1743" s="64">
        <f t="shared" si="188"/>
        <v>249</v>
      </c>
      <c r="L1743" s="64">
        <f t="shared" si="189"/>
        <v>883</v>
      </c>
      <c r="M1743" s="64">
        <f t="shared" si="190"/>
        <v>361</v>
      </c>
    </row>
    <row r="1744" spans="1:13" hidden="1" outlineLevel="1" x14ac:dyDescent="0.35">
      <c r="A1744" s="64">
        <v>50792384</v>
      </c>
      <c r="B1744" s="64" t="s">
        <v>102</v>
      </c>
      <c r="C1744" s="64">
        <v>3440.5</v>
      </c>
      <c r="D1744" s="64">
        <v>183</v>
      </c>
      <c r="E1744" s="64">
        <v>271.82</v>
      </c>
      <c r="F1744" s="64">
        <v>264.81</v>
      </c>
      <c r="H1744" s="64">
        <f t="shared" si="191"/>
        <v>-7.0099999999999909</v>
      </c>
      <c r="J1744" s="64">
        <f t="shared" si="187"/>
        <v>231</v>
      </c>
      <c r="K1744" s="64">
        <f t="shared" si="188"/>
        <v>249</v>
      </c>
      <c r="L1744" s="64">
        <f t="shared" si="189"/>
        <v>883</v>
      </c>
      <c r="M1744" s="64">
        <f t="shared" si="190"/>
        <v>361</v>
      </c>
    </row>
    <row r="1745" spans="1:13" hidden="1" outlineLevel="1" x14ac:dyDescent="0.35">
      <c r="A1745" s="64">
        <v>50793100</v>
      </c>
      <c r="B1745" s="64" t="s">
        <v>184</v>
      </c>
      <c r="C1745" s="64">
        <v>4103.4799999999996</v>
      </c>
      <c r="D1745" s="64">
        <v>186</v>
      </c>
      <c r="E1745" s="64">
        <v>339.14</v>
      </c>
      <c r="F1745" s="64">
        <v>0</v>
      </c>
      <c r="H1745" s="64">
        <f t="shared" si="191"/>
        <v>-339.14</v>
      </c>
      <c r="J1745" s="64">
        <f t="shared" si="187"/>
        <v>231</v>
      </c>
      <c r="K1745" s="64">
        <f t="shared" si="188"/>
        <v>249</v>
      </c>
      <c r="L1745" s="64">
        <f t="shared" si="189"/>
        <v>884</v>
      </c>
      <c r="M1745" s="64">
        <f t="shared" si="190"/>
        <v>361</v>
      </c>
    </row>
    <row r="1746" spans="1:13" hidden="1" outlineLevel="1" x14ac:dyDescent="0.35">
      <c r="A1746" s="64">
        <v>50793209</v>
      </c>
      <c r="B1746" s="64" t="s">
        <v>416</v>
      </c>
      <c r="C1746" s="64">
        <v>5329.68</v>
      </c>
      <c r="D1746" s="64">
        <v>184</v>
      </c>
      <c r="E1746" s="64">
        <v>455.67</v>
      </c>
      <c r="F1746" s="64">
        <v>0</v>
      </c>
      <c r="H1746" s="64">
        <f t="shared" si="191"/>
        <v>-455.67</v>
      </c>
      <c r="J1746" s="64">
        <f t="shared" si="187"/>
        <v>231</v>
      </c>
      <c r="K1746" s="64">
        <f t="shared" si="188"/>
        <v>249</v>
      </c>
      <c r="L1746" s="64">
        <f t="shared" si="189"/>
        <v>884</v>
      </c>
      <c r="M1746" s="64">
        <f t="shared" si="190"/>
        <v>362</v>
      </c>
    </row>
    <row r="1747" spans="1:13" hidden="1" outlineLevel="1" x14ac:dyDescent="0.35">
      <c r="A1747" s="64">
        <v>50793861</v>
      </c>
      <c r="B1747" s="64" t="s">
        <v>184</v>
      </c>
      <c r="C1747" s="64">
        <v>4357.1899999999996</v>
      </c>
      <c r="D1747" s="64">
        <v>183</v>
      </c>
      <c r="E1747" s="64">
        <v>344.43</v>
      </c>
      <c r="F1747" s="64">
        <v>0</v>
      </c>
      <c r="H1747" s="64">
        <f t="shared" si="191"/>
        <v>-344.43</v>
      </c>
      <c r="J1747" s="64">
        <f t="shared" si="187"/>
        <v>231</v>
      </c>
      <c r="K1747" s="64">
        <f t="shared" si="188"/>
        <v>249</v>
      </c>
      <c r="L1747" s="64">
        <f t="shared" si="189"/>
        <v>885</v>
      </c>
      <c r="M1747" s="64">
        <f t="shared" si="190"/>
        <v>362</v>
      </c>
    </row>
    <row r="1748" spans="1:13" hidden="1" outlineLevel="1" x14ac:dyDescent="0.35">
      <c r="A1748" s="64">
        <v>50796352</v>
      </c>
      <c r="B1748" s="64" t="s">
        <v>102</v>
      </c>
      <c r="C1748" s="64">
        <v>7466.84</v>
      </c>
      <c r="D1748" s="64">
        <v>185</v>
      </c>
      <c r="E1748" s="64">
        <v>587.57000000000005</v>
      </c>
      <c r="F1748" s="64">
        <v>578.49</v>
      </c>
      <c r="H1748" s="64">
        <f t="shared" si="191"/>
        <v>-9.0800000000000409</v>
      </c>
      <c r="J1748" s="64">
        <f t="shared" si="187"/>
        <v>232</v>
      </c>
      <c r="K1748" s="64">
        <f t="shared" si="188"/>
        <v>249</v>
      </c>
      <c r="L1748" s="64">
        <f t="shared" si="189"/>
        <v>885</v>
      </c>
      <c r="M1748" s="64">
        <f t="shared" si="190"/>
        <v>362</v>
      </c>
    </row>
    <row r="1749" spans="1:13" hidden="1" outlineLevel="1" x14ac:dyDescent="0.35">
      <c r="A1749" s="64">
        <v>50798704</v>
      </c>
      <c r="B1749" s="64" t="s">
        <v>405</v>
      </c>
      <c r="C1749" s="64">
        <v>3197.01</v>
      </c>
      <c r="D1749" s="64">
        <v>153</v>
      </c>
      <c r="E1749" s="64">
        <v>273.88</v>
      </c>
      <c r="F1749" s="64">
        <v>275.70999999999998</v>
      </c>
      <c r="H1749" s="64">
        <f t="shared" si="191"/>
        <v>1.8299999999999841</v>
      </c>
      <c r="J1749" s="64">
        <f t="shared" ref="J1749:J1812" si="192">IF($B1749=J$19,J1748+1,J1748)</f>
        <v>232</v>
      </c>
      <c r="K1749" s="64">
        <f t="shared" ref="K1749:K1812" si="193">IF($B1749=K$19,K1748+1,K1748)</f>
        <v>250</v>
      </c>
      <c r="L1749" s="64">
        <f t="shared" ref="L1749:L1812" si="194">IF($B1749=L$19,L1748+1,L1748)</f>
        <v>885</v>
      </c>
      <c r="M1749" s="64">
        <f t="shared" ref="M1749:M1812" si="195">IF($B1749=M$19,M1748+1,M1748)</f>
        <v>362</v>
      </c>
    </row>
    <row r="1750" spans="1:13" hidden="1" outlineLevel="1" x14ac:dyDescent="0.35">
      <c r="A1750" s="64">
        <v>50800690</v>
      </c>
      <c r="B1750" s="64" t="s">
        <v>184</v>
      </c>
      <c r="C1750" s="64">
        <v>631.73</v>
      </c>
      <c r="D1750" s="64">
        <v>183</v>
      </c>
      <c r="E1750" s="64">
        <v>49.09</v>
      </c>
      <c r="F1750" s="64">
        <v>0</v>
      </c>
      <c r="H1750" s="64">
        <f t="shared" ref="H1750:H1813" si="196">F1750-E1750</f>
        <v>-49.09</v>
      </c>
      <c r="J1750" s="64">
        <f t="shared" si="192"/>
        <v>232</v>
      </c>
      <c r="K1750" s="64">
        <f t="shared" si="193"/>
        <v>250</v>
      </c>
      <c r="L1750" s="64">
        <f t="shared" si="194"/>
        <v>886</v>
      </c>
      <c r="M1750" s="64">
        <f t="shared" si="195"/>
        <v>362</v>
      </c>
    </row>
    <row r="1751" spans="1:13" hidden="1" outlineLevel="1" x14ac:dyDescent="0.35">
      <c r="A1751" s="64">
        <v>50802381</v>
      </c>
      <c r="B1751" s="64" t="s">
        <v>102</v>
      </c>
      <c r="C1751" s="64">
        <v>2247.12</v>
      </c>
      <c r="D1751" s="64">
        <v>182</v>
      </c>
      <c r="E1751" s="64">
        <v>178.02</v>
      </c>
      <c r="F1751" s="64">
        <v>175.88</v>
      </c>
      <c r="H1751" s="64">
        <f t="shared" si="196"/>
        <v>-2.1400000000000148</v>
      </c>
      <c r="J1751" s="64">
        <f t="shared" si="192"/>
        <v>233</v>
      </c>
      <c r="K1751" s="64">
        <f t="shared" si="193"/>
        <v>250</v>
      </c>
      <c r="L1751" s="64">
        <f t="shared" si="194"/>
        <v>886</v>
      </c>
      <c r="M1751" s="64">
        <f t="shared" si="195"/>
        <v>362</v>
      </c>
    </row>
    <row r="1752" spans="1:13" hidden="1" outlineLevel="1" x14ac:dyDescent="0.35">
      <c r="A1752" s="64">
        <v>50804098</v>
      </c>
      <c r="B1752" s="64" t="s">
        <v>102</v>
      </c>
      <c r="C1752" s="64">
        <v>13474.77</v>
      </c>
      <c r="D1752" s="64">
        <v>154</v>
      </c>
      <c r="E1752" s="64">
        <v>1021.1</v>
      </c>
      <c r="F1752" s="64">
        <v>990.12</v>
      </c>
      <c r="H1752" s="64">
        <f t="shared" si="196"/>
        <v>-30.980000000000018</v>
      </c>
      <c r="J1752" s="64">
        <f t="shared" si="192"/>
        <v>234</v>
      </c>
      <c r="K1752" s="64">
        <f t="shared" si="193"/>
        <v>250</v>
      </c>
      <c r="L1752" s="64">
        <f t="shared" si="194"/>
        <v>886</v>
      </c>
      <c r="M1752" s="64">
        <f t="shared" si="195"/>
        <v>362</v>
      </c>
    </row>
    <row r="1753" spans="1:13" hidden="1" outlineLevel="1" x14ac:dyDescent="0.35">
      <c r="A1753" s="64">
        <v>50804931</v>
      </c>
      <c r="B1753" s="64" t="s">
        <v>184</v>
      </c>
      <c r="C1753" s="64">
        <v>5462.87</v>
      </c>
      <c r="D1753" s="64">
        <v>183</v>
      </c>
      <c r="E1753" s="64">
        <v>408.35</v>
      </c>
      <c r="F1753" s="64">
        <v>0</v>
      </c>
      <c r="H1753" s="64">
        <f t="shared" si="196"/>
        <v>-408.35</v>
      </c>
      <c r="J1753" s="64">
        <f t="shared" si="192"/>
        <v>234</v>
      </c>
      <c r="K1753" s="64">
        <f t="shared" si="193"/>
        <v>250</v>
      </c>
      <c r="L1753" s="64">
        <f t="shared" si="194"/>
        <v>887</v>
      </c>
      <c r="M1753" s="64">
        <f t="shared" si="195"/>
        <v>362</v>
      </c>
    </row>
    <row r="1754" spans="1:13" hidden="1" outlineLevel="1" x14ac:dyDescent="0.35">
      <c r="A1754" s="64">
        <v>50808280</v>
      </c>
      <c r="B1754" s="64" t="s">
        <v>405</v>
      </c>
      <c r="C1754" s="64">
        <v>3882.97</v>
      </c>
      <c r="D1754" s="64">
        <v>154</v>
      </c>
      <c r="E1754" s="64">
        <v>318.16000000000003</v>
      </c>
      <c r="F1754" s="64">
        <v>320.52</v>
      </c>
      <c r="H1754" s="64">
        <f t="shared" si="196"/>
        <v>2.3599999999999568</v>
      </c>
      <c r="J1754" s="64">
        <f t="shared" si="192"/>
        <v>234</v>
      </c>
      <c r="K1754" s="64">
        <f t="shared" si="193"/>
        <v>251</v>
      </c>
      <c r="L1754" s="64">
        <f t="shared" si="194"/>
        <v>887</v>
      </c>
      <c r="M1754" s="64">
        <f t="shared" si="195"/>
        <v>362</v>
      </c>
    </row>
    <row r="1755" spans="1:13" hidden="1" outlineLevel="1" x14ac:dyDescent="0.35">
      <c r="A1755" s="64">
        <v>50813370</v>
      </c>
      <c r="B1755" s="64" t="s">
        <v>405</v>
      </c>
      <c r="C1755" s="64">
        <v>2385.29</v>
      </c>
      <c r="D1755" s="64">
        <v>153</v>
      </c>
      <c r="E1755" s="64">
        <v>191.39</v>
      </c>
      <c r="F1755" s="64">
        <v>192.65</v>
      </c>
      <c r="H1755" s="64">
        <f t="shared" si="196"/>
        <v>1.2600000000000193</v>
      </c>
      <c r="J1755" s="64">
        <f t="shared" si="192"/>
        <v>234</v>
      </c>
      <c r="K1755" s="64">
        <f t="shared" si="193"/>
        <v>252</v>
      </c>
      <c r="L1755" s="64">
        <f t="shared" si="194"/>
        <v>887</v>
      </c>
      <c r="M1755" s="64">
        <f t="shared" si="195"/>
        <v>362</v>
      </c>
    </row>
    <row r="1756" spans="1:13" hidden="1" outlineLevel="1" x14ac:dyDescent="0.35">
      <c r="A1756" s="64">
        <v>50813536</v>
      </c>
      <c r="B1756" s="64" t="s">
        <v>102</v>
      </c>
      <c r="C1756" s="64">
        <v>3875.58</v>
      </c>
      <c r="D1756" s="64">
        <v>153</v>
      </c>
      <c r="E1756" s="64">
        <v>338.69</v>
      </c>
      <c r="F1756" s="64">
        <v>343.29</v>
      </c>
      <c r="H1756" s="64">
        <f t="shared" si="196"/>
        <v>4.6000000000000227</v>
      </c>
      <c r="J1756" s="64">
        <f t="shared" si="192"/>
        <v>235</v>
      </c>
      <c r="K1756" s="64">
        <f t="shared" si="193"/>
        <v>252</v>
      </c>
      <c r="L1756" s="64">
        <f t="shared" si="194"/>
        <v>887</v>
      </c>
      <c r="M1756" s="64">
        <f t="shared" si="195"/>
        <v>362</v>
      </c>
    </row>
    <row r="1757" spans="1:13" hidden="1" outlineLevel="1" x14ac:dyDescent="0.35">
      <c r="A1757" s="64">
        <v>50814138</v>
      </c>
      <c r="B1757" s="64" t="s">
        <v>184</v>
      </c>
      <c r="C1757" s="64">
        <v>6272.06</v>
      </c>
      <c r="D1757" s="64">
        <v>183</v>
      </c>
      <c r="E1757" s="64">
        <v>477.99</v>
      </c>
      <c r="F1757" s="64">
        <v>0</v>
      </c>
      <c r="H1757" s="64">
        <f t="shared" si="196"/>
        <v>-477.99</v>
      </c>
      <c r="J1757" s="64">
        <f t="shared" si="192"/>
        <v>235</v>
      </c>
      <c r="K1757" s="64">
        <f t="shared" si="193"/>
        <v>252</v>
      </c>
      <c r="L1757" s="64">
        <f t="shared" si="194"/>
        <v>888</v>
      </c>
      <c r="M1757" s="64">
        <f t="shared" si="195"/>
        <v>362</v>
      </c>
    </row>
    <row r="1758" spans="1:13" hidden="1" outlineLevel="1" x14ac:dyDescent="0.35">
      <c r="A1758" s="64">
        <v>50815318</v>
      </c>
      <c r="B1758" s="64" t="s">
        <v>184</v>
      </c>
      <c r="C1758" s="64">
        <v>2829.82</v>
      </c>
      <c r="D1758" s="64">
        <v>183</v>
      </c>
      <c r="E1758" s="64">
        <v>218.31</v>
      </c>
      <c r="F1758" s="64">
        <v>0</v>
      </c>
      <c r="H1758" s="64">
        <f t="shared" si="196"/>
        <v>-218.31</v>
      </c>
      <c r="J1758" s="64">
        <f t="shared" si="192"/>
        <v>235</v>
      </c>
      <c r="K1758" s="64">
        <f t="shared" si="193"/>
        <v>252</v>
      </c>
      <c r="L1758" s="64">
        <f t="shared" si="194"/>
        <v>889</v>
      </c>
      <c r="M1758" s="64">
        <f t="shared" si="195"/>
        <v>362</v>
      </c>
    </row>
    <row r="1759" spans="1:13" hidden="1" outlineLevel="1" x14ac:dyDescent="0.35">
      <c r="A1759" s="64">
        <v>50816019</v>
      </c>
      <c r="B1759" s="64" t="s">
        <v>184</v>
      </c>
      <c r="C1759" s="64">
        <v>4282.8100000000004</v>
      </c>
      <c r="D1759" s="64">
        <v>183</v>
      </c>
      <c r="E1759" s="64">
        <v>378.13</v>
      </c>
      <c r="F1759" s="64">
        <v>0</v>
      </c>
      <c r="H1759" s="64">
        <f t="shared" si="196"/>
        <v>-378.13</v>
      </c>
      <c r="J1759" s="64">
        <f t="shared" si="192"/>
        <v>235</v>
      </c>
      <c r="K1759" s="64">
        <f t="shared" si="193"/>
        <v>252</v>
      </c>
      <c r="L1759" s="64">
        <f t="shared" si="194"/>
        <v>890</v>
      </c>
      <c r="M1759" s="64">
        <f t="shared" si="195"/>
        <v>362</v>
      </c>
    </row>
    <row r="1760" spans="1:13" hidden="1" outlineLevel="1" x14ac:dyDescent="0.35">
      <c r="A1760" s="64">
        <v>50818552</v>
      </c>
      <c r="B1760" s="64" t="s">
        <v>184</v>
      </c>
      <c r="C1760" s="64">
        <v>3841.07</v>
      </c>
      <c r="D1760" s="64">
        <v>183</v>
      </c>
      <c r="E1760" s="64">
        <v>331.09</v>
      </c>
      <c r="F1760" s="64">
        <v>0</v>
      </c>
      <c r="H1760" s="64">
        <f t="shared" si="196"/>
        <v>-331.09</v>
      </c>
      <c r="J1760" s="64">
        <f t="shared" si="192"/>
        <v>235</v>
      </c>
      <c r="K1760" s="64">
        <f t="shared" si="193"/>
        <v>252</v>
      </c>
      <c r="L1760" s="64">
        <f t="shared" si="194"/>
        <v>891</v>
      </c>
      <c r="M1760" s="64">
        <f t="shared" si="195"/>
        <v>362</v>
      </c>
    </row>
    <row r="1761" spans="1:13" hidden="1" outlineLevel="1" x14ac:dyDescent="0.35">
      <c r="A1761" s="64">
        <v>50818718</v>
      </c>
      <c r="B1761" s="64" t="s">
        <v>405</v>
      </c>
      <c r="C1761" s="64">
        <v>5205.1099999999997</v>
      </c>
      <c r="D1761" s="64">
        <v>184</v>
      </c>
      <c r="E1761" s="64">
        <v>419.68</v>
      </c>
      <c r="F1761" s="64">
        <v>416.25</v>
      </c>
      <c r="H1761" s="64">
        <f t="shared" si="196"/>
        <v>-3.4300000000000068</v>
      </c>
      <c r="J1761" s="64">
        <f t="shared" si="192"/>
        <v>235</v>
      </c>
      <c r="K1761" s="64">
        <f t="shared" si="193"/>
        <v>253</v>
      </c>
      <c r="L1761" s="64">
        <f t="shared" si="194"/>
        <v>891</v>
      </c>
      <c r="M1761" s="64">
        <f t="shared" si="195"/>
        <v>362</v>
      </c>
    </row>
    <row r="1762" spans="1:13" hidden="1" outlineLevel="1" x14ac:dyDescent="0.35">
      <c r="A1762" s="64">
        <v>50822313</v>
      </c>
      <c r="B1762" s="64" t="s">
        <v>184</v>
      </c>
      <c r="C1762" s="64">
        <v>3648.98</v>
      </c>
      <c r="D1762" s="64">
        <v>183</v>
      </c>
      <c r="E1762" s="64">
        <v>304.76</v>
      </c>
      <c r="F1762" s="64">
        <v>0</v>
      </c>
      <c r="H1762" s="64">
        <f t="shared" si="196"/>
        <v>-304.76</v>
      </c>
      <c r="J1762" s="64">
        <f t="shared" si="192"/>
        <v>235</v>
      </c>
      <c r="K1762" s="64">
        <f t="shared" si="193"/>
        <v>253</v>
      </c>
      <c r="L1762" s="64">
        <f t="shared" si="194"/>
        <v>892</v>
      </c>
      <c r="M1762" s="64">
        <f t="shared" si="195"/>
        <v>362</v>
      </c>
    </row>
    <row r="1763" spans="1:13" hidden="1" outlineLevel="1" x14ac:dyDescent="0.35">
      <c r="A1763" s="64">
        <v>50824195</v>
      </c>
      <c r="B1763" s="64" t="s">
        <v>184</v>
      </c>
      <c r="C1763" s="64">
        <v>3584.87</v>
      </c>
      <c r="D1763" s="64">
        <v>186</v>
      </c>
      <c r="E1763" s="64">
        <v>307.3</v>
      </c>
      <c r="F1763" s="64">
        <v>0</v>
      </c>
      <c r="H1763" s="64">
        <f t="shared" si="196"/>
        <v>-307.3</v>
      </c>
      <c r="J1763" s="64">
        <f t="shared" si="192"/>
        <v>235</v>
      </c>
      <c r="K1763" s="64">
        <f t="shared" si="193"/>
        <v>253</v>
      </c>
      <c r="L1763" s="64">
        <f t="shared" si="194"/>
        <v>893</v>
      </c>
      <c r="M1763" s="64">
        <f t="shared" si="195"/>
        <v>362</v>
      </c>
    </row>
    <row r="1764" spans="1:13" hidden="1" outlineLevel="1" x14ac:dyDescent="0.35">
      <c r="A1764" s="64">
        <v>50826034</v>
      </c>
      <c r="B1764" s="64" t="s">
        <v>184</v>
      </c>
      <c r="C1764" s="64">
        <v>2845.44</v>
      </c>
      <c r="D1764" s="64">
        <v>186</v>
      </c>
      <c r="E1764" s="64">
        <v>217.55</v>
      </c>
      <c r="F1764" s="64">
        <v>0</v>
      </c>
      <c r="H1764" s="64">
        <f t="shared" si="196"/>
        <v>-217.55</v>
      </c>
      <c r="J1764" s="64">
        <f t="shared" si="192"/>
        <v>235</v>
      </c>
      <c r="K1764" s="64">
        <f t="shared" si="193"/>
        <v>253</v>
      </c>
      <c r="L1764" s="64">
        <f t="shared" si="194"/>
        <v>894</v>
      </c>
      <c r="M1764" s="64">
        <f t="shared" si="195"/>
        <v>362</v>
      </c>
    </row>
    <row r="1765" spans="1:13" hidden="1" outlineLevel="1" x14ac:dyDescent="0.35">
      <c r="A1765" s="64">
        <v>50826125</v>
      </c>
      <c r="B1765" s="64" t="s">
        <v>184</v>
      </c>
      <c r="C1765" s="64">
        <v>2277.7199999999998</v>
      </c>
      <c r="D1765" s="64">
        <v>182</v>
      </c>
      <c r="E1765" s="64">
        <v>178.95</v>
      </c>
      <c r="F1765" s="64">
        <v>0</v>
      </c>
      <c r="H1765" s="64">
        <f t="shared" si="196"/>
        <v>-178.95</v>
      </c>
      <c r="J1765" s="64">
        <f t="shared" si="192"/>
        <v>235</v>
      </c>
      <c r="K1765" s="64">
        <f t="shared" si="193"/>
        <v>253</v>
      </c>
      <c r="L1765" s="64">
        <f t="shared" si="194"/>
        <v>895</v>
      </c>
      <c r="M1765" s="64">
        <f t="shared" si="195"/>
        <v>362</v>
      </c>
    </row>
    <row r="1766" spans="1:13" hidden="1" outlineLevel="1" x14ac:dyDescent="0.35">
      <c r="A1766" s="64">
        <v>50828030</v>
      </c>
      <c r="B1766" s="64" t="s">
        <v>184</v>
      </c>
      <c r="C1766" s="64">
        <v>2318.6999999999998</v>
      </c>
      <c r="D1766" s="64">
        <v>184</v>
      </c>
      <c r="E1766" s="64">
        <v>179.53</v>
      </c>
      <c r="F1766" s="64">
        <v>0</v>
      </c>
      <c r="H1766" s="64">
        <f t="shared" si="196"/>
        <v>-179.53</v>
      </c>
      <c r="J1766" s="64">
        <f t="shared" si="192"/>
        <v>235</v>
      </c>
      <c r="K1766" s="64">
        <f t="shared" si="193"/>
        <v>253</v>
      </c>
      <c r="L1766" s="64">
        <f t="shared" si="194"/>
        <v>896</v>
      </c>
      <c r="M1766" s="64">
        <f t="shared" si="195"/>
        <v>362</v>
      </c>
    </row>
    <row r="1767" spans="1:13" hidden="1" outlineLevel="1" x14ac:dyDescent="0.35">
      <c r="A1767" s="64">
        <v>50828890</v>
      </c>
      <c r="B1767" s="64" t="s">
        <v>405</v>
      </c>
      <c r="C1767" s="64">
        <v>3727.01</v>
      </c>
      <c r="D1767" s="64">
        <v>184</v>
      </c>
      <c r="E1767" s="64">
        <v>318.12</v>
      </c>
      <c r="F1767" s="64">
        <v>315.95999999999998</v>
      </c>
      <c r="H1767" s="64">
        <f t="shared" si="196"/>
        <v>-2.160000000000025</v>
      </c>
      <c r="J1767" s="64">
        <f t="shared" si="192"/>
        <v>235</v>
      </c>
      <c r="K1767" s="64">
        <f t="shared" si="193"/>
        <v>254</v>
      </c>
      <c r="L1767" s="64">
        <f t="shared" si="194"/>
        <v>896</v>
      </c>
      <c r="M1767" s="64">
        <f t="shared" si="195"/>
        <v>362</v>
      </c>
    </row>
    <row r="1768" spans="1:13" hidden="1" outlineLevel="1" x14ac:dyDescent="0.35">
      <c r="A1768" s="64">
        <v>50829301</v>
      </c>
      <c r="B1768" s="64" t="s">
        <v>405</v>
      </c>
      <c r="C1768" s="64">
        <v>766.21</v>
      </c>
      <c r="D1768" s="64">
        <v>153</v>
      </c>
      <c r="E1768" s="64">
        <v>58.99</v>
      </c>
      <c r="F1768" s="64">
        <v>57.83</v>
      </c>
      <c r="H1768" s="64">
        <f t="shared" si="196"/>
        <v>-1.1600000000000037</v>
      </c>
      <c r="J1768" s="64">
        <f t="shared" si="192"/>
        <v>235</v>
      </c>
      <c r="K1768" s="64">
        <f t="shared" si="193"/>
        <v>255</v>
      </c>
      <c r="L1768" s="64">
        <f t="shared" si="194"/>
        <v>896</v>
      </c>
      <c r="M1768" s="64">
        <f t="shared" si="195"/>
        <v>362</v>
      </c>
    </row>
    <row r="1769" spans="1:13" hidden="1" outlineLevel="1" x14ac:dyDescent="0.35">
      <c r="A1769" s="64">
        <v>50829773</v>
      </c>
      <c r="B1769" s="64" t="s">
        <v>184</v>
      </c>
      <c r="C1769" s="64">
        <v>4970.38</v>
      </c>
      <c r="D1769" s="64">
        <v>183</v>
      </c>
      <c r="E1769" s="64">
        <v>410.1</v>
      </c>
      <c r="F1769" s="64">
        <v>0</v>
      </c>
      <c r="H1769" s="64">
        <f t="shared" si="196"/>
        <v>-410.1</v>
      </c>
      <c r="J1769" s="64">
        <f t="shared" si="192"/>
        <v>235</v>
      </c>
      <c r="K1769" s="64">
        <f t="shared" si="193"/>
        <v>255</v>
      </c>
      <c r="L1769" s="64">
        <f t="shared" si="194"/>
        <v>897</v>
      </c>
      <c r="M1769" s="64">
        <f t="shared" si="195"/>
        <v>362</v>
      </c>
    </row>
    <row r="1770" spans="1:13" hidden="1" outlineLevel="1" x14ac:dyDescent="0.35">
      <c r="A1770" s="64">
        <v>50830944</v>
      </c>
      <c r="B1770" s="64" t="s">
        <v>416</v>
      </c>
      <c r="C1770" s="64">
        <v>3286.55</v>
      </c>
      <c r="D1770" s="64">
        <v>182</v>
      </c>
      <c r="E1770" s="64">
        <v>275.45</v>
      </c>
      <c r="F1770" s="64">
        <v>0</v>
      </c>
      <c r="H1770" s="64">
        <f t="shared" si="196"/>
        <v>-275.45</v>
      </c>
      <c r="J1770" s="64">
        <f t="shared" si="192"/>
        <v>235</v>
      </c>
      <c r="K1770" s="64">
        <f t="shared" si="193"/>
        <v>255</v>
      </c>
      <c r="L1770" s="64">
        <f t="shared" si="194"/>
        <v>897</v>
      </c>
      <c r="M1770" s="64">
        <f t="shared" si="195"/>
        <v>363</v>
      </c>
    </row>
    <row r="1771" spans="1:13" hidden="1" outlineLevel="1" x14ac:dyDescent="0.35">
      <c r="A1771" s="64">
        <v>50833310</v>
      </c>
      <c r="B1771" s="64" t="s">
        <v>184</v>
      </c>
      <c r="C1771" s="64">
        <v>5065.29</v>
      </c>
      <c r="D1771" s="64">
        <v>183</v>
      </c>
      <c r="E1771" s="64">
        <v>415.61</v>
      </c>
      <c r="F1771" s="64">
        <v>0</v>
      </c>
      <c r="H1771" s="64">
        <f t="shared" si="196"/>
        <v>-415.61</v>
      </c>
      <c r="J1771" s="64">
        <f t="shared" si="192"/>
        <v>235</v>
      </c>
      <c r="K1771" s="64">
        <f t="shared" si="193"/>
        <v>255</v>
      </c>
      <c r="L1771" s="64">
        <f t="shared" si="194"/>
        <v>898</v>
      </c>
      <c r="M1771" s="64">
        <f t="shared" si="195"/>
        <v>363</v>
      </c>
    </row>
    <row r="1772" spans="1:13" hidden="1" outlineLevel="1" x14ac:dyDescent="0.35">
      <c r="A1772" s="64">
        <v>50834631</v>
      </c>
      <c r="B1772" s="64" t="s">
        <v>102</v>
      </c>
      <c r="C1772" s="64">
        <v>3979.98</v>
      </c>
      <c r="D1772" s="64">
        <v>184</v>
      </c>
      <c r="E1772" s="64">
        <v>283.27</v>
      </c>
      <c r="F1772" s="64">
        <v>268.39999999999998</v>
      </c>
      <c r="H1772" s="64">
        <f t="shared" si="196"/>
        <v>-14.870000000000005</v>
      </c>
      <c r="J1772" s="64">
        <f t="shared" si="192"/>
        <v>236</v>
      </c>
      <c r="K1772" s="64">
        <f t="shared" si="193"/>
        <v>255</v>
      </c>
      <c r="L1772" s="64">
        <f t="shared" si="194"/>
        <v>898</v>
      </c>
      <c r="M1772" s="64">
        <f t="shared" si="195"/>
        <v>363</v>
      </c>
    </row>
    <row r="1773" spans="1:13" hidden="1" outlineLevel="1" x14ac:dyDescent="0.35">
      <c r="A1773" s="64">
        <v>50840092</v>
      </c>
      <c r="B1773" s="64" t="s">
        <v>184</v>
      </c>
      <c r="C1773" s="64">
        <v>2824.95</v>
      </c>
      <c r="D1773" s="64">
        <v>183</v>
      </c>
      <c r="E1773" s="64">
        <v>218.34</v>
      </c>
      <c r="F1773" s="64">
        <v>0</v>
      </c>
      <c r="H1773" s="64">
        <f t="shared" si="196"/>
        <v>-218.34</v>
      </c>
      <c r="J1773" s="64">
        <f t="shared" si="192"/>
        <v>236</v>
      </c>
      <c r="K1773" s="64">
        <f t="shared" si="193"/>
        <v>255</v>
      </c>
      <c r="L1773" s="64">
        <f t="shared" si="194"/>
        <v>899</v>
      </c>
      <c r="M1773" s="64">
        <f t="shared" si="195"/>
        <v>363</v>
      </c>
    </row>
    <row r="1774" spans="1:13" hidden="1" outlineLevel="1" x14ac:dyDescent="0.35">
      <c r="A1774" s="64">
        <v>50841834</v>
      </c>
      <c r="B1774" s="64" t="s">
        <v>416</v>
      </c>
      <c r="C1774" s="64">
        <v>5224</v>
      </c>
      <c r="D1774" s="64">
        <v>185</v>
      </c>
      <c r="E1774" s="64">
        <v>441.76</v>
      </c>
      <c r="F1774" s="64">
        <v>0</v>
      </c>
      <c r="H1774" s="64">
        <f t="shared" si="196"/>
        <v>-441.76</v>
      </c>
      <c r="J1774" s="64">
        <f t="shared" si="192"/>
        <v>236</v>
      </c>
      <c r="K1774" s="64">
        <f t="shared" si="193"/>
        <v>255</v>
      </c>
      <c r="L1774" s="64">
        <f t="shared" si="194"/>
        <v>899</v>
      </c>
      <c r="M1774" s="64">
        <f t="shared" si="195"/>
        <v>364</v>
      </c>
    </row>
    <row r="1775" spans="1:13" hidden="1" outlineLevel="1" x14ac:dyDescent="0.35">
      <c r="A1775" s="64">
        <v>50844630</v>
      </c>
      <c r="B1775" s="64" t="s">
        <v>405</v>
      </c>
      <c r="C1775" s="64">
        <v>3292.26</v>
      </c>
      <c r="D1775" s="64">
        <v>154</v>
      </c>
      <c r="E1775" s="64">
        <v>265.20999999999998</v>
      </c>
      <c r="F1775" s="64">
        <v>266.54000000000002</v>
      </c>
      <c r="H1775" s="64">
        <f t="shared" si="196"/>
        <v>1.3300000000000409</v>
      </c>
      <c r="J1775" s="64">
        <f t="shared" si="192"/>
        <v>236</v>
      </c>
      <c r="K1775" s="64">
        <f t="shared" si="193"/>
        <v>256</v>
      </c>
      <c r="L1775" s="64">
        <f t="shared" si="194"/>
        <v>899</v>
      </c>
      <c r="M1775" s="64">
        <f t="shared" si="195"/>
        <v>364</v>
      </c>
    </row>
    <row r="1776" spans="1:13" hidden="1" outlineLevel="1" x14ac:dyDescent="0.35">
      <c r="A1776" s="64">
        <v>50845191</v>
      </c>
      <c r="B1776" s="64" t="s">
        <v>184</v>
      </c>
      <c r="C1776" s="64">
        <v>1722.92</v>
      </c>
      <c r="D1776" s="64">
        <v>184</v>
      </c>
      <c r="E1776" s="64">
        <v>138.01</v>
      </c>
      <c r="F1776" s="64">
        <v>0</v>
      </c>
      <c r="H1776" s="64">
        <f t="shared" si="196"/>
        <v>-138.01</v>
      </c>
      <c r="J1776" s="64">
        <f t="shared" si="192"/>
        <v>236</v>
      </c>
      <c r="K1776" s="64">
        <f t="shared" si="193"/>
        <v>256</v>
      </c>
      <c r="L1776" s="64">
        <f t="shared" si="194"/>
        <v>900</v>
      </c>
      <c r="M1776" s="64">
        <f t="shared" si="195"/>
        <v>364</v>
      </c>
    </row>
    <row r="1777" spans="1:13" hidden="1" outlineLevel="1" x14ac:dyDescent="0.35">
      <c r="A1777" s="64">
        <v>50845638</v>
      </c>
      <c r="B1777" s="64" t="s">
        <v>102</v>
      </c>
      <c r="C1777" s="64">
        <v>4558.63</v>
      </c>
      <c r="D1777" s="64">
        <v>153</v>
      </c>
      <c r="E1777" s="64">
        <v>383.73</v>
      </c>
      <c r="F1777" s="64">
        <v>378.15</v>
      </c>
      <c r="H1777" s="64">
        <f t="shared" si="196"/>
        <v>-5.5800000000000409</v>
      </c>
      <c r="J1777" s="64">
        <f t="shared" si="192"/>
        <v>237</v>
      </c>
      <c r="K1777" s="64">
        <f t="shared" si="193"/>
        <v>256</v>
      </c>
      <c r="L1777" s="64">
        <f t="shared" si="194"/>
        <v>900</v>
      </c>
      <c r="M1777" s="64">
        <f t="shared" si="195"/>
        <v>364</v>
      </c>
    </row>
    <row r="1778" spans="1:13" hidden="1" outlineLevel="1" x14ac:dyDescent="0.35">
      <c r="A1778" s="64">
        <v>50847816</v>
      </c>
      <c r="B1778" s="64" t="s">
        <v>405</v>
      </c>
      <c r="C1778" s="64">
        <v>4992.01</v>
      </c>
      <c r="D1778" s="64">
        <v>185</v>
      </c>
      <c r="E1778" s="64">
        <v>411.29</v>
      </c>
      <c r="F1778" s="64">
        <v>405.48</v>
      </c>
      <c r="H1778" s="64">
        <f t="shared" si="196"/>
        <v>-5.8100000000000023</v>
      </c>
      <c r="J1778" s="64">
        <f t="shared" si="192"/>
        <v>237</v>
      </c>
      <c r="K1778" s="64">
        <f t="shared" si="193"/>
        <v>257</v>
      </c>
      <c r="L1778" s="64">
        <f t="shared" si="194"/>
        <v>900</v>
      </c>
      <c r="M1778" s="64">
        <f t="shared" si="195"/>
        <v>364</v>
      </c>
    </row>
    <row r="1779" spans="1:13" hidden="1" outlineLevel="1" x14ac:dyDescent="0.35">
      <c r="A1779" s="64">
        <v>50848054</v>
      </c>
      <c r="B1779" s="64" t="s">
        <v>184</v>
      </c>
      <c r="C1779" s="64">
        <v>5077.33</v>
      </c>
      <c r="D1779" s="64">
        <v>183</v>
      </c>
      <c r="E1779" s="64">
        <v>428.97</v>
      </c>
      <c r="F1779" s="64">
        <v>0</v>
      </c>
      <c r="H1779" s="64">
        <f t="shared" si="196"/>
        <v>-428.97</v>
      </c>
      <c r="J1779" s="64">
        <f t="shared" si="192"/>
        <v>237</v>
      </c>
      <c r="K1779" s="64">
        <f t="shared" si="193"/>
        <v>257</v>
      </c>
      <c r="L1779" s="64">
        <f t="shared" si="194"/>
        <v>901</v>
      </c>
      <c r="M1779" s="64">
        <f t="shared" si="195"/>
        <v>364</v>
      </c>
    </row>
    <row r="1780" spans="1:13" hidden="1" outlineLevel="1" x14ac:dyDescent="0.35">
      <c r="A1780" s="64">
        <v>50848749</v>
      </c>
      <c r="B1780" s="64" t="s">
        <v>184</v>
      </c>
      <c r="C1780" s="64">
        <v>5169.72</v>
      </c>
      <c r="D1780" s="64">
        <v>182</v>
      </c>
      <c r="E1780" s="64">
        <v>423.6</v>
      </c>
      <c r="F1780" s="64">
        <v>0</v>
      </c>
      <c r="H1780" s="64">
        <f t="shared" si="196"/>
        <v>-423.6</v>
      </c>
      <c r="J1780" s="64">
        <f t="shared" si="192"/>
        <v>237</v>
      </c>
      <c r="K1780" s="64">
        <f t="shared" si="193"/>
        <v>257</v>
      </c>
      <c r="L1780" s="64">
        <f t="shared" si="194"/>
        <v>902</v>
      </c>
      <c r="M1780" s="64">
        <f t="shared" si="195"/>
        <v>364</v>
      </c>
    </row>
    <row r="1781" spans="1:13" hidden="1" outlineLevel="1" x14ac:dyDescent="0.35">
      <c r="A1781" s="64">
        <v>50851544</v>
      </c>
      <c r="B1781" s="64" t="s">
        <v>102</v>
      </c>
      <c r="C1781" s="64">
        <v>13204.77</v>
      </c>
      <c r="D1781" s="64">
        <v>185</v>
      </c>
      <c r="E1781" s="64">
        <v>1069.3499999999999</v>
      </c>
      <c r="F1781" s="64">
        <v>1068.79</v>
      </c>
      <c r="H1781" s="64">
        <f t="shared" si="196"/>
        <v>-0.55999999999994543</v>
      </c>
      <c r="J1781" s="64">
        <f t="shared" si="192"/>
        <v>238</v>
      </c>
      <c r="K1781" s="64">
        <f t="shared" si="193"/>
        <v>257</v>
      </c>
      <c r="L1781" s="64">
        <f t="shared" si="194"/>
        <v>902</v>
      </c>
      <c r="M1781" s="64">
        <f t="shared" si="195"/>
        <v>364</v>
      </c>
    </row>
    <row r="1782" spans="1:13" hidden="1" outlineLevel="1" x14ac:dyDescent="0.35">
      <c r="A1782" s="64">
        <v>50852047</v>
      </c>
      <c r="B1782" s="64" t="s">
        <v>184</v>
      </c>
      <c r="C1782" s="64">
        <v>3515.46</v>
      </c>
      <c r="D1782" s="64">
        <v>182</v>
      </c>
      <c r="E1782" s="64">
        <v>292.55</v>
      </c>
      <c r="F1782" s="64">
        <v>0</v>
      </c>
      <c r="H1782" s="64">
        <f t="shared" si="196"/>
        <v>-292.55</v>
      </c>
      <c r="J1782" s="64">
        <f t="shared" si="192"/>
        <v>238</v>
      </c>
      <c r="K1782" s="64">
        <f t="shared" si="193"/>
        <v>257</v>
      </c>
      <c r="L1782" s="64">
        <f t="shared" si="194"/>
        <v>903</v>
      </c>
      <c r="M1782" s="64">
        <f t="shared" si="195"/>
        <v>364</v>
      </c>
    </row>
    <row r="1783" spans="1:13" hidden="1" outlineLevel="1" x14ac:dyDescent="0.35">
      <c r="A1783" s="64">
        <v>50854564</v>
      </c>
      <c r="B1783" s="64" t="s">
        <v>184</v>
      </c>
      <c r="C1783" s="64">
        <v>5073.76</v>
      </c>
      <c r="D1783" s="64">
        <v>183</v>
      </c>
      <c r="E1783" s="64">
        <v>395.49</v>
      </c>
      <c r="F1783" s="64">
        <v>0</v>
      </c>
      <c r="H1783" s="64">
        <f t="shared" si="196"/>
        <v>-395.49</v>
      </c>
      <c r="J1783" s="64">
        <f t="shared" si="192"/>
        <v>238</v>
      </c>
      <c r="K1783" s="64">
        <f t="shared" si="193"/>
        <v>257</v>
      </c>
      <c r="L1783" s="64">
        <f t="shared" si="194"/>
        <v>904</v>
      </c>
      <c r="M1783" s="64">
        <f t="shared" si="195"/>
        <v>364</v>
      </c>
    </row>
    <row r="1784" spans="1:13" hidden="1" outlineLevel="1" x14ac:dyDescent="0.35">
      <c r="A1784" s="64">
        <v>50855710</v>
      </c>
      <c r="B1784" s="64" t="s">
        <v>184</v>
      </c>
      <c r="C1784" s="64">
        <v>2569.66</v>
      </c>
      <c r="D1784" s="64">
        <v>184</v>
      </c>
      <c r="E1784" s="64">
        <v>208.85</v>
      </c>
      <c r="F1784" s="64">
        <v>0</v>
      </c>
      <c r="H1784" s="64">
        <f t="shared" si="196"/>
        <v>-208.85</v>
      </c>
      <c r="J1784" s="64">
        <f t="shared" si="192"/>
        <v>238</v>
      </c>
      <c r="K1784" s="64">
        <f t="shared" si="193"/>
        <v>257</v>
      </c>
      <c r="L1784" s="64">
        <f t="shared" si="194"/>
        <v>905</v>
      </c>
      <c r="M1784" s="64">
        <f t="shared" si="195"/>
        <v>364</v>
      </c>
    </row>
    <row r="1785" spans="1:13" hidden="1" outlineLevel="1" x14ac:dyDescent="0.35">
      <c r="A1785" s="64">
        <v>50855843</v>
      </c>
      <c r="B1785" s="64" t="s">
        <v>416</v>
      </c>
      <c r="C1785" s="64">
        <v>3461.89</v>
      </c>
      <c r="D1785" s="64">
        <v>183</v>
      </c>
      <c r="E1785" s="64">
        <v>283.8</v>
      </c>
      <c r="F1785" s="64">
        <v>0</v>
      </c>
      <c r="H1785" s="64">
        <f t="shared" si="196"/>
        <v>-283.8</v>
      </c>
      <c r="J1785" s="64">
        <f t="shared" si="192"/>
        <v>238</v>
      </c>
      <c r="K1785" s="64">
        <f t="shared" si="193"/>
        <v>257</v>
      </c>
      <c r="L1785" s="64">
        <f t="shared" si="194"/>
        <v>905</v>
      </c>
      <c r="M1785" s="64">
        <f t="shared" si="195"/>
        <v>365</v>
      </c>
    </row>
    <row r="1786" spans="1:13" hidden="1" outlineLevel="1" x14ac:dyDescent="0.35">
      <c r="A1786" s="64">
        <v>50856437</v>
      </c>
      <c r="B1786" s="64" t="s">
        <v>184</v>
      </c>
      <c r="C1786" s="64">
        <v>3782.49</v>
      </c>
      <c r="D1786" s="64">
        <v>185</v>
      </c>
      <c r="E1786" s="64">
        <v>310.83</v>
      </c>
      <c r="F1786" s="64">
        <v>0</v>
      </c>
      <c r="H1786" s="64">
        <f t="shared" si="196"/>
        <v>-310.83</v>
      </c>
      <c r="J1786" s="64">
        <f t="shared" si="192"/>
        <v>238</v>
      </c>
      <c r="K1786" s="64">
        <f t="shared" si="193"/>
        <v>257</v>
      </c>
      <c r="L1786" s="64">
        <f t="shared" si="194"/>
        <v>906</v>
      </c>
      <c r="M1786" s="64">
        <f t="shared" si="195"/>
        <v>365</v>
      </c>
    </row>
    <row r="1787" spans="1:13" hidden="1" outlineLevel="1" x14ac:dyDescent="0.35">
      <c r="A1787" s="64">
        <v>50858079</v>
      </c>
      <c r="B1787" s="64" t="s">
        <v>184</v>
      </c>
      <c r="C1787" s="64">
        <v>4532.93</v>
      </c>
      <c r="D1787" s="64">
        <v>183</v>
      </c>
      <c r="E1787" s="64">
        <v>377.67</v>
      </c>
      <c r="F1787" s="64">
        <v>0</v>
      </c>
      <c r="H1787" s="64">
        <f t="shared" si="196"/>
        <v>-377.67</v>
      </c>
      <c r="J1787" s="64">
        <f t="shared" si="192"/>
        <v>238</v>
      </c>
      <c r="K1787" s="64">
        <f t="shared" si="193"/>
        <v>257</v>
      </c>
      <c r="L1787" s="64">
        <f t="shared" si="194"/>
        <v>907</v>
      </c>
      <c r="M1787" s="64">
        <f t="shared" si="195"/>
        <v>365</v>
      </c>
    </row>
    <row r="1788" spans="1:13" hidden="1" outlineLevel="1" x14ac:dyDescent="0.35">
      <c r="A1788" s="64">
        <v>50859704</v>
      </c>
      <c r="B1788" s="64" t="s">
        <v>405</v>
      </c>
      <c r="C1788" s="64">
        <v>5285.34</v>
      </c>
      <c r="D1788" s="64">
        <v>184</v>
      </c>
      <c r="E1788" s="64">
        <v>429.76</v>
      </c>
      <c r="F1788" s="64">
        <v>426.33</v>
      </c>
      <c r="H1788" s="64">
        <f t="shared" si="196"/>
        <v>-3.4300000000000068</v>
      </c>
      <c r="J1788" s="64">
        <f t="shared" si="192"/>
        <v>238</v>
      </c>
      <c r="K1788" s="64">
        <f t="shared" si="193"/>
        <v>258</v>
      </c>
      <c r="L1788" s="64">
        <f t="shared" si="194"/>
        <v>907</v>
      </c>
      <c r="M1788" s="64">
        <f t="shared" si="195"/>
        <v>365</v>
      </c>
    </row>
    <row r="1789" spans="1:13" hidden="1" outlineLevel="1" x14ac:dyDescent="0.35">
      <c r="A1789" s="64">
        <v>50861733</v>
      </c>
      <c r="B1789" s="64" t="s">
        <v>416</v>
      </c>
      <c r="C1789" s="64">
        <v>2373.02</v>
      </c>
      <c r="D1789" s="64">
        <v>184</v>
      </c>
      <c r="E1789" s="64">
        <v>190.45</v>
      </c>
      <c r="F1789" s="64">
        <v>0</v>
      </c>
      <c r="H1789" s="64">
        <f t="shared" si="196"/>
        <v>-190.45</v>
      </c>
      <c r="J1789" s="64">
        <f t="shared" si="192"/>
        <v>238</v>
      </c>
      <c r="K1789" s="64">
        <f t="shared" si="193"/>
        <v>258</v>
      </c>
      <c r="L1789" s="64">
        <f t="shared" si="194"/>
        <v>907</v>
      </c>
      <c r="M1789" s="64">
        <f t="shared" si="195"/>
        <v>366</v>
      </c>
    </row>
    <row r="1790" spans="1:13" hidden="1" outlineLevel="1" x14ac:dyDescent="0.35">
      <c r="A1790" s="64">
        <v>50862559</v>
      </c>
      <c r="B1790" s="64" t="s">
        <v>405</v>
      </c>
      <c r="C1790" s="64">
        <v>21100.09</v>
      </c>
      <c r="D1790" s="64">
        <v>183</v>
      </c>
      <c r="E1790" s="64">
        <v>1741.14</v>
      </c>
      <c r="F1790" s="64">
        <v>1710.71</v>
      </c>
      <c r="H1790" s="64">
        <f t="shared" si="196"/>
        <v>-30.430000000000064</v>
      </c>
      <c r="J1790" s="64">
        <f t="shared" si="192"/>
        <v>238</v>
      </c>
      <c r="K1790" s="64">
        <f t="shared" si="193"/>
        <v>259</v>
      </c>
      <c r="L1790" s="64">
        <f t="shared" si="194"/>
        <v>907</v>
      </c>
      <c r="M1790" s="64">
        <f t="shared" si="195"/>
        <v>366</v>
      </c>
    </row>
    <row r="1791" spans="1:13" hidden="1" outlineLevel="1" x14ac:dyDescent="0.35">
      <c r="A1791" s="64">
        <v>50864216</v>
      </c>
      <c r="B1791" s="64" t="s">
        <v>184</v>
      </c>
      <c r="C1791" s="64">
        <v>7996.05</v>
      </c>
      <c r="D1791" s="64">
        <v>183</v>
      </c>
      <c r="E1791" s="64">
        <v>669.73</v>
      </c>
      <c r="F1791" s="64">
        <v>0</v>
      </c>
      <c r="H1791" s="64">
        <f t="shared" si="196"/>
        <v>-669.73</v>
      </c>
      <c r="J1791" s="64">
        <f t="shared" si="192"/>
        <v>238</v>
      </c>
      <c r="K1791" s="64">
        <f t="shared" si="193"/>
        <v>259</v>
      </c>
      <c r="L1791" s="64">
        <f t="shared" si="194"/>
        <v>908</v>
      </c>
      <c r="M1791" s="64">
        <f t="shared" si="195"/>
        <v>366</v>
      </c>
    </row>
    <row r="1792" spans="1:13" hidden="1" outlineLevel="1" x14ac:dyDescent="0.35">
      <c r="A1792" s="64">
        <v>50866014</v>
      </c>
      <c r="B1792" s="64" t="s">
        <v>416</v>
      </c>
      <c r="C1792" s="64">
        <v>4862.46</v>
      </c>
      <c r="D1792" s="64">
        <v>183</v>
      </c>
      <c r="E1792" s="64">
        <v>403.33</v>
      </c>
      <c r="F1792" s="64">
        <v>0</v>
      </c>
      <c r="H1792" s="64">
        <f t="shared" si="196"/>
        <v>-403.33</v>
      </c>
      <c r="J1792" s="64">
        <f t="shared" si="192"/>
        <v>238</v>
      </c>
      <c r="K1792" s="64">
        <f t="shared" si="193"/>
        <v>259</v>
      </c>
      <c r="L1792" s="64">
        <f t="shared" si="194"/>
        <v>908</v>
      </c>
      <c r="M1792" s="64">
        <f t="shared" si="195"/>
        <v>367</v>
      </c>
    </row>
    <row r="1793" spans="1:13" hidden="1" outlineLevel="1" x14ac:dyDescent="0.35">
      <c r="A1793" s="64">
        <v>50867418</v>
      </c>
      <c r="B1793" s="64" t="s">
        <v>416</v>
      </c>
      <c r="C1793" s="64">
        <v>4655.46</v>
      </c>
      <c r="D1793" s="64">
        <v>183</v>
      </c>
      <c r="E1793" s="64">
        <v>372.65</v>
      </c>
      <c r="F1793" s="64">
        <v>0</v>
      </c>
      <c r="H1793" s="64">
        <f t="shared" si="196"/>
        <v>-372.65</v>
      </c>
      <c r="J1793" s="64">
        <f t="shared" si="192"/>
        <v>238</v>
      </c>
      <c r="K1793" s="64">
        <f t="shared" si="193"/>
        <v>259</v>
      </c>
      <c r="L1793" s="64">
        <f t="shared" si="194"/>
        <v>908</v>
      </c>
      <c r="M1793" s="64">
        <f t="shared" si="195"/>
        <v>368</v>
      </c>
    </row>
    <row r="1794" spans="1:13" hidden="1" outlineLevel="1" x14ac:dyDescent="0.35">
      <c r="A1794" s="64">
        <v>50874570</v>
      </c>
      <c r="B1794" s="64" t="s">
        <v>416</v>
      </c>
      <c r="C1794" s="64">
        <v>3557.87</v>
      </c>
      <c r="D1794" s="64">
        <v>183</v>
      </c>
      <c r="E1794" s="64">
        <v>300.33</v>
      </c>
      <c r="F1794" s="64">
        <v>0</v>
      </c>
      <c r="H1794" s="64">
        <f t="shared" si="196"/>
        <v>-300.33</v>
      </c>
      <c r="J1794" s="64">
        <f t="shared" si="192"/>
        <v>238</v>
      </c>
      <c r="K1794" s="64">
        <f t="shared" si="193"/>
        <v>259</v>
      </c>
      <c r="L1794" s="64">
        <f t="shared" si="194"/>
        <v>908</v>
      </c>
      <c r="M1794" s="64">
        <f t="shared" si="195"/>
        <v>369</v>
      </c>
    </row>
    <row r="1795" spans="1:13" hidden="1" outlineLevel="1" x14ac:dyDescent="0.35">
      <c r="A1795" s="64">
        <v>50875263</v>
      </c>
      <c r="B1795" s="64" t="s">
        <v>405</v>
      </c>
      <c r="C1795" s="64">
        <v>6285.55</v>
      </c>
      <c r="D1795" s="64">
        <v>154</v>
      </c>
      <c r="E1795" s="64">
        <v>504.11</v>
      </c>
      <c r="F1795" s="64">
        <v>495.72</v>
      </c>
      <c r="H1795" s="64">
        <f t="shared" si="196"/>
        <v>-8.3899999999999864</v>
      </c>
      <c r="J1795" s="64">
        <f t="shared" si="192"/>
        <v>238</v>
      </c>
      <c r="K1795" s="64">
        <f t="shared" si="193"/>
        <v>260</v>
      </c>
      <c r="L1795" s="64">
        <f t="shared" si="194"/>
        <v>908</v>
      </c>
      <c r="M1795" s="64">
        <f t="shared" si="195"/>
        <v>369</v>
      </c>
    </row>
    <row r="1796" spans="1:13" hidden="1" outlineLevel="1" x14ac:dyDescent="0.35">
      <c r="A1796" s="64">
        <v>50876675</v>
      </c>
      <c r="B1796" s="64" t="s">
        <v>184</v>
      </c>
      <c r="C1796" s="64">
        <v>7236.04</v>
      </c>
      <c r="D1796" s="64">
        <v>183</v>
      </c>
      <c r="E1796" s="64">
        <v>590.34</v>
      </c>
      <c r="F1796" s="64">
        <v>0</v>
      </c>
      <c r="H1796" s="64">
        <f t="shared" si="196"/>
        <v>-590.34</v>
      </c>
      <c r="J1796" s="64">
        <f t="shared" si="192"/>
        <v>238</v>
      </c>
      <c r="K1796" s="64">
        <f t="shared" si="193"/>
        <v>260</v>
      </c>
      <c r="L1796" s="64">
        <f t="shared" si="194"/>
        <v>909</v>
      </c>
      <c r="M1796" s="64">
        <f t="shared" si="195"/>
        <v>369</v>
      </c>
    </row>
    <row r="1797" spans="1:13" hidden="1" outlineLevel="1" x14ac:dyDescent="0.35">
      <c r="A1797" s="64">
        <v>50876906</v>
      </c>
      <c r="B1797" s="64" t="s">
        <v>184</v>
      </c>
      <c r="C1797" s="64">
        <v>3611.26</v>
      </c>
      <c r="D1797" s="64">
        <v>183</v>
      </c>
      <c r="E1797" s="64">
        <v>302.35000000000002</v>
      </c>
      <c r="F1797" s="64">
        <v>0</v>
      </c>
      <c r="H1797" s="64">
        <f t="shared" si="196"/>
        <v>-302.35000000000002</v>
      </c>
      <c r="J1797" s="64">
        <f t="shared" si="192"/>
        <v>238</v>
      </c>
      <c r="K1797" s="64">
        <f t="shared" si="193"/>
        <v>260</v>
      </c>
      <c r="L1797" s="64">
        <f t="shared" si="194"/>
        <v>910</v>
      </c>
      <c r="M1797" s="64">
        <f t="shared" si="195"/>
        <v>369</v>
      </c>
    </row>
    <row r="1798" spans="1:13" hidden="1" outlineLevel="1" x14ac:dyDescent="0.35">
      <c r="A1798" s="64">
        <v>50878803</v>
      </c>
      <c r="B1798" s="64" t="s">
        <v>184</v>
      </c>
      <c r="C1798" s="64">
        <v>3422.17</v>
      </c>
      <c r="D1798" s="64">
        <v>182</v>
      </c>
      <c r="E1798" s="64">
        <v>274.79000000000002</v>
      </c>
      <c r="F1798" s="64">
        <v>0</v>
      </c>
      <c r="H1798" s="64">
        <f t="shared" si="196"/>
        <v>-274.79000000000002</v>
      </c>
      <c r="J1798" s="64">
        <f t="shared" si="192"/>
        <v>238</v>
      </c>
      <c r="K1798" s="64">
        <f t="shared" si="193"/>
        <v>260</v>
      </c>
      <c r="L1798" s="64">
        <f t="shared" si="194"/>
        <v>911</v>
      </c>
      <c r="M1798" s="64">
        <f t="shared" si="195"/>
        <v>369</v>
      </c>
    </row>
    <row r="1799" spans="1:13" hidden="1" outlineLevel="1" x14ac:dyDescent="0.35">
      <c r="A1799" s="64">
        <v>50880303</v>
      </c>
      <c r="B1799" s="64" t="s">
        <v>405</v>
      </c>
      <c r="C1799" s="64">
        <v>2197.7199999999998</v>
      </c>
      <c r="D1799" s="64">
        <v>186</v>
      </c>
      <c r="E1799" s="64">
        <v>172.83</v>
      </c>
      <c r="F1799" s="64">
        <v>167.19</v>
      </c>
      <c r="H1799" s="64">
        <f t="shared" si="196"/>
        <v>-5.6400000000000148</v>
      </c>
      <c r="J1799" s="64">
        <f t="shared" si="192"/>
        <v>238</v>
      </c>
      <c r="K1799" s="64">
        <f t="shared" si="193"/>
        <v>261</v>
      </c>
      <c r="L1799" s="64">
        <f t="shared" si="194"/>
        <v>911</v>
      </c>
      <c r="M1799" s="64">
        <f t="shared" si="195"/>
        <v>369</v>
      </c>
    </row>
    <row r="1800" spans="1:13" hidden="1" outlineLevel="1" x14ac:dyDescent="0.35">
      <c r="A1800" s="64">
        <v>50881054</v>
      </c>
      <c r="B1800" s="64" t="s">
        <v>416</v>
      </c>
      <c r="C1800" s="64">
        <v>5801.19</v>
      </c>
      <c r="D1800" s="64">
        <v>183</v>
      </c>
      <c r="E1800" s="64">
        <v>471.48</v>
      </c>
      <c r="F1800" s="64">
        <v>0</v>
      </c>
      <c r="H1800" s="64">
        <f t="shared" si="196"/>
        <v>-471.48</v>
      </c>
      <c r="J1800" s="64">
        <f t="shared" si="192"/>
        <v>238</v>
      </c>
      <c r="K1800" s="64">
        <f t="shared" si="193"/>
        <v>261</v>
      </c>
      <c r="L1800" s="64">
        <f t="shared" si="194"/>
        <v>911</v>
      </c>
      <c r="M1800" s="64">
        <f t="shared" si="195"/>
        <v>370</v>
      </c>
    </row>
    <row r="1801" spans="1:13" hidden="1" outlineLevel="1" x14ac:dyDescent="0.35">
      <c r="A1801" s="64">
        <v>50882713</v>
      </c>
      <c r="B1801" s="64" t="s">
        <v>184</v>
      </c>
      <c r="C1801" s="64">
        <v>3755.53</v>
      </c>
      <c r="D1801" s="64">
        <v>183</v>
      </c>
      <c r="E1801" s="64">
        <v>302.02</v>
      </c>
      <c r="F1801" s="64">
        <v>0</v>
      </c>
      <c r="H1801" s="64">
        <f t="shared" si="196"/>
        <v>-302.02</v>
      </c>
      <c r="J1801" s="64">
        <f t="shared" si="192"/>
        <v>238</v>
      </c>
      <c r="K1801" s="64">
        <f t="shared" si="193"/>
        <v>261</v>
      </c>
      <c r="L1801" s="64">
        <f t="shared" si="194"/>
        <v>912</v>
      </c>
      <c r="M1801" s="64">
        <f t="shared" si="195"/>
        <v>370</v>
      </c>
    </row>
    <row r="1802" spans="1:13" hidden="1" outlineLevel="1" x14ac:dyDescent="0.35">
      <c r="A1802" s="64">
        <v>50883208</v>
      </c>
      <c r="B1802" s="64" t="s">
        <v>416</v>
      </c>
      <c r="C1802" s="64">
        <v>11447.23</v>
      </c>
      <c r="D1802" s="64">
        <v>181</v>
      </c>
      <c r="E1802" s="64">
        <v>941.14</v>
      </c>
      <c r="F1802" s="64">
        <v>0</v>
      </c>
      <c r="H1802" s="64">
        <f t="shared" si="196"/>
        <v>-941.14</v>
      </c>
      <c r="J1802" s="64">
        <f t="shared" si="192"/>
        <v>238</v>
      </c>
      <c r="K1802" s="64">
        <f t="shared" si="193"/>
        <v>261</v>
      </c>
      <c r="L1802" s="64">
        <f t="shared" si="194"/>
        <v>912</v>
      </c>
      <c r="M1802" s="64">
        <f t="shared" si="195"/>
        <v>371</v>
      </c>
    </row>
    <row r="1803" spans="1:13" hidden="1" outlineLevel="1" x14ac:dyDescent="0.35">
      <c r="A1803" s="64">
        <v>50886559</v>
      </c>
      <c r="B1803" s="64" t="s">
        <v>416</v>
      </c>
      <c r="C1803" s="64">
        <v>8273.67</v>
      </c>
      <c r="D1803" s="64">
        <v>183</v>
      </c>
      <c r="E1803" s="64">
        <v>649.47</v>
      </c>
      <c r="F1803" s="64">
        <v>0</v>
      </c>
      <c r="H1803" s="64">
        <f t="shared" si="196"/>
        <v>-649.47</v>
      </c>
      <c r="J1803" s="64">
        <f t="shared" si="192"/>
        <v>238</v>
      </c>
      <c r="K1803" s="64">
        <f t="shared" si="193"/>
        <v>261</v>
      </c>
      <c r="L1803" s="64">
        <f t="shared" si="194"/>
        <v>912</v>
      </c>
      <c r="M1803" s="64">
        <f t="shared" si="195"/>
        <v>372</v>
      </c>
    </row>
    <row r="1804" spans="1:13" hidden="1" outlineLevel="1" x14ac:dyDescent="0.35">
      <c r="A1804" s="64">
        <v>50887862</v>
      </c>
      <c r="B1804" s="64" t="s">
        <v>184</v>
      </c>
      <c r="C1804" s="64">
        <v>5179.8</v>
      </c>
      <c r="D1804" s="64">
        <v>182</v>
      </c>
      <c r="E1804" s="64">
        <v>422.84</v>
      </c>
      <c r="F1804" s="64">
        <v>0</v>
      </c>
      <c r="H1804" s="64">
        <f t="shared" si="196"/>
        <v>-422.84</v>
      </c>
      <c r="J1804" s="64">
        <f t="shared" si="192"/>
        <v>238</v>
      </c>
      <c r="K1804" s="64">
        <f t="shared" si="193"/>
        <v>261</v>
      </c>
      <c r="L1804" s="64">
        <f t="shared" si="194"/>
        <v>913</v>
      </c>
      <c r="M1804" s="64">
        <f t="shared" si="195"/>
        <v>372</v>
      </c>
    </row>
    <row r="1805" spans="1:13" hidden="1" outlineLevel="1" x14ac:dyDescent="0.35">
      <c r="A1805" s="64">
        <v>50889652</v>
      </c>
      <c r="B1805" s="64" t="s">
        <v>405</v>
      </c>
      <c r="C1805" s="64">
        <v>2172.08</v>
      </c>
      <c r="D1805" s="64">
        <v>184</v>
      </c>
      <c r="E1805" s="64">
        <v>178.34</v>
      </c>
      <c r="F1805" s="64">
        <v>176.17</v>
      </c>
      <c r="H1805" s="64">
        <f t="shared" si="196"/>
        <v>-2.1700000000000159</v>
      </c>
      <c r="J1805" s="64">
        <f t="shared" si="192"/>
        <v>238</v>
      </c>
      <c r="K1805" s="64">
        <f t="shared" si="193"/>
        <v>262</v>
      </c>
      <c r="L1805" s="64">
        <f t="shared" si="194"/>
        <v>913</v>
      </c>
      <c r="M1805" s="64">
        <f t="shared" si="195"/>
        <v>372</v>
      </c>
    </row>
    <row r="1806" spans="1:13" hidden="1" outlineLevel="1" x14ac:dyDescent="0.35">
      <c r="A1806" s="64">
        <v>50890625</v>
      </c>
      <c r="B1806" s="64" t="s">
        <v>184</v>
      </c>
      <c r="C1806" s="64">
        <v>3398.92</v>
      </c>
      <c r="D1806" s="64">
        <v>184</v>
      </c>
      <c r="E1806" s="64">
        <v>289.82</v>
      </c>
      <c r="F1806" s="64">
        <v>0</v>
      </c>
      <c r="H1806" s="64">
        <f t="shared" si="196"/>
        <v>-289.82</v>
      </c>
      <c r="J1806" s="64">
        <f t="shared" si="192"/>
        <v>238</v>
      </c>
      <c r="K1806" s="64">
        <f t="shared" si="193"/>
        <v>262</v>
      </c>
      <c r="L1806" s="64">
        <f t="shared" si="194"/>
        <v>914</v>
      </c>
      <c r="M1806" s="64">
        <f t="shared" si="195"/>
        <v>372</v>
      </c>
    </row>
    <row r="1807" spans="1:13" hidden="1" outlineLevel="1" x14ac:dyDescent="0.35">
      <c r="A1807" s="64">
        <v>50897069</v>
      </c>
      <c r="B1807" s="64" t="s">
        <v>184</v>
      </c>
      <c r="C1807" s="64">
        <v>3730.23</v>
      </c>
      <c r="D1807" s="64">
        <v>183</v>
      </c>
      <c r="E1807" s="64">
        <v>292.16000000000003</v>
      </c>
      <c r="F1807" s="64">
        <v>0</v>
      </c>
      <c r="H1807" s="64">
        <f t="shared" si="196"/>
        <v>-292.16000000000003</v>
      </c>
      <c r="J1807" s="64">
        <f t="shared" si="192"/>
        <v>238</v>
      </c>
      <c r="K1807" s="64">
        <f t="shared" si="193"/>
        <v>262</v>
      </c>
      <c r="L1807" s="64">
        <f t="shared" si="194"/>
        <v>915</v>
      </c>
      <c r="M1807" s="64">
        <f t="shared" si="195"/>
        <v>372</v>
      </c>
    </row>
    <row r="1808" spans="1:13" hidden="1" outlineLevel="1" x14ac:dyDescent="0.35">
      <c r="A1808" s="64">
        <v>50898190</v>
      </c>
      <c r="B1808" s="64" t="s">
        <v>184</v>
      </c>
      <c r="C1808" s="64">
        <v>6748.06</v>
      </c>
      <c r="D1808" s="64">
        <v>184</v>
      </c>
      <c r="E1808" s="64">
        <v>553.14</v>
      </c>
      <c r="F1808" s="64">
        <v>0</v>
      </c>
      <c r="H1808" s="64">
        <f t="shared" si="196"/>
        <v>-553.14</v>
      </c>
      <c r="J1808" s="64">
        <f t="shared" si="192"/>
        <v>238</v>
      </c>
      <c r="K1808" s="64">
        <f t="shared" si="193"/>
        <v>262</v>
      </c>
      <c r="L1808" s="64">
        <f t="shared" si="194"/>
        <v>916</v>
      </c>
      <c r="M1808" s="64">
        <f t="shared" si="195"/>
        <v>372</v>
      </c>
    </row>
    <row r="1809" spans="1:13" hidden="1" outlineLevel="1" x14ac:dyDescent="0.35">
      <c r="A1809" s="64">
        <v>50899784</v>
      </c>
      <c r="B1809" s="64" t="s">
        <v>184</v>
      </c>
      <c r="C1809" s="64">
        <v>3428.99</v>
      </c>
      <c r="D1809" s="64">
        <v>182</v>
      </c>
      <c r="E1809" s="64">
        <v>285.69</v>
      </c>
      <c r="F1809" s="64">
        <v>0</v>
      </c>
      <c r="H1809" s="64">
        <f t="shared" si="196"/>
        <v>-285.69</v>
      </c>
      <c r="J1809" s="64">
        <f t="shared" si="192"/>
        <v>238</v>
      </c>
      <c r="K1809" s="64">
        <f t="shared" si="193"/>
        <v>262</v>
      </c>
      <c r="L1809" s="64">
        <f t="shared" si="194"/>
        <v>917</v>
      </c>
      <c r="M1809" s="64">
        <f t="shared" si="195"/>
        <v>372</v>
      </c>
    </row>
    <row r="1810" spans="1:13" hidden="1" outlineLevel="1" x14ac:dyDescent="0.35">
      <c r="A1810" s="64">
        <v>50899817</v>
      </c>
      <c r="B1810" s="64" t="s">
        <v>102</v>
      </c>
      <c r="C1810" s="64">
        <v>6136.92</v>
      </c>
      <c r="D1810" s="64">
        <v>154</v>
      </c>
      <c r="E1810" s="64">
        <v>514.44000000000005</v>
      </c>
      <c r="F1810" s="64">
        <v>518.46</v>
      </c>
      <c r="H1810" s="64">
        <f t="shared" si="196"/>
        <v>4.0199999999999818</v>
      </c>
      <c r="J1810" s="64">
        <f t="shared" si="192"/>
        <v>239</v>
      </c>
      <c r="K1810" s="64">
        <f t="shared" si="193"/>
        <v>262</v>
      </c>
      <c r="L1810" s="64">
        <f t="shared" si="194"/>
        <v>917</v>
      </c>
      <c r="M1810" s="64">
        <f t="shared" si="195"/>
        <v>372</v>
      </c>
    </row>
    <row r="1811" spans="1:13" hidden="1" outlineLevel="1" x14ac:dyDescent="0.35">
      <c r="A1811" s="64">
        <v>50901323</v>
      </c>
      <c r="B1811" s="64" t="s">
        <v>405</v>
      </c>
      <c r="C1811" s="64">
        <v>3450.15</v>
      </c>
      <c r="D1811" s="64">
        <v>184</v>
      </c>
      <c r="E1811" s="64">
        <v>260.87</v>
      </c>
      <c r="F1811" s="64">
        <v>252.21</v>
      </c>
      <c r="H1811" s="64">
        <f t="shared" si="196"/>
        <v>-8.6599999999999966</v>
      </c>
      <c r="J1811" s="64">
        <f t="shared" si="192"/>
        <v>239</v>
      </c>
      <c r="K1811" s="64">
        <f t="shared" si="193"/>
        <v>263</v>
      </c>
      <c r="L1811" s="64">
        <f t="shared" si="194"/>
        <v>917</v>
      </c>
      <c r="M1811" s="64">
        <f t="shared" si="195"/>
        <v>372</v>
      </c>
    </row>
    <row r="1812" spans="1:13" hidden="1" outlineLevel="1" x14ac:dyDescent="0.35">
      <c r="A1812" s="64">
        <v>50906125</v>
      </c>
      <c r="B1812" s="64" t="s">
        <v>184</v>
      </c>
      <c r="C1812" s="64">
        <v>1413.84</v>
      </c>
      <c r="D1812" s="64">
        <v>186</v>
      </c>
      <c r="E1812" s="64">
        <v>107.14</v>
      </c>
      <c r="F1812" s="64">
        <v>0</v>
      </c>
      <c r="H1812" s="64">
        <f t="shared" si="196"/>
        <v>-107.14</v>
      </c>
      <c r="J1812" s="64">
        <f t="shared" si="192"/>
        <v>239</v>
      </c>
      <c r="K1812" s="64">
        <f t="shared" si="193"/>
        <v>263</v>
      </c>
      <c r="L1812" s="64">
        <f t="shared" si="194"/>
        <v>918</v>
      </c>
      <c r="M1812" s="64">
        <f t="shared" si="195"/>
        <v>372</v>
      </c>
    </row>
    <row r="1813" spans="1:13" hidden="1" outlineLevel="1" x14ac:dyDescent="0.35">
      <c r="A1813" s="64">
        <v>50908436</v>
      </c>
      <c r="B1813" s="64" t="s">
        <v>184</v>
      </c>
      <c r="C1813" s="64">
        <v>2511.8200000000002</v>
      </c>
      <c r="D1813" s="64">
        <v>183</v>
      </c>
      <c r="E1813" s="64">
        <v>206.45</v>
      </c>
      <c r="F1813" s="64">
        <v>0</v>
      </c>
      <c r="H1813" s="64">
        <f t="shared" si="196"/>
        <v>-206.45</v>
      </c>
      <c r="J1813" s="64">
        <f t="shared" ref="J1813:J1876" si="197">IF($B1813=J$19,J1812+1,J1812)</f>
        <v>239</v>
      </c>
      <c r="K1813" s="64">
        <f t="shared" ref="K1813:K1876" si="198">IF($B1813=K$19,K1812+1,K1812)</f>
        <v>263</v>
      </c>
      <c r="L1813" s="64">
        <f t="shared" ref="L1813:L1876" si="199">IF($B1813=L$19,L1812+1,L1812)</f>
        <v>919</v>
      </c>
      <c r="M1813" s="64">
        <f t="shared" ref="M1813:M1876" si="200">IF($B1813=M$19,M1812+1,M1812)</f>
        <v>372</v>
      </c>
    </row>
    <row r="1814" spans="1:13" hidden="1" outlineLevel="1" x14ac:dyDescent="0.35">
      <c r="A1814" s="64">
        <v>50908569</v>
      </c>
      <c r="B1814" s="64" t="s">
        <v>102</v>
      </c>
      <c r="C1814" s="64">
        <v>3112.14</v>
      </c>
      <c r="D1814" s="64">
        <v>153</v>
      </c>
      <c r="E1814" s="64">
        <v>243.29</v>
      </c>
      <c r="F1814" s="64">
        <v>239.86</v>
      </c>
      <c r="H1814" s="64">
        <f t="shared" ref="H1814:H1877" si="201">F1814-E1814</f>
        <v>-3.4299999999999784</v>
      </c>
      <c r="J1814" s="64">
        <f t="shared" si="197"/>
        <v>240</v>
      </c>
      <c r="K1814" s="64">
        <f t="shared" si="198"/>
        <v>263</v>
      </c>
      <c r="L1814" s="64">
        <f t="shared" si="199"/>
        <v>919</v>
      </c>
      <c r="M1814" s="64">
        <f t="shared" si="200"/>
        <v>372</v>
      </c>
    </row>
    <row r="1815" spans="1:13" hidden="1" outlineLevel="1" x14ac:dyDescent="0.35">
      <c r="A1815" s="64">
        <v>50910019</v>
      </c>
      <c r="B1815" s="64" t="s">
        <v>416</v>
      </c>
      <c r="C1815" s="64">
        <v>4149.08</v>
      </c>
      <c r="D1815" s="64">
        <v>182</v>
      </c>
      <c r="E1815" s="64">
        <v>354.69</v>
      </c>
      <c r="F1815" s="64">
        <v>0</v>
      </c>
      <c r="H1815" s="64">
        <f t="shared" si="201"/>
        <v>-354.69</v>
      </c>
      <c r="J1815" s="64">
        <f t="shared" si="197"/>
        <v>240</v>
      </c>
      <c r="K1815" s="64">
        <f t="shared" si="198"/>
        <v>263</v>
      </c>
      <c r="L1815" s="64">
        <f t="shared" si="199"/>
        <v>919</v>
      </c>
      <c r="M1815" s="64">
        <f t="shared" si="200"/>
        <v>373</v>
      </c>
    </row>
    <row r="1816" spans="1:13" hidden="1" outlineLevel="1" x14ac:dyDescent="0.35">
      <c r="A1816" s="64">
        <v>50912875</v>
      </c>
      <c r="B1816" s="64" t="s">
        <v>405</v>
      </c>
      <c r="C1816" s="64">
        <v>2313.5300000000002</v>
      </c>
      <c r="D1816" s="64">
        <v>184</v>
      </c>
      <c r="E1816" s="64">
        <v>184.4</v>
      </c>
      <c r="F1816" s="64">
        <v>183.27</v>
      </c>
      <c r="H1816" s="64">
        <f t="shared" si="201"/>
        <v>-1.1299999999999955</v>
      </c>
      <c r="J1816" s="64">
        <f t="shared" si="197"/>
        <v>240</v>
      </c>
      <c r="K1816" s="64">
        <f t="shared" si="198"/>
        <v>264</v>
      </c>
      <c r="L1816" s="64">
        <f t="shared" si="199"/>
        <v>919</v>
      </c>
      <c r="M1816" s="64">
        <f t="shared" si="200"/>
        <v>373</v>
      </c>
    </row>
    <row r="1817" spans="1:13" hidden="1" outlineLevel="1" x14ac:dyDescent="0.35">
      <c r="A1817" s="64">
        <v>50913451</v>
      </c>
      <c r="B1817" s="64" t="s">
        <v>184</v>
      </c>
      <c r="C1817" s="64">
        <v>7829.18</v>
      </c>
      <c r="D1817" s="64">
        <v>182</v>
      </c>
      <c r="E1817" s="64">
        <v>602.21</v>
      </c>
      <c r="F1817" s="64">
        <v>0</v>
      </c>
      <c r="H1817" s="64">
        <f t="shared" si="201"/>
        <v>-602.21</v>
      </c>
      <c r="J1817" s="64">
        <f t="shared" si="197"/>
        <v>240</v>
      </c>
      <c r="K1817" s="64">
        <f t="shared" si="198"/>
        <v>264</v>
      </c>
      <c r="L1817" s="64">
        <f t="shared" si="199"/>
        <v>920</v>
      </c>
      <c r="M1817" s="64">
        <f t="shared" si="200"/>
        <v>373</v>
      </c>
    </row>
    <row r="1818" spans="1:13" hidden="1" outlineLevel="1" x14ac:dyDescent="0.35">
      <c r="A1818" s="64">
        <v>50913732</v>
      </c>
      <c r="B1818" s="64" t="s">
        <v>184</v>
      </c>
      <c r="C1818" s="64">
        <v>7382.73</v>
      </c>
      <c r="D1818" s="64">
        <v>183</v>
      </c>
      <c r="E1818" s="64">
        <v>619.16999999999996</v>
      </c>
      <c r="F1818" s="64">
        <v>0</v>
      </c>
      <c r="H1818" s="64">
        <f t="shared" si="201"/>
        <v>-619.16999999999996</v>
      </c>
      <c r="J1818" s="64">
        <f t="shared" si="197"/>
        <v>240</v>
      </c>
      <c r="K1818" s="64">
        <f t="shared" si="198"/>
        <v>264</v>
      </c>
      <c r="L1818" s="64">
        <f t="shared" si="199"/>
        <v>921</v>
      </c>
      <c r="M1818" s="64">
        <f t="shared" si="200"/>
        <v>373</v>
      </c>
    </row>
    <row r="1819" spans="1:13" hidden="1" outlineLevel="1" x14ac:dyDescent="0.35">
      <c r="A1819" s="64">
        <v>50914293</v>
      </c>
      <c r="B1819" s="64" t="s">
        <v>405</v>
      </c>
      <c r="C1819" s="64">
        <v>2314.61</v>
      </c>
      <c r="D1819" s="64">
        <v>153</v>
      </c>
      <c r="E1819" s="64">
        <v>170.4</v>
      </c>
      <c r="F1819" s="64">
        <v>164.23</v>
      </c>
      <c r="H1819" s="64">
        <f t="shared" si="201"/>
        <v>-6.1700000000000159</v>
      </c>
      <c r="J1819" s="64">
        <f t="shared" si="197"/>
        <v>240</v>
      </c>
      <c r="K1819" s="64">
        <f t="shared" si="198"/>
        <v>265</v>
      </c>
      <c r="L1819" s="64">
        <f t="shared" si="199"/>
        <v>921</v>
      </c>
      <c r="M1819" s="64">
        <f t="shared" si="200"/>
        <v>373</v>
      </c>
    </row>
    <row r="1820" spans="1:13" hidden="1" outlineLevel="1" x14ac:dyDescent="0.35">
      <c r="A1820" s="64">
        <v>50914839</v>
      </c>
      <c r="B1820" s="64" t="s">
        <v>416</v>
      </c>
      <c r="C1820" s="64">
        <v>4995.76</v>
      </c>
      <c r="D1820" s="64">
        <v>183</v>
      </c>
      <c r="E1820" s="64">
        <v>394.45</v>
      </c>
      <c r="F1820" s="64">
        <v>0</v>
      </c>
      <c r="H1820" s="64">
        <f t="shared" si="201"/>
        <v>-394.45</v>
      </c>
      <c r="J1820" s="64">
        <f t="shared" si="197"/>
        <v>240</v>
      </c>
      <c r="K1820" s="64">
        <f t="shared" si="198"/>
        <v>265</v>
      </c>
      <c r="L1820" s="64">
        <f t="shared" si="199"/>
        <v>921</v>
      </c>
      <c r="M1820" s="64">
        <f t="shared" si="200"/>
        <v>374</v>
      </c>
    </row>
    <row r="1821" spans="1:13" hidden="1" outlineLevel="1" x14ac:dyDescent="0.35">
      <c r="A1821" s="64">
        <v>50915829</v>
      </c>
      <c r="B1821" s="64" t="s">
        <v>184</v>
      </c>
      <c r="C1821" s="64">
        <v>4320.49</v>
      </c>
      <c r="D1821" s="64">
        <v>153</v>
      </c>
      <c r="E1821" s="64">
        <v>350.52</v>
      </c>
      <c r="F1821" s="64">
        <v>0</v>
      </c>
      <c r="H1821" s="64">
        <f t="shared" si="201"/>
        <v>-350.52</v>
      </c>
      <c r="J1821" s="64">
        <f t="shared" si="197"/>
        <v>240</v>
      </c>
      <c r="K1821" s="64">
        <f t="shared" si="198"/>
        <v>265</v>
      </c>
      <c r="L1821" s="64">
        <f t="shared" si="199"/>
        <v>922</v>
      </c>
      <c r="M1821" s="64">
        <f t="shared" si="200"/>
        <v>374</v>
      </c>
    </row>
    <row r="1822" spans="1:13" hidden="1" outlineLevel="1" x14ac:dyDescent="0.35">
      <c r="A1822" s="64">
        <v>50916786</v>
      </c>
      <c r="B1822" s="64" t="s">
        <v>184</v>
      </c>
      <c r="C1822" s="64">
        <v>4293.37</v>
      </c>
      <c r="D1822" s="64">
        <v>185</v>
      </c>
      <c r="E1822" s="64">
        <v>357.22</v>
      </c>
      <c r="F1822" s="64">
        <v>0</v>
      </c>
      <c r="H1822" s="64">
        <f t="shared" si="201"/>
        <v>-357.22</v>
      </c>
      <c r="J1822" s="64">
        <f t="shared" si="197"/>
        <v>240</v>
      </c>
      <c r="K1822" s="64">
        <f t="shared" si="198"/>
        <v>265</v>
      </c>
      <c r="L1822" s="64">
        <f t="shared" si="199"/>
        <v>923</v>
      </c>
      <c r="M1822" s="64">
        <f t="shared" si="200"/>
        <v>374</v>
      </c>
    </row>
    <row r="1823" spans="1:13" hidden="1" outlineLevel="1" x14ac:dyDescent="0.35">
      <c r="A1823" s="64">
        <v>50917669</v>
      </c>
      <c r="B1823" s="64" t="s">
        <v>184</v>
      </c>
      <c r="C1823" s="64">
        <v>3771.65</v>
      </c>
      <c r="D1823" s="64">
        <v>184</v>
      </c>
      <c r="E1823" s="64">
        <v>280.70999999999998</v>
      </c>
      <c r="F1823" s="64">
        <v>0</v>
      </c>
      <c r="H1823" s="64">
        <f t="shared" si="201"/>
        <v>-280.70999999999998</v>
      </c>
      <c r="J1823" s="64">
        <f t="shared" si="197"/>
        <v>240</v>
      </c>
      <c r="K1823" s="64">
        <f t="shared" si="198"/>
        <v>265</v>
      </c>
      <c r="L1823" s="64">
        <f t="shared" si="199"/>
        <v>924</v>
      </c>
      <c r="M1823" s="64">
        <f t="shared" si="200"/>
        <v>374</v>
      </c>
    </row>
    <row r="1824" spans="1:13" hidden="1" outlineLevel="1" x14ac:dyDescent="0.35">
      <c r="A1824" s="64">
        <v>50920133</v>
      </c>
      <c r="B1824" s="64" t="s">
        <v>102</v>
      </c>
      <c r="C1824" s="64">
        <v>5019.8</v>
      </c>
      <c r="D1824" s="64">
        <v>153</v>
      </c>
      <c r="E1824" s="64">
        <v>430.87</v>
      </c>
      <c r="F1824" s="64">
        <v>429.15</v>
      </c>
      <c r="H1824" s="64">
        <f t="shared" si="201"/>
        <v>-1.7200000000000273</v>
      </c>
      <c r="J1824" s="64">
        <f t="shared" si="197"/>
        <v>241</v>
      </c>
      <c r="K1824" s="64">
        <f t="shared" si="198"/>
        <v>265</v>
      </c>
      <c r="L1824" s="64">
        <f t="shared" si="199"/>
        <v>924</v>
      </c>
      <c r="M1824" s="64">
        <f t="shared" si="200"/>
        <v>374</v>
      </c>
    </row>
    <row r="1825" spans="1:13" hidden="1" outlineLevel="1" x14ac:dyDescent="0.35">
      <c r="A1825" s="64">
        <v>50920315</v>
      </c>
      <c r="B1825" s="64" t="s">
        <v>405</v>
      </c>
      <c r="C1825" s="64">
        <v>3450.06</v>
      </c>
      <c r="D1825" s="64">
        <v>184</v>
      </c>
      <c r="E1825" s="64">
        <v>291.66000000000003</v>
      </c>
      <c r="F1825" s="64">
        <v>292.79000000000002</v>
      </c>
      <c r="H1825" s="64">
        <f t="shared" si="201"/>
        <v>1.1299999999999955</v>
      </c>
      <c r="J1825" s="64">
        <f t="shared" si="197"/>
        <v>241</v>
      </c>
      <c r="K1825" s="64">
        <f t="shared" si="198"/>
        <v>266</v>
      </c>
      <c r="L1825" s="64">
        <f t="shared" si="199"/>
        <v>924</v>
      </c>
      <c r="M1825" s="64">
        <f t="shared" si="200"/>
        <v>374</v>
      </c>
    </row>
    <row r="1826" spans="1:13" hidden="1" outlineLevel="1" x14ac:dyDescent="0.35">
      <c r="A1826" s="64">
        <v>50920802</v>
      </c>
      <c r="B1826" s="64" t="s">
        <v>184</v>
      </c>
      <c r="C1826" s="64">
        <v>2173.2199999999998</v>
      </c>
      <c r="D1826" s="64">
        <v>183</v>
      </c>
      <c r="E1826" s="64">
        <v>168.28</v>
      </c>
      <c r="F1826" s="64">
        <v>0</v>
      </c>
      <c r="H1826" s="64">
        <f t="shared" si="201"/>
        <v>-168.28</v>
      </c>
      <c r="J1826" s="64">
        <f t="shared" si="197"/>
        <v>241</v>
      </c>
      <c r="K1826" s="64">
        <f t="shared" si="198"/>
        <v>266</v>
      </c>
      <c r="L1826" s="64">
        <f t="shared" si="199"/>
        <v>925</v>
      </c>
      <c r="M1826" s="64">
        <f t="shared" si="200"/>
        <v>374</v>
      </c>
    </row>
    <row r="1827" spans="1:13" hidden="1" outlineLevel="1" x14ac:dyDescent="0.35">
      <c r="A1827" s="64">
        <v>50921032</v>
      </c>
      <c r="B1827" s="64" t="s">
        <v>416</v>
      </c>
      <c r="C1827" s="64">
        <v>2617.71</v>
      </c>
      <c r="D1827" s="64">
        <v>112</v>
      </c>
      <c r="E1827" s="64">
        <v>219.34</v>
      </c>
      <c r="F1827" s="64">
        <v>0</v>
      </c>
      <c r="H1827" s="64">
        <f t="shared" si="201"/>
        <v>-219.34</v>
      </c>
      <c r="J1827" s="64">
        <f t="shared" si="197"/>
        <v>241</v>
      </c>
      <c r="K1827" s="64">
        <f t="shared" si="198"/>
        <v>266</v>
      </c>
      <c r="L1827" s="64">
        <f t="shared" si="199"/>
        <v>925</v>
      </c>
      <c r="M1827" s="64">
        <f t="shared" si="200"/>
        <v>375</v>
      </c>
    </row>
    <row r="1828" spans="1:13" hidden="1" outlineLevel="1" x14ac:dyDescent="0.35">
      <c r="A1828" s="64">
        <v>50922254</v>
      </c>
      <c r="B1828" s="64" t="s">
        <v>184</v>
      </c>
      <c r="C1828" s="64">
        <v>4511.1899999999996</v>
      </c>
      <c r="D1828" s="64">
        <v>185</v>
      </c>
      <c r="E1828" s="64">
        <v>369.75</v>
      </c>
      <c r="F1828" s="64">
        <v>0</v>
      </c>
      <c r="H1828" s="64">
        <f t="shared" si="201"/>
        <v>-369.75</v>
      </c>
      <c r="J1828" s="64">
        <f t="shared" si="197"/>
        <v>241</v>
      </c>
      <c r="K1828" s="64">
        <f t="shared" si="198"/>
        <v>266</v>
      </c>
      <c r="L1828" s="64">
        <f t="shared" si="199"/>
        <v>926</v>
      </c>
      <c r="M1828" s="64">
        <f t="shared" si="200"/>
        <v>375</v>
      </c>
    </row>
    <row r="1829" spans="1:13" hidden="1" outlineLevel="1" x14ac:dyDescent="0.35">
      <c r="A1829" s="64">
        <v>50922650</v>
      </c>
      <c r="B1829" s="64" t="s">
        <v>184</v>
      </c>
      <c r="C1829" s="64">
        <v>3216.32</v>
      </c>
      <c r="D1829" s="64">
        <v>183</v>
      </c>
      <c r="E1829" s="64">
        <v>283.52999999999997</v>
      </c>
      <c r="F1829" s="64">
        <v>0</v>
      </c>
      <c r="H1829" s="64">
        <f t="shared" si="201"/>
        <v>-283.52999999999997</v>
      </c>
      <c r="J1829" s="64">
        <f t="shared" si="197"/>
        <v>241</v>
      </c>
      <c r="K1829" s="64">
        <f t="shared" si="198"/>
        <v>266</v>
      </c>
      <c r="L1829" s="64">
        <f t="shared" si="199"/>
        <v>927</v>
      </c>
      <c r="M1829" s="64">
        <f t="shared" si="200"/>
        <v>375</v>
      </c>
    </row>
    <row r="1830" spans="1:13" hidden="1" outlineLevel="1" x14ac:dyDescent="0.35">
      <c r="A1830" s="64">
        <v>50922957</v>
      </c>
      <c r="B1830" s="64" t="s">
        <v>184</v>
      </c>
      <c r="C1830" s="64">
        <v>5043.72</v>
      </c>
      <c r="D1830" s="64">
        <v>185</v>
      </c>
      <c r="E1830" s="64">
        <v>418.94</v>
      </c>
      <c r="F1830" s="64">
        <v>0</v>
      </c>
      <c r="H1830" s="64">
        <f t="shared" si="201"/>
        <v>-418.94</v>
      </c>
      <c r="J1830" s="64">
        <f t="shared" si="197"/>
        <v>241</v>
      </c>
      <c r="K1830" s="64">
        <f t="shared" si="198"/>
        <v>266</v>
      </c>
      <c r="L1830" s="64">
        <f t="shared" si="199"/>
        <v>928</v>
      </c>
      <c r="M1830" s="64">
        <f t="shared" si="200"/>
        <v>375</v>
      </c>
    </row>
    <row r="1831" spans="1:13" hidden="1" outlineLevel="1" x14ac:dyDescent="0.35">
      <c r="A1831" s="64">
        <v>50923848</v>
      </c>
      <c r="B1831" s="64" t="s">
        <v>102</v>
      </c>
      <c r="C1831" s="64">
        <v>5242.88</v>
      </c>
      <c r="D1831" s="64">
        <v>153</v>
      </c>
      <c r="E1831" s="64">
        <v>440.34</v>
      </c>
      <c r="F1831" s="64">
        <v>436.58</v>
      </c>
      <c r="H1831" s="64">
        <f t="shared" si="201"/>
        <v>-3.7599999999999909</v>
      </c>
      <c r="J1831" s="64">
        <f t="shared" si="197"/>
        <v>242</v>
      </c>
      <c r="K1831" s="64">
        <f t="shared" si="198"/>
        <v>266</v>
      </c>
      <c r="L1831" s="64">
        <f t="shared" si="199"/>
        <v>928</v>
      </c>
      <c r="M1831" s="64">
        <f t="shared" si="200"/>
        <v>375</v>
      </c>
    </row>
    <row r="1832" spans="1:13" hidden="1" outlineLevel="1" x14ac:dyDescent="0.35">
      <c r="A1832" s="64">
        <v>50923971</v>
      </c>
      <c r="B1832" s="64" t="s">
        <v>405</v>
      </c>
      <c r="C1832" s="64">
        <v>3519.45</v>
      </c>
      <c r="D1832" s="64">
        <v>153</v>
      </c>
      <c r="E1832" s="64">
        <v>283.39</v>
      </c>
      <c r="F1832" s="64">
        <v>279.95</v>
      </c>
      <c r="H1832" s="64">
        <f t="shared" si="201"/>
        <v>-3.4399999999999977</v>
      </c>
      <c r="J1832" s="64">
        <f t="shared" si="197"/>
        <v>242</v>
      </c>
      <c r="K1832" s="64">
        <f t="shared" si="198"/>
        <v>267</v>
      </c>
      <c r="L1832" s="64">
        <f t="shared" si="199"/>
        <v>928</v>
      </c>
      <c r="M1832" s="64">
        <f t="shared" si="200"/>
        <v>375</v>
      </c>
    </row>
    <row r="1833" spans="1:13" hidden="1" outlineLevel="1" x14ac:dyDescent="0.35">
      <c r="A1833" s="64">
        <v>50924416</v>
      </c>
      <c r="B1833" s="64" t="s">
        <v>102</v>
      </c>
      <c r="C1833" s="64">
        <v>1642.91</v>
      </c>
      <c r="D1833" s="64">
        <v>186</v>
      </c>
      <c r="E1833" s="64">
        <v>131.66999999999999</v>
      </c>
      <c r="F1833" s="64">
        <v>128.21</v>
      </c>
      <c r="H1833" s="64">
        <f t="shared" si="201"/>
        <v>-3.4599999999999795</v>
      </c>
      <c r="J1833" s="64">
        <f t="shared" si="197"/>
        <v>243</v>
      </c>
      <c r="K1833" s="64">
        <f t="shared" si="198"/>
        <v>267</v>
      </c>
      <c r="L1833" s="64">
        <f t="shared" si="199"/>
        <v>928</v>
      </c>
      <c r="M1833" s="64">
        <f t="shared" si="200"/>
        <v>375</v>
      </c>
    </row>
    <row r="1834" spans="1:13" hidden="1" outlineLevel="1" x14ac:dyDescent="0.35">
      <c r="A1834" s="64">
        <v>50924953</v>
      </c>
      <c r="B1834" s="64" t="s">
        <v>184</v>
      </c>
      <c r="C1834" s="64">
        <v>1381.04</v>
      </c>
      <c r="D1834" s="64">
        <v>183</v>
      </c>
      <c r="E1834" s="64">
        <v>112.19</v>
      </c>
      <c r="F1834" s="64">
        <v>0</v>
      </c>
      <c r="H1834" s="64">
        <f t="shared" si="201"/>
        <v>-112.19</v>
      </c>
      <c r="J1834" s="64">
        <f t="shared" si="197"/>
        <v>243</v>
      </c>
      <c r="K1834" s="64">
        <f t="shared" si="198"/>
        <v>267</v>
      </c>
      <c r="L1834" s="64">
        <f t="shared" si="199"/>
        <v>929</v>
      </c>
      <c r="M1834" s="64">
        <f t="shared" si="200"/>
        <v>375</v>
      </c>
    </row>
    <row r="1835" spans="1:13" hidden="1" outlineLevel="1" x14ac:dyDescent="0.35">
      <c r="A1835" s="64">
        <v>50925985</v>
      </c>
      <c r="B1835" s="64" t="s">
        <v>184</v>
      </c>
      <c r="C1835" s="64">
        <v>7941.17</v>
      </c>
      <c r="D1835" s="64">
        <v>183</v>
      </c>
      <c r="E1835" s="64">
        <v>637.6</v>
      </c>
      <c r="F1835" s="64">
        <v>0</v>
      </c>
      <c r="H1835" s="64">
        <f t="shared" si="201"/>
        <v>-637.6</v>
      </c>
      <c r="J1835" s="64">
        <f t="shared" si="197"/>
        <v>243</v>
      </c>
      <c r="K1835" s="64">
        <f t="shared" si="198"/>
        <v>267</v>
      </c>
      <c r="L1835" s="64">
        <f t="shared" si="199"/>
        <v>930</v>
      </c>
      <c r="M1835" s="64">
        <f t="shared" si="200"/>
        <v>375</v>
      </c>
    </row>
    <row r="1836" spans="1:13" hidden="1" outlineLevel="1" x14ac:dyDescent="0.35">
      <c r="A1836" s="64">
        <v>50926652</v>
      </c>
      <c r="B1836" s="64" t="s">
        <v>184</v>
      </c>
      <c r="C1836" s="64">
        <v>3135.33</v>
      </c>
      <c r="D1836" s="64">
        <v>182</v>
      </c>
      <c r="E1836" s="64">
        <v>242.48</v>
      </c>
      <c r="F1836" s="64">
        <v>0</v>
      </c>
      <c r="H1836" s="64">
        <f t="shared" si="201"/>
        <v>-242.48</v>
      </c>
      <c r="J1836" s="64">
        <f t="shared" si="197"/>
        <v>243</v>
      </c>
      <c r="K1836" s="64">
        <f t="shared" si="198"/>
        <v>267</v>
      </c>
      <c r="L1836" s="64">
        <f t="shared" si="199"/>
        <v>931</v>
      </c>
      <c r="M1836" s="64">
        <f t="shared" si="200"/>
        <v>375</v>
      </c>
    </row>
    <row r="1837" spans="1:13" hidden="1" outlineLevel="1" x14ac:dyDescent="0.35">
      <c r="A1837" s="64">
        <v>50927684</v>
      </c>
      <c r="B1837" s="64" t="s">
        <v>102</v>
      </c>
      <c r="C1837" s="64">
        <v>9832.43</v>
      </c>
      <c r="D1837" s="64">
        <v>184</v>
      </c>
      <c r="E1837" s="64">
        <v>809.61</v>
      </c>
      <c r="F1837" s="64">
        <v>797.39</v>
      </c>
      <c r="H1837" s="64">
        <f t="shared" si="201"/>
        <v>-12.220000000000027</v>
      </c>
      <c r="J1837" s="64">
        <f t="shared" si="197"/>
        <v>244</v>
      </c>
      <c r="K1837" s="64">
        <f t="shared" si="198"/>
        <v>267</v>
      </c>
      <c r="L1837" s="64">
        <f t="shared" si="199"/>
        <v>931</v>
      </c>
      <c r="M1837" s="64">
        <f t="shared" si="200"/>
        <v>375</v>
      </c>
    </row>
    <row r="1838" spans="1:13" hidden="1" outlineLevel="1" x14ac:dyDescent="0.35">
      <c r="A1838" s="64">
        <v>50929119</v>
      </c>
      <c r="B1838" s="64" t="s">
        <v>416</v>
      </c>
      <c r="C1838" s="64">
        <v>1275.4000000000001</v>
      </c>
      <c r="D1838" s="64">
        <v>183</v>
      </c>
      <c r="E1838" s="64">
        <v>96.53</v>
      </c>
      <c r="F1838" s="64">
        <v>0</v>
      </c>
      <c r="H1838" s="64">
        <f t="shared" si="201"/>
        <v>-96.53</v>
      </c>
      <c r="J1838" s="64">
        <f t="shared" si="197"/>
        <v>244</v>
      </c>
      <c r="K1838" s="64">
        <f t="shared" si="198"/>
        <v>267</v>
      </c>
      <c r="L1838" s="64">
        <f t="shared" si="199"/>
        <v>931</v>
      </c>
      <c r="M1838" s="64">
        <f t="shared" si="200"/>
        <v>376</v>
      </c>
    </row>
    <row r="1839" spans="1:13" hidden="1" outlineLevel="1" x14ac:dyDescent="0.35">
      <c r="A1839" s="64">
        <v>50929622</v>
      </c>
      <c r="B1839" s="64" t="s">
        <v>416</v>
      </c>
      <c r="C1839" s="64">
        <v>3686.45</v>
      </c>
      <c r="D1839" s="64">
        <v>182</v>
      </c>
      <c r="E1839" s="64">
        <v>304.57</v>
      </c>
      <c r="F1839" s="64">
        <v>0</v>
      </c>
      <c r="H1839" s="64">
        <f t="shared" si="201"/>
        <v>-304.57</v>
      </c>
      <c r="J1839" s="64">
        <f t="shared" si="197"/>
        <v>244</v>
      </c>
      <c r="K1839" s="64">
        <f t="shared" si="198"/>
        <v>267</v>
      </c>
      <c r="L1839" s="64">
        <f t="shared" si="199"/>
        <v>931</v>
      </c>
      <c r="M1839" s="64">
        <f t="shared" si="200"/>
        <v>377</v>
      </c>
    </row>
    <row r="1840" spans="1:13" hidden="1" outlineLevel="1" x14ac:dyDescent="0.35">
      <c r="A1840" s="64">
        <v>50929804</v>
      </c>
      <c r="B1840" s="64" t="s">
        <v>416</v>
      </c>
      <c r="C1840" s="64">
        <v>4773.9799999999996</v>
      </c>
      <c r="D1840" s="64">
        <v>183</v>
      </c>
      <c r="E1840" s="64">
        <v>365.47</v>
      </c>
      <c r="F1840" s="64">
        <v>0</v>
      </c>
      <c r="H1840" s="64">
        <f t="shared" si="201"/>
        <v>-365.47</v>
      </c>
      <c r="J1840" s="64">
        <f t="shared" si="197"/>
        <v>244</v>
      </c>
      <c r="K1840" s="64">
        <f t="shared" si="198"/>
        <v>267</v>
      </c>
      <c r="L1840" s="64">
        <f t="shared" si="199"/>
        <v>931</v>
      </c>
      <c r="M1840" s="64">
        <f t="shared" si="200"/>
        <v>378</v>
      </c>
    </row>
    <row r="1841" spans="1:13" hidden="1" outlineLevel="1" x14ac:dyDescent="0.35">
      <c r="A1841" s="64">
        <v>50930538</v>
      </c>
      <c r="B1841" s="64" t="s">
        <v>405</v>
      </c>
      <c r="C1841" s="64">
        <v>3228.55</v>
      </c>
      <c r="D1841" s="64">
        <v>154</v>
      </c>
      <c r="E1841" s="64">
        <v>261.5</v>
      </c>
      <c r="F1841" s="64">
        <v>256.64999999999998</v>
      </c>
      <c r="H1841" s="64">
        <f t="shared" si="201"/>
        <v>-4.8500000000000227</v>
      </c>
      <c r="J1841" s="64">
        <f t="shared" si="197"/>
        <v>244</v>
      </c>
      <c r="K1841" s="64">
        <f t="shared" si="198"/>
        <v>268</v>
      </c>
      <c r="L1841" s="64">
        <f t="shared" si="199"/>
        <v>931</v>
      </c>
      <c r="M1841" s="64">
        <f t="shared" si="200"/>
        <v>378</v>
      </c>
    </row>
    <row r="1842" spans="1:13" hidden="1" outlineLevel="1" x14ac:dyDescent="0.35">
      <c r="A1842" s="64">
        <v>50930992</v>
      </c>
      <c r="B1842" s="64" t="s">
        <v>184</v>
      </c>
      <c r="C1842" s="64">
        <v>1856.87</v>
      </c>
      <c r="D1842" s="64">
        <v>186</v>
      </c>
      <c r="E1842" s="64">
        <v>142.78</v>
      </c>
      <c r="F1842" s="64">
        <v>0</v>
      </c>
      <c r="H1842" s="64">
        <f t="shared" si="201"/>
        <v>-142.78</v>
      </c>
      <c r="J1842" s="64">
        <f t="shared" si="197"/>
        <v>244</v>
      </c>
      <c r="K1842" s="64">
        <f t="shared" si="198"/>
        <v>268</v>
      </c>
      <c r="L1842" s="64">
        <f t="shared" si="199"/>
        <v>932</v>
      </c>
      <c r="M1842" s="64">
        <f t="shared" si="200"/>
        <v>378</v>
      </c>
    </row>
    <row r="1843" spans="1:13" hidden="1" outlineLevel="1" x14ac:dyDescent="0.35">
      <c r="A1843" s="64">
        <v>50931172</v>
      </c>
      <c r="B1843" s="64" t="s">
        <v>184</v>
      </c>
      <c r="C1843" s="64">
        <v>2381.37</v>
      </c>
      <c r="D1843" s="64">
        <v>183</v>
      </c>
      <c r="E1843" s="64">
        <v>175.27</v>
      </c>
      <c r="F1843" s="64">
        <v>0</v>
      </c>
      <c r="H1843" s="64">
        <f t="shared" si="201"/>
        <v>-175.27</v>
      </c>
      <c r="J1843" s="64">
        <f t="shared" si="197"/>
        <v>244</v>
      </c>
      <c r="K1843" s="64">
        <f t="shared" si="198"/>
        <v>268</v>
      </c>
      <c r="L1843" s="64">
        <f t="shared" si="199"/>
        <v>933</v>
      </c>
      <c r="M1843" s="64">
        <f t="shared" si="200"/>
        <v>378</v>
      </c>
    </row>
    <row r="1844" spans="1:13" hidden="1" outlineLevel="1" x14ac:dyDescent="0.35">
      <c r="A1844" s="64">
        <v>50931669</v>
      </c>
      <c r="B1844" s="64" t="s">
        <v>184</v>
      </c>
      <c r="C1844" s="64">
        <v>5303.21</v>
      </c>
      <c r="D1844" s="64">
        <v>184</v>
      </c>
      <c r="E1844" s="64">
        <v>440.87</v>
      </c>
      <c r="F1844" s="64">
        <v>0</v>
      </c>
      <c r="H1844" s="64">
        <f t="shared" si="201"/>
        <v>-440.87</v>
      </c>
      <c r="J1844" s="64">
        <f t="shared" si="197"/>
        <v>244</v>
      </c>
      <c r="K1844" s="64">
        <f t="shared" si="198"/>
        <v>268</v>
      </c>
      <c r="L1844" s="64">
        <f t="shared" si="199"/>
        <v>934</v>
      </c>
      <c r="M1844" s="64">
        <f t="shared" si="200"/>
        <v>378</v>
      </c>
    </row>
    <row r="1845" spans="1:13" hidden="1" outlineLevel="1" x14ac:dyDescent="0.35">
      <c r="A1845" s="64">
        <v>50937906</v>
      </c>
      <c r="B1845" s="64" t="s">
        <v>184</v>
      </c>
      <c r="C1845" s="64">
        <v>7837.09</v>
      </c>
      <c r="D1845" s="64">
        <v>185</v>
      </c>
      <c r="E1845" s="64">
        <v>663.84</v>
      </c>
      <c r="F1845" s="64">
        <v>0</v>
      </c>
      <c r="H1845" s="64">
        <f t="shared" si="201"/>
        <v>-663.84</v>
      </c>
      <c r="J1845" s="64">
        <f t="shared" si="197"/>
        <v>244</v>
      </c>
      <c r="K1845" s="64">
        <f t="shared" si="198"/>
        <v>268</v>
      </c>
      <c r="L1845" s="64">
        <f t="shared" si="199"/>
        <v>935</v>
      </c>
      <c r="M1845" s="64">
        <f t="shared" si="200"/>
        <v>378</v>
      </c>
    </row>
    <row r="1846" spans="1:13" hidden="1" outlineLevel="1" x14ac:dyDescent="0.35">
      <c r="A1846" s="64">
        <v>50938699</v>
      </c>
      <c r="B1846" s="64" t="s">
        <v>416</v>
      </c>
      <c r="C1846" s="64">
        <v>1710.4</v>
      </c>
      <c r="D1846" s="64">
        <v>124</v>
      </c>
      <c r="E1846" s="64">
        <v>128.36000000000001</v>
      </c>
      <c r="F1846" s="64">
        <v>0</v>
      </c>
      <c r="H1846" s="64">
        <f t="shared" si="201"/>
        <v>-128.36000000000001</v>
      </c>
      <c r="J1846" s="64">
        <f t="shared" si="197"/>
        <v>244</v>
      </c>
      <c r="K1846" s="64">
        <f t="shared" si="198"/>
        <v>268</v>
      </c>
      <c r="L1846" s="64">
        <f t="shared" si="199"/>
        <v>935</v>
      </c>
      <c r="M1846" s="64">
        <f t="shared" si="200"/>
        <v>379</v>
      </c>
    </row>
    <row r="1847" spans="1:13" hidden="1" outlineLevel="1" x14ac:dyDescent="0.35">
      <c r="A1847" s="64">
        <v>50938839</v>
      </c>
      <c r="B1847" s="64" t="s">
        <v>184</v>
      </c>
      <c r="C1847" s="64">
        <v>3559.63</v>
      </c>
      <c r="D1847" s="64">
        <v>183</v>
      </c>
      <c r="E1847" s="64">
        <v>269.89</v>
      </c>
      <c r="F1847" s="64">
        <v>0</v>
      </c>
      <c r="H1847" s="64">
        <f t="shared" si="201"/>
        <v>-269.89</v>
      </c>
      <c r="J1847" s="64">
        <f t="shared" si="197"/>
        <v>244</v>
      </c>
      <c r="K1847" s="64">
        <f t="shared" si="198"/>
        <v>268</v>
      </c>
      <c r="L1847" s="64">
        <f t="shared" si="199"/>
        <v>936</v>
      </c>
      <c r="M1847" s="64">
        <f t="shared" si="200"/>
        <v>379</v>
      </c>
    </row>
    <row r="1848" spans="1:13" hidden="1" outlineLevel="1" x14ac:dyDescent="0.35">
      <c r="A1848" s="64">
        <v>50939142</v>
      </c>
      <c r="B1848" s="64" t="s">
        <v>405</v>
      </c>
      <c r="C1848" s="64">
        <v>5081.47</v>
      </c>
      <c r="D1848" s="64">
        <v>153</v>
      </c>
      <c r="E1848" s="64">
        <v>403.76</v>
      </c>
      <c r="F1848" s="64">
        <v>397.96</v>
      </c>
      <c r="H1848" s="64">
        <f t="shared" si="201"/>
        <v>-5.8000000000000114</v>
      </c>
      <c r="J1848" s="64">
        <f t="shared" si="197"/>
        <v>244</v>
      </c>
      <c r="K1848" s="64">
        <f t="shared" si="198"/>
        <v>269</v>
      </c>
      <c r="L1848" s="64">
        <f t="shared" si="199"/>
        <v>936</v>
      </c>
      <c r="M1848" s="64">
        <f t="shared" si="200"/>
        <v>379</v>
      </c>
    </row>
    <row r="1849" spans="1:13" hidden="1" outlineLevel="1" x14ac:dyDescent="0.35">
      <c r="A1849" s="64">
        <v>50939704</v>
      </c>
      <c r="B1849" s="64" t="s">
        <v>184</v>
      </c>
      <c r="C1849" s="64">
        <v>3223.61</v>
      </c>
      <c r="D1849" s="64">
        <v>183</v>
      </c>
      <c r="E1849" s="64">
        <v>254.09</v>
      </c>
      <c r="F1849" s="64">
        <v>0</v>
      </c>
      <c r="H1849" s="64">
        <f t="shared" si="201"/>
        <v>-254.09</v>
      </c>
      <c r="J1849" s="64">
        <f t="shared" si="197"/>
        <v>244</v>
      </c>
      <c r="K1849" s="64">
        <f t="shared" si="198"/>
        <v>269</v>
      </c>
      <c r="L1849" s="64">
        <f t="shared" si="199"/>
        <v>937</v>
      </c>
      <c r="M1849" s="64">
        <f t="shared" si="200"/>
        <v>379</v>
      </c>
    </row>
    <row r="1850" spans="1:13" hidden="1" outlineLevel="1" x14ac:dyDescent="0.35">
      <c r="A1850" s="64">
        <v>50939978</v>
      </c>
      <c r="B1850" s="64" t="s">
        <v>405</v>
      </c>
      <c r="C1850" s="64">
        <v>2446.02</v>
      </c>
      <c r="D1850" s="64">
        <v>153</v>
      </c>
      <c r="E1850" s="64">
        <v>179.62</v>
      </c>
      <c r="F1850" s="64">
        <v>173.26</v>
      </c>
      <c r="H1850" s="64">
        <f t="shared" si="201"/>
        <v>-6.3600000000000136</v>
      </c>
      <c r="J1850" s="64">
        <f t="shared" si="197"/>
        <v>244</v>
      </c>
      <c r="K1850" s="64">
        <f t="shared" si="198"/>
        <v>270</v>
      </c>
      <c r="L1850" s="64">
        <f t="shared" si="199"/>
        <v>937</v>
      </c>
      <c r="M1850" s="64">
        <f t="shared" si="200"/>
        <v>379</v>
      </c>
    </row>
    <row r="1851" spans="1:13" hidden="1" outlineLevel="1" x14ac:dyDescent="0.35">
      <c r="A1851" s="64">
        <v>50940678</v>
      </c>
      <c r="B1851" s="64" t="s">
        <v>184</v>
      </c>
      <c r="C1851" s="64">
        <v>4286.72</v>
      </c>
      <c r="D1851" s="64">
        <v>182</v>
      </c>
      <c r="E1851" s="64">
        <v>342.53</v>
      </c>
      <c r="F1851" s="64">
        <v>0</v>
      </c>
      <c r="H1851" s="64">
        <f t="shared" si="201"/>
        <v>-342.53</v>
      </c>
      <c r="J1851" s="64">
        <f t="shared" si="197"/>
        <v>244</v>
      </c>
      <c r="K1851" s="64">
        <f t="shared" si="198"/>
        <v>270</v>
      </c>
      <c r="L1851" s="64">
        <f t="shared" si="199"/>
        <v>938</v>
      </c>
      <c r="M1851" s="64">
        <f t="shared" si="200"/>
        <v>379</v>
      </c>
    </row>
    <row r="1852" spans="1:13" hidden="1" outlineLevel="1" x14ac:dyDescent="0.35">
      <c r="A1852" s="64">
        <v>50940842</v>
      </c>
      <c r="B1852" s="64" t="s">
        <v>416</v>
      </c>
      <c r="C1852" s="64">
        <v>2810.56</v>
      </c>
      <c r="D1852" s="64">
        <v>184</v>
      </c>
      <c r="E1852" s="64">
        <v>232.65</v>
      </c>
      <c r="F1852" s="64">
        <v>0</v>
      </c>
      <c r="H1852" s="64">
        <f t="shared" si="201"/>
        <v>-232.65</v>
      </c>
      <c r="J1852" s="64">
        <f t="shared" si="197"/>
        <v>244</v>
      </c>
      <c r="K1852" s="64">
        <f t="shared" si="198"/>
        <v>270</v>
      </c>
      <c r="L1852" s="64">
        <f t="shared" si="199"/>
        <v>938</v>
      </c>
      <c r="M1852" s="64">
        <f t="shared" si="200"/>
        <v>380</v>
      </c>
    </row>
    <row r="1853" spans="1:13" hidden="1" outlineLevel="1" x14ac:dyDescent="0.35">
      <c r="A1853" s="64">
        <v>50941600</v>
      </c>
      <c r="B1853" s="64" t="s">
        <v>184</v>
      </c>
      <c r="C1853" s="64">
        <v>3324.16</v>
      </c>
      <c r="D1853" s="64">
        <v>183</v>
      </c>
      <c r="E1853" s="64">
        <v>277.26</v>
      </c>
      <c r="F1853" s="64">
        <v>0</v>
      </c>
      <c r="H1853" s="64">
        <f t="shared" si="201"/>
        <v>-277.26</v>
      </c>
      <c r="J1853" s="64">
        <f t="shared" si="197"/>
        <v>244</v>
      </c>
      <c r="K1853" s="64">
        <f t="shared" si="198"/>
        <v>270</v>
      </c>
      <c r="L1853" s="64">
        <f t="shared" si="199"/>
        <v>939</v>
      </c>
      <c r="M1853" s="64">
        <f t="shared" si="200"/>
        <v>380</v>
      </c>
    </row>
    <row r="1854" spans="1:13" hidden="1" outlineLevel="1" x14ac:dyDescent="0.35">
      <c r="A1854" s="64">
        <v>50941741</v>
      </c>
      <c r="B1854" s="64" t="s">
        <v>184</v>
      </c>
      <c r="C1854" s="64">
        <v>2488.9499999999998</v>
      </c>
      <c r="D1854" s="64">
        <v>183</v>
      </c>
      <c r="E1854" s="64">
        <v>204.62</v>
      </c>
      <c r="F1854" s="64">
        <v>0</v>
      </c>
      <c r="H1854" s="64">
        <f t="shared" si="201"/>
        <v>-204.62</v>
      </c>
      <c r="J1854" s="64">
        <f t="shared" si="197"/>
        <v>244</v>
      </c>
      <c r="K1854" s="64">
        <f t="shared" si="198"/>
        <v>270</v>
      </c>
      <c r="L1854" s="64">
        <f t="shared" si="199"/>
        <v>940</v>
      </c>
      <c r="M1854" s="64">
        <f t="shared" si="200"/>
        <v>380</v>
      </c>
    </row>
    <row r="1855" spans="1:13" hidden="1" outlineLevel="1" x14ac:dyDescent="0.35">
      <c r="A1855" s="64">
        <v>50944026</v>
      </c>
      <c r="B1855" s="64" t="s">
        <v>405</v>
      </c>
      <c r="C1855" s="64">
        <v>3691.29</v>
      </c>
      <c r="D1855" s="64">
        <v>153</v>
      </c>
      <c r="E1855" s="64">
        <v>296.42</v>
      </c>
      <c r="F1855" s="64">
        <v>294.95</v>
      </c>
      <c r="H1855" s="64">
        <f t="shared" si="201"/>
        <v>-1.4700000000000273</v>
      </c>
      <c r="J1855" s="64">
        <f t="shared" si="197"/>
        <v>244</v>
      </c>
      <c r="K1855" s="64">
        <f t="shared" si="198"/>
        <v>271</v>
      </c>
      <c r="L1855" s="64">
        <f t="shared" si="199"/>
        <v>940</v>
      </c>
      <c r="M1855" s="64">
        <f t="shared" si="200"/>
        <v>380</v>
      </c>
    </row>
    <row r="1856" spans="1:13" hidden="1" outlineLevel="1" x14ac:dyDescent="0.35">
      <c r="A1856" s="64">
        <v>50944612</v>
      </c>
      <c r="B1856" s="64" t="s">
        <v>184</v>
      </c>
      <c r="C1856" s="64">
        <v>4259.3500000000004</v>
      </c>
      <c r="D1856" s="64">
        <v>185</v>
      </c>
      <c r="E1856" s="64">
        <v>345.43</v>
      </c>
      <c r="F1856" s="64">
        <v>0</v>
      </c>
      <c r="H1856" s="64">
        <f t="shared" si="201"/>
        <v>-345.43</v>
      </c>
      <c r="J1856" s="64">
        <f t="shared" si="197"/>
        <v>244</v>
      </c>
      <c r="K1856" s="64">
        <f t="shared" si="198"/>
        <v>271</v>
      </c>
      <c r="L1856" s="64">
        <f t="shared" si="199"/>
        <v>941</v>
      </c>
      <c r="M1856" s="64">
        <f t="shared" si="200"/>
        <v>380</v>
      </c>
    </row>
    <row r="1857" spans="1:13" hidden="1" outlineLevel="1" x14ac:dyDescent="0.35">
      <c r="A1857" s="64">
        <v>50945686</v>
      </c>
      <c r="B1857" s="64" t="s">
        <v>184</v>
      </c>
      <c r="C1857" s="64">
        <v>2417.4499999999998</v>
      </c>
      <c r="D1857" s="64">
        <v>183</v>
      </c>
      <c r="E1857" s="64">
        <v>203</v>
      </c>
      <c r="F1857" s="64">
        <v>0</v>
      </c>
      <c r="H1857" s="64">
        <f t="shared" si="201"/>
        <v>-203</v>
      </c>
      <c r="J1857" s="64">
        <f t="shared" si="197"/>
        <v>244</v>
      </c>
      <c r="K1857" s="64">
        <f t="shared" si="198"/>
        <v>271</v>
      </c>
      <c r="L1857" s="64">
        <f t="shared" si="199"/>
        <v>942</v>
      </c>
      <c r="M1857" s="64">
        <f t="shared" si="200"/>
        <v>380</v>
      </c>
    </row>
    <row r="1858" spans="1:13" hidden="1" outlineLevel="1" x14ac:dyDescent="0.35">
      <c r="A1858" s="64">
        <v>50945941</v>
      </c>
      <c r="B1858" s="64" t="s">
        <v>184</v>
      </c>
      <c r="C1858" s="64">
        <v>5508.86</v>
      </c>
      <c r="D1858" s="64">
        <v>183</v>
      </c>
      <c r="E1858" s="64">
        <v>437.71</v>
      </c>
      <c r="F1858" s="64">
        <v>0</v>
      </c>
      <c r="H1858" s="64">
        <f t="shared" si="201"/>
        <v>-437.71</v>
      </c>
      <c r="J1858" s="64">
        <f t="shared" si="197"/>
        <v>244</v>
      </c>
      <c r="K1858" s="64">
        <f t="shared" si="198"/>
        <v>271</v>
      </c>
      <c r="L1858" s="64">
        <f t="shared" si="199"/>
        <v>943</v>
      </c>
      <c r="M1858" s="64">
        <f t="shared" si="200"/>
        <v>380</v>
      </c>
    </row>
    <row r="1859" spans="1:13" hidden="1" outlineLevel="1" x14ac:dyDescent="0.35">
      <c r="A1859" s="64">
        <v>50946220</v>
      </c>
      <c r="B1859" s="64" t="s">
        <v>184</v>
      </c>
      <c r="C1859" s="64">
        <v>8917.73</v>
      </c>
      <c r="D1859" s="64">
        <v>186</v>
      </c>
      <c r="E1859" s="64">
        <v>694.94</v>
      </c>
      <c r="F1859" s="64">
        <v>0</v>
      </c>
      <c r="H1859" s="64">
        <f t="shared" si="201"/>
        <v>-694.94</v>
      </c>
      <c r="J1859" s="64">
        <f t="shared" si="197"/>
        <v>244</v>
      </c>
      <c r="K1859" s="64">
        <f t="shared" si="198"/>
        <v>271</v>
      </c>
      <c r="L1859" s="64">
        <f t="shared" si="199"/>
        <v>944</v>
      </c>
      <c r="M1859" s="64">
        <f t="shared" si="200"/>
        <v>380</v>
      </c>
    </row>
    <row r="1860" spans="1:13" hidden="1" outlineLevel="1" x14ac:dyDescent="0.35">
      <c r="A1860" s="64">
        <v>50946577</v>
      </c>
      <c r="B1860" s="64" t="s">
        <v>184</v>
      </c>
      <c r="C1860" s="64">
        <v>2897.98</v>
      </c>
      <c r="D1860" s="64">
        <v>183</v>
      </c>
      <c r="E1860" s="64">
        <v>236.96</v>
      </c>
      <c r="F1860" s="64">
        <v>0</v>
      </c>
      <c r="H1860" s="64">
        <f t="shared" si="201"/>
        <v>-236.96</v>
      </c>
      <c r="J1860" s="64">
        <f t="shared" si="197"/>
        <v>244</v>
      </c>
      <c r="K1860" s="64">
        <f t="shared" si="198"/>
        <v>271</v>
      </c>
      <c r="L1860" s="64">
        <f t="shared" si="199"/>
        <v>945</v>
      </c>
      <c r="M1860" s="64">
        <f t="shared" si="200"/>
        <v>380</v>
      </c>
    </row>
    <row r="1861" spans="1:13" hidden="1" outlineLevel="1" x14ac:dyDescent="0.35">
      <c r="A1861" s="64">
        <v>50947690</v>
      </c>
      <c r="B1861" s="64" t="s">
        <v>405</v>
      </c>
      <c r="C1861" s="64">
        <v>4844.3900000000003</v>
      </c>
      <c r="D1861" s="64">
        <v>186</v>
      </c>
      <c r="E1861" s="64">
        <v>406.54</v>
      </c>
      <c r="F1861" s="64">
        <v>405.92</v>
      </c>
      <c r="H1861" s="64">
        <f t="shared" si="201"/>
        <v>-0.62000000000000455</v>
      </c>
      <c r="J1861" s="64">
        <f t="shared" si="197"/>
        <v>244</v>
      </c>
      <c r="K1861" s="64">
        <f t="shared" si="198"/>
        <v>272</v>
      </c>
      <c r="L1861" s="64">
        <f t="shared" si="199"/>
        <v>945</v>
      </c>
      <c r="M1861" s="64">
        <f t="shared" si="200"/>
        <v>380</v>
      </c>
    </row>
    <row r="1862" spans="1:13" hidden="1" outlineLevel="1" x14ac:dyDescent="0.35">
      <c r="A1862" s="64">
        <v>50948101</v>
      </c>
      <c r="B1862" s="64" t="s">
        <v>102</v>
      </c>
      <c r="C1862" s="64">
        <v>4920.12</v>
      </c>
      <c r="D1862" s="64">
        <v>184</v>
      </c>
      <c r="E1862" s="64">
        <v>408.15</v>
      </c>
      <c r="F1862" s="64">
        <v>404.62</v>
      </c>
      <c r="H1862" s="64">
        <f t="shared" si="201"/>
        <v>-3.5299999999999727</v>
      </c>
      <c r="J1862" s="64">
        <f t="shared" si="197"/>
        <v>245</v>
      </c>
      <c r="K1862" s="64">
        <f t="shared" si="198"/>
        <v>272</v>
      </c>
      <c r="L1862" s="64">
        <f t="shared" si="199"/>
        <v>945</v>
      </c>
      <c r="M1862" s="64">
        <f t="shared" si="200"/>
        <v>380</v>
      </c>
    </row>
    <row r="1863" spans="1:13" hidden="1" outlineLevel="1" x14ac:dyDescent="0.35">
      <c r="A1863" s="64">
        <v>50949331</v>
      </c>
      <c r="B1863" s="64" t="s">
        <v>184</v>
      </c>
      <c r="C1863" s="64">
        <v>2914.53</v>
      </c>
      <c r="D1863" s="64">
        <v>183</v>
      </c>
      <c r="E1863" s="64">
        <v>235.71</v>
      </c>
      <c r="F1863" s="64">
        <v>0</v>
      </c>
      <c r="H1863" s="64">
        <f t="shared" si="201"/>
        <v>-235.71</v>
      </c>
      <c r="J1863" s="64">
        <f t="shared" si="197"/>
        <v>245</v>
      </c>
      <c r="K1863" s="64">
        <f t="shared" si="198"/>
        <v>272</v>
      </c>
      <c r="L1863" s="64">
        <f t="shared" si="199"/>
        <v>946</v>
      </c>
      <c r="M1863" s="64">
        <f t="shared" si="200"/>
        <v>380</v>
      </c>
    </row>
    <row r="1864" spans="1:13" hidden="1" outlineLevel="1" x14ac:dyDescent="0.35">
      <c r="A1864" s="64">
        <v>50949688</v>
      </c>
      <c r="B1864" s="64" t="s">
        <v>416</v>
      </c>
      <c r="C1864" s="64">
        <v>6983.64</v>
      </c>
      <c r="D1864" s="64">
        <v>186</v>
      </c>
      <c r="E1864" s="64">
        <v>553.14</v>
      </c>
      <c r="F1864" s="64">
        <v>0</v>
      </c>
      <c r="H1864" s="64">
        <f t="shared" si="201"/>
        <v>-553.14</v>
      </c>
      <c r="J1864" s="64">
        <f t="shared" si="197"/>
        <v>245</v>
      </c>
      <c r="K1864" s="64">
        <f t="shared" si="198"/>
        <v>272</v>
      </c>
      <c r="L1864" s="64">
        <f t="shared" si="199"/>
        <v>946</v>
      </c>
      <c r="M1864" s="64">
        <f t="shared" si="200"/>
        <v>381</v>
      </c>
    </row>
    <row r="1865" spans="1:13" hidden="1" outlineLevel="1" x14ac:dyDescent="0.35">
      <c r="A1865" s="64">
        <v>50950049</v>
      </c>
      <c r="B1865" s="64" t="s">
        <v>416</v>
      </c>
      <c r="C1865" s="64">
        <v>3317.51</v>
      </c>
      <c r="D1865" s="64">
        <v>185</v>
      </c>
      <c r="E1865" s="64">
        <v>273.95</v>
      </c>
      <c r="F1865" s="64">
        <v>0</v>
      </c>
      <c r="H1865" s="64">
        <f t="shared" si="201"/>
        <v>-273.95</v>
      </c>
      <c r="J1865" s="64">
        <f t="shared" si="197"/>
        <v>245</v>
      </c>
      <c r="K1865" s="64">
        <f t="shared" si="198"/>
        <v>272</v>
      </c>
      <c r="L1865" s="64">
        <f t="shared" si="199"/>
        <v>946</v>
      </c>
      <c r="M1865" s="64">
        <f t="shared" si="200"/>
        <v>382</v>
      </c>
    </row>
    <row r="1866" spans="1:13" hidden="1" outlineLevel="1" x14ac:dyDescent="0.35">
      <c r="A1866" s="64">
        <v>50950891</v>
      </c>
      <c r="B1866" s="64" t="s">
        <v>405</v>
      </c>
      <c r="C1866" s="64">
        <v>5054.3900000000003</v>
      </c>
      <c r="D1866" s="64">
        <v>153</v>
      </c>
      <c r="E1866" s="64">
        <v>406.88</v>
      </c>
      <c r="F1866" s="64">
        <v>401.65</v>
      </c>
      <c r="H1866" s="64">
        <f t="shared" si="201"/>
        <v>-5.2300000000000182</v>
      </c>
      <c r="J1866" s="64">
        <f t="shared" si="197"/>
        <v>245</v>
      </c>
      <c r="K1866" s="64">
        <f t="shared" si="198"/>
        <v>273</v>
      </c>
      <c r="L1866" s="64">
        <f t="shared" si="199"/>
        <v>946</v>
      </c>
      <c r="M1866" s="64">
        <f t="shared" si="200"/>
        <v>382</v>
      </c>
    </row>
    <row r="1867" spans="1:13" hidden="1" outlineLevel="1" x14ac:dyDescent="0.35">
      <c r="A1867" s="64">
        <v>50953845</v>
      </c>
      <c r="B1867" s="64" t="s">
        <v>184</v>
      </c>
      <c r="C1867" s="64">
        <v>5038.29</v>
      </c>
      <c r="D1867" s="64">
        <v>182</v>
      </c>
      <c r="E1867" s="64">
        <v>403.2</v>
      </c>
      <c r="F1867" s="64">
        <v>0</v>
      </c>
      <c r="H1867" s="64">
        <f t="shared" si="201"/>
        <v>-403.2</v>
      </c>
      <c r="J1867" s="64">
        <f t="shared" si="197"/>
        <v>245</v>
      </c>
      <c r="K1867" s="64">
        <f t="shared" si="198"/>
        <v>273</v>
      </c>
      <c r="L1867" s="64">
        <f t="shared" si="199"/>
        <v>947</v>
      </c>
      <c r="M1867" s="64">
        <f t="shared" si="200"/>
        <v>382</v>
      </c>
    </row>
    <row r="1868" spans="1:13" hidden="1" outlineLevel="1" x14ac:dyDescent="0.35">
      <c r="A1868" s="64">
        <v>50953994</v>
      </c>
      <c r="B1868" s="64" t="s">
        <v>184</v>
      </c>
      <c r="C1868" s="64">
        <v>3571.25</v>
      </c>
      <c r="D1868" s="64">
        <v>184</v>
      </c>
      <c r="E1868" s="64">
        <v>274.76</v>
      </c>
      <c r="F1868" s="64">
        <v>0</v>
      </c>
      <c r="H1868" s="64">
        <f t="shared" si="201"/>
        <v>-274.76</v>
      </c>
      <c r="J1868" s="64">
        <f t="shared" si="197"/>
        <v>245</v>
      </c>
      <c r="K1868" s="64">
        <f t="shared" si="198"/>
        <v>273</v>
      </c>
      <c r="L1868" s="64">
        <f t="shared" si="199"/>
        <v>948</v>
      </c>
      <c r="M1868" s="64">
        <f t="shared" si="200"/>
        <v>382</v>
      </c>
    </row>
    <row r="1869" spans="1:13" hidden="1" outlineLevel="1" x14ac:dyDescent="0.35">
      <c r="A1869" s="64">
        <v>50954348</v>
      </c>
      <c r="B1869" s="64" t="s">
        <v>184</v>
      </c>
      <c r="C1869" s="64">
        <v>4326.53</v>
      </c>
      <c r="D1869" s="64">
        <v>183</v>
      </c>
      <c r="E1869" s="64">
        <v>364.49</v>
      </c>
      <c r="F1869" s="64">
        <v>0</v>
      </c>
      <c r="H1869" s="64">
        <f t="shared" si="201"/>
        <v>-364.49</v>
      </c>
      <c r="J1869" s="64">
        <f t="shared" si="197"/>
        <v>245</v>
      </c>
      <c r="K1869" s="64">
        <f t="shared" si="198"/>
        <v>273</v>
      </c>
      <c r="L1869" s="64">
        <f t="shared" si="199"/>
        <v>949</v>
      </c>
      <c r="M1869" s="64">
        <f t="shared" si="200"/>
        <v>382</v>
      </c>
    </row>
    <row r="1870" spans="1:13" hidden="1" outlineLevel="1" x14ac:dyDescent="0.35">
      <c r="A1870" s="64">
        <v>50955718</v>
      </c>
      <c r="B1870" s="64" t="s">
        <v>184</v>
      </c>
      <c r="C1870" s="64">
        <v>8602.23</v>
      </c>
      <c r="D1870" s="64">
        <v>183</v>
      </c>
      <c r="E1870" s="64">
        <v>656.41</v>
      </c>
      <c r="F1870" s="64">
        <v>0</v>
      </c>
      <c r="H1870" s="64">
        <f t="shared" si="201"/>
        <v>-656.41</v>
      </c>
      <c r="J1870" s="64">
        <f t="shared" si="197"/>
        <v>245</v>
      </c>
      <c r="K1870" s="64">
        <f t="shared" si="198"/>
        <v>273</v>
      </c>
      <c r="L1870" s="64">
        <f t="shared" si="199"/>
        <v>950</v>
      </c>
      <c r="M1870" s="64">
        <f t="shared" si="200"/>
        <v>382</v>
      </c>
    </row>
    <row r="1871" spans="1:13" hidden="1" outlineLevel="1" x14ac:dyDescent="0.35">
      <c r="A1871" s="64">
        <v>50956021</v>
      </c>
      <c r="B1871" s="64" t="s">
        <v>416</v>
      </c>
      <c r="C1871" s="64">
        <v>4093.24</v>
      </c>
      <c r="D1871" s="64">
        <v>184</v>
      </c>
      <c r="E1871" s="64">
        <v>325.82</v>
      </c>
      <c r="F1871" s="64">
        <v>0</v>
      </c>
      <c r="H1871" s="64">
        <f t="shared" si="201"/>
        <v>-325.82</v>
      </c>
      <c r="J1871" s="64">
        <f t="shared" si="197"/>
        <v>245</v>
      </c>
      <c r="K1871" s="64">
        <f t="shared" si="198"/>
        <v>273</v>
      </c>
      <c r="L1871" s="64">
        <f t="shared" si="199"/>
        <v>950</v>
      </c>
      <c r="M1871" s="64">
        <f t="shared" si="200"/>
        <v>383</v>
      </c>
    </row>
    <row r="1872" spans="1:13" hidden="1" outlineLevel="1" x14ac:dyDescent="0.35">
      <c r="A1872" s="64">
        <v>50957821</v>
      </c>
      <c r="B1872" s="64" t="s">
        <v>184</v>
      </c>
      <c r="C1872" s="64">
        <v>11497.13</v>
      </c>
      <c r="D1872" s="64">
        <v>183</v>
      </c>
      <c r="E1872" s="64">
        <v>929.92</v>
      </c>
      <c r="F1872" s="64">
        <v>0</v>
      </c>
      <c r="H1872" s="64">
        <f t="shared" si="201"/>
        <v>-929.92</v>
      </c>
      <c r="J1872" s="64">
        <f t="shared" si="197"/>
        <v>245</v>
      </c>
      <c r="K1872" s="64">
        <f t="shared" si="198"/>
        <v>273</v>
      </c>
      <c r="L1872" s="64">
        <f t="shared" si="199"/>
        <v>951</v>
      </c>
      <c r="M1872" s="64">
        <f t="shared" si="200"/>
        <v>383</v>
      </c>
    </row>
    <row r="1873" spans="1:13" hidden="1" outlineLevel="1" x14ac:dyDescent="0.35">
      <c r="A1873" s="64">
        <v>50958415</v>
      </c>
      <c r="B1873" s="64" t="s">
        <v>405</v>
      </c>
      <c r="C1873" s="64">
        <v>8590.61</v>
      </c>
      <c r="D1873" s="64">
        <v>153</v>
      </c>
      <c r="E1873" s="64">
        <v>725.45</v>
      </c>
      <c r="F1873" s="64">
        <v>713.74</v>
      </c>
      <c r="H1873" s="64">
        <f t="shared" si="201"/>
        <v>-11.710000000000036</v>
      </c>
      <c r="J1873" s="64">
        <f t="shared" si="197"/>
        <v>245</v>
      </c>
      <c r="K1873" s="64">
        <f t="shared" si="198"/>
        <v>274</v>
      </c>
      <c r="L1873" s="64">
        <f t="shared" si="199"/>
        <v>951</v>
      </c>
      <c r="M1873" s="64">
        <f t="shared" si="200"/>
        <v>383</v>
      </c>
    </row>
    <row r="1874" spans="1:13" hidden="1" outlineLevel="1" x14ac:dyDescent="0.35">
      <c r="A1874" s="64">
        <v>50967458</v>
      </c>
      <c r="B1874" s="64" t="s">
        <v>405</v>
      </c>
      <c r="C1874" s="64">
        <v>1291.99</v>
      </c>
      <c r="D1874" s="64">
        <v>153</v>
      </c>
      <c r="E1874" s="64">
        <v>102.42</v>
      </c>
      <c r="F1874" s="64">
        <v>100.67</v>
      </c>
      <c r="H1874" s="64">
        <f t="shared" si="201"/>
        <v>-1.75</v>
      </c>
      <c r="J1874" s="64">
        <f t="shared" si="197"/>
        <v>245</v>
      </c>
      <c r="K1874" s="64">
        <f t="shared" si="198"/>
        <v>275</v>
      </c>
      <c r="L1874" s="64">
        <f t="shared" si="199"/>
        <v>951</v>
      </c>
      <c r="M1874" s="64">
        <f t="shared" si="200"/>
        <v>383</v>
      </c>
    </row>
    <row r="1875" spans="1:13" hidden="1" outlineLevel="1" x14ac:dyDescent="0.35">
      <c r="A1875" s="64">
        <v>50967531</v>
      </c>
      <c r="B1875" s="64" t="s">
        <v>102</v>
      </c>
      <c r="C1875" s="64">
        <v>2377.9299999999998</v>
      </c>
      <c r="D1875" s="64">
        <v>151</v>
      </c>
      <c r="E1875" s="64">
        <v>193.41</v>
      </c>
      <c r="F1875" s="64">
        <v>191.78</v>
      </c>
      <c r="H1875" s="64">
        <f t="shared" si="201"/>
        <v>-1.6299999999999955</v>
      </c>
      <c r="J1875" s="64">
        <f t="shared" si="197"/>
        <v>246</v>
      </c>
      <c r="K1875" s="64">
        <f t="shared" si="198"/>
        <v>275</v>
      </c>
      <c r="L1875" s="64">
        <f t="shared" si="199"/>
        <v>951</v>
      </c>
      <c r="M1875" s="64">
        <f t="shared" si="200"/>
        <v>383</v>
      </c>
    </row>
    <row r="1876" spans="1:13" hidden="1" outlineLevel="1" x14ac:dyDescent="0.35">
      <c r="A1876" s="64">
        <v>50968406</v>
      </c>
      <c r="B1876" s="64" t="s">
        <v>102</v>
      </c>
      <c r="C1876" s="64">
        <v>3251.88</v>
      </c>
      <c r="D1876" s="64">
        <v>184</v>
      </c>
      <c r="E1876" s="64">
        <v>246.09</v>
      </c>
      <c r="F1876" s="64">
        <v>238.32</v>
      </c>
      <c r="H1876" s="64">
        <f t="shared" si="201"/>
        <v>-7.7700000000000102</v>
      </c>
      <c r="J1876" s="64">
        <f t="shared" si="197"/>
        <v>247</v>
      </c>
      <c r="K1876" s="64">
        <f t="shared" si="198"/>
        <v>275</v>
      </c>
      <c r="L1876" s="64">
        <f t="shared" si="199"/>
        <v>951</v>
      </c>
      <c r="M1876" s="64">
        <f t="shared" si="200"/>
        <v>383</v>
      </c>
    </row>
    <row r="1877" spans="1:13" hidden="1" outlineLevel="1" x14ac:dyDescent="0.35">
      <c r="A1877" s="64">
        <v>50968878</v>
      </c>
      <c r="B1877" s="64" t="s">
        <v>184</v>
      </c>
      <c r="C1877" s="64">
        <v>4284</v>
      </c>
      <c r="D1877" s="64">
        <v>184</v>
      </c>
      <c r="E1877" s="64">
        <v>365.05</v>
      </c>
      <c r="F1877" s="64">
        <v>0</v>
      </c>
      <c r="H1877" s="64">
        <f t="shared" si="201"/>
        <v>-365.05</v>
      </c>
      <c r="J1877" s="64">
        <f t="shared" ref="J1877:J1940" si="202">IF($B1877=J$19,J1876+1,J1876)</f>
        <v>247</v>
      </c>
      <c r="K1877" s="64">
        <f t="shared" ref="K1877:K1940" si="203">IF($B1877=K$19,K1876+1,K1876)</f>
        <v>275</v>
      </c>
      <c r="L1877" s="64">
        <f t="shared" ref="L1877:L1940" si="204">IF($B1877=L$19,L1876+1,L1876)</f>
        <v>952</v>
      </c>
      <c r="M1877" s="64">
        <f t="shared" ref="M1877:M1940" si="205">IF($B1877=M$19,M1876+1,M1876)</f>
        <v>383</v>
      </c>
    </row>
    <row r="1878" spans="1:13" hidden="1" outlineLevel="1" x14ac:dyDescent="0.35">
      <c r="A1878" s="64">
        <v>50969165</v>
      </c>
      <c r="B1878" s="64" t="s">
        <v>102</v>
      </c>
      <c r="C1878" s="64">
        <v>2308.54</v>
      </c>
      <c r="D1878" s="64">
        <v>184</v>
      </c>
      <c r="E1878" s="64">
        <v>184.84</v>
      </c>
      <c r="F1878" s="64">
        <v>182.21</v>
      </c>
      <c r="H1878" s="64">
        <f t="shared" ref="H1878:H1941" si="206">F1878-E1878</f>
        <v>-2.6299999999999955</v>
      </c>
      <c r="J1878" s="64">
        <f t="shared" si="202"/>
        <v>248</v>
      </c>
      <c r="K1878" s="64">
        <f t="shared" si="203"/>
        <v>275</v>
      </c>
      <c r="L1878" s="64">
        <f t="shared" si="204"/>
        <v>952</v>
      </c>
      <c r="M1878" s="64">
        <f t="shared" si="205"/>
        <v>383</v>
      </c>
    </row>
    <row r="1879" spans="1:13" hidden="1" outlineLevel="1" x14ac:dyDescent="0.35">
      <c r="A1879" s="64">
        <v>50969363</v>
      </c>
      <c r="B1879" s="64" t="s">
        <v>184</v>
      </c>
      <c r="C1879" s="64">
        <v>2074.2600000000002</v>
      </c>
      <c r="D1879" s="64">
        <v>183</v>
      </c>
      <c r="E1879" s="64">
        <v>168.87</v>
      </c>
      <c r="F1879" s="64">
        <v>0</v>
      </c>
      <c r="H1879" s="64">
        <f t="shared" si="206"/>
        <v>-168.87</v>
      </c>
      <c r="J1879" s="64">
        <f t="shared" si="202"/>
        <v>248</v>
      </c>
      <c r="K1879" s="64">
        <f t="shared" si="203"/>
        <v>275</v>
      </c>
      <c r="L1879" s="64">
        <f t="shared" si="204"/>
        <v>953</v>
      </c>
      <c r="M1879" s="64">
        <f t="shared" si="205"/>
        <v>383</v>
      </c>
    </row>
    <row r="1880" spans="1:13" hidden="1" outlineLevel="1" x14ac:dyDescent="0.35">
      <c r="A1880" s="64">
        <v>50970211</v>
      </c>
      <c r="B1880" s="64" t="s">
        <v>102</v>
      </c>
      <c r="C1880" s="64">
        <v>5721.64</v>
      </c>
      <c r="D1880" s="64">
        <v>186</v>
      </c>
      <c r="E1880" s="64">
        <v>476.69</v>
      </c>
      <c r="F1880" s="64">
        <v>476.12</v>
      </c>
      <c r="H1880" s="64">
        <f t="shared" si="206"/>
        <v>-0.56999999999999318</v>
      </c>
      <c r="J1880" s="64">
        <f t="shared" si="202"/>
        <v>249</v>
      </c>
      <c r="K1880" s="64">
        <f t="shared" si="203"/>
        <v>275</v>
      </c>
      <c r="L1880" s="64">
        <f t="shared" si="204"/>
        <v>953</v>
      </c>
      <c r="M1880" s="64">
        <f t="shared" si="205"/>
        <v>383</v>
      </c>
    </row>
    <row r="1881" spans="1:13" hidden="1" outlineLevel="1" x14ac:dyDescent="0.35">
      <c r="A1881" s="64">
        <v>50971194</v>
      </c>
      <c r="B1881" s="64" t="s">
        <v>184</v>
      </c>
      <c r="C1881" s="64">
        <v>3908.46</v>
      </c>
      <c r="D1881" s="64">
        <v>184</v>
      </c>
      <c r="E1881" s="64">
        <v>307.70999999999998</v>
      </c>
      <c r="F1881" s="64">
        <v>0</v>
      </c>
      <c r="H1881" s="64">
        <f t="shared" si="206"/>
        <v>-307.70999999999998</v>
      </c>
      <c r="J1881" s="64">
        <f t="shared" si="202"/>
        <v>249</v>
      </c>
      <c r="K1881" s="64">
        <f t="shared" si="203"/>
        <v>275</v>
      </c>
      <c r="L1881" s="64">
        <f t="shared" si="204"/>
        <v>954</v>
      </c>
      <c r="M1881" s="64">
        <f t="shared" si="205"/>
        <v>383</v>
      </c>
    </row>
    <row r="1882" spans="1:13" hidden="1" outlineLevel="1" x14ac:dyDescent="0.35">
      <c r="A1882" s="64">
        <v>50971277</v>
      </c>
      <c r="B1882" s="64" t="s">
        <v>416</v>
      </c>
      <c r="C1882" s="64">
        <v>1435.85</v>
      </c>
      <c r="D1882" s="64">
        <v>158</v>
      </c>
      <c r="E1882" s="64">
        <v>117.44</v>
      </c>
      <c r="F1882" s="64">
        <v>0</v>
      </c>
      <c r="H1882" s="64">
        <f t="shared" si="206"/>
        <v>-117.44</v>
      </c>
      <c r="J1882" s="64">
        <f t="shared" si="202"/>
        <v>249</v>
      </c>
      <c r="K1882" s="64">
        <f t="shared" si="203"/>
        <v>275</v>
      </c>
      <c r="L1882" s="64">
        <f t="shared" si="204"/>
        <v>954</v>
      </c>
      <c r="M1882" s="64">
        <f t="shared" si="205"/>
        <v>384</v>
      </c>
    </row>
    <row r="1883" spans="1:13" hidden="1" outlineLevel="1" x14ac:dyDescent="0.35">
      <c r="A1883" s="64">
        <v>50975724</v>
      </c>
      <c r="B1883" s="64" t="s">
        <v>416</v>
      </c>
      <c r="C1883" s="64">
        <v>3378.44</v>
      </c>
      <c r="D1883" s="64">
        <v>182</v>
      </c>
      <c r="E1883" s="64">
        <v>282.83</v>
      </c>
      <c r="F1883" s="64">
        <v>0</v>
      </c>
      <c r="H1883" s="64">
        <f t="shared" si="206"/>
        <v>-282.83</v>
      </c>
      <c r="J1883" s="64">
        <f t="shared" si="202"/>
        <v>249</v>
      </c>
      <c r="K1883" s="64">
        <f t="shared" si="203"/>
        <v>275</v>
      </c>
      <c r="L1883" s="64">
        <f t="shared" si="204"/>
        <v>954</v>
      </c>
      <c r="M1883" s="64">
        <f t="shared" si="205"/>
        <v>385</v>
      </c>
    </row>
    <row r="1884" spans="1:13" hidden="1" outlineLevel="1" x14ac:dyDescent="0.35">
      <c r="A1884" s="64">
        <v>50975823</v>
      </c>
      <c r="B1884" s="64" t="s">
        <v>184</v>
      </c>
      <c r="C1884" s="64">
        <v>5619.55</v>
      </c>
      <c r="D1884" s="64">
        <v>182</v>
      </c>
      <c r="E1884" s="64">
        <v>469.65</v>
      </c>
      <c r="F1884" s="64">
        <v>0</v>
      </c>
      <c r="H1884" s="64">
        <f t="shared" si="206"/>
        <v>-469.65</v>
      </c>
      <c r="J1884" s="64">
        <f t="shared" si="202"/>
        <v>249</v>
      </c>
      <c r="K1884" s="64">
        <f t="shared" si="203"/>
        <v>275</v>
      </c>
      <c r="L1884" s="64">
        <f t="shared" si="204"/>
        <v>955</v>
      </c>
      <c r="M1884" s="64">
        <f t="shared" si="205"/>
        <v>385</v>
      </c>
    </row>
    <row r="1885" spans="1:13" hidden="1" outlineLevel="1" x14ac:dyDescent="0.35">
      <c r="A1885" s="64">
        <v>50976029</v>
      </c>
      <c r="B1885" s="64" t="s">
        <v>405</v>
      </c>
      <c r="C1885" s="64">
        <v>1443.11</v>
      </c>
      <c r="D1885" s="64">
        <v>153</v>
      </c>
      <c r="E1885" s="64">
        <v>111.32</v>
      </c>
      <c r="F1885" s="64">
        <v>107.58</v>
      </c>
      <c r="H1885" s="64">
        <f t="shared" si="206"/>
        <v>-3.7399999999999949</v>
      </c>
      <c r="J1885" s="64">
        <f t="shared" si="202"/>
        <v>249</v>
      </c>
      <c r="K1885" s="64">
        <f t="shared" si="203"/>
        <v>276</v>
      </c>
      <c r="L1885" s="64">
        <f t="shared" si="204"/>
        <v>955</v>
      </c>
      <c r="M1885" s="64">
        <f t="shared" si="205"/>
        <v>385</v>
      </c>
    </row>
    <row r="1886" spans="1:13" hidden="1" outlineLevel="1" x14ac:dyDescent="0.35">
      <c r="A1886" s="64">
        <v>50976467</v>
      </c>
      <c r="B1886" s="64" t="s">
        <v>184</v>
      </c>
      <c r="C1886" s="64">
        <v>5870.94</v>
      </c>
      <c r="D1886" s="64">
        <v>182</v>
      </c>
      <c r="E1886" s="64">
        <v>476.02</v>
      </c>
      <c r="F1886" s="64">
        <v>0</v>
      </c>
      <c r="H1886" s="64">
        <f t="shared" si="206"/>
        <v>-476.02</v>
      </c>
      <c r="J1886" s="64">
        <f t="shared" si="202"/>
        <v>249</v>
      </c>
      <c r="K1886" s="64">
        <f t="shared" si="203"/>
        <v>276</v>
      </c>
      <c r="L1886" s="64">
        <f t="shared" si="204"/>
        <v>956</v>
      </c>
      <c r="M1886" s="64">
        <f t="shared" si="205"/>
        <v>385</v>
      </c>
    </row>
    <row r="1887" spans="1:13" hidden="1" outlineLevel="1" x14ac:dyDescent="0.35">
      <c r="A1887" s="64">
        <v>50977316</v>
      </c>
      <c r="B1887" s="64" t="s">
        <v>416</v>
      </c>
      <c r="C1887" s="64">
        <v>7426.68</v>
      </c>
      <c r="D1887" s="64">
        <v>183</v>
      </c>
      <c r="E1887" s="64">
        <v>618.15</v>
      </c>
      <c r="F1887" s="64">
        <v>0</v>
      </c>
      <c r="H1887" s="64">
        <f t="shared" si="206"/>
        <v>-618.15</v>
      </c>
      <c r="J1887" s="64">
        <f t="shared" si="202"/>
        <v>249</v>
      </c>
      <c r="K1887" s="64">
        <f t="shared" si="203"/>
        <v>276</v>
      </c>
      <c r="L1887" s="64">
        <f t="shared" si="204"/>
        <v>956</v>
      </c>
      <c r="M1887" s="64">
        <f t="shared" si="205"/>
        <v>386</v>
      </c>
    </row>
    <row r="1888" spans="1:13" hidden="1" outlineLevel="1" x14ac:dyDescent="0.35">
      <c r="A1888" s="64">
        <v>50978364</v>
      </c>
      <c r="B1888" s="64" t="s">
        <v>102</v>
      </c>
      <c r="C1888" s="64">
        <v>2877.79</v>
      </c>
      <c r="D1888" s="64">
        <v>184</v>
      </c>
      <c r="E1888" s="64">
        <v>226.3</v>
      </c>
      <c r="F1888" s="64">
        <v>224.15</v>
      </c>
      <c r="H1888" s="64">
        <f t="shared" si="206"/>
        <v>-2.1500000000000057</v>
      </c>
      <c r="J1888" s="64">
        <f t="shared" si="202"/>
        <v>250</v>
      </c>
      <c r="K1888" s="64">
        <f t="shared" si="203"/>
        <v>276</v>
      </c>
      <c r="L1888" s="64">
        <f t="shared" si="204"/>
        <v>956</v>
      </c>
      <c r="M1888" s="64">
        <f t="shared" si="205"/>
        <v>386</v>
      </c>
    </row>
    <row r="1889" spans="1:13" hidden="1" outlineLevel="1" x14ac:dyDescent="0.35">
      <c r="A1889" s="64">
        <v>50978405</v>
      </c>
      <c r="B1889" s="64" t="s">
        <v>184</v>
      </c>
      <c r="C1889" s="64">
        <v>9299.56</v>
      </c>
      <c r="D1889" s="64">
        <v>185</v>
      </c>
      <c r="E1889" s="64">
        <v>772.57</v>
      </c>
      <c r="F1889" s="64">
        <v>0</v>
      </c>
      <c r="H1889" s="64">
        <f t="shared" si="206"/>
        <v>-772.57</v>
      </c>
      <c r="J1889" s="64">
        <f t="shared" si="202"/>
        <v>250</v>
      </c>
      <c r="K1889" s="64">
        <f t="shared" si="203"/>
        <v>276</v>
      </c>
      <c r="L1889" s="64">
        <f t="shared" si="204"/>
        <v>957</v>
      </c>
      <c r="M1889" s="64">
        <f t="shared" si="205"/>
        <v>386</v>
      </c>
    </row>
    <row r="1890" spans="1:13" hidden="1" outlineLevel="1" x14ac:dyDescent="0.35">
      <c r="A1890" s="64">
        <v>50978611</v>
      </c>
      <c r="B1890" s="64" t="s">
        <v>416</v>
      </c>
      <c r="C1890" s="64">
        <v>4181.0600000000004</v>
      </c>
      <c r="D1890" s="64">
        <v>183</v>
      </c>
      <c r="E1890" s="64">
        <v>352.27</v>
      </c>
      <c r="F1890" s="64">
        <v>0</v>
      </c>
      <c r="H1890" s="64">
        <f t="shared" si="206"/>
        <v>-352.27</v>
      </c>
      <c r="J1890" s="64">
        <f t="shared" si="202"/>
        <v>250</v>
      </c>
      <c r="K1890" s="64">
        <f t="shared" si="203"/>
        <v>276</v>
      </c>
      <c r="L1890" s="64">
        <f t="shared" si="204"/>
        <v>957</v>
      </c>
      <c r="M1890" s="64">
        <f t="shared" si="205"/>
        <v>387</v>
      </c>
    </row>
    <row r="1891" spans="1:13" hidden="1" outlineLevel="1" x14ac:dyDescent="0.35">
      <c r="A1891" s="64">
        <v>50979411</v>
      </c>
      <c r="B1891" s="64" t="s">
        <v>184</v>
      </c>
      <c r="C1891" s="64">
        <v>4126.33</v>
      </c>
      <c r="D1891" s="64">
        <v>185</v>
      </c>
      <c r="E1891" s="64">
        <v>330.76</v>
      </c>
      <c r="F1891" s="64">
        <v>0</v>
      </c>
      <c r="H1891" s="64">
        <f t="shared" si="206"/>
        <v>-330.76</v>
      </c>
      <c r="J1891" s="64">
        <f t="shared" si="202"/>
        <v>250</v>
      </c>
      <c r="K1891" s="64">
        <f t="shared" si="203"/>
        <v>276</v>
      </c>
      <c r="L1891" s="64">
        <f t="shared" si="204"/>
        <v>958</v>
      </c>
      <c r="M1891" s="64">
        <f t="shared" si="205"/>
        <v>387</v>
      </c>
    </row>
    <row r="1892" spans="1:13" hidden="1" outlineLevel="1" x14ac:dyDescent="0.35">
      <c r="A1892" s="64">
        <v>50983032</v>
      </c>
      <c r="B1892" s="64" t="s">
        <v>416</v>
      </c>
      <c r="C1892" s="64">
        <v>3080.62</v>
      </c>
      <c r="D1892" s="64">
        <v>185</v>
      </c>
      <c r="E1892" s="64">
        <v>243.95</v>
      </c>
      <c r="F1892" s="64">
        <v>0</v>
      </c>
      <c r="H1892" s="64">
        <f t="shared" si="206"/>
        <v>-243.95</v>
      </c>
      <c r="J1892" s="64">
        <f t="shared" si="202"/>
        <v>250</v>
      </c>
      <c r="K1892" s="64">
        <f t="shared" si="203"/>
        <v>276</v>
      </c>
      <c r="L1892" s="64">
        <f t="shared" si="204"/>
        <v>958</v>
      </c>
      <c r="M1892" s="64">
        <f t="shared" si="205"/>
        <v>388</v>
      </c>
    </row>
    <row r="1893" spans="1:13" hidden="1" outlineLevel="1" x14ac:dyDescent="0.35">
      <c r="A1893" s="64">
        <v>50983610</v>
      </c>
      <c r="B1893" s="64" t="s">
        <v>405</v>
      </c>
      <c r="C1893" s="64">
        <v>4657.2</v>
      </c>
      <c r="D1893" s="64">
        <v>182</v>
      </c>
      <c r="E1893" s="64">
        <v>367.19</v>
      </c>
      <c r="F1893" s="64">
        <v>359.61</v>
      </c>
      <c r="H1893" s="64">
        <f t="shared" si="206"/>
        <v>-7.5799999999999841</v>
      </c>
      <c r="J1893" s="64">
        <f t="shared" si="202"/>
        <v>250</v>
      </c>
      <c r="K1893" s="64">
        <f t="shared" si="203"/>
        <v>277</v>
      </c>
      <c r="L1893" s="64">
        <f t="shared" si="204"/>
        <v>958</v>
      </c>
      <c r="M1893" s="64">
        <f t="shared" si="205"/>
        <v>388</v>
      </c>
    </row>
    <row r="1894" spans="1:13" hidden="1" outlineLevel="1" x14ac:dyDescent="0.35">
      <c r="A1894" s="64">
        <v>50983769</v>
      </c>
      <c r="B1894" s="64" t="s">
        <v>416</v>
      </c>
      <c r="C1894" s="64">
        <v>4056.37</v>
      </c>
      <c r="D1894" s="64">
        <v>185</v>
      </c>
      <c r="E1894" s="64">
        <v>328.3</v>
      </c>
      <c r="F1894" s="64">
        <v>0</v>
      </c>
      <c r="H1894" s="64">
        <f t="shared" si="206"/>
        <v>-328.3</v>
      </c>
      <c r="J1894" s="64">
        <f t="shared" si="202"/>
        <v>250</v>
      </c>
      <c r="K1894" s="64">
        <f t="shared" si="203"/>
        <v>277</v>
      </c>
      <c r="L1894" s="64">
        <f t="shared" si="204"/>
        <v>958</v>
      </c>
      <c r="M1894" s="64">
        <f t="shared" si="205"/>
        <v>389</v>
      </c>
    </row>
    <row r="1895" spans="1:13" hidden="1" outlineLevel="1" x14ac:dyDescent="0.35">
      <c r="A1895" s="64">
        <v>50984981</v>
      </c>
      <c r="B1895" s="64" t="s">
        <v>184</v>
      </c>
      <c r="C1895" s="64">
        <v>6492.77</v>
      </c>
      <c r="D1895" s="64">
        <v>183</v>
      </c>
      <c r="E1895" s="64">
        <v>520.5</v>
      </c>
      <c r="F1895" s="64">
        <v>0</v>
      </c>
      <c r="H1895" s="64">
        <f t="shared" si="206"/>
        <v>-520.5</v>
      </c>
      <c r="J1895" s="64">
        <f t="shared" si="202"/>
        <v>250</v>
      </c>
      <c r="K1895" s="64">
        <f t="shared" si="203"/>
        <v>277</v>
      </c>
      <c r="L1895" s="64">
        <f t="shared" si="204"/>
        <v>959</v>
      </c>
      <c r="M1895" s="64">
        <f t="shared" si="205"/>
        <v>389</v>
      </c>
    </row>
    <row r="1896" spans="1:13" hidden="1" outlineLevel="1" x14ac:dyDescent="0.35">
      <c r="A1896" s="64">
        <v>50985327</v>
      </c>
      <c r="B1896" s="64" t="s">
        <v>102</v>
      </c>
      <c r="C1896" s="64">
        <v>3577.74</v>
      </c>
      <c r="D1896" s="64">
        <v>153</v>
      </c>
      <c r="E1896" s="64">
        <v>292.99</v>
      </c>
      <c r="F1896" s="64">
        <v>293.73</v>
      </c>
      <c r="H1896" s="64">
        <f t="shared" si="206"/>
        <v>0.74000000000000909</v>
      </c>
      <c r="J1896" s="64">
        <f t="shared" si="202"/>
        <v>251</v>
      </c>
      <c r="K1896" s="64">
        <f t="shared" si="203"/>
        <v>277</v>
      </c>
      <c r="L1896" s="64">
        <f t="shared" si="204"/>
        <v>959</v>
      </c>
      <c r="M1896" s="64">
        <f t="shared" si="205"/>
        <v>389</v>
      </c>
    </row>
    <row r="1897" spans="1:13" hidden="1" outlineLevel="1" x14ac:dyDescent="0.35">
      <c r="A1897" s="64">
        <v>50986820</v>
      </c>
      <c r="B1897" s="64" t="s">
        <v>184</v>
      </c>
      <c r="C1897" s="64">
        <v>2564.04</v>
      </c>
      <c r="D1897" s="64">
        <v>183</v>
      </c>
      <c r="E1897" s="64">
        <v>201.85</v>
      </c>
      <c r="F1897" s="64">
        <v>0</v>
      </c>
      <c r="H1897" s="64">
        <f t="shared" si="206"/>
        <v>-201.85</v>
      </c>
      <c r="J1897" s="64">
        <f t="shared" si="202"/>
        <v>251</v>
      </c>
      <c r="K1897" s="64">
        <f t="shared" si="203"/>
        <v>277</v>
      </c>
      <c r="L1897" s="64">
        <f t="shared" si="204"/>
        <v>960</v>
      </c>
      <c r="M1897" s="64">
        <f t="shared" si="205"/>
        <v>389</v>
      </c>
    </row>
    <row r="1898" spans="1:13" hidden="1" outlineLevel="1" x14ac:dyDescent="0.35">
      <c r="A1898" s="64">
        <v>50988040</v>
      </c>
      <c r="B1898" s="64" t="s">
        <v>405</v>
      </c>
      <c r="C1898" s="64">
        <v>2279.29</v>
      </c>
      <c r="D1898" s="64">
        <v>184</v>
      </c>
      <c r="E1898" s="64">
        <v>180.78</v>
      </c>
      <c r="F1898" s="64">
        <v>175.62</v>
      </c>
      <c r="H1898" s="64">
        <f t="shared" si="206"/>
        <v>-5.1599999999999966</v>
      </c>
      <c r="J1898" s="64">
        <f t="shared" si="202"/>
        <v>251</v>
      </c>
      <c r="K1898" s="64">
        <f t="shared" si="203"/>
        <v>278</v>
      </c>
      <c r="L1898" s="64">
        <f t="shared" si="204"/>
        <v>960</v>
      </c>
      <c r="M1898" s="64">
        <f t="shared" si="205"/>
        <v>389</v>
      </c>
    </row>
    <row r="1899" spans="1:13" hidden="1" outlineLevel="1" x14ac:dyDescent="0.35">
      <c r="A1899" s="64">
        <v>50990186</v>
      </c>
      <c r="B1899" s="64" t="s">
        <v>184</v>
      </c>
      <c r="C1899" s="64">
        <v>1496.64</v>
      </c>
      <c r="D1899" s="64">
        <v>184</v>
      </c>
      <c r="E1899" s="64">
        <v>121.01</v>
      </c>
      <c r="F1899" s="64">
        <v>0</v>
      </c>
      <c r="H1899" s="64">
        <f t="shared" si="206"/>
        <v>-121.01</v>
      </c>
      <c r="J1899" s="64">
        <f t="shared" si="202"/>
        <v>251</v>
      </c>
      <c r="K1899" s="64">
        <f t="shared" si="203"/>
        <v>278</v>
      </c>
      <c r="L1899" s="64">
        <f t="shared" si="204"/>
        <v>961</v>
      </c>
      <c r="M1899" s="64">
        <f t="shared" si="205"/>
        <v>389</v>
      </c>
    </row>
    <row r="1900" spans="1:13" hidden="1" outlineLevel="1" x14ac:dyDescent="0.35">
      <c r="A1900" s="64">
        <v>50992215</v>
      </c>
      <c r="B1900" s="64" t="s">
        <v>184</v>
      </c>
      <c r="C1900" s="64">
        <v>2488.96</v>
      </c>
      <c r="D1900" s="64">
        <v>184</v>
      </c>
      <c r="E1900" s="64">
        <v>200.44</v>
      </c>
      <c r="F1900" s="64">
        <v>0</v>
      </c>
      <c r="H1900" s="64">
        <f t="shared" si="206"/>
        <v>-200.44</v>
      </c>
      <c r="J1900" s="64">
        <f t="shared" si="202"/>
        <v>251</v>
      </c>
      <c r="K1900" s="64">
        <f t="shared" si="203"/>
        <v>278</v>
      </c>
      <c r="L1900" s="64">
        <f t="shared" si="204"/>
        <v>962</v>
      </c>
      <c r="M1900" s="64">
        <f t="shared" si="205"/>
        <v>389</v>
      </c>
    </row>
    <row r="1901" spans="1:13" hidden="1" outlineLevel="1" x14ac:dyDescent="0.35">
      <c r="A1901" s="64">
        <v>50992885</v>
      </c>
      <c r="B1901" s="64" t="s">
        <v>416</v>
      </c>
      <c r="C1901" s="64">
        <v>7525.15</v>
      </c>
      <c r="D1901" s="64">
        <v>185</v>
      </c>
      <c r="E1901" s="64">
        <v>636.35</v>
      </c>
      <c r="F1901" s="64">
        <v>0</v>
      </c>
      <c r="H1901" s="64">
        <f t="shared" si="206"/>
        <v>-636.35</v>
      </c>
      <c r="J1901" s="64">
        <f t="shared" si="202"/>
        <v>251</v>
      </c>
      <c r="K1901" s="64">
        <f t="shared" si="203"/>
        <v>278</v>
      </c>
      <c r="L1901" s="64">
        <f t="shared" si="204"/>
        <v>962</v>
      </c>
      <c r="M1901" s="64">
        <f t="shared" si="205"/>
        <v>390</v>
      </c>
    </row>
    <row r="1902" spans="1:13" hidden="1" outlineLevel="1" x14ac:dyDescent="0.35">
      <c r="A1902" s="64">
        <v>50995219</v>
      </c>
      <c r="B1902" s="64" t="s">
        <v>102</v>
      </c>
      <c r="C1902" s="64">
        <v>4198.63</v>
      </c>
      <c r="D1902" s="64">
        <v>153</v>
      </c>
      <c r="E1902" s="64">
        <v>339.34</v>
      </c>
      <c r="F1902" s="64">
        <v>332.17</v>
      </c>
      <c r="H1902" s="64">
        <f t="shared" si="206"/>
        <v>-7.1699999999999591</v>
      </c>
      <c r="J1902" s="64">
        <f t="shared" si="202"/>
        <v>252</v>
      </c>
      <c r="K1902" s="64">
        <f t="shared" si="203"/>
        <v>278</v>
      </c>
      <c r="L1902" s="64">
        <f t="shared" si="204"/>
        <v>962</v>
      </c>
      <c r="M1902" s="64">
        <f t="shared" si="205"/>
        <v>390</v>
      </c>
    </row>
    <row r="1903" spans="1:13" hidden="1" outlineLevel="1" x14ac:dyDescent="0.35">
      <c r="A1903" s="64">
        <v>50995425</v>
      </c>
      <c r="B1903" s="64" t="s">
        <v>184</v>
      </c>
      <c r="C1903" s="64">
        <v>4399.95</v>
      </c>
      <c r="D1903" s="64">
        <v>185</v>
      </c>
      <c r="E1903" s="64">
        <v>361.32</v>
      </c>
      <c r="F1903" s="64">
        <v>0</v>
      </c>
      <c r="H1903" s="64">
        <f t="shared" si="206"/>
        <v>-361.32</v>
      </c>
      <c r="J1903" s="64">
        <f t="shared" si="202"/>
        <v>252</v>
      </c>
      <c r="K1903" s="64">
        <f t="shared" si="203"/>
        <v>278</v>
      </c>
      <c r="L1903" s="64">
        <f t="shared" si="204"/>
        <v>963</v>
      </c>
      <c r="M1903" s="64">
        <f t="shared" si="205"/>
        <v>390</v>
      </c>
    </row>
    <row r="1904" spans="1:13" hidden="1" outlineLevel="1" x14ac:dyDescent="0.35">
      <c r="A1904" s="64">
        <v>50997570</v>
      </c>
      <c r="B1904" s="64" t="s">
        <v>184</v>
      </c>
      <c r="C1904" s="64">
        <v>4398.13</v>
      </c>
      <c r="D1904" s="64">
        <v>182</v>
      </c>
      <c r="E1904" s="64">
        <v>353.67</v>
      </c>
      <c r="F1904" s="64">
        <v>0</v>
      </c>
      <c r="H1904" s="64">
        <f t="shared" si="206"/>
        <v>-353.67</v>
      </c>
      <c r="J1904" s="64">
        <f t="shared" si="202"/>
        <v>252</v>
      </c>
      <c r="K1904" s="64">
        <f t="shared" si="203"/>
        <v>278</v>
      </c>
      <c r="L1904" s="64">
        <f t="shared" si="204"/>
        <v>964</v>
      </c>
      <c r="M1904" s="64">
        <f t="shared" si="205"/>
        <v>390</v>
      </c>
    </row>
    <row r="1905" spans="1:13" hidden="1" outlineLevel="1" x14ac:dyDescent="0.35">
      <c r="A1905" s="64">
        <v>50998635</v>
      </c>
      <c r="B1905" s="64" t="s">
        <v>184</v>
      </c>
      <c r="C1905" s="64">
        <v>4605.16</v>
      </c>
      <c r="D1905" s="64">
        <v>184</v>
      </c>
      <c r="E1905" s="64">
        <v>370.15</v>
      </c>
      <c r="F1905" s="64">
        <v>0</v>
      </c>
      <c r="H1905" s="64">
        <f t="shared" si="206"/>
        <v>-370.15</v>
      </c>
      <c r="J1905" s="64">
        <f t="shared" si="202"/>
        <v>252</v>
      </c>
      <c r="K1905" s="64">
        <f t="shared" si="203"/>
        <v>278</v>
      </c>
      <c r="L1905" s="64">
        <f t="shared" si="204"/>
        <v>965</v>
      </c>
      <c r="M1905" s="64">
        <f t="shared" si="205"/>
        <v>390</v>
      </c>
    </row>
    <row r="1906" spans="1:13" hidden="1" outlineLevel="1" x14ac:dyDescent="0.35">
      <c r="A1906" s="64">
        <v>51000869</v>
      </c>
      <c r="B1906" s="64" t="s">
        <v>416</v>
      </c>
      <c r="C1906" s="64">
        <v>2217.2399999999998</v>
      </c>
      <c r="D1906" s="64">
        <v>77</v>
      </c>
      <c r="E1906" s="64">
        <v>180.4</v>
      </c>
      <c r="F1906" s="64">
        <v>0</v>
      </c>
      <c r="H1906" s="64">
        <f t="shared" si="206"/>
        <v>-180.4</v>
      </c>
      <c r="J1906" s="64">
        <f t="shared" si="202"/>
        <v>252</v>
      </c>
      <c r="K1906" s="64">
        <f t="shared" si="203"/>
        <v>278</v>
      </c>
      <c r="L1906" s="64">
        <f t="shared" si="204"/>
        <v>965</v>
      </c>
      <c r="M1906" s="64">
        <f t="shared" si="205"/>
        <v>391</v>
      </c>
    </row>
    <row r="1907" spans="1:13" hidden="1" outlineLevel="1" x14ac:dyDescent="0.35">
      <c r="A1907" s="64">
        <v>51001487</v>
      </c>
      <c r="B1907" s="64" t="s">
        <v>184</v>
      </c>
      <c r="C1907" s="64">
        <v>7650.9</v>
      </c>
      <c r="D1907" s="64">
        <v>182</v>
      </c>
      <c r="E1907" s="64">
        <v>603.20000000000005</v>
      </c>
      <c r="F1907" s="64">
        <v>0</v>
      </c>
      <c r="H1907" s="64">
        <f t="shared" si="206"/>
        <v>-603.20000000000005</v>
      </c>
      <c r="J1907" s="64">
        <f t="shared" si="202"/>
        <v>252</v>
      </c>
      <c r="K1907" s="64">
        <f t="shared" si="203"/>
        <v>278</v>
      </c>
      <c r="L1907" s="64">
        <f t="shared" si="204"/>
        <v>966</v>
      </c>
      <c r="M1907" s="64">
        <f t="shared" si="205"/>
        <v>391</v>
      </c>
    </row>
    <row r="1908" spans="1:13" hidden="1" outlineLevel="1" x14ac:dyDescent="0.35">
      <c r="A1908" s="64">
        <v>51001833</v>
      </c>
      <c r="B1908" s="64" t="s">
        <v>102</v>
      </c>
      <c r="C1908" s="64">
        <v>1141.77</v>
      </c>
      <c r="D1908" s="64">
        <v>153</v>
      </c>
      <c r="E1908" s="64">
        <v>92.33</v>
      </c>
      <c r="F1908" s="64">
        <v>90.56</v>
      </c>
      <c r="H1908" s="64">
        <f t="shared" si="206"/>
        <v>-1.769999999999996</v>
      </c>
      <c r="J1908" s="64">
        <f t="shared" si="202"/>
        <v>253</v>
      </c>
      <c r="K1908" s="64">
        <f t="shared" si="203"/>
        <v>278</v>
      </c>
      <c r="L1908" s="64">
        <f t="shared" si="204"/>
        <v>966</v>
      </c>
      <c r="M1908" s="64">
        <f t="shared" si="205"/>
        <v>391</v>
      </c>
    </row>
    <row r="1909" spans="1:13" hidden="1" outlineLevel="1" x14ac:dyDescent="0.35">
      <c r="A1909" s="64">
        <v>51001974</v>
      </c>
      <c r="B1909" s="64" t="s">
        <v>184</v>
      </c>
      <c r="C1909" s="64">
        <v>5963.16</v>
      </c>
      <c r="D1909" s="64">
        <v>185</v>
      </c>
      <c r="E1909" s="64">
        <v>495.68</v>
      </c>
      <c r="F1909" s="64">
        <v>0</v>
      </c>
      <c r="H1909" s="64">
        <f t="shared" si="206"/>
        <v>-495.68</v>
      </c>
      <c r="J1909" s="64">
        <f t="shared" si="202"/>
        <v>253</v>
      </c>
      <c r="K1909" s="64">
        <f t="shared" si="203"/>
        <v>278</v>
      </c>
      <c r="L1909" s="64">
        <f t="shared" si="204"/>
        <v>967</v>
      </c>
      <c r="M1909" s="64">
        <f t="shared" si="205"/>
        <v>391</v>
      </c>
    </row>
    <row r="1910" spans="1:13" hidden="1" outlineLevel="1" x14ac:dyDescent="0.35">
      <c r="A1910" s="64">
        <v>51004704</v>
      </c>
      <c r="B1910" s="64" t="s">
        <v>416</v>
      </c>
      <c r="C1910" s="64">
        <v>4920.33</v>
      </c>
      <c r="D1910" s="64">
        <v>183</v>
      </c>
      <c r="E1910" s="64">
        <v>407.13</v>
      </c>
      <c r="F1910" s="64">
        <v>0</v>
      </c>
      <c r="H1910" s="64">
        <f t="shared" si="206"/>
        <v>-407.13</v>
      </c>
      <c r="J1910" s="64">
        <f t="shared" si="202"/>
        <v>253</v>
      </c>
      <c r="K1910" s="64">
        <f t="shared" si="203"/>
        <v>278</v>
      </c>
      <c r="L1910" s="64">
        <f t="shared" si="204"/>
        <v>967</v>
      </c>
      <c r="M1910" s="64">
        <f t="shared" si="205"/>
        <v>392</v>
      </c>
    </row>
    <row r="1911" spans="1:13" hidden="1" outlineLevel="1" x14ac:dyDescent="0.35">
      <c r="A1911" s="64">
        <v>51005603</v>
      </c>
      <c r="B1911" s="64" t="s">
        <v>416</v>
      </c>
      <c r="C1911" s="64">
        <v>5619.74</v>
      </c>
      <c r="D1911" s="64">
        <v>183</v>
      </c>
      <c r="E1911" s="64">
        <v>428.24</v>
      </c>
      <c r="F1911" s="64">
        <v>0</v>
      </c>
      <c r="H1911" s="64">
        <f t="shared" si="206"/>
        <v>-428.24</v>
      </c>
      <c r="J1911" s="64">
        <f t="shared" si="202"/>
        <v>253</v>
      </c>
      <c r="K1911" s="64">
        <f t="shared" si="203"/>
        <v>278</v>
      </c>
      <c r="L1911" s="64">
        <f t="shared" si="204"/>
        <v>967</v>
      </c>
      <c r="M1911" s="64">
        <f t="shared" si="205"/>
        <v>393</v>
      </c>
    </row>
    <row r="1912" spans="1:13" hidden="1" outlineLevel="1" x14ac:dyDescent="0.35">
      <c r="A1912" s="64">
        <v>51005877</v>
      </c>
      <c r="B1912" s="64" t="s">
        <v>184</v>
      </c>
      <c r="C1912" s="64">
        <v>5254.56</v>
      </c>
      <c r="D1912" s="64">
        <v>185</v>
      </c>
      <c r="E1912" s="64">
        <v>418.69</v>
      </c>
      <c r="F1912" s="64">
        <v>0</v>
      </c>
      <c r="H1912" s="64">
        <f t="shared" si="206"/>
        <v>-418.69</v>
      </c>
      <c r="J1912" s="64">
        <f t="shared" si="202"/>
        <v>253</v>
      </c>
      <c r="K1912" s="64">
        <f t="shared" si="203"/>
        <v>278</v>
      </c>
      <c r="L1912" s="64">
        <f t="shared" si="204"/>
        <v>968</v>
      </c>
      <c r="M1912" s="64">
        <f t="shared" si="205"/>
        <v>393</v>
      </c>
    </row>
    <row r="1913" spans="1:13" hidden="1" outlineLevel="1" x14ac:dyDescent="0.35">
      <c r="A1913" s="64">
        <v>51006099</v>
      </c>
      <c r="B1913" s="64" t="s">
        <v>416</v>
      </c>
      <c r="C1913" s="64">
        <v>3174.35</v>
      </c>
      <c r="D1913" s="64">
        <v>183</v>
      </c>
      <c r="E1913" s="64">
        <v>266.08999999999997</v>
      </c>
      <c r="F1913" s="64">
        <v>0</v>
      </c>
      <c r="H1913" s="64">
        <f t="shared" si="206"/>
        <v>-266.08999999999997</v>
      </c>
      <c r="J1913" s="64">
        <f t="shared" si="202"/>
        <v>253</v>
      </c>
      <c r="K1913" s="64">
        <f t="shared" si="203"/>
        <v>278</v>
      </c>
      <c r="L1913" s="64">
        <f t="shared" si="204"/>
        <v>968</v>
      </c>
      <c r="M1913" s="64">
        <f t="shared" si="205"/>
        <v>394</v>
      </c>
    </row>
    <row r="1914" spans="1:13" hidden="1" outlineLevel="1" x14ac:dyDescent="0.35">
      <c r="A1914" s="64">
        <v>51006346</v>
      </c>
      <c r="B1914" s="64" t="s">
        <v>184</v>
      </c>
      <c r="C1914" s="64">
        <v>5042.8599999999997</v>
      </c>
      <c r="D1914" s="64">
        <v>183</v>
      </c>
      <c r="E1914" s="64">
        <v>426.11</v>
      </c>
      <c r="F1914" s="64">
        <v>0</v>
      </c>
      <c r="H1914" s="64">
        <f t="shared" si="206"/>
        <v>-426.11</v>
      </c>
      <c r="J1914" s="64">
        <f t="shared" si="202"/>
        <v>253</v>
      </c>
      <c r="K1914" s="64">
        <f t="shared" si="203"/>
        <v>278</v>
      </c>
      <c r="L1914" s="64">
        <f t="shared" si="204"/>
        <v>969</v>
      </c>
      <c r="M1914" s="64">
        <f t="shared" si="205"/>
        <v>394</v>
      </c>
    </row>
    <row r="1915" spans="1:13" hidden="1" outlineLevel="1" x14ac:dyDescent="0.35">
      <c r="A1915" s="64">
        <v>51006388</v>
      </c>
      <c r="B1915" s="64" t="s">
        <v>184</v>
      </c>
      <c r="C1915" s="64">
        <v>2990.58</v>
      </c>
      <c r="D1915" s="64">
        <v>185</v>
      </c>
      <c r="E1915" s="64">
        <v>226.52</v>
      </c>
      <c r="F1915" s="64">
        <v>0</v>
      </c>
      <c r="H1915" s="64">
        <f t="shared" si="206"/>
        <v>-226.52</v>
      </c>
      <c r="J1915" s="64">
        <f t="shared" si="202"/>
        <v>253</v>
      </c>
      <c r="K1915" s="64">
        <f t="shared" si="203"/>
        <v>278</v>
      </c>
      <c r="L1915" s="64">
        <f t="shared" si="204"/>
        <v>970</v>
      </c>
      <c r="M1915" s="64">
        <f t="shared" si="205"/>
        <v>394</v>
      </c>
    </row>
    <row r="1916" spans="1:13" hidden="1" outlineLevel="1" x14ac:dyDescent="0.35">
      <c r="A1916" s="64">
        <v>51007732</v>
      </c>
      <c r="B1916" s="64" t="s">
        <v>416</v>
      </c>
      <c r="C1916" s="64">
        <v>11968.78</v>
      </c>
      <c r="D1916" s="64">
        <v>183</v>
      </c>
      <c r="E1916" s="64">
        <v>986.98</v>
      </c>
      <c r="F1916" s="64">
        <v>0</v>
      </c>
      <c r="H1916" s="64">
        <f t="shared" si="206"/>
        <v>-986.98</v>
      </c>
      <c r="J1916" s="64">
        <f t="shared" si="202"/>
        <v>253</v>
      </c>
      <c r="K1916" s="64">
        <f t="shared" si="203"/>
        <v>278</v>
      </c>
      <c r="L1916" s="64">
        <f t="shared" si="204"/>
        <v>970</v>
      </c>
      <c r="M1916" s="64">
        <f t="shared" si="205"/>
        <v>395</v>
      </c>
    </row>
    <row r="1917" spans="1:13" hidden="1" outlineLevel="1" x14ac:dyDescent="0.35">
      <c r="A1917" s="64">
        <v>51010842</v>
      </c>
      <c r="B1917" s="64" t="s">
        <v>416</v>
      </c>
      <c r="C1917" s="64">
        <v>2854.93</v>
      </c>
      <c r="D1917" s="64">
        <v>183</v>
      </c>
      <c r="E1917" s="64">
        <v>230.72</v>
      </c>
      <c r="F1917" s="64">
        <v>0</v>
      </c>
      <c r="H1917" s="64">
        <f t="shared" si="206"/>
        <v>-230.72</v>
      </c>
      <c r="J1917" s="64">
        <f t="shared" si="202"/>
        <v>253</v>
      </c>
      <c r="K1917" s="64">
        <f t="shared" si="203"/>
        <v>278</v>
      </c>
      <c r="L1917" s="64">
        <f t="shared" si="204"/>
        <v>970</v>
      </c>
      <c r="M1917" s="64">
        <f t="shared" si="205"/>
        <v>396</v>
      </c>
    </row>
    <row r="1918" spans="1:13" hidden="1" outlineLevel="1" x14ac:dyDescent="0.35">
      <c r="A1918" s="64">
        <v>51012187</v>
      </c>
      <c r="B1918" s="64" t="s">
        <v>416</v>
      </c>
      <c r="C1918" s="64">
        <v>9961.6</v>
      </c>
      <c r="D1918" s="64">
        <v>185</v>
      </c>
      <c r="E1918" s="64">
        <v>812.51</v>
      </c>
      <c r="F1918" s="64">
        <v>0</v>
      </c>
      <c r="H1918" s="64">
        <f t="shared" si="206"/>
        <v>-812.51</v>
      </c>
      <c r="J1918" s="64">
        <f t="shared" si="202"/>
        <v>253</v>
      </c>
      <c r="K1918" s="64">
        <f t="shared" si="203"/>
        <v>278</v>
      </c>
      <c r="L1918" s="64">
        <f t="shared" si="204"/>
        <v>970</v>
      </c>
      <c r="M1918" s="64">
        <f t="shared" si="205"/>
        <v>397</v>
      </c>
    </row>
    <row r="1919" spans="1:13" hidden="1" outlineLevel="1" x14ac:dyDescent="0.35">
      <c r="A1919" s="64">
        <v>51012393</v>
      </c>
      <c r="B1919" s="64" t="s">
        <v>416</v>
      </c>
      <c r="C1919" s="64">
        <v>2422.4499999999998</v>
      </c>
      <c r="D1919" s="64">
        <v>184</v>
      </c>
      <c r="E1919" s="64">
        <v>193.88</v>
      </c>
      <c r="F1919" s="64">
        <v>0</v>
      </c>
      <c r="H1919" s="64">
        <f t="shared" si="206"/>
        <v>-193.88</v>
      </c>
      <c r="J1919" s="64">
        <f t="shared" si="202"/>
        <v>253</v>
      </c>
      <c r="K1919" s="64">
        <f t="shared" si="203"/>
        <v>278</v>
      </c>
      <c r="L1919" s="64">
        <f t="shared" si="204"/>
        <v>970</v>
      </c>
      <c r="M1919" s="64">
        <f t="shared" si="205"/>
        <v>398</v>
      </c>
    </row>
    <row r="1920" spans="1:13" hidden="1" outlineLevel="1" x14ac:dyDescent="0.35">
      <c r="A1920" s="64">
        <v>51013507</v>
      </c>
      <c r="B1920" s="64" t="s">
        <v>416</v>
      </c>
      <c r="C1920" s="64">
        <v>8848.58</v>
      </c>
      <c r="D1920" s="64">
        <v>183</v>
      </c>
      <c r="E1920" s="64">
        <v>731.23</v>
      </c>
      <c r="F1920" s="64">
        <v>0</v>
      </c>
      <c r="H1920" s="64">
        <f t="shared" si="206"/>
        <v>-731.23</v>
      </c>
      <c r="J1920" s="64">
        <f t="shared" si="202"/>
        <v>253</v>
      </c>
      <c r="K1920" s="64">
        <f t="shared" si="203"/>
        <v>278</v>
      </c>
      <c r="L1920" s="64">
        <f t="shared" si="204"/>
        <v>970</v>
      </c>
      <c r="M1920" s="64">
        <f t="shared" si="205"/>
        <v>399</v>
      </c>
    </row>
    <row r="1921" spans="1:13" hidden="1" outlineLevel="1" x14ac:dyDescent="0.35">
      <c r="A1921" s="64">
        <v>51014646</v>
      </c>
      <c r="B1921" s="64" t="s">
        <v>416</v>
      </c>
      <c r="C1921" s="64">
        <v>832.43</v>
      </c>
      <c r="D1921" s="64">
        <v>55</v>
      </c>
      <c r="E1921" s="64">
        <v>64.58</v>
      </c>
      <c r="F1921" s="64">
        <v>0</v>
      </c>
      <c r="H1921" s="64">
        <f t="shared" si="206"/>
        <v>-64.58</v>
      </c>
      <c r="J1921" s="64">
        <f t="shared" si="202"/>
        <v>253</v>
      </c>
      <c r="K1921" s="64">
        <f t="shared" si="203"/>
        <v>278</v>
      </c>
      <c r="L1921" s="64">
        <f t="shared" si="204"/>
        <v>970</v>
      </c>
      <c r="M1921" s="64">
        <f t="shared" si="205"/>
        <v>400</v>
      </c>
    </row>
    <row r="1922" spans="1:13" hidden="1" outlineLevel="1" x14ac:dyDescent="0.35">
      <c r="A1922" s="64">
        <v>51020982</v>
      </c>
      <c r="B1922" s="64" t="s">
        <v>184</v>
      </c>
      <c r="C1922" s="64">
        <v>3729.52</v>
      </c>
      <c r="D1922" s="64">
        <v>183</v>
      </c>
      <c r="E1922" s="64">
        <v>311.64</v>
      </c>
      <c r="F1922" s="64">
        <v>0</v>
      </c>
      <c r="H1922" s="64">
        <f t="shared" si="206"/>
        <v>-311.64</v>
      </c>
      <c r="J1922" s="64">
        <f t="shared" si="202"/>
        <v>253</v>
      </c>
      <c r="K1922" s="64">
        <f t="shared" si="203"/>
        <v>278</v>
      </c>
      <c r="L1922" s="64">
        <f t="shared" si="204"/>
        <v>971</v>
      </c>
      <c r="M1922" s="64">
        <f t="shared" si="205"/>
        <v>400</v>
      </c>
    </row>
    <row r="1923" spans="1:13" hidden="1" outlineLevel="1" x14ac:dyDescent="0.35">
      <c r="A1923" s="64">
        <v>51022251</v>
      </c>
      <c r="B1923" s="64" t="s">
        <v>184</v>
      </c>
      <c r="C1923" s="64">
        <v>4485.6099999999997</v>
      </c>
      <c r="D1923" s="64">
        <v>185</v>
      </c>
      <c r="E1923" s="64">
        <v>371.66</v>
      </c>
      <c r="F1923" s="64">
        <v>0</v>
      </c>
      <c r="H1923" s="64">
        <f t="shared" si="206"/>
        <v>-371.66</v>
      </c>
      <c r="J1923" s="64">
        <f t="shared" si="202"/>
        <v>253</v>
      </c>
      <c r="K1923" s="64">
        <f t="shared" si="203"/>
        <v>278</v>
      </c>
      <c r="L1923" s="64">
        <f t="shared" si="204"/>
        <v>972</v>
      </c>
      <c r="M1923" s="64">
        <f t="shared" si="205"/>
        <v>400</v>
      </c>
    </row>
    <row r="1924" spans="1:13" hidden="1" outlineLevel="1" x14ac:dyDescent="0.35">
      <c r="A1924" s="64">
        <v>51022665</v>
      </c>
      <c r="B1924" s="64" t="s">
        <v>184</v>
      </c>
      <c r="C1924" s="64">
        <v>4468.82</v>
      </c>
      <c r="D1924" s="64">
        <v>186</v>
      </c>
      <c r="E1924" s="64">
        <v>357.38</v>
      </c>
      <c r="F1924" s="64">
        <v>0</v>
      </c>
      <c r="H1924" s="64">
        <f t="shared" si="206"/>
        <v>-357.38</v>
      </c>
      <c r="J1924" s="64">
        <f t="shared" si="202"/>
        <v>253</v>
      </c>
      <c r="K1924" s="64">
        <f t="shared" si="203"/>
        <v>278</v>
      </c>
      <c r="L1924" s="64">
        <f t="shared" si="204"/>
        <v>973</v>
      </c>
      <c r="M1924" s="64">
        <f t="shared" si="205"/>
        <v>400</v>
      </c>
    </row>
    <row r="1925" spans="1:13" hidden="1" outlineLevel="1" x14ac:dyDescent="0.35">
      <c r="A1925" s="64">
        <v>51022681</v>
      </c>
      <c r="B1925" s="64" t="s">
        <v>184</v>
      </c>
      <c r="C1925" s="64">
        <v>6368.49</v>
      </c>
      <c r="D1925" s="64">
        <v>184</v>
      </c>
      <c r="E1925" s="64">
        <v>547.34</v>
      </c>
      <c r="F1925" s="64">
        <v>0</v>
      </c>
      <c r="H1925" s="64">
        <f t="shared" si="206"/>
        <v>-547.34</v>
      </c>
      <c r="J1925" s="64">
        <f t="shared" si="202"/>
        <v>253</v>
      </c>
      <c r="K1925" s="64">
        <f t="shared" si="203"/>
        <v>278</v>
      </c>
      <c r="L1925" s="64">
        <f t="shared" si="204"/>
        <v>974</v>
      </c>
      <c r="M1925" s="64">
        <f t="shared" si="205"/>
        <v>400</v>
      </c>
    </row>
    <row r="1926" spans="1:13" hidden="1" outlineLevel="1" x14ac:dyDescent="0.35">
      <c r="A1926" s="64">
        <v>51024033</v>
      </c>
      <c r="B1926" s="64" t="s">
        <v>405</v>
      </c>
      <c r="C1926" s="64">
        <v>4158.3599999999997</v>
      </c>
      <c r="D1926" s="64">
        <v>153</v>
      </c>
      <c r="E1926" s="64">
        <v>334.22</v>
      </c>
      <c r="F1926" s="64">
        <v>335.58</v>
      </c>
      <c r="H1926" s="64">
        <f t="shared" si="206"/>
        <v>1.3599999999999568</v>
      </c>
      <c r="J1926" s="64">
        <f t="shared" si="202"/>
        <v>253</v>
      </c>
      <c r="K1926" s="64">
        <f t="shared" si="203"/>
        <v>279</v>
      </c>
      <c r="L1926" s="64">
        <f t="shared" si="204"/>
        <v>974</v>
      </c>
      <c r="M1926" s="64">
        <f t="shared" si="205"/>
        <v>400</v>
      </c>
    </row>
    <row r="1927" spans="1:13" hidden="1" outlineLevel="1" x14ac:dyDescent="0.35">
      <c r="A1927" s="64">
        <v>51027699</v>
      </c>
      <c r="B1927" s="64" t="s">
        <v>184</v>
      </c>
      <c r="C1927" s="64">
        <v>5168.82</v>
      </c>
      <c r="D1927" s="64">
        <v>183</v>
      </c>
      <c r="E1927" s="64">
        <v>451.57</v>
      </c>
      <c r="F1927" s="64">
        <v>0</v>
      </c>
      <c r="H1927" s="64">
        <f t="shared" si="206"/>
        <v>-451.57</v>
      </c>
      <c r="J1927" s="64">
        <f t="shared" si="202"/>
        <v>253</v>
      </c>
      <c r="K1927" s="64">
        <f t="shared" si="203"/>
        <v>279</v>
      </c>
      <c r="L1927" s="64">
        <f t="shared" si="204"/>
        <v>975</v>
      </c>
      <c r="M1927" s="64">
        <f t="shared" si="205"/>
        <v>400</v>
      </c>
    </row>
    <row r="1928" spans="1:13" hidden="1" outlineLevel="1" x14ac:dyDescent="0.35">
      <c r="A1928" s="64">
        <v>51032002</v>
      </c>
      <c r="B1928" s="64" t="s">
        <v>184</v>
      </c>
      <c r="C1928" s="64">
        <v>2142.09</v>
      </c>
      <c r="D1928" s="64">
        <v>183</v>
      </c>
      <c r="E1928" s="64">
        <v>166.07</v>
      </c>
      <c r="F1928" s="64">
        <v>0</v>
      </c>
      <c r="H1928" s="64">
        <f t="shared" si="206"/>
        <v>-166.07</v>
      </c>
      <c r="J1928" s="64">
        <f t="shared" si="202"/>
        <v>253</v>
      </c>
      <c r="K1928" s="64">
        <f t="shared" si="203"/>
        <v>279</v>
      </c>
      <c r="L1928" s="64">
        <f t="shared" si="204"/>
        <v>976</v>
      </c>
      <c r="M1928" s="64">
        <f t="shared" si="205"/>
        <v>400</v>
      </c>
    </row>
    <row r="1929" spans="1:13" hidden="1" outlineLevel="1" x14ac:dyDescent="0.35">
      <c r="A1929" s="64">
        <v>51032424</v>
      </c>
      <c r="B1929" s="64" t="s">
        <v>184</v>
      </c>
      <c r="C1929" s="64">
        <v>2065.4</v>
      </c>
      <c r="D1929" s="64">
        <v>183</v>
      </c>
      <c r="E1929" s="64">
        <v>166.11</v>
      </c>
      <c r="F1929" s="64">
        <v>0</v>
      </c>
      <c r="H1929" s="64">
        <f t="shared" si="206"/>
        <v>-166.11</v>
      </c>
      <c r="J1929" s="64">
        <f t="shared" si="202"/>
        <v>253</v>
      </c>
      <c r="K1929" s="64">
        <f t="shared" si="203"/>
        <v>279</v>
      </c>
      <c r="L1929" s="64">
        <f t="shared" si="204"/>
        <v>977</v>
      </c>
      <c r="M1929" s="64">
        <f t="shared" si="205"/>
        <v>400</v>
      </c>
    </row>
    <row r="1930" spans="1:13" hidden="1" outlineLevel="1" x14ac:dyDescent="0.35">
      <c r="A1930" s="64">
        <v>51033745</v>
      </c>
      <c r="B1930" s="64" t="s">
        <v>102</v>
      </c>
      <c r="C1930" s="64">
        <v>2711.94</v>
      </c>
      <c r="D1930" s="64">
        <v>154</v>
      </c>
      <c r="E1930" s="64">
        <v>220.73</v>
      </c>
      <c r="F1930" s="64">
        <v>221.28</v>
      </c>
      <c r="H1930" s="64">
        <f t="shared" si="206"/>
        <v>0.55000000000001137</v>
      </c>
      <c r="J1930" s="64">
        <f t="shared" si="202"/>
        <v>254</v>
      </c>
      <c r="K1930" s="64">
        <f t="shared" si="203"/>
        <v>279</v>
      </c>
      <c r="L1930" s="64">
        <f t="shared" si="204"/>
        <v>977</v>
      </c>
      <c r="M1930" s="64">
        <f t="shared" si="205"/>
        <v>400</v>
      </c>
    </row>
    <row r="1931" spans="1:13" hidden="1" outlineLevel="1" x14ac:dyDescent="0.35">
      <c r="A1931" s="64">
        <v>51035080</v>
      </c>
      <c r="B1931" s="64" t="s">
        <v>184</v>
      </c>
      <c r="C1931" s="64">
        <v>4533.55</v>
      </c>
      <c r="D1931" s="64">
        <v>185</v>
      </c>
      <c r="E1931" s="64">
        <v>389.96</v>
      </c>
      <c r="F1931" s="64">
        <v>0</v>
      </c>
      <c r="H1931" s="64">
        <f t="shared" si="206"/>
        <v>-389.96</v>
      </c>
      <c r="J1931" s="64">
        <f t="shared" si="202"/>
        <v>254</v>
      </c>
      <c r="K1931" s="64">
        <f t="shared" si="203"/>
        <v>279</v>
      </c>
      <c r="L1931" s="64">
        <f t="shared" si="204"/>
        <v>978</v>
      </c>
      <c r="M1931" s="64">
        <f t="shared" si="205"/>
        <v>400</v>
      </c>
    </row>
    <row r="1932" spans="1:13" hidden="1" outlineLevel="1" x14ac:dyDescent="0.35">
      <c r="A1932" s="64">
        <v>51035121</v>
      </c>
      <c r="B1932" s="64" t="s">
        <v>184</v>
      </c>
      <c r="C1932" s="64">
        <v>2454.19</v>
      </c>
      <c r="D1932" s="64">
        <v>185</v>
      </c>
      <c r="E1932" s="64">
        <v>198.58</v>
      </c>
      <c r="F1932" s="64">
        <v>0</v>
      </c>
      <c r="H1932" s="64">
        <f t="shared" si="206"/>
        <v>-198.58</v>
      </c>
      <c r="J1932" s="64">
        <f t="shared" si="202"/>
        <v>254</v>
      </c>
      <c r="K1932" s="64">
        <f t="shared" si="203"/>
        <v>279</v>
      </c>
      <c r="L1932" s="64">
        <f t="shared" si="204"/>
        <v>979</v>
      </c>
      <c r="M1932" s="64">
        <f t="shared" si="205"/>
        <v>400</v>
      </c>
    </row>
    <row r="1933" spans="1:13" hidden="1" outlineLevel="1" x14ac:dyDescent="0.35">
      <c r="A1933" s="64">
        <v>51036294</v>
      </c>
      <c r="B1933" s="64" t="s">
        <v>184</v>
      </c>
      <c r="C1933" s="64">
        <v>1080.9100000000001</v>
      </c>
      <c r="D1933" s="64">
        <v>183</v>
      </c>
      <c r="E1933" s="64">
        <v>90.96</v>
      </c>
      <c r="F1933" s="64">
        <v>0</v>
      </c>
      <c r="H1933" s="64">
        <f t="shared" si="206"/>
        <v>-90.96</v>
      </c>
      <c r="J1933" s="64">
        <f t="shared" si="202"/>
        <v>254</v>
      </c>
      <c r="K1933" s="64">
        <f t="shared" si="203"/>
        <v>279</v>
      </c>
      <c r="L1933" s="64">
        <f t="shared" si="204"/>
        <v>980</v>
      </c>
      <c r="M1933" s="64">
        <f t="shared" si="205"/>
        <v>400</v>
      </c>
    </row>
    <row r="1934" spans="1:13" hidden="1" outlineLevel="1" x14ac:dyDescent="0.35">
      <c r="A1934" s="64">
        <v>51036632</v>
      </c>
      <c r="B1934" s="64" t="s">
        <v>184</v>
      </c>
      <c r="C1934" s="64">
        <v>2974.81</v>
      </c>
      <c r="D1934" s="64">
        <v>183</v>
      </c>
      <c r="E1934" s="64">
        <v>252.49</v>
      </c>
      <c r="F1934" s="64">
        <v>0</v>
      </c>
      <c r="H1934" s="64">
        <f t="shared" si="206"/>
        <v>-252.49</v>
      </c>
      <c r="J1934" s="64">
        <f t="shared" si="202"/>
        <v>254</v>
      </c>
      <c r="K1934" s="64">
        <f t="shared" si="203"/>
        <v>279</v>
      </c>
      <c r="L1934" s="64">
        <f t="shared" si="204"/>
        <v>981</v>
      </c>
      <c r="M1934" s="64">
        <f t="shared" si="205"/>
        <v>400</v>
      </c>
    </row>
    <row r="1935" spans="1:13" hidden="1" outlineLevel="1" x14ac:dyDescent="0.35">
      <c r="A1935" s="64">
        <v>51039214</v>
      </c>
      <c r="B1935" s="64" t="s">
        <v>405</v>
      </c>
      <c r="C1935" s="64">
        <v>6334.48</v>
      </c>
      <c r="D1935" s="64">
        <v>185</v>
      </c>
      <c r="E1935" s="64">
        <v>494.16</v>
      </c>
      <c r="F1935" s="64">
        <v>497.42</v>
      </c>
      <c r="H1935" s="64">
        <f t="shared" si="206"/>
        <v>3.2599999999999909</v>
      </c>
      <c r="J1935" s="64">
        <f t="shared" si="202"/>
        <v>254</v>
      </c>
      <c r="K1935" s="64">
        <f t="shared" si="203"/>
        <v>280</v>
      </c>
      <c r="L1935" s="64">
        <f t="shared" si="204"/>
        <v>981</v>
      </c>
      <c r="M1935" s="64">
        <f t="shared" si="205"/>
        <v>400</v>
      </c>
    </row>
    <row r="1936" spans="1:13" hidden="1" outlineLevel="1" x14ac:dyDescent="0.35">
      <c r="A1936" s="64">
        <v>51039321</v>
      </c>
      <c r="B1936" s="64" t="s">
        <v>102</v>
      </c>
      <c r="C1936" s="64">
        <v>7007.92</v>
      </c>
      <c r="D1936" s="64">
        <v>183</v>
      </c>
      <c r="E1936" s="64">
        <v>552.41999999999996</v>
      </c>
      <c r="F1936" s="64">
        <v>547.84</v>
      </c>
      <c r="H1936" s="64">
        <f t="shared" si="206"/>
        <v>-4.5799999999999272</v>
      </c>
      <c r="J1936" s="64">
        <f t="shared" si="202"/>
        <v>255</v>
      </c>
      <c r="K1936" s="64">
        <f t="shared" si="203"/>
        <v>280</v>
      </c>
      <c r="L1936" s="64">
        <f t="shared" si="204"/>
        <v>981</v>
      </c>
      <c r="M1936" s="64">
        <f t="shared" si="205"/>
        <v>400</v>
      </c>
    </row>
    <row r="1937" spans="1:13" hidden="1" outlineLevel="1" x14ac:dyDescent="0.35">
      <c r="A1937" s="64">
        <v>51039404</v>
      </c>
      <c r="B1937" s="64" t="s">
        <v>416</v>
      </c>
      <c r="C1937" s="64">
        <v>1943.84</v>
      </c>
      <c r="D1937" s="64">
        <v>186</v>
      </c>
      <c r="E1937" s="64">
        <v>147.88</v>
      </c>
      <c r="F1937" s="64">
        <v>0</v>
      </c>
      <c r="H1937" s="64">
        <f t="shared" si="206"/>
        <v>-147.88</v>
      </c>
      <c r="J1937" s="64">
        <f t="shared" si="202"/>
        <v>255</v>
      </c>
      <c r="K1937" s="64">
        <f t="shared" si="203"/>
        <v>280</v>
      </c>
      <c r="L1937" s="64">
        <f t="shared" si="204"/>
        <v>981</v>
      </c>
      <c r="M1937" s="64">
        <f t="shared" si="205"/>
        <v>401</v>
      </c>
    </row>
    <row r="1938" spans="1:13" hidden="1" outlineLevel="1" x14ac:dyDescent="0.35">
      <c r="A1938" s="64">
        <v>51040443</v>
      </c>
      <c r="B1938" s="64" t="s">
        <v>184</v>
      </c>
      <c r="C1938" s="64">
        <v>1990.66</v>
      </c>
      <c r="D1938" s="64">
        <v>184</v>
      </c>
      <c r="E1938" s="64">
        <v>161.91999999999999</v>
      </c>
      <c r="F1938" s="64">
        <v>0</v>
      </c>
      <c r="H1938" s="64">
        <f t="shared" si="206"/>
        <v>-161.91999999999999</v>
      </c>
      <c r="J1938" s="64">
        <f t="shared" si="202"/>
        <v>255</v>
      </c>
      <c r="K1938" s="64">
        <f t="shared" si="203"/>
        <v>280</v>
      </c>
      <c r="L1938" s="64">
        <f t="shared" si="204"/>
        <v>982</v>
      </c>
      <c r="M1938" s="64">
        <f t="shared" si="205"/>
        <v>401</v>
      </c>
    </row>
    <row r="1939" spans="1:13" hidden="1" outlineLevel="1" x14ac:dyDescent="0.35">
      <c r="A1939" s="64">
        <v>51041102</v>
      </c>
      <c r="B1939" s="64" t="s">
        <v>102</v>
      </c>
      <c r="C1939" s="64">
        <v>2369.0700000000002</v>
      </c>
      <c r="D1939" s="64">
        <v>153</v>
      </c>
      <c r="E1939" s="64">
        <v>190.16</v>
      </c>
      <c r="F1939" s="64">
        <v>189.74</v>
      </c>
      <c r="H1939" s="64">
        <f t="shared" si="206"/>
        <v>-0.41999999999998749</v>
      </c>
      <c r="J1939" s="64">
        <f t="shared" si="202"/>
        <v>256</v>
      </c>
      <c r="K1939" s="64">
        <f t="shared" si="203"/>
        <v>280</v>
      </c>
      <c r="L1939" s="64">
        <f t="shared" si="204"/>
        <v>982</v>
      </c>
      <c r="M1939" s="64">
        <f t="shared" si="205"/>
        <v>401</v>
      </c>
    </row>
    <row r="1940" spans="1:13" hidden="1" outlineLevel="1" x14ac:dyDescent="0.35">
      <c r="A1940" s="64">
        <v>51042019</v>
      </c>
      <c r="B1940" s="64" t="s">
        <v>405</v>
      </c>
      <c r="C1940" s="64">
        <v>3292.5</v>
      </c>
      <c r="D1940" s="64">
        <v>153</v>
      </c>
      <c r="E1940" s="64">
        <v>263.76</v>
      </c>
      <c r="F1940" s="64">
        <v>262.27999999999997</v>
      </c>
      <c r="H1940" s="64">
        <f t="shared" si="206"/>
        <v>-1.4800000000000182</v>
      </c>
      <c r="J1940" s="64">
        <f t="shared" si="202"/>
        <v>256</v>
      </c>
      <c r="K1940" s="64">
        <f t="shared" si="203"/>
        <v>281</v>
      </c>
      <c r="L1940" s="64">
        <f t="shared" si="204"/>
        <v>982</v>
      </c>
      <c r="M1940" s="64">
        <f t="shared" si="205"/>
        <v>401</v>
      </c>
    </row>
    <row r="1941" spans="1:13" hidden="1" outlineLevel="1" x14ac:dyDescent="0.35">
      <c r="A1941" s="64">
        <v>51044065</v>
      </c>
      <c r="B1941" s="64" t="s">
        <v>102</v>
      </c>
      <c r="C1941" s="64">
        <v>2084.58</v>
      </c>
      <c r="D1941" s="64">
        <v>183</v>
      </c>
      <c r="E1941" s="64">
        <v>177.93</v>
      </c>
      <c r="F1941" s="64">
        <v>178.41</v>
      </c>
      <c r="H1941" s="64">
        <f t="shared" si="206"/>
        <v>0.47999999999998977</v>
      </c>
      <c r="J1941" s="64">
        <f t="shared" ref="J1941:J2004" si="207">IF($B1941=J$19,J1940+1,J1940)</f>
        <v>257</v>
      </c>
      <c r="K1941" s="64">
        <f t="shared" ref="K1941:K2004" si="208">IF($B1941=K$19,K1940+1,K1940)</f>
        <v>281</v>
      </c>
      <c r="L1941" s="64">
        <f t="shared" ref="L1941:L2004" si="209">IF($B1941=L$19,L1940+1,L1940)</f>
        <v>982</v>
      </c>
      <c r="M1941" s="64">
        <f t="shared" ref="M1941:M2004" si="210">IF($B1941=M$19,M1940+1,M1940)</f>
        <v>401</v>
      </c>
    </row>
    <row r="1942" spans="1:13" hidden="1" outlineLevel="1" x14ac:dyDescent="0.35">
      <c r="A1942" s="64">
        <v>51045857</v>
      </c>
      <c r="B1942" s="64" t="s">
        <v>184</v>
      </c>
      <c r="C1942" s="64">
        <v>2983.26</v>
      </c>
      <c r="D1942" s="64">
        <v>183</v>
      </c>
      <c r="E1942" s="64">
        <v>234.4</v>
      </c>
      <c r="F1942" s="64">
        <v>0</v>
      </c>
      <c r="H1942" s="64">
        <f t="shared" ref="H1942:H2005" si="211">F1942-E1942</f>
        <v>-234.4</v>
      </c>
      <c r="J1942" s="64">
        <f t="shared" si="207"/>
        <v>257</v>
      </c>
      <c r="K1942" s="64">
        <f t="shared" si="208"/>
        <v>281</v>
      </c>
      <c r="L1942" s="64">
        <f t="shared" si="209"/>
        <v>983</v>
      </c>
      <c r="M1942" s="64">
        <f t="shared" si="210"/>
        <v>401</v>
      </c>
    </row>
    <row r="1943" spans="1:13" hidden="1" outlineLevel="1" x14ac:dyDescent="0.35">
      <c r="A1943" s="64">
        <v>51045980</v>
      </c>
      <c r="B1943" s="64" t="s">
        <v>416</v>
      </c>
      <c r="C1943" s="64">
        <v>4419.18</v>
      </c>
      <c r="D1943" s="64">
        <v>184</v>
      </c>
      <c r="E1943" s="64">
        <v>365.26</v>
      </c>
      <c r="F1943" s="64">
        <v>0</v>
      </c>
      <c r="H1943" s="64">
        <f t="shared" si="211"/>
        <v>-365.26</v>
      </c>
      <c r="J1943" s="64">
        <f t="shared" si="207"/>
        <v>257</v>
      </c>
      <c r="K1943" s="64">
        <f t="shared" si="208"/>
        <v>281</v>
      </c>
      <c r="L1943" s="64">
        <f t="shared" si="209"/>
        <v>983</v>
      </c>
      <c r="M1943" s="64">
        <f t="shared" si="210"/>
        <v>402</v>
      </c>
    </row>
    <row r="1944" spans="1:13" hidden="1" outlineLevel="1" x14ac:dyDescent="0.35">
      <c r="A1944" s="64">
        <v>51048778</v>
      </c>
      <c r="B1944" s="64" t="s">
        <v>405</v>
      </c>
      <c r="C1944" s="64">
        <v>6565.83</v>
      </c>
      <c r="D1944" s="64">
        <v>182</v>
      </c>
      <c r="E1944" s="64">
        <v>494.21</v>
      </c>
      <c r="F1944" s="64">
        <v>477.5</v>
      </c>
      <c r="H1944" s="64">
        <f t="shared" si="211"/>
        <v>-16.70999999999998</v>
      </c>
      <c r="J1944" s="64">
        <f t="shared" si="207"/>
        <v>257</v>
      </c>
      <c r="K1944" s="64">
        <f t="shared" si="208"/>
        <v>282</v>
      </c>
      <c r="L1944" s="64">
        <f t="shared" si="209"/>
        <v>983</v>
      </c>
      <c r="M1944" s="64">
        <f t="shared" si="210"/>
        <v>402</v>
      </c>
    </row>
    <row r="1945" spans="1:13" hidden="1" outlineLevel="1" x14ac:dyDescent="0.35">
      <c r="A1945" s="64">
        <v>51051987</v>
      </c>
      <c r="B1945" s="64" t="s">
        <v>416</v>
      </c>
      <c r="C1945" s="64">
        <v>2521.7399999999998</v>
      </c>
      <c r="D1945" s="64">
        <v>183</v>
      </c>
      <c r="E1945" s="64">
        <v>193.3</v>
      </c>
      <c r="F1945" s="64">
        <v>0</v>
      </c>
      <c r="H1945" s="64">
        <f t="shared" si="211"/>
        <v>-193.3</v>
      </c>
      <c r="J1945" s="64">
        <f t="shared" si="207"/>
        <v>257</v>
      </c>
      <c r="K1945" s="64">
        <f t="shared" si="208"/>
        <v>282</v>
      </c>
      <c r="L1945" s="64">
        <f t="shared" si="209"/>
        <v>983</v>
      </c>
      <c r="M1945" s="64">
        <f t="shared" si="210"/>
        <v>403</v>
      </c>
    </row>
    <row r="1946" spans="1:13" hidden="1" outlineLevel="1" x14ac:dyDescent="0.35">
      <c r="A1946" s="64">
        <v>51053032</v>
      </c>
      <c r="B1946" s="64" t="s">
        <v>405</v>
      </c>
      <c r="C1946" s="64">
        <v>4888.4799999999996</v>
      </c>
      <c r="D1946" s="64">
        <v>153</v>
      </c>
      <c r="E1946" s="64">
        <v>397.77</v>
      </c>
      <c r="F1946" s="64">
        <v>392.87</v>
      </c>
      <c r="H1946" s="64">
        <f t="shared" si="211"/>
        <v>-4.8999999999999773</v>
      </c>
      <c r="J1946" s="64">
        <f t="shared" si="207"/>
        <v>257</v>
      </c>
      <c r="K1946" s="64">
        <f t="shared" si="208"/>
        <v>283</v>
      </c>
      <c r="L1946" s="64">
        <f t="shared" si="209"/>
        <v>983</v>
      </c>
      <c r="M1946" s="64">
        <f t="shared" si="210"/>
        <v>403</v>
      </c>
    </row>
    <row r="1947" spans="1:13" hidden="1" outlineLevel="1" x14ac:dyDescent="0.35">
      <c r="A1947" s="64">
        <v>51058024</v>
      </c>
      <c r="B1947" s="64" t="s">
        <v>102</v>
      </c>
      <c r="C1947" s="64">
        <v>4285.78</v>
      </c>
      <c r="D1947" s="64">
        <v>154</v>
      </c>
      <c r="E1947" s="64">
        <v>352.97</v>
      </c>
      <c r="F1947" s="64">
        <v>353.6</v>
      </c>
      <c r="H1947" s="64">
        <f t="shared" si="211"/>
        <v>0.62999999999999545</v>
      </c>
      <c r="J1947" s="64">
        <f t="shared" si="207"/>
        <v>258</v>
      </c>
      <c r="K1947" s="64">
        <f t="shared" si="208"/>
        <v>283</v>
      </c>
      <c r="L1947" s="64">
        <f t="shared" si="209"/>
        <v>983</v>
      </c>
      <c r="M1947" s="64">
        <f t="shared" si="210"/>
        <v>403</v>
      </c>
    </row>
    <row r="1948" spans="1:13" hidden="1" outlineLevel="1" x14ac:dyDescent="0.35">
      <c r="A1948" s="64">
        <v>51058529</v>
      </c>
      <c r="B1948" s="64" t="s">
        <v>184</v>
      </c>
      <c r="C1948" s="64">
        <v>6825.05</v>
      </c>
      <c r="D1948" s="64">
        <v>185</v>
      </c>
      <c r="E1948" s="64">
        <v>578.15</v>
      </c>
      <c r="F1948" s="64">
        <v>0</v>
      </c>
      <c r="H1948" s="64">
        <f t="shared" si="211"/>
        <v>-578.15</v>
      </c>
      <c r="J1948" s="64">
        <f t="shared" si="207"/>
        <v>258</v>
      </c>
      <c r="K1948" s="64">
        <f t="shared" si="208"/>
        <v>283</v>
      </c>
      <c r="L1948" s="64">
        <f t="shared" si="209"/>
        <v>984</v>
      </c>
      <c r="M1948" s="64">
        <f t="shared" si="210"/>
        <v>403</v>
      </c>
    </row>
    <row r="1949" spans="1:13" hidden="1" outlineLevel="1" x14ac:dyDescent="0.35">
      <c r="A1949" s="64">
        <v>51058678</v>
      </c>
      <c r="B1949" s="64" t="s">
        <v>184</v>
      </c>
      <c r="C1949" s="64">
        <v>9205.4</v>
      </c>
      <c r="D1949" s="64">
        <v>186</v>
      </c>
      <c r="E1949" s="64">
        <v>780.14</v>
      </c>
      <c r="F1949" s="64">
        <v>0</v>
      </c>
      <c r="H1949" s="64">
        <f t="shared" si="211"/>
        <v>-780.14</v>
      </c>
      <c r="J1949" s="64">
        <f t="shared" si="207"/>
        <v>258</v>
      </c>
      <c r="K1949" s="64">
        <f t="shared" si="208"/>
        <v>283</v>
      </c>
      <c r="L1949" s="64">
        <f t="shared" si="209"/>
        <v>985</v>
      </c>
      <c r="M1949" s="64">
        <f t="shared" si="210"/>
        <v>403</v>
      </c>
    </row>
    <row r="1950" spans="1:13" hidden="1" outlineLevel="1" x14ac:dyDescent="0.35">
      <c r="A1950" s="64">
        <v>51060136</v>
      </c>
      <c r="B1950" s="64" t="s">
        <v>184</v>
      </c>
      <c r="C1950" s="64">
        <v>962.46</v>
      </c>
      <c r="D1950" s="64">
        <v>183</v>
      </c>
      <c r="E1950" s="64">
        <v>80.849999999999994</v>
      </c>
      <c r="F1950" s="64">
        <v>0</v>
      </c>
      <c r="H1950" s="64">
        <f t="shared" si="211"/>
        <v>-80.849999999999994</v>
      </c>
      <c r="J1950" s="64">
        <f t="shared" si="207"/>
        <v>258</v>
      </c>
      <c r="K1950" s="64">
        <f t="shared" si="208"/>
        <v>283</v>
      </c>
      <c r="L1950" s="64">
        <f t="shared" si="209"/>
        <v>986</v>
      </c>
      <c r="M1950" s="64">
        <f t="shared" si="210"/>
        <v>403</v>
      </c>
    </row>
    <row r="1951" spans="1:13" hidden="1" outlineLevel="1" x14ac:dyDescent="0.35">
      <c r="A1951" s="64">
        <v>51060201</v>
      </c>
      <c r="B1951" s="64" t="s">
        <v>184</v>
      </c>
      <c r="C1951" s="64">
        <v>5231.93</v>
      </c>
      <c r="D1951" s="64">
        <v>183</v>
      </c>
      <c r="E1951" s="64">
        <v>412.98</v>
      </c>
      <c r="F1951" s="64">
        <v>0</v>
      </c>
      <c r="H1951" s="64">
        <f t="shared" si="211"/>
        <v>-412.98</v>
      </c>
      <c r="J1951" s="64">
        <f t="shared" si="207"/>
        <v>258</v>
      </c>
      <c r="K1951" s="64">
        <f t="shared" si="208"/>
        <v>283</v>
      </c>
      <c r="L1951" s="64">
        <f t="shared" si="209"/>
        <v>987</v>
      </c>
      <c r="M1951" s="64">
        <f t="shared" si="210"/>
        <v>403</v>
      </c>
    </row>
    <row r="1952" spans="1:13" hidden="1" outlineLevel="1" x14ac:dyDescent="0.35">
      <c r="A1952" s="64">
        <v>51062306</v>
      </c>
      <c r="B1952" s="64" t="s">
        <v>416</v>
      </c>
      <c r="C1952" s="64">
        <v>3534.08</v>
      </c>
      <c r="D1952" s="64">
        <v>186</v>
      </c>
      <c r="E1952" s="64">
        <v>282.26</v>
      </c>
      <c r="F1952" s="64">
        <v>0</v>
      </c>
      <c r="H1952" s="64">
        <f t="shared" si="211"/>
        <v>-282.26</v>
      </c>
      <c r="J1952" s="64">
        <f t="shared" si="207"/>
        <v>258</v>
      </c>
      <c r="K1952" s="64">
        <f t="shared" si="208"/>
        <v>283</v>
      </c>
      <c r="L1952" s="64">
        <f t="shared" si="209"/>
        <v>987</v>
      </c>
      <c r="M1952" s="64">
        <f t="shared" si="210"/>
        <v>404</v>
      </c>
    </row>
    <row r="1953" spans="1:13" hidden="1" outlineLevel="1" x14ac:dyDescent="0.35">
      <c r="A1953" s="64">
        <v>51062984</v>
      </c>
      <c r="B1953" s="64" t="s">
        <v>102</v>
      </c>
      <c r="C1953" s="64">
        <v>1721.89</v>
      </c>
      <c r="D1953" s="64">
        <v>153</v>
      </c>
      <c r="E1953" s="64">
        <v>144.77000000000001</v>
      </c>
      <c r="F1953" s="64">
        <v>146.06</v>
      </c>
      <c r="H1953" s="64">
        <f t="shared" si="211"/>
        <v>1.289999999999992</v>
      </c>
      <c r="J1953" s="64">
        <f t="shared" si="207"/>
        <v>259</v>
      </c>
      <c r="K1953" s="64">
        <f t="shared" si="208"/>
        <v>283</v>
      </c>
      <c r="L1953" s="64">
        <f t="shared" si="209"/>
        <v>987</v>
      </c>
      <c r="M1953" s="64">
        <f t="shared" si="210"/>
        <v>404</v>
      </c>
    </row>
    <row r="1954" spans="1:13" hidden="1" outlineLevel="1" x14ac:dyDescent="0.35">
      <c r="A1954" s="64">
        <v>51063156</v>
      </c>
      <c r="B1954" s="64" t="s">
        <v>184</v>
      </c>
      <c r="C1954" s="64">
        <v>4416.71</v>
      </c>
      <c r="D1954" s="64">
        <v>184</v>
      </c>
      <c r="E1954" s="64">
        <v>332.38</v>
      </c>
      <c r="F1954" s="64">
        <v>0</v>
      </c>
      <c r="H1954" s="64">
        <f t="shared" si="211"/>
        <v>-332.38</v>
      </c>
      <c r="J1954" s="64">
        <f t="shared" si="207"/>
        <v>259</v>
      </c>
      <c r="K1954" s="64">
        <f t="shared" si="208"/>
        <v>283</v>
      </c>
      <c r="L1954" s="64">
        <f t="shared" si="209"/>
        <v>988</v>
      </c>
      <c r="M1954" s="64">
        <f t="shared" si="210"/>
        <v>404</v>
      </c>
    </row>
    <row r="1955" spans="1:13" hidden="1" outlineLevel="1" x14ac:dyDescent="0.35">
      <c r="A1955" s="64">
        <v>51064328</v>
      </c>
      <c r="B1955" s="64" t="s">
        <v>184</v>
      </c>
      <c r="C1955" s="64">
        <v>3510.08</v>
      </c>
      <c r="D1955" s="64">
        <v>183</v>
      </c>
      <c r="E1955" s="64">
        <v>278.76</v>
      </c>
      <c r="F1955" s="64">
        <v>0</v>
      </c>
      <c r="H1955" s="64">
        <f t="shared" si="211"/>
        <v>-278.76</v>
      </c>
      <c r="J1955" s="64">
        <f t="shared" si="207"/>
        <v>259</v>
      </c>
      <c r="K1955" s="64">
        <f t="shared" si="208"/>
        <v>283</v>
      </c>
      <c r="L1955" s="64">
        <f t="shared" si="209"/>
        <v>989</v>
      </c>
      <c r="M1955" s="64">
        <f t="shared" si="210"/>
        <v>404</v>
      </c>
    </row>
    <row r="1956" spans="1:13" hidden="1" outlineLevel="1" x14ac:dyDescent="0.35">
      <c r="A1956" s="64">
        <v>51068495</v>
      </c>
      <c r="B1956" s="64" t="s">
        <v>184</v>
      </c>
      <c r="C1956" s="64">
        <v>5675.37</v>
      </c>
      <c r="D1956" s="64">
        <v>153</v>
      </c>
      <c r="E1956" s="64">
        <v>452.08</v>
      </c>
      <c r="F1956" s="64">
        <v>0</v>
      </c>
      <c r="H1956" s="64">
        <f t="shared" si="211"/>
        <v>-452.08</v>
      </c>
      <c r="J1956" s="64">
        <f t="shared" si="207"/>
        <v>259</v>
      </c>
      <c r="K1956" s="64">
        <f t="shared" si="208"/>
        <v>283</v>
      </c>
      <c r="L1956" s="64">
        <f t="shared" si="209"/>
        <v>990</v>
      </c>
      <c r="M1956" s="64">
        <f t="shared" si="210"/>
        <v>404</v>
      </c>
    </row>
    <row r="1957" spans="1:13" hidden="1" outlineLevel="1" x14ac:dyDescent="0.35">
      <c r="A1957" s="64">
        <v>51068841</v>
      </c>
      <c r="B1957" s="64" t="s">
        <v>184</v>
      </c>
      <c r="C1957" s="64">
        <v>4210.5</v>
      </c>
      <c r="D1957" s="64">
        <v>183</v>
      </c>
      <c r="E1957" s="64">
        <v>329.75</v>
      </c>
      <c r="F1957" s="64">
        <v>0</v>
      </c>
      <c r="H1957" s="64">
        <f t="shared" si="211"/>
        <v>-329.75</v>
      </c>
      <c r="J1957" s="64">
        <f t="shared" si="207"/>
        <v>259</v>
      </c>
      <c r="K1957" s="64">
        <f t="shared" si="208"/>
        <v>283</v>
      </c>
      <c r="L1957" s="64">
        <f t="shared" si="209"/>
        <v>991</v>
      </c>
      <c r="M1957" s="64">
        <f t="shared" si="210"/>
        <v>404</v>
      </c>
    </row>
    <row r="1958" spans="1:13" hidden="1" outlineLevel="1" x14ac:dyDescent="0.35">
      <c r="A1958" s="64">
        <v>51070739</v>
      </c>
      <c r="B1958" s="64" t="s">
        <v>405</v>
      </c>
      <c r="C1958" s="64">
        <v>4810.3</v>
      </c>
      <c r="D1958" s="64">
        <v>153</v>
      </c>
      <c r="E1958" s="64">
        <v>371.92</v>
      </c>
      <c r="F1958" s="64">
        <v>360.48</v>
      </c>
      <c r="H1958" s="64">
        <f t="shared" si="211"/>
        <v>-11.439999999999998</v>
      </c>
      <c r="J1958" s="64">
        <f t="shared" si="207"/>
        <v>259</v>
      </c>
      <c r="K1958" s="64">
        <f t="shared" si="208"/>
        <v>284</v>
      </c>
      <c r="L1958" s="64">
        <f t="shared" si="209"/>
        <v>991</v>
      </c>
      <c r="M1958" s="64">
        <f t="shared" si="210"/>
        <v>404</v>
      </c>
    </row>
    <row r="1959" spans="1:13" hidden="1" outlineLevel="1" x14ac:dyDescent="0.35">
      <c r="A1959" s="64">
        <v>51071000</v>
      </c>
      <c r="B1959" s="64" t="s">
        <v>184</v>
      </c>
      <c r="C1959" s="64">
        <v>1949.42</v>
      </c>
      <c r="D1959" s="64">
        <v>153</v>
      </c>
      <c r="E1959" s="64">
        <v>146.68</v>
      </c>
      <c r="F1959" s="64">
        <v>0</v>
      </c>
      <c r="H1959" s="64">
        <f t="shared" si="211"/>
        <v>-146.68</v>
      </c>
      <c r="J1959" s="64">
        <f t="shared" si="207"/>
        <v>259</v>
      </c>
      <c r="K1959" s="64">
        <f t="shared" si="208"/>
        <v>284</v>
      </c>
      <c r="L1959" s="64">
        <f t="shared" si="209"/>
        <v>992</v>
      </c>
      <c r="M1959" s="64">
        <f t="shared" si="210"/>
        <v>404</v>
      </c>
    </row>
    <row r="1960" spans="1:13" hidden="1" outlineLevel="1" x14ac:dyDescent="0.35">
      <c r="A1960" s="64">
        <v>51071688</v>
      </c>
      <c r="B1960" s="64" t="s">
        <v>416</v>
      </c>
      <c r="C1960" s="64">
        <v>2868.78</v>
      </c>
      <c r="D1960" s="64">
        <v>68</v>
      </c>
      <c r="E1960" s="64">
        <v>238.1</v>
      </c>
      <c r="F1960" s="64">
        <v>0</v>
      </c>
      <c r="H1960" s="64">
        <f t="shared" si="211"/>
        <v>-238.1</v>
      </c>
      <c r="J1960" s="64">
        <f t="shared" si="207"/>
        <v>259</v>
      </c>
      <c r="K1960" s="64">
        <f t="shared" si="208"/>
        <v>284</v>
      </c>
      <c r="L1960" s="64">
        <f t="shared" si="209"/>
        <v>992</v>
      </c>
      <c r="M1960" s="64">
        <f t="shared" si="210"/>
        <v>405</v>
      </c>
    </row>
    <row r="1961" spans="1:13" hidden="1" outlineLevel="1" x14ac:dyDescent="0.35">
      <c r="A1961" s="64">
        <v>51071696</v>
      </c>
      <c r="B1961" s="64" t="s">
        <v>405</v>
      </c>
      <c r="C1961" s="64">
        <v>4366.25</v>
      </c>
      <c r="D1961" s="64">
        <v>184</v>
      </c>
      <c r="E1961" s="64">
        <v>360.33</v>
      </c>
      <c r="F1961" s="64">
        <v>356.91</v>
      </c>
      <c r="H1961" s="64">
        <f t="shared" si="211"/>
        <v>-3.4199999999999591</v>
      </c>
      <c r="J1961" s="64">
        <f t="shared" si="207"/>
        <v>259</v>
      </c>
      <c r="K1961" s="64">
        <f t="shared" si="208"/>
        <v>285</v>
      </c>
      <c r="L1961" s="64">
        <f t="shared" si="209"/>
        <v>992</v>
      </c>
      <c r="M1961" s="64">
        <f t="shared" si="210"/>
        <v>405</v>
      </c>
    </row>
    <row r="1962" spans="1:13" hidden="1" outlineLevel="1" x14ac:dyDescent="0.35">
      <c r="A1962" s="64">
        <v>51071894</v>
      </c>
      <c r="B1962" s="64" t="s">
        <v>184</v>
      </c>
      <c r="C1962" s="64">
        <v>7145.58</v>
      </c>
      <c r="D1962" s="64">
        <v>182</v>
      </c>
      <c r="E1962" s="64">
        <v>565.62</v>
      </c>
      <c r="F1962" s="64">
        <v>0</v>
      </c>
      <c r="H1962" s="64">
        <f t="shared" si="211"/>
        <v>-565.62</v>
      </c>
      <c r="J1962" s="64">
        <f t="shared" si="207"/>
        <v>259</v>
      </c>
      <c r="K1962" s="64">
        <f t="shared" si="208"/>
        <v>285</v>
      </c>
      <c r="L1962" s="64">
        <f t="shared" si="209"/>
        <v>993</v>
      </c>
      <c r="M1962" s="64">
        <f t="shared" si="210"/>
        <v>405</v>
      </c>
    </row>
    <row r="1963" spans="1:13" hidden="1" outlineLevel="1" x14ac:dyDescent="0.35">
      <c r="A1963" s="64">
        <v>51072272</v>
      </c>
      <c r="B1963" s="64" t="s">
        <v>416</v>
      </c>
      <c r="C1963" s="64">
        <v>575.62</v>
      </c>
      <c r="D1963" s="64">
        <v>123</v>
      </c>
      <c r="E1963" s="64">
        <v>46.5</v>
      </c>
      <c r="F1963" s="64">
        <v>0</v>
      </c>
      <c r="H1963" s="64">
        <f t="shared" si="211"/>
        <v>-46.5</v>
      </c>
      <c r="J1963" s="64">
        <f t="shared" si="207"/>
        <v>259</v>
      </c>
      <c r="K1963" s="64">
        <f t="shared" si="208"/>
        <v>285</v>
      </c>
      <c r="L1963" s="64">
        <f t="shared" si="209"/>
        <v>993</v>
      </c>
      <c r="M1963" s="64">
        <f t="shared" si="210"/>
        <v>406</v>
      </c>
    </row>
    <row r="1964" spans="1:13" hidden="1" outlineLevel="1" x14ac:dyDescent="0.35">
      <c r="A1964" s="64">
        <v>51072454</v>
      </c>
      <c r="B1964" s="64" t="s">
        <v>102</v>
      </c>
      <c r="C1964" s="64">
        <v>3427.74</v>
      </c>
      <c r="D1964" s="64">
        <v>184</v>
      </c>
      <c r="E1964" s="64">
        <v>280.22000000000003</v>
      </c>
      <c r="F1964" s="64">
        <v>279.16000000000003</v>
      </c>
      <c r="H1964" s="64">
        <f t="shared" si="211"/>
        <v>-1.0600000000000023</v>
      </c>
      <c r="J1964" s="64">
        <f t="shared" si="207"/>
        <v>260</v>
      </c>
      <c r="K1964" s="64">
        <f t="shared" si="208"/>
        <v>285</v>
      </c>
      <c r="L1964" s="64">
        <f t="shared" si="209"/>
        <v>993</v>
      </c>
      <c r="M1964" s="64">
        <f t="shared" si="210"/>
        <v>406</v>
      </c>
    </row>
    <row r="1965" spans="1:13" hidden="1" outlineLevel="1" x14ac:dyDescent="0.35">
      <c r="A1965" s="64">
        <v>51073056</v>
      </c>
      <c r="B1965" s="64" t="s">
        <v>184</v>
      </c>
      <c r="C1965" s="64">
        <v>4455.74</v>
      </c>
      <c r="D1965" s="64">
        <v>183</v>
      </c>
      <c r="E1965" s="64">
        <v>357.32</v>
      </c>
      <c r="F1965" s="64">
        <v>0</v>
      </c>
      <c r="H1965" s="64">
        <f t="shared" si="211"/>
        <v>-357.32</v>
      </c>
      <c r="J1965" s="64">
        <f t="shared" si="207"/>
        <v>260</v>
      </c>
      <c r="K1965" s="64">
        <f t="shared" si="208"/>
        <v>285</v>
      </c>
      <c r="L1965" s="64">
        <f t="shared" si="209"/>
        <v>994</v>
      </c>
      <c r="M1965" s="64">
        <f t="shared" si="210"/>
        <v>406</v>
      </c>
    </row>
    <row r="1966" spans="1:13" hidden="1" outlineLevel="1" x14ac:dyDescent="0.35">
      <c r="A1966" s="64">
        <v>51074666</v>
      </c>
      <c r="B1966" s="64" t="s">
        <v>405</v>
      </c>
      <c r="C1966" s="64">
        <v>2076.42</v>
      </c>
      <c r="D1966" s="64">
        <v>154</v>
      </c>
      <c r="E1966" s="64">
        <v>165.23</v>
      </c>
      <c r="F1966" s="64">
        <v>159.31</v>
      </c>
      <c r="H1966" s="64">
        <f t="shared" si="211"/>
        <v>-5.9199999999999875</v>
      </c>
      <c r="J1966" s="64">
        <f t="shared" si="207"/>
        <v>260</v>
      </c>
      <c r="K1966" s="64">
        <f t="shared" si="208"/>
        <v>286</v>
      </c>
      <c r="L1966" s="64">
        <f t="shared" si="209"/>
        <v>994</v>
      </c>
      <c r="M1966" s="64">
        <f t="shared" si="210"/>
        <v>406</v>
      </c>
    </row>
    <row r="1967" spans="1:13" hidden="1" outlineLevel="1" x14ac:dyDescent="0.35">
      <c r="A1967" s="64">
        <v>51074682</v>
      </c>
      <c r="B1967" s="64" t="s">
        <v>184</v>
      </c>
      <c r="C1967" s="64">
        <v>3736.51</v>
      </c>
      <c r="D1967" s="64">
        <v>183</v>
      </c>
      <c r="E1967" s="64">
        <v>325.70999999999998</v>
      </c>
      <c r="F1967" s="64">
        <v>0</v>
      </c>
      <c r="H1967" s="64">
        <f t="shared" si="211"/>
        <v>-325.70999999999998</v>
      </c>
      <c r="J1967" s="64">
        <f t="shared" si="207"/>
        <v>260</v>
      </c>
      <c r="K1967" s="64">
        <f t="shared" si="208"/>
        <v>286</v>
      </c>
      <c r="L1967" s="64">
        <f t="shared" si="209"/>
        <v>995</v>
      </c>
      <c r="M1967" s="64">
        <f t="shared" si="210"/>
        <v>406</v>
      </c>
    </row>
    <row r="1968" spans="1:13" hidden="1" outlineLevel="1" x14ac:dyDescent="0.35">
      <c r="A1968" s="64">
        <v>51075408</v>
      </c>
      <c r="B1968" s="64" t="s">
        <v>184</v>
      </c>
      <c r="C1968" s="64">
        <v>2888.57</v>
      </c>
      <c r="D1968" s="64">
        <v>185</v>
      </c>
      <c r="E1968" s="64">
        <v>208.19</v>
      </c>
      <c r="F1968" s="64">
        <v>0</v>
      </c>
      <c r="H1968" s="64">
        <f t="shared" si="211"/>
        <v>-208.19</v>
      </c>
      <c r="J1968" s="64">
        <f t="shared" si="207"/>
        <v>260</v>
      </c>
      <c r="K1968" s="64">
        <f t="shared" si="208"/>
        <v>286</v>
      </c>
      <c r="L1968" s="64">
        <f t="shared" si="209"/>
        <v>996</v>
      </c>
      <c r="M1968" s="64">
        <f t="shared" si="210"/>
        <v>406</v>
      </c>
    </row>
    <row r="1969" spans="1:13" hidden="1" outlineLevel="1" x14ac:dyDescent="0.35">
      <c r="A1969" s="64">
        <v>51077206</v>
      </c>
      <c r="B1969" s="64" t="s">
        <v>184</v>
      </c>
      <c r="C1969" s="64">
        <v>5402.37</v>
      </c>
      <c r="D1969" s="64">
        <v>182</v>
      </c>
      <c r="E1969" s="64">
        <v>447.8</v>
      </c>
      <c r="F1969" s="64">
        <v>0</v>
      </c>
      <c r="H1969" s="64">
        <f t="shared" si="211"/>
        <v>-447.8</v>
      </c>
      <c r="J1969" s="64">
        <f t="shared" si="207"/>
        <v>260</v>
      </c>
      <c r="K1969" s="64">
        <f t="shared" si="208"/>
        <v>286</v>
      </c>
      <c r="L1969" s="64">
        <f t="shared" si="209"/>
        <v>997</v>
      </c>
      <c r="M1969" s="64">
        <f t="shared" si="210"/>
        <v>406</v>
      </c>
    </row>
    <row r="1970" spans="1:13" hidden="1" outlineLevel="1" x14ac:dyDescent="0.35">
      <c r="A1970" s="64">
        <v>51078436</v>
      </c>
      <c r="B1970" s="64" t="s">
        <v>405</v>
      </c>
      <c r="C1970" s="64">
        <v>2028.26</v>
      </c>
      <c r="D1970" s="64">
        <v>153</v>
      </c>
      <c r="E1970" s="64">
        <v>174.4</v>
      </c>
      <c r="F1970" s="64">
        <v>176.26</v>
      </c>
      <c r="H1970" s="64">
        <f t="shared" si="211"/>
        <v>1.8599999999999852</v>
      </c>
      <c r="J1970" s="64">
        <f t="shared" si="207"/>
        <v>260</v>
      </c>
      <c r="K1970" s="64">
        <f t="shared" si="208"/>
        <v>287</v>
      </c>
      <c r="L1970" s="64">
        <f t="shared" si="209"/>
        <v>997</v>
      </c>
      <c r="M1970" s="64">
        <f t="shared" si="210"/>
        <v>406</v>
      </c>
    </row>
    <row r="1971" spans="1:13" hidden="1" outlineLevel="1" x14ac:dyDescent="0.35">
      <c r="A1971" s="64">
        <v>51078452</v>
      </c>
      <c r="B1971" s="64" t="s">
        <v>416</v>
      </c>
      <c r="C1971" s="64">
        <v>5416.15</v>
      </c>
      <c r="D1971" s="64">
        <v>182</v>
      </c>
      <c r="E1971" s="64">
        <v>422.44</v>
      </c>
      <c r="F1971" s="64">
        <v>0</v>
      </c>
      <c r="H1971" s="64">
        <f t="shared" si="211"/>
        <v>-422.44</v>
      </c>
      <c r="J1971" s="64">
        <f t="shared" si="207"/>
        <v>260</v>
      </c>
      <c r="K1971" s="64">
        <f t="shared" si="208"/>
        <v>287</v>
      </c>
      <c r="L1971" s="64">
        <f t="shared" si="209"/>
        <v>997</v>
      </c>
      <c r="M1971" s="64">
        <f t="shared" si="210"/>
        <v>407</v>
      </c>
    </row>
    <row r="1972" spans="1:13" hidden="1" outlineLevel="1" x14ac:dyDescent="0.35">
      <c r="A1972" s="64">
        <v>51078684</v>
      </c>
      <c r="B1972" s="64" t="s">
        <v>405</v>
      </c>
      <c r="C1972" s="64">
        <v>3050.16</v>
      </c>
      <c r="D1972" s="64">
        <v>151</v>
      </c>
      <c r="E1972" s="64">
        <v>244.54</v>
      </c>
      <c r="F1972" s="64">
        <v>243.33</v>
      </c>
      <c r="H1972" s="64">
        <f t="shared" si="211"/>
        <v>-1.2099999999999795</v>
      </c>
      <c r="J1972" s="64">
        <f t="shared" si="207"/>
        <v>260</v>
      </c>
      <c r="K1972" s="64">
        <f t="shared" si="208"/>
        <v>288</v>
      </c>
      <c r="L1972" s="64">
        <f t="shared" si="209"/>
        <v>997</v>
      </c>
      <c r="M1972" s="64">
        <f t="shared" si="210"/>
        <v>407</v>
      </c>
    </row>
    <row r="1973" spans="1:13" hidden="1" outlineLevel="1" x14ac:dyDescent="0.35">
      <c r="A1973" s="64">
        <v>51078973</v>
      </c>
      <c r="B1973" s="64" t="s">
        <v>416</v>
      </c>
      <c r="C1973" s="64">
        <v>3058.37</v>
      </c>
      <c r="D1973" s="64">
        <v>184</v>
      </c>
      <c r="E1973" s="64">
        <v>238.89</v>
      </c>
      <c r="F1973" s="64">
        <v>0</v>
      </c>
      <c r="H1973" s="64">
        <f t="shared" si="211"/>
        <v>-238.89</v>
      </c>
      <c r="J1973" s="64">
        <f t="shared" si="207"/>
        <v>260</v>
      </c>
      <c r="K1973" s="64">
        <f t="shared" si="208"/>
        <v>288</v>
      </c>
      <c r="L1973" s="64">
        <f t="shared" si="209"/>
        <v>997</v>
      </c>
      <c r="M1973" s="64">
        <f t="shared" si="210"/>
        <v>408</v>
      </c>
    </row>
    <row r="1974" spans="1:13" hidden="1" outlineLevel="1" x14ac:dyDescent="0.35">
      <c r="A1974" s="64">
        <v>51079616</v>
      </c>
      <c r="B1974" s="64" t="s">
        <v>102</v>
      </c>
      <c r="C1974" s="64">
        <v>5719.88</v>
      </c>
      <c r="D1974" s="64">
        <v>185</v>
      </c>
      <c r="E1974" s="64">
        <v>482.57</v>
      </c>
      <c r="F1974" s="64">
        <v>482.78</v>
      </c>
      <c r="H1974" s="64">
        <f t="shared" si="211"/>
        <v>0.20999999999997954</v>
      </c>
      <c r="J1974" s="64">
        <f t="shared" si="207"/>
        <v>261</v>
      </c>
      <c r="K1974" s="64">
        <f t="shared" si="208"/>
        <v>288</v>
      </c>
      <c r="L1974" s="64">
        <f t="shared" si="209"/>
        <v>997</v>
      </c>
      <c r="M1974" s="64">
        <f t="shared" si="210"/>
        <v>408</v>
      </c>
    </row>
    <row r="1975" spans="1:13" hidden="1" outlineLevel="1" x14ac:dyDescent="0.35">
      <c r="A1975" s="64">
        <v>51080100</v>
      </c>
      <c r="B1975" s="64" t="s">
        <v>102</v>
      </c>
      <c r="C1975" s="64">
        <v>3212.24</v>
      </c>
      <c r="D1975" s="64">
        <v>151</v>
      </c>
      <c r="E1975" s="64">
        <v>262.41000000000003</v>
      </c>
      <c r="F1975" s="64">
        <v>260.11</v>
      </c>
      <c r="H1975" s="64">
        <f t="shared" si="211"/>
        <v>-2.3000000000000114</v>
      </c>
      <c r="J1975" s="64">
        <f t="shared" si="207"/>
        <v>262</v>
      </c>
      <c r="K1975" s="64">
        <f t="shared" si="208"/>
        <v>288</v>
      </c>
      <c r="L1975" s="64">
        <f t="shared" si="209"/>
        <v>997</v>
      </c>
      <c r="M1975" s="64">
        <f t="shared" si="210"/>
        <v>408</v>
      </c>
    </row>
    <row r="1976" spans="1:13" hidden="1" outlineLevel="1" x14ac:dyDescent="0.35">
      <c r="A1976" s="64">
        <v>51080241</v>
      </c>
      <c r="B1976" s="64" t="s">
        <v>184</v>
      </c>
      <c r="C1976" s="64">
        <v>2107.39</v>
      </c>
      <c r="D1976" s="64">
        <v>185</v>
      </c>
      <c r="E1976" s="64">
        <v>164.2</v>
      </c>
      <c r="F1976" s="64">
        <v>0</v>
      </c>
      <c r="H1976" s="64">
        <f t="shared" si="211"/>
        <v>-164.2</v>
      </c>
      <c r="J1976" s="64">
        <f t="shared" si="207"/>
        <v>262</v>
      </c>
      <c r="K1976" s="64">
        <f t="shared" si="208"/>
        <v>288</v>
      </c>
      <c r="L1976" s="64">
        <f t="shared" si="209"/>
        <v>998</v>
      </c>
      <c r="M1976" s="64">
        <f t="shared" si="210"/>
        <v>408</v>
      </c>
    </row>
    <row r="1977" spans="1:13" hidden="1" outlineLevel="1" x14ac:dyDescent="0.35">
      <c r="A1977" s="64">
        <v>51081752</v>
      </c>
      <c r="B1977" s="64" t="s">
        <v>102</v>
      </c>
      <c r="C1977" s="64">
        <v>4365.47</v>
      </c>
      <c r="D1977" s="64">
        <v>153</v>
      </c>
      <c r="E1977" s="64">
        <v>367.84</v>
      </c>
      <c r="F1977" s="64">
        <v>367.1</v>
      </c>
      <c r="H1977" s="64">
        <f t="shared" si="211"/>
        <v>-0.73999999999995225</v>
      </c>
      <c r="J1977" s="64">
        <f t="shared" si="207"/>
        <v>263</v>
      </c>
      <c r="K1977" s="64">
        <f t="shared" si="208"/>
        <v>288</v>
      </c>
      <c r="L1977" s="64">
        <f t="shared" si="209"/>
        <v>998</v>
      </c>
      <c r="M1977" s="64">
        <f t="shared" si="210"/>
        <v>408</v>
      </c>
    </row>
    <row r="1978" spans="1:13" hidden="1" outlineLevel="1" x14ac:dyDescent="0.35">
      <c r="A1978" s="64">
        <v>51083203</v>
      </c>
      <c r="B1978" s="64" t="s">
        <v>416</v>
      </c>
      <c r="C1978" s="64">
        <v>3657.69</v>
      </c>
      <c r="D1978" s="64">
        <v>185</v>
      </c>
      <c r="E1978" s="64">
        <v>307.87</v>
      </c>
      <c r="F1978" s="64">
        <v>0</v>
      </c>
      <c r="H1978" s="64">
        <f t="shared" si="211"/>
        <v>-307.87</v>
      </c>
      <c r="J1978" s="64">
        <f t="shared" si="207"/>
        <v>263</v>
      </c>
      <c r="K1978" s="64">
        <f t="shared" si="208"/>
        <v>288</v>
      </c>
      <c r="L1978" s="64">
        <f t="shared" si="209"/>
        <v>998</v>
      </c>
      <c r="M1978" s="64">
        <f t="shared" si="210"/>
        <v>409</v>
      </c>
    </row>
    <row r="1979" spans="1:13" hidden="1" outlineLevel="1" x14ac:dyDescent="0.35">
      <c r="A1979" s="64">
        <v>51083253</v>
      </c>
      <c r="B1979" s="64" t="s">
        <v>416</v>
      </c>
      <c r="C1979" s="64">
        <v>1907.85</v>
      </c>
      <c r="D1979" s="64">
        <v>153</v>
      </c>
      <c r="E1979" s="64">
        <v>144.41999999999999</v>
      </c>
      <c r="F1979" s="64">
        <v>0</v>
      </c>
      <c r="H1979" s="64">
        <f t="shared" si="211"/>
        <v>-144.41999999999999</v>
      </c>
      <c r="J1979" s="64">
        <f t="shared" si="207"/>
        <v>263</v>
      </c>
      <c r="K1979" s="64">
        <f t="shared" si="208"/>
        <v>288</v>
      </c>
      <c r="L1979" s="64">
        <f t="shared" si="209"/>
        <v>998</v>
      </c>
      <c r="M1979" s="64">
        <f t="shared" si="210"/>
        <v>410</v>
      </c>
    </row>
    <row r="1980" spans="1:13" hidden="1" outlineLevel="1" x14ac:dyDescent="0.35">
      <c r="A1980" s="64">
        <v>51083378</v>
      </c>
      <c r="B1980" s="64" t="s">
        <v>184</v>
      </c>
      <c r="C1980" s="64">
        <v>2260.19</v>
      </c>
      <c r="D1980" s="64">
        <v>183</v>
      </c>
      <c r="E1980" s="64">
        <v>183.19</v>
      </c>
      <c r="F1980" s="64">
        <v>0</v>
      </c>
      <c r="H1980" s="64">
        <f t="shared" si="211"/>
        <v>-183.19</v>
      </c>
      <c r="J1980" s="64">
        <f t="shared" si="207"/>
        <v>263</v>
      </c>
      <c r="K1980" s="64">
        <f t="shared" si="208"/>
        <v>288</v>
      </c>
      <c r="L1980" s="64">
        <f t="shared" si="209"/>
        <v>999</v>
      </c>
      <c r="M1980" s="64">
        <f t="shared" si="210"/>
        <v>410</v>
      </c>
    </row>
    <row r="1981" spans="1:13" hidden="1" outlineLevel="1" x14ac:dyDescent="0.35">
      <c r="A1981" s="64">
        <v>51084722</v>
      </c>
      <c r="B1981" s="64" t="s">
        <v>102</v>
      </c>
      <c r="C1981" s="64">
        <v>3820.08</v>
      </c>
      <c r="D1981" s="64">
        <v>186</v>
      </c>
      <c r="E1981" s="64">
        <v>292.75</v>
      </c>
      <c r="F1981" s="64">
        <v>292.27999999999997</v>
      </c>
      <c r="H1981" s="64">
        <f t="shared" si="211"/>
        <v>-0.47000000000002728</v>
      </c>
      <c r="J1981" s="64">
        <f t="shared" si="207"/>
        <v>264</v>
      </c>
      <c r="K1981" s="64">
        <f t="shared" si="208"/>
        <v>288</v>
      </c>
      <c r="L1981" s="64">
        <f t="shared" si="209"/>
        <v>999</v>
      </c>
      <c r="M1981" s="64">
        <f t="shared" si="210"/>
        <v>410</v>
      </c>
    </row>
    <row r="1982" spans="1:13" hidden="1" outlineLevel="1" x14ac:dyDescent="0.35">
      <c r="A1982" s="64">
        <v>51085259</v>
      </c>
      <c r="B1982" s="64" t="s">
        <v>184</v>
      </c>
      <c r="C1982" s="64">
        <v>7343.39</v>
      </c>
      <c r="D1982" s="64">
        <v>186</v>
      </c>
      <c r="E1982" s="64">
        <v>600.20000000000005</v>
      </c>
      <c r="F1982" s="64">
        <v>0</v>
      </c>
      <c r="H1982" s="64">
        <f t="shared" si="211"/>
        <v>-600.20000000000005</v>
      </c>
      <c r="J1982" s="64">
        <f t="shared" si="207"/>
        <v>264</v>
      </c>
      <c r="K1982" s="64">
        <f t="shared" si="208"/>
        <v>288</v>
      </c>
      <c r="L1982" s="64">
        <f t="shared" si="209"/>
        <v>1000</v>
      </c>
      <c r="M1982" s="64">
        <f t="shared" si="210"/>
        <v>410</v>
      </c>
    </row>
    <row r="1983" spans="1:13" hidden="1" outlineLevel="1" x14ac:dyDescent="0.35">
      <c r="A1983" s="64">
        <v>51085283</v>
      </c>
      <c r="B1983" s="64" t="s">
        <v>184</v>
      </c>
      <c r="C1983" s="64">
        <v>3578.48</v>
      </c>
      <c r="D1983" s="64">
        <v>184</v>
      </c>
      <c r="E1983" s="64">
        <v>291.51</v>
      </c>
      <c r="F1983" s="64">
        <v>0</v>
      </c>
      <c r="H1983" s="64">
        <f t="shared" si="211"/>
        <v>-291.51</v>
      </c>
      <c r="J1983" s="64">
        <f t="shared" si="207"/>
        <v>264</v>
      </c>
      <c r="K1983" s="64">
        <f t="shared" si="208"/>
        <v>288</v>
      </c>
      <c r="L1983" s="64">
        <f t="shared" si="209"/>
        <v>1001</v>
      </c>
      <c r="M1983" s="64">
        <f t="shared" si="210"/>
        <v>410</v>
      </c>
    </row>
    <row r="1984" spans="1:13" hidden="1" outlineLevel="1" x14ac:dyDescent="0.35">
      <c r="A1984" s="64">
        <v>51085770</v>
      </c>
      <c r="B1984" s="64" t="s">
        <v>405</v>
      </c>
      <c r="C1984" s="64">
        <v>5092.03</v>
      </c>
      <c r="D1984" s="64">
        <v>183</v>
      </c>
      <c r="E1984" s="64">
        <v>419.52</v>
      </c>
      <c r="F1984" s="64">
        <v>419.24</v>
      </c>
      <c r="H1984" s="64">
        <f t="shared" si="211"/>
        <v>-0.27999999999997272</v>
      </c>
      <c r="J1984" s="64">
        <f t="shared" si="207"/>
        <v>264</v>
      </c>
      <c r="K1984" s="64">
        <f t="shared" si="208"/>
        <v>289</v>
      </c>
      <c r="L1984" s="64">
        <f t="shared" si="209"/>
        <v>1001</v>
      </c>
      <c r="M1984" s="64">
        <f t="shared" si="210"/>
        <v>410</v>
      </c>
    </row>
    <row r="1985" spans="1:13" hidden="1" outlineLevel="1" x14ac:dyDescent="0.35">
      <c r="A1985" s="64">
        <v>51086976</v>
      </c>
      <c r="B1985" s="64" t="s">
        <v>184</v>
      </c>
      <c r="C1985" s="64">
        <v>4205.6099999999997</v>
      </c>
      <c r="D1985" s="64">
        <v>182</v>
      </c>
      <c r="E1985" s="64">
        <v>320.92</v>
      </c>
      <c r="F1985" s="64">
        <v>0</v>
      </c>
      <c r="H1985" s="64">
        <f t="shared" si="211"/>
        <v>-320.92</v>
      </c>
      <c r="J1985" s="64">
        <f t="shared" si="207"/>
        <v>264</v>
      </c>
      <c r="K1985" s="64">
        <f t="shared" si="208"/>
        <v>289</v>
      </c>
      <c r="L1985" s="64">
        <f t="shared" si="209"/>
        <v>1002</v>
      </c>
      <c r="M1985" s="64">
        <f t="shared" si="210"/>
        <v>410</v>
      </c>
    </row>
    <row r="1986" spans="1:13" hidden="1" outlineLevel="1" x14ac:dyDescent="0.35">
      <c r="A1986" s="64">
        <v>51087958</v>
      </c>
      <c r="B1986" s="64" t="s">
        <v>184</v>
      </c>
      <c r="C1986" s="64">
        <v>7477.02</v>
      </c>
      <c r="D1986" s="64">
        <v>183</v>
      </c>
      <c r="E1986" s="64">
        <v>624.13</v>
      </c>
      <c r="F1986" s="64">
        <v>0</v>
      </c>
      <c r="H1986" s="64">
        <f t="shared" si="211"/>
        <v>-624.13</v>
      </c>
      <c r="J1986" s="64">
        <f t="shared" si="207"/>
        <v>264</v>
      </c>
      <c r="K1986" s="64">
        <f t="shared" si="208"/>
        <v>289</v>
      </c>
      <c r="L1986" s="64">
        <f t="shared" si="209"/>
        <v>1003</v>
      </c>
      <c r="M1986" s="64">
        <f t="shared" si="210"/>
        <v>410</v>
      </c>
    </row>
    <row r="1987" spans="1:13" hidden="1" outlineLevel="1" x14ac:dyDescent="0.35">
      <c r="A1987" s="64">
        <v>51090737</v>
      </c>
      <c r="B1987" s="64" t="s">
        <v>184</v>
      </c>
      <c r="C1987" s="64">
        <v>1882.76</v>
      </c>
      <c r="D1987" s="64">
        <v>184</v>
      </c>
      <c r="E1987" s="64">
        <v>158.16</v>
      </c>
      <c r="F1987" s="64">
        <v>0</v>
      </c>
      <c r="H1987" s="64">
        <f t="shared" si="211"/>
        <v>-158.16</v>
      </c>
      <c r="J1987" s="64">
        <f t="shared" si="207"/>
        <v>264</v>
      </c>
      <c r="K1987" s="64">
        <f t="shared" si="208"/>
        <v>289</v>
      </c>
      <c r="L1987" s="64">
        <f t="shared" si="209"/>
        <v>1004</v>
      </c>
      <c r="M1987" s="64">
        <f t="shared" si="210"/>
        <v>410</v>
      </c>
    </row>
    <row r="1988" spans="1:13" hidden="1" outlineLevel="1" x14ac:dyDescent="0.35">
      <c r="A1988" s="64">
        <v>51090787</v>
      </c>
      <c r="B1988" s="64" t="s">
        <v>184</v>
      </c>
      <c r="C1988" s="64">
        <v>4456.72</v>
      </c>
      <c r="D1988" s="64">
        <v>183</v>
      </c>
      <c r="E1988" s="64">
        <v>369.09</v>
      </c>
      <c r="F1988" s="64">
        <v>0</v>
      </c>
      <c r="H1988" s="64">
        <f t="shared" si="211"/>
        <v>-369.09</v>
      </c>
      <c r="J1988" s="64">
        <f t="shared" si="207"/>
        <v>264</v>
      </c>
      <c r="K1988" s="64">
        <f t="shared" si="208"/>
        <v>289</v>
      </c>
      <c r="L1988" s="64">
        <f t="shared" si="209"/>
        <v>1005</v>
      </c>
      <c r="M1988" s="64">
        <f t="shared" si="210"/>
        <v>410</v>
      </c>
    </row>
    <row r="1989" spans="1:13" hidden="1" outlineLevel="1" x14ac:dyDescent="0.35">
      <c r="A1989" s="64">
        <v>51091149</v>
      </c>
      <c r="B1989" s="64" t="s">
        <v>184</v>
      </c>
      <c r="C1989" s="64">
        <v>4974.2299999999996</v>
      </c>
      <c r="D1989" s="64">
        <v>185</v>
      </c>
      <c r="E1989" s="64">
        <v>410.65</v>
      </c>
      <c r="F1989" s="64">
        <v>0</v>
      </c>
      <c r="H1989" s="64">
        <f t="shared" si="211"/>
        <v>-410.65</v>
      </c>
      <c r="J1989" s="64">
        <f t="shared" si="207"/>
        <v>264</v>
      </c>
      <c r="K1989" s="64">
        <f t="shared" si="208"/>
        <v>289</v>
      </c>
      <c r="L1989" s="64">
        <f t="shared" si="209"/>
        <v>1006</v>
      </c>
      <c r="M1989" s="64">
        <f t="shared" si="210"/>
        <v>410</v>
      </c>
    </row>
    <row r="1990" spans="1:13" hidden="1" outlineLevel="1" x14ac:dyDescent="0.35">
      <c r="A1990" s="64">
        <v>51091214</v>
      </c>
      <c r="B1990" s="64" t="s">
        <v>184</v>
      </c>
      <c r="C1990" s="64">
        <v>3820.88</v>
      </c>
      <c r="D1990" s="64">
        <v>183</v>
      </c>
      <c r="E1990" s="64">
        <v>310.81</v>
      </c>
      <c r="F1990" s="64">
        <v>0</v>
      </c>
      <c r="H1990" s="64">
        <f t="shared" si="211"/>
        <v>-310.81</v>
      </c>
      <c r="J1990" s="64">
        <f t="shared" si="207"/>
        <v>264</v>
      </c>
      <c r="K1990" s="64">
        <f t="shared" si="208"/>
        <v>289</v>
      </c>
      <c r="L1990" s="64">
        <f t="shared" si="209"/>
        <v>1007</v>
      </c>
      <c r="M1990" s="64">
        <f t="shared" si="210"/>
        <v>410</v>
      </c>
    </row>
    <row r="1991" spans="1:13" hidden="1" outlineLevel="1" x14ac:dyDescent="0.35">
      <c r="A1991" s="64">
        <v>51093210</v>
      </c>
      <c r="B1991" s="64" t="s">
        <v>405</v>
      </c>
      <c r="C1991" s="64">
        <v>3005.04</v>
      </c>
      <c r="D1991" s="64">
        <v>185</v>
      </c>
      <c r="E1991" s="64">
        <v>237.15</v>
      </c>
      <c r="F1991" s="64">
        <v>242.86</v>
      </c>
      <c r="H1991" s="64">
        <f t="shared" si="211"/>
        <v>5.710000000000008</v>
      </c>
      <c r="J1991" s="64">
        <f t="shared" si="207"/>
        <v>264</v>
      </c>
      <c r="K1991" s="64">
        <f t="shared" si="208"/>
        <v>290</v>
      </c>
      <c r="L1991" s="64">
        <f t="shared" si="209"/>
        <v>1007</v>
      </c>
      <c r="M1991" s="64">
        <f t="shared" si="210"/>
        <v>410</v>
      </c>
    </row>
    <row r="1992" spans="1:13" hidden="1" outlineLevel="1" x14ac:dyDescent="0.35">
      <c r="A1992" s="64">
        <v>51094614</v>
      </c>
      <c r="B1992" s="64" t="s">
        <v>184</v>
      </c>
      <c r="C1992" s="64">
        <v>4536.83</v>
      </c>
      <c r="D1992" s="64">
        <v>185</v>
      </c>
      <c r="E1992" s="64">
        <v>388.61</v>
      </c>
      <c r="F1992" s="64">
        <v>0</v>
      </c>
      <c r="H1992" s="64">
        <f t="shared" si="211"/>
        <v>-388.61</v>
      </c>
      <c r="J1992" s="64">
        <f t="shared" si="207"/>
        <v>264</v>
      </c>
      <c r="K1992" s="64">
        <f t="shared" si="208"/>
        <v>290</v>
      </c>
      <c r="L1992" s="64">
        <f t="shared" si="209"/>
        <v>1008</v>
      </c>
      <c r="M1992" s="64">
        <f t="shared" si="210"/>
        <v>410</v>
      </c>
    </row>
    <row r="1993" spans="1:13" hidden="1" outlineLevel="1" x14ac:dyDescent="0.35">
      <c r="A1993" s="64">
        <v>51095399</v>
      </c>
      <c r="B1993" s="64" t="s">
        <v>405</v>
      </c>
      <c r="C1993" s="64">
        <v>4100.59</v>
      </c>
      <c r="D1993" s="64">
        <v>151</v>
      </c>
      <c r="E1993" s="64">
        <v>350.17</v>
      </c>
      <c r="F1993" s="64">
        <v>353.23</v>
      </c>
      <c r="H1993" s="64">
        <f t="shared" si="211"/>
        <v>3.0600000000000023</v>
      </c>
      <c r="J1993" s="64">
        <f t="shared" si="207"/>
        <v>264</v>
      </c>
      <c r="K1993" s="64">
        <f t="shared" si="208"/>
        <v>291</v>
      </c>
      <c r="L1993" s="64">
        <f t="shared" si="209"/>
        <v>1008</v>
      </c>
      <c r="M1993" s="64">
        <f t="shared" si="210"/>
        <v>410</v>
      </c>
    </row>
    <row r="1994" spans="1:13" hidden="1" outlineLevel="1" x14ac:dyDescent="0.35">
      <c r="A1994" s="64">
        <v>51096058</v>
      </c>
      <c r="B1994" s="64" t="s">
        <v>184</v>
      </c>
      <c r="C1994" s="64">
        <v>2853.06</v>
      </c>
      <c r="D1994" s="64">
        <v>184</v>
      </c>
      <c r="E1994" s="64">
        <v>229.57</v>
      </c>
      <c r="F1994" s="64">
        <v>0</v>
      </c>
      <c r="H1994" s="64">
        <f t="shared" si="211"/>
        <v>-229.57</v>
      </c>
      <c r="J1994" s="64">
        <f t="shared" si="207"/>
        <v>264</v>
      </c>
      <c r="K1994" s="64">
        <f t="shared" si="208"/>
        <v>291</v>
      </c>
      <c r="L1994" s="64">
        <f t="shared" si="209"/>
        <v>1009</v>
      </c>
      <c r="M1994" s="64">
        <f t="shared" si="210"/>
        <v>410</v>
      </c>
    </row>
    <row r="1995" spans="1:13" hidden="1" outlineLevel="1" x14ac:dyDescent="0.35">
      <c r="A1995" s="64">
        <v>51096264</v>
      </c>
      <c r="B1995" s="64" t="s">
        <v>405</v>
      </c>
      <c r="C1995" s="64">
        <v>1799.37</v>
      </c>
      <c r="D1995" s="64">
        <v>153</v>
      </c>
      <c r="E1995" s="64">
        <v>154.4</v>
      </c>
      <c r="F1995" s="64">
        <v>153.49</v>
      </c>
      <c r="H1995" s="64">
        <f t="shared" si="211"/>
        <v>-0.90999999999999659</v>
      </c>
      <c r="J1995" s="64">
        <f t="shared" si="207"/>
        <v>264</v>
      </c>
      <c r="K1995" s="64">
        <f t="shared" si="208"/>
        <v>292</v>
      </c>
      <c r="L1995" s="64">
        <f t="shared" si="209"/>
        <v>1009</v>
      </c>
      <c r="M1995" s="64">
        <f t="shared" si="210"/>
        <v>410</v>
      </c>
    </row>
    <row r="1996" spans="1:13" hidden="1" outlineLevel="1" x14ac:dyDescent="0.35">
      <c r="A1996" s="64">
        <v>51096313</v>
      </c>
      <c r="B1996" s="64" t="s">
        <v>405</v>
      </c>
      <c r="C1996" s="64">
        <v>4453.4399999999996</v>
      </c>
      <c r="D1996" s="64">
        <v>154</v>
      </c>
      <c r="E1996" s="64">
        <v>337.74</v>
      </c>
      <c r="F1996" s="64">
        <v>327.98</v>
      </c>
      <c r="H1996" s="64">
        <f t="shared" si="211"/>
        <v>-9.7599999999999909</v>
      </c>
      <c r="J1996" s="64">
        <f t="shared" si="207"/>
        <v>264</v>
      </c>
      <c r="K1996" s="64">
        <f t="shared" si="208"/>
        <v>293</v>
      </c>
      <c r="L1996" s="64">
        <f t="shared" si="209"/>
        <v>1009</v>
      </c>
      <c r="M1996" s="64">
        <f t="shared" si="210"/>
        <v>410</v>
      </c>
    </row>
    <row r="1997" spans="1:13" hidden="1" outlineLevel="1" x14ac:dyDescent="0.35">
      <c r="A1997" s="64">
        <v>51097113</v>
      </c>
      <c r="B1997" s="64" t="s">
        <v>184</v>
      </c>
      <c r="C1997" s="64">
        <v>4626.09</v>
      </c>
      <c r="D1997" s="64">
        <v>186</v>
      </c>
      <c r="E1997" s="64">
        <v>382.76</v>
      </c>
      <c r="F1997" s="64">
        <v>0</v>
      </c>
      <c r="H1997" s="64">
        <f t="shared" si="211"/>
        <v>-382.76</v>
      </c>
      <c r="J1997" s="64">
        <f t="shared" si="207"/>
        <v>264</v>
      </c>
      <c r="K1997" s="64">
        <f t="shared" si="208"/>
        <v>293</v>
      </c>
      <c r="L1997" s="64">
        <f t="shared" si="209"/>
        <v>1010</v>
      </c>
      <c r="M1997" s="64">
        <f t="shared" si="210"/>
        <v>410</v>
      </c>
    </row>
    <row r="1998" spans="1:13" hidden="1" outlineLevel="1" x14ac:dyDescent="0.35">
      <c r="A1998" s="64">
        <v>51097501</v>
      </c>
      <c r="B1998" s="64" t="s">
        <v>184</v>
      </c>
      <c r="C1998" s="64">
        <v>2044.37</v>
      </c>
      <c r="D1998" s="64">
        <v>183</v>
      </c>
      <c r="E1998" s="64">
        <v>173.42</v>
      </c>
      <c r="F1998" s="64">
        <v>0</v>
      </c>
      <c r="H1998" s="64">
        <f t="shared" si="211"/>
        <v>-173.42</v>
      </c>
      <c r="J1998" s="64">
        <f t="shared" si="207"/>
        <v>264</v>
      </c>
      <c r="K1998" s="64">
        <f t="shared" si="208"/>
        <v>293</v>
      </c>
      <c r="L1998" s="64">
        <f t="shared" si="209"/>
        <v>1011</v>
      </c>
      <c r="M1998" s="64">
        <f t="shared" si="210"/>
        <v>410</v>
      </c>
    </row>
    <row r="1999" spans="1:13" hidden="1" outlineLevel="1" x14ac:dyDescent="0.35">
      <c r="A1999" s="64">
        <v>51097551</v>
      </c>
      <c r="B1999" s="64" t="s">
        <v>184</v>
      </c>
      <c r="C1999" s="64">
        <v>2680.77</v>
      </c>
      <c r="D1999" s="64">
        <v>183</v>
      </c>
      <c r="E1999" s="64">
        <v>219.21</v>
      </c>
      <c r="F1999" s="64">
        <v>0</v>
      </c>
      <c r="H1999" s="64">
        <f t="shared" si="211"/>
        <v>-219.21</v>
      </c>
      <c r="J1999" s="64">
        <f t="shared" si="207"/>
        <v>264</v>
      </c>
      <c r="K1999" s="64">
        <f t="shared" si="208"/>
        <v>293</v>
      </c>
      <c r="L1999" s="64">
        <f t="shared" si="209"/>
        <v>1012</v>
      </c>
      <c r="M1999" s="64">
        <f t="shared" si="210"/>
        <v>410</v>
      </c>
    </row>
    <row r="2000" spans="1:13" hidden="1" outlineLevel="1" x14ac:dyDescent="0.35">
      <c r="A2000" s="64">
        <v>51098509</v>
      </c>
      <c r="B2000" s="64" t="s">
        <v>184</v>
      </c>
      <c r="C2000" s="64">
        <v>4249.8500000000004</v>
      </c>
      <c r="D2000" s="64">
        <v>182</v>
      </c>
      <c r="E2000" s="64">
        <v>334.51</v>
      </c>
      <c r="F2000" s="64">
        <v>0</v>
      </c>
      <c r="H2000" s="64">
        <f t="shared" si="211"/>
        <v>-334.51</v>
      </c>
      <c r="J2000" s="64">
        <f t="shared" si="207"/>
        <v>264</v>
      </c>
      <c r="K2000" s="64">
        <f t="shared" si="208"/>
        <v>293</v>
      </c>
      <c r="L2000" s="64">
        <f t="shared" si="209"/>
        <v>1013</v>
      </c>
      <c r="M2000" s="64">
        <f t="shared" si="210"/>
        <v>410</v>
      </c>
    </row>
    <row r="2001" spans="1:13" hidden="1" outlineLevel="1" x14ac:dyDescent="0.35">
      <c r="A2001" s="64">
        <v>51098997</v>
      </c>
      <c r="B2001" s="64" t="s">
        <v>416</v>
      </c>
      <c r="C2001" s="64">
        <v>4938.1499999999996</v>
      </c>
      <c r="D2001" s="64">
        <v>227</v>
      </c>
      <c r="E2001" s="64">
        <v>404</v>
      </c>
      <c r="F2001" s="64">
        <v>0</v>
      </c>
      <c r="H2001" s="64">
        <f t="shared" si="211"/>
        <v>-404</v>
      </c>
      <c r="J2001" s="64">
        <f t="shared" si="207"/>
        <v>264</v>
      </c>
      <c r="K2001" s="64">
        <f t="shared" si="208"/>
        <v>293</v>
      </c>
      <c r="L2001" s="64">
        <f t="shared" si="209"/>
        <v>1013</v>
      </c>
      <c r="M2001" s="64">
        <f t="shared" si="210"/>
        <v>411</v>
      </c>
    </row>
    <row r="2002" spans="1:13" hidden="1" outlineLevel="1" x14ac:dyDescent="0.35">
      <c r="A2002" s="64">
        <v>51099945</v>
      </c>
      <c r="B2002" s="64" t="s">
        <v>184</v>
      </c>
      <c r="C2002" s="64">
        <v>3708.41</v>
      </c>
      <c r="D2002" s="64">
        <v>184</v>
      </c>
      <c r="E2002" s="64">
        <v>300.85000000000002</v>
      </c>
      <c r="F2002" s="64">
        <v>0</v>
      </c>
      <c r="H2002" s="64">
        <f t="shared" si="211"/>
        <v>-300.85000000000002</v>
      </c>
      <c r="J2002" s="64">
        <f t="shared" si="207"/>
        <v>264</v>
      </c>
      <c r="K2002" s="64">
        <f t="shared" si="208"/>
        <v>293</v>
      </c>
      <c r="L2002" s="64">
        <f t="shared" si="209"/>
        <v>1014</v>
      </c>
      <c r="M2002" s="64">
        <f t="shared" si="210"/>
        <v>411</v>
      </c>
    </row>
    <row r="2003" spans="1:13" hidden="1" outlineLevel="1" x14ac:dyDescent="0.35">
      <c r="A2003" s="64">
        <v>51101229</v>
      </c>
      <c r="B2003" s="64" t="s">
        <v>184</v>
      </c>
      <c r="C2003" s="64">
        <v>7403.99</v>
      </c>
      <c r="D2003" s="64">
        <v>182</v>
      </c>
      <c r="E2003" s="64">
        <v>611.97</v>
      </c>
      <c r="F2003" s="64">
        <v>0</v>
      </c>
      <c r="H2003" s="64">
        <f t="shared" si="211"/>
        <v>-611.97</v>
      </c>
      <c r="J2003" s="64">
        <f t="shared" si="207"/>
        <v>264</v>
      </c>
      <c r="K2003" s="64">
        <f t="shared" si="208"/>
        <v>293</v>
      </c>
      <c r="L2003" s="64">
        <f t="shared" si="209"/>
        <v>1015</v>
      </c>
      <c r="M2003" s="64">
        <f t="shared" si="210"/>
        <v>411</v>
      </c>
    </row>
    <row r="2004" spans="1:13" hidden="1" outlineLevel="1" x14ac:dyDescent="0.35">
      <c r="A2004" s="64">
        <v>51102053</v>
      </c>
      <c r="B2004" s="64" t="s">
        <v>416</v>
      </c>
      <c r="C2004" s="64">
        <v>5305.19</v>
      </c>
      <c r="D2004" s="64">
        <v>182</v>
      </c>
      <c r="E2004" s="64">
        <v>434.92</v>
      </c>
      <c r="F2004" s="64">
        <v>0</v>
      </c>
      <c r="H2004" s="64">
        <f t="shared" si="211"/>
        <v>-434.92</v>
      </c>
      <c r="J2004" s="64">
        <f t="shared" si="207"/>
        <v>264</v>
      </c>
      <c r="K2004" s="64">
        <f t="shared" si="208"/>
        <v>293</v>
      </c>
      <c r="L2004" s="64">
        <f t="shared" si="209"/>
        <v>1015</v>
      </c>
      <c r="M2004" s="64">
        <f t="shared" si="210"/>
        <v>412</v>
      </c>
    </row>
    <row r="2005" spans="1:13" hidden="1" outlineLevel="1" x14ac:dyDescent="0.35">
      <c r="A2005" s="64">
        <v>51102566</v>
      </c>
      <c r="B2005" s="64" t="s">
        <v>184</v>
      </c>
      <c r="C2005" s="64">
        <v>4761.93</v>
      </c>
      <c r="D2005" s="64">
        <v>182</v>
      </c>
      <c r="E2005" s="64">
        <v>401.67</v>
      </c>
      <c r="F2005" s="64">
        <v>0</v>
      </c>
      <c r="H2005" s="64">
        <f t="shared" si="211"/>
        <v>-401.67</v>
      </c>
      <c r="J2005" s="64">
        <f t="shared" ref="J2005:J2068" si="212">IF($B2005=J$19,J2004+1,J2004)</f>
        <v>264</v>
      </c>
      <c r="K2005" s="64">
        <f t="shared" ref="K2005:K2068" si="213">IF($B2005=K$19,K2004+1,K2004)</f>
        <v>293</v>
      </c>
      <c r="L2005" s="64">
        <f t="shared" ref="L2005:L2068" si="214">IF($B2005=L$19,L2004+1,L2004)</f>
        <v>1016</v>
      </c>
      <c r="M2005" s="64">
        <f t="shared" ref="M2005:M2068" si="215">IF($B2005=M$19,M2004+1,M2004)</f>
        <v>412</v>
      </c>
    </row>
    <row r="2006" spans="1:13" hidden="1" outlineLevel="1" x14ac:dyDescent="0.35">
      <c r="A2006" s="64">
        <v>51104009</v>
      </c>
      <c r="B2006" s="64" t="s">
        <v>102</v>
      </c>
      <c r="C2006" s="64">
        <v>1827.27</v>
      </c>
      <c r="D2006" s="64">
        <v>184</v>
      </c>
      <c r="E2006" s="64">
        <v>148</v>
      </c>
      <c r="F2006" s="64">
        <v>146.61000000000001</v>
      </c>
      <c r="H2006" s="64">
        <f t="shared" ref="H2006:H2069" si="216">F2006-E2006</f>
        <v>-1.3899999999999864</v>
      </c>
      <c r="J2006" s="64">
        <f t="shared" si="212"/>
        <v>265</v>
      </c>
      <c r="K2006" s="64">
        <f t="shared" si="213"/>
        <v>293</v>
      </c>
      <c r="L2006" s="64">
        <f t="shared" si="214"/>
        <v>1016</v>
      </c>
      <c r="M2006" s="64">
        <f t="shared" si="215"/>
        <v>412</v>
      </c>
    </row>
    <row r="2007" spans="1:13" hidden="1" outlineLevel="1" x14ac:dyDescent="0.35">
      <c r="A2007" s="64">
        <v>51104033</v>
      </c>
      <c r="B2007" s="64" t="s">
        <v>184</v>
      </c>
      <c r="C2007" s="64">
        <v>3971.49</v>
      </c>
      <c r="D2007" s="64">
        <v>184</v>
      </c>
      <c r="E2007" s="64">
        <v>330.87</v>
      </c>
      <c r="F2007" s="64">
        <v>0</v>
      </c>
      <c r="H2007" s="64">
        <f t="shared" si="216"/>
        <v>-330.87</v>
      </c>
      <c r="J2007" s="64">
        <f t="shared" si="212"/>
        <v>265</v>
      </c>
      <c r="K2007" s="64">
        <f t="shared" si="213"/>
        <v>293</v>
      </c>
      <c r="L2007" s="64">
        <f t="shared" si="214"/>
        <v>1017</v>
      </c>
      <c r="M2007" s="64">
        <f t="shared" si="215"/>
        <v>412</v>
      </c>
    </row>
    <row r="2008" spans="1:13" hidden="1" outlineLevel="1" x14ac:dyDescent="0.35">
      <c r="A2008" s="64">
        <v>51108184</v>
      </c>
      <c r="B2008" s="64" t="s">
        <v>184</v>
      </c>
      <c r="C2008" s="64">
        <v>3468.83</v>
      </c>
      <c r="D2008" s="64">
        <v>185</v>
      </c>
      <c r="E2008" s="64">
        <v>280.87</v>
      </c>
      <c r="F2008" s="64">
        <v>0</v>
      </c>
      <c r="H2008" s="64">
        <f t="shared" si="216"/>
        <v>-280.87</v>
      </c>
      <c r="J2008" s="64">
        <f t="shared" si="212"/>
        <v>265</v>
      </c>
      <c r="K2008" s="64">
        <f t="shared" si="213"/>
        <v>293</v>
      </c>
      <c r="L2008" s="64">
        <f t="shared" si="214"/>
        <v>1018</v>
      </c>
      <c r="M2008" s="64">
        <f t="shared" si="215"/>
        <v>412</v>
      </c>
    </row>
    <row r="2009" spans="1:13" hidden="1" outlineLevel="1" x14ac:dyDescent="0.35">
      <c r="A2009" s="64">
        <v>51108241</v>
      </c>
      <c r="B2009" s="64" t="s">
        <v>184</v>
      </c>
      <c r="C2009" s="64">
        <v>6397.02</v>
      </c>
      <c r="D2009" s="64">
        <v>183</v>
      </c>
      <c r="E2009" s="64">
        <v>529.15</v>
      </c>
      <c r="F2009" s="64">
        <v>0</v>
      </c>
      <c r="H2009" s="64">
        <f t="shared" si="216"/>
        <v>-529.15</v>
      </c>
      <c r="J2009" s="64">
        <f t="shared" si="212"/>
        <v>265</v>
      </c>
      <c r="K2009" s="64">
        <f t="shared" si="213"/>
        <v>293</v>
      </c>
      <c r="L2009" s="64">
        <f t="shared" si="214"/>
        <v>1019</v>
      </c>
      <c r="M2009" s="64">
        <f t="shared" si="215"/>
        <v>412</v>
      </c>
    </row>
    <row r="2010" spans="1:13" hidden="1" outlineLevel="1" x14ac:dyDescent="0.35">
      <c r="A2010" s="64">
        <v>51110957</v>
      </c>
      <c r="B2010" s="64" t="s">
        <v>416</v>
      </c>
      <c r="C2010" s="64">
        <v>5427.97</v>
      </c>
      <c r="D2010" s="64">
        <v>182</v>
      </c>
      <c r="E2010" s="64">
        <v>443.56</v>
      </c>
      <c r="F2010" s="64">
        <v>0</v>
      </c>
      <c r="H2010" s="64">
        <f t="shared" si="216"/>
        <v>-443.56</v>
      </c>
      <c r="J2010" s="64">
        <f t="shared" si="212"/>
        <v>265</v>
      </c>
      <c r="K2010" s="64">
        <f t="shared" si="213"/>
        <v>293</v>
      </c>
      <c r="L2010" s="64">
        <f t="shared" si="214"/>
        <v>1019</v>
      </c>
      <c r="M2010" s="64">
        <f t="shared" si="215"/>
        <v>413</v>
      </c>
    </row>
    <row r="2011" spans="1:13" hidden="1" outlineLevel="1" x14ac:dyDescent="0.35">
      <c r="A2011" s="64">
        <v>51112276</v>
      </c>
      <c r="B2011" s="64" t="s">
        <v>184</v>
      </c>
      <c r="C2011" s="64">
        <v>832.86</v>
      </c>
      <c r="D2011" s="64">
        <v>185</v>
      </c>
      <c r="E2011" s="64">
        <v>64.91</v>
      </c>
      <c r="F2011" s="64">
        <v>0</v>
      </c>
      <c r="H2011" s="64">
        <f t="shared" si="216"/>
        <v>-64.91</v>
      </c>
      <c r="J2011" s="64">
        <f t="shared" si="212"/>
        <v>265</v>
      </c>
      <c r="K2011" s="64">
        <f t="shared" si="213"/>
        <v>293</v>
      </c>
      <c r="L2011" s="64">
        <f t="shared" si="214"/>
        <v>1020</v>
      </c>
      <c r="M2011" s="64">
        <f t="shared" si="215"/>
        <v>413</v>
      </c>
    </row>
    <row r="2012" spans="1:13" hidden="1" outlineLevel="1" x14ac:dyDescent="0.35">
      <c r="A2012" s="64">
        <v>51115238</v>
      </c>
      <c r="B2012" s="64" t="s">
        <v>184</v>
      </c>
      <c r="C2012" s="64">
        <v>3153.51</v>
      </c>
      <c r="D2012" s="64">
        <v>182</v>
      </c>
      <c r="E2012" s="64">
        <v>259.99</v>
      </c>
      <c r="F2012" s="64">
        <v>0</v>
      </c>
      <c r="H2012" s="64">
        <f t="shared" si="216"/>
        <v>-259.99</v>
      </c>
      <c r="J2012" s="64">
        <f t="shared" si="212"/>
        <v>265</v>
      </c>
      <c r="K2012" s="64">
        <f t="shared" si="213"/>
        <v>293</v>
      </c>
      <c r="L2012" s="64">
        <f t="shared" si="214"/>
        <v>1021</v>
      </c>
      <c r="M2012" s="64">
        <f t="shared" si="215"/>
        <v>413</v>
      </c>
    </row>
    <row r="2013" spans="1:13" hidden="1" outlineLevel="1" x14ac:dyDescent="0.35">
      <c r="A2013" s="64">
        <v>51115254</v>
      </c>
      <c r="B2013" s="64" t="s">
        <v>184</v>
      </c>
      <c r="C2013" s="64">
        <v>2122.9499999999998</v>
      </c>
      <c r="D2013" s="64">
        <v>183</v>
      </c>
      <c r="E2013" s="64">
        <v>172.49</v>
      </c>
      <c r="F2013" s="64">
        <v>0</v>
      </c>
      <c r="H2013" s="64">
        <f t="shared" si="216"/>
        <v>-172.49</v>
      </c>
      <c r="J2013" s="64">
        <f t="shared" si="212"/>
        <v>265</v>
      </c>
      <c r="K2013" s="64">
        <f t="shared" si="213"/>
        <v>293</v>
      </c>
      <c r="L2013" s="64">
        <f t="shared" si="214"/>
        <v>1022</v>
      </c>
      <c r="M2013" s="64">
        <f t="shared" si="215"/>
        <v>413</v>
      </c>
    </row>
    <row r="2014" spans="1:13" hidden="1" outlineLevel="1" x14ac:dyDescent="0.35">
      <c r="A2014" s="64">
        <v>51115345</v>
      </c>
      <c r="B2014" s="64" t="s">
        <v>184</v>
      </c>
      <c r="C2014" s="64">
        <v>5169.18</v>
      </c>
      <c r="D2014" s="64">
        <v>186</v>
      </c>
      <c r="E2014" s="64">
        <v>408.55</v>
      </c>
      <c r="F2014" s="64">
        <v>0</v>
      </c>
      <c r="H2014" s="64">
        <f t="shared" si="216"/>
        <v>-408.55</v>
      </c>
      <c r="J2014" s="64">
        <f t="shared" si="212"/>
        <v>265</v>
      </c>
      <c r="K2014" s="64">
        <f t="shared" si="213"/>
        <v>293</v>
      </c>
      <c r="L2014" s="64">
        <f t="shared" si="214"/>
        <v>1023</v>
      </c>
      <c r="M2014" s="64">
        <f t="shared" si="215"/>
        <v>413</v>
      </c>
    </row>
    <row r="2015" spans="1:13" hidden="1" outlineLevel="1" x14ac:dyDescent="0.35">
      <c r="A2015" s="64">
        <v>51115428</v>
      </c>
      <c r="B2015" s="64" t="s">
        <v>416</v>
      </c>
      <c r="C2015" s="64">
        <v>6529.32</v>
      </c>
      <c r="D2015" s="64">
        <v>184</v>
      </c>
      <c r="E2015" s="64">
        <v>552.45000000000005</v>
      </c>
      <c r="F2015" s="64">
        <v>0</v>
      </c>
      <c r="H2015" s="64">
        <f t="shared" si="216"/>
        <v>-552.45000000000005</v>
      </c>
      <c r="J2015" s="64">
        <f t="shared" si="212"/>
        <v>265</v>
      </c>
      <c r="K2015" s="64">
        <f t="shared" si="213"/>
        <v>293</v>
      </c>
      <c r="L2015" s="64">
        <f t="shared" si="214"/>
        <v>1023</v>
      </c>
      <c r="M2015" s="64">
        <f t="shared" si="215"/>
        <v>414</v>
      </c>
    </row>
    <row r="2016" spans="1:13" hidden="1" outlineLevel="1" x14ac:dyDescent="0.35">
      <c r="A2016" s="64">
        <v>51116533</v>
      </c>
      <c r="B2016" s="64" t="s">
        <v>416</v>
      </c>
      <c r="C2016" s="64">
        <v>2432.9699999999998</v>
      </c>
      <c r="D2016" s="64">
        <v>183</v>
      </c>
      <c r="E2016" s="64">
        <v>194.1</v>
      </c>
      <c r="F2016" s="64">
        <v>0</v>
      </c>
      <c r="H2016" s="64">
        <f t="shared" si="216"/>
        <v>-194.1</v>
      </c>
      <c r="J2016" s="64">
        <f t="shared" si="212"/>
        <v>265</v>
      </c>
      <c r="K2016" s="64">
        <f t="shared" si="213"/>
        <v>293</v>
      </c>
      <c r="L2016" s="64">
        <f t="shared" si="214"/>
        <v>1023</v>
      </c>
      <c r="M2016" s="64">
        <f t="shared" si="215"/>
        <v>415</v>
      </c>
    </row>
    <row r="2017" spans="1:13" hidden="1" outlineLevel="1" x14ac:dyDescent="0.35">
      <c r="A2017" s="64">
        <v>51118018</v>
      </c>
      <c r="B2017" s="64" t="s">
        <v>102</v>
      </c>
      <c r="C2017" s="64">
        <v>2669.58</v>
      </c>
      <c r="D2017" s="64">
        <v>151</v>
      </c>
      <c r="E2017" s="64">
        <v>215.42</v>
      </c>
      <c r="F2017" s="64">
        <v>216.84</v>
      </c>
      <c r="H2017" s="64">
        <f t="shared" si="216"/>
        <v>1.4200000000000159</v>
      </c>
      <c r="J2017" s="64">
        <f t="shared" si="212"/>
        <v>266</v>
      </c>
      <c r="K2017" s="64">
        <f t="shared" si="213"/>
        <v>293</v>
      </c>
      <c r="L2017" s="64">
        <f t="shared" si="214"/>
        <v>1023</v>
      </c>
      <c r="M2017" s="64">
        <f t="shared" si="215"/>
        <v>415</v>
      </c>
    </row>
    <row r="2018" spans="1:13" hidden="1" outlineLevel="1" x14ac:dyDescent="0.35">
      <c r="A2018" s="64">
        <v>51119884</v>
      </c>
      <c r="B2018" s="64" t="s">
        <v>416</v>
      </c>
      <c r="C2018" s="64">
        <v>543.9</v>
      </c>
      <c r="D2018" s="64">
        <v>186</v>
      </c>
      <c r="E2018" s="64">
        <v>44.37</v>
      </c>
      <c r="F2018" s="64">
        <v>0</v>
      </c>
      <c r="H2018" s="64">
        <f t="shared" si="216"/>
        <v>-44.37</v>
      </c>
      <c r="J2018" s="64">
        <f t="shared" si="212"/>
        <v>266</v>
      </c>
      <c r="K2018" s="64">
        <f t="shared" si="213"/>
        <v>293</v>
      </c>
      <c r="L2018" s="64">
        <f t="shared" si="214"/>
        <v>1023</v>
      </c>
      <c r="M2018" s="64">
        <f t="shared" si="215"/>
        <v>416</v>
      </c>
    </row>
    <row r="2019" spans="1:13" hidden="1" outlineLevel="1" x14ac:dyDescent="0.35">
      <c r="A2019" s="64">
        <v>51120568</v>
      </c>
      <c r="B2019" s="64" t="s">
        <v>184</v>
      </c>
      <c r="C2019" s="64">
        <v>7257.92</v>
      </c>
      <c r="D2019" s="64">
        <v>185</v>
      </c>
      <c r="E2019" s="64">
        <v>558.30999999999995</v>
      </c>
      <c r="F2019" s="64">
        <v>0</v>
      </c>
      <c r="H2019" s="64">
        <f t="shared" si="216"/>
        <v>-558.30999999999995</v>
      </c>
      <c r="J2019" s="64">
        <f t="shared" si="212"/>
        <v>266</v>
      </c>
      <c r="K2019" s="64">
        <f t="shared" si="213"/>
        <v>293</v>
      </c>
      <c r="L2019" s="64">
        <f t="shared" si="214"/>
        <v>1024</v>
      </c>
      <c r="M2019" s="64">
        <f t="shared" si="215"/>
        <v>416</v>
      </c>
    </row>
    <row r="2020" spans="1:13" hidden="1" outlineLevel="1" x14ac:dyDescent="0.35">
      <c r="A2020" s="64">
        <v>51120964</v>
      </c>
      <c r="B2020" s="64" t="s">
        <v>416</v>
      </c>
      <c r="C2020" s="64">
        <v>9364.19</v>
      </c>
      <c r="D2020" s="64">
        <v>184</v>
      </c>
      <c r="E2020" s="64">
        <v>775.17</v>
      </c>
      <c r="F2020" s="64">
        <v>0</v>
      </c>
      <c r="H2020" s="64">
        <f t="shared" si="216"/>
        <v>-775.17</v>
      </c>
      <c r="J2020" s="64">
        <f t="shared" si="212"/>
        <v>266</v>
      </c>
      <c r="K2020" s="64">
        <f t="shared" si="213"/>
        <v>293</v>
      </c>
      <c r="L2020" s="64">
        <f t="shared" si="214"/>
        <v>1024</v>
      </c>
      <c r="M2020" s="64">
        <f t="shared" si="215"/>
        <v>417</v>
      </c>
    </row>
    <row r="2021" spans="1:13" hidden="1" outlineLevel="1" x14ac:dyDescent="0.35">
      <c r="A2021" s="64">
        <v>51121061</v>
      </c>
      <c r="B2021" s="64" t="s">
        <v>184</v>
      </c>
      <c r="C2021" s="64">
        <v>5013.6899999999996</v>
      </c>
      <c r="D2021" s="64">
        <v>185</v>
      </c>
      <c r="E2021" s="64">
        <v>413.11</v>
      </c>
      <c r="F2021" s="64">
        <v>0</v>
      </c>
      <c r="H2021" s="64">
        <f t="shared" si="216"/>
        <v>-413.11</v>
      </c>
      <c r="J2021" s="64">
        <f t="shared" si="212"/>
        <v>266</v>
      </c>
      <c r="K2021" s="64">
        <f t="shared" si="213"/>
        <v>293</v>
      </c>
      <c r="L2021" s="64">
        <f t="shared" si="214"/>
        <v>1025</v>
      </c>
      <c r="M2021" s="64">
        <f t="shared" si="215"/>
        <v>417</v>
      </c>
    </row>
    <row r="2022" spans="1:13" hidden="1" outlineLevel="1" x14ac:dyDescent="0.35">
      <c r="A2022" s="64">
        <v>51121615</v>
      </c>
      <c r="B2022" s="64" t="s">
        <v>184</v>
      </c>
      <c r="C2022" s="64">
        <v>2642.89</v>
      </c>
      <c r="D2022" s="64">
        <v>184</v>
      </c>
      <c r="E2022" s="64">
        <v>212.2</v>
      </c>
      <c r="F2022" s="64">
        <v>0</v>
      </c>
      <c r="H2022" s="64">
        <f t="shared" si="216"/>
        <v>-212.2</v>
      </c>
      <c r="J2022" s="64">
        <f t="shared" si="212"/>
        <v>266</v>
      </c>
      <c r="K2022" s="64">
        <f t="shared" si="213"/>
        <v>293</v>
      </c>
      <c r="L2022" s="64">
        <f t="shared" si="214"/>
        <v>1026</v>
      </c>
      <c r="M2022" s="64">
        <f t="shared" si="215"/>
        <v>417</v>
      </c>
    </row>
    <row r="2023" spans="1:13" hidden="1" outlineLevel="1" x14ac:dyDescent="0.35">
      <c r="A2023" s="64">
        <v>51121855</v>
      </c>
      <c r="B2023" s="64" t="s">
        <v>416</v>
      </c>
      <c r="C2023" s="64">
        <v>6608.97</v>
      </c>
      <c r="D2023" s="64">
        <v>183</v>
      </c>
      <c r="E2023" s="64">
        <v>543.63</v>
      </c>
      <c r="F2023" s="64">
        <v>0</v>
      </c>
      <c r="H2023" s="64">
        <f t="shared" si="216"/>
        <v>-543.63</v>
      </c>
      <c r="J2023" s="64">
        <f t="shared" si="212"/>
        <v>266</v>
      </c>
      <c r="K2023" s="64">
        <f t="shared" si="213"/>
        <v>293</v>
      </c>
      <c r="L2023" s="64">
        <f t="shared" si="214"/>
        <v>1026</v>
      </c>
      <c r="M2023" s="64">
        <f t="shared" si="215"/>
        <v>418</v>
      </c>
    </row>
    <row r="2024" spans="1:13" hidden="1" outlineLevel="1" x14ac:dyDescent="0.35">
      <c r="A2024" s="64">
        <v>51122308</v>
      </c>
      <c r="B2024" s="64" t="s">
        <v>405</v>
      </c>
      <c r="C2024" s="64">
        <v>3646.02</v>
      </c>
      <c r="D2024" s="64">
        <v>182</v>
      </c>
      <c r="E2024" s="64">
        <v>260.79000000000002</v>
      </c>
      <c r="F2024" s="64">
        <v>249.71</v>
      </c>
      <c r="H2024" s="64">
        <f t="shared" si="216"/>
        <v>-11.080000000000013</v>
      </c>
      <c r="J2024" s="64">
        <f t="shared" si="212"/>
        <v>266</v>
      </c>
      <c r="K2024" s="64">
        <f t="shared" si="213"/>
        <v>294</v>
      </c>
      <c r="L2024" s="64">
        <f t="shared" si="214"/>
        <v>1026</v>
      </c>
      <c r="M2024" s="64">
        <f t="shared" si="215"/>
        <v>418</v>
      </c>
    </row>
    <row r="2025" spans="1:13" hidden="1" outlineLevel="1" x14ac:dyDescent="0.35">
      <c r="A2025" s="64">
        <v>51122720</v>
      </c>
      <c r="B2025" s="64" t="s">
        <v>405</v>
      </c>
      <c r="C2025" s="64">
        <v>3666.69</v>
      </c>
      <c r="D2025" s="64">
        <v>184</v>
      </c>
      <c r="E2025" s="64">
        <v>300.83999999999997</v>
      </c>
      <c r="F2025" s="64">
        <v>300.38</v>
      </c>
      <c r="H2025" s="64">
        <f t="shared" si="216"/>
        <v>-0.45999999999997954</v>
      </c>
      <c r="J2025" s="64">
        <f t="shared" si="212"/>
        <v>266</v>
      </c>
      <c r="K2025" s="64">
        <f t="shared" si="213"/>
        <v>295</v>
      </c>
      <c r="L2025" s="64">
        <f t="shared" si="214"/>
        <v>1026</v>
      </c>
      <c r="M2025" s="64">
        <f t="shared" si="215"/>
        <v>418</v>
      </c>
    </row>
    <row r="2026" spans="1:13" hidden="1" outlineLevel="1" x14ac:dyDescent="0.35">
      <c r="A2026" s="64">
        <v>51125344</v>
      </c>
      <c r="B2026" s="64" t="s">
        <v>184</v>
      </c>
      <c r="C2026" s="64">
        <v>2758.27</v>
      </c>
      <c r="D2026" s="64">
        <v>184</v>
      </c>
      <c r="E2026" s="64">
        <v>232.6</v>
      </c>
      <c r="F2026" s="64">
        <v>0</v>
      </c>
      <c r="H2026" s="64">
        <f t="shared" si="216"/>
        <v>-232.6</v>
      </c>
      <c r="J2026" s="64">
        <f t="shared" si="212"/>
        <v>266</v>
      </c>
      <c r="K2026" s="64">
        <f t="shared" si="213"/>
        <v>295</v>
      </c>
      <c r="L2026" s="64">
        <f t="shared" si="214"/>
        <v>1027</v>
      </c>
      <c r="M2026" s="64">
        <f t="shared" si="215"/>
        <v>418</v>
      </c>
    </row>
    <row r="2027" spans="1:13" hidden="1" outlineLevel="1" x14ac:dyDescent="0.35">
      <c r="A2027" s="64">
        <v>51125568</v>
      </c>
      <c r="B2027" s="64" t="s">
        <v>184</v>
      </c>
      <c r="C2027" s="64">
        <v>3489.66</v>
      </c>
      <c r="D2027" s="64">
        <v>183</v>
      </c>
      <c r="E2027" s="64">
        <v>281.17</v>
      </c>
      <c r="F2027" s="64">
        <v>0</v>
      </c>
      <c r="H2027" s="64">
        <f t="shared" si="216"/>
        <v>-281.17</v>
      </c>
      <c r="J2027" s="64">
        <f t="shared" si="212"/>
        <v>266</v>
      </c>
      <c r="K2027" s="64">
        <f t="shared" si="213"/>
        <v>295</v>
      </c>
      <c r="L2027" s="64">
        <f t="shared" si="214"/>
        <v>1028</v>
      </c>
      <c r="M2027" s="64">
        <f t="shared" si="215"/>
        <v>418</v>
      </c>
    </row>
    <row r="2028" spans="1:13" hidden="1" outlineLevel="1" x14ac:dyDescent="0.35">
      <c r="A2028" s="64">
        <v>51125641</v>
      </c>
      <c r="B2028" s="64" t="s">
        <v>405</v>
      </c>
      <c r="C2028" s="64">
        <v>3870.1</v>
      </c>
      <c r="D2028" s="64">
        <v>154</v>
      </c>
      <c r="E2028" s="64">
        <v>315.77</v>
      </c>
      <c r="F2028" s="64">
        <v>312.17</v>
      </c>
      <c r="H2028" s="64">
        <f t="shared" si="216"/>
        <v>-3.5999999999999659</v>
      </c>
      <c r="J2028" s="64">
        <f t="shared" si="212"/>
        <v>266</v>
      </c>
      <c r="K2028" s="64">
        <f t="shared" si="213"/>
        <v>296</v>
      </c>
      <c r="L2028" s="64">
        <f t="shared" si="214"/>
        <v>1028</v>
      </c>
      <c r="M2028" s="64">
        <f t="shared" si="215"/>
        <v>418</v>
      </c>
    </row>
    <row r="2029" spans="1:13" hidden="1" outlineLevel="1" x14ac:dyDescent="0.35">
      <c r="A2029" s="64">
        <v>51126029</v>
      </c>
      <c r="B2029" s="64" t="s">
        <v>184</v>
      </c>
      <c r="C2029" s="64">
        <v>3277.21</v>
      </c>
      <c r="D2029" s="64">
        <v>183</v>
      </c>
      <c r="E2029" s="64">
        <v>274.75</v>
      </c>
      <c r="F2029" s="64">
        <v>0</v>
      </c>
      <c r="H2029" s="64">
        <f t="shared" si="216"/>
        <v>-274.75</v>
      </c>
      <c r="J2029" s="64">
        <f t="shared" si="212"/>
        <v>266</v>
      </c>
      <c r="K2029" s="64">
        <f t="shared" si="213"/>
        <v>296</v>
      </c>
      <c r="L2029" s="64">
        <f t="shared" si="214"/>
        <v>1029</v>
      </c>
      <c r="M2029" s="64">
        <f t="shared" si="215"/>
        <v>418</v>
      </c>
    </row>
    <row r="2030" spans="1:13" hidden="1" outlineLevel="1" x14ac:dyDescent="0.35">
      <c r="A2030" s="64">
        <v>51127530</v>
      </c>
      <c r="B2030" s="64" t="s">
        <v>184</v>
      </c>
      <c r="C2030" s="64">
        <v>1892.59</v>
      </c>
      <c r="D2030" s="64">
        <v>183</v>
      </c>
      <c r="E2030" s="64">
        <v>145.35</v>
      </c>
      <c r="F2030" s="64">
        <v>0</v>
      </c>
      <c r="H2030" s="64">
        <f t="shared" si="216"/>
        <v>-145.35</v>
      </c>
      <c r="J2030" s="64">
        <f t="shared" si="212"/>
        <v>266</v>
      </c>
      <c r="K2030" s="64">
        <f t="shared" si="213"/>
        <v>296</v>
      </c>
      <c r="L2030" s="64">
        <f t="shared" si="214"/>
        <v>1030</v>
      </c>
      <c r="M2030" s="64">
        <f t="shared" si="215"/>
        <v>418</v>
      </c>
    </row>
    <row r="2031" spans="1:13" hidden="1" outlineLevel="1" x14ac:dyDescent="0.35">
      <c r="A2031" s="64">
        <v>51128421</v>
      </c>
      <c r="B2031" s="64" t="s">
        <v>416</v>
      </c>
      <c r="C2031" s="64">
        <v>6891.79</v>
      </c>
      <c r="D2031" s="64">
        <v>185</v>
      </c>
      <c r="E2031" s="64">
        <v>556.5</v>
      </c>
      <c r="F2031" s="64">
        <v>0</v>
      </c>
      <c r="H2031" s="64">
        <f t="shared" si="216"/>
        <v>-556.5</v>
      </c>
      <c r="J2031" s="64">
        <f t="shared" si="212"/>
        <v>266</v>
      </c>
      <c r="K2031" s="64">
        <f t="shared" si="213"/>
        <v>296</v>
      </c>
      <c r="L2031" s="64">
        <f t="shared" si="214"/>
        <v>1030</v>
      </c>
      <c r="M2031" s="64">
        <f t="shared" si="215"/>
        <v>419</v>
      </c>
    </row>
    <row r="2032" spans="1:13" hidden="1" outlineLevel="1" x14ac:dyDescent="0.35">
      <c r="A2032" s="64">
        <v>51129544</v>
      </c>
      <c r="B2032" s="64" t="s">
        <v>184</v>
      </c>
      <c r="C2032" s="64">
        <v>2888.54</v>
      </c>
      <c r="D2032" s="64">
        <v>183</v>
      </c>
      <c r="E2032" s="64">
        <v>211.63</v>
      </c>
      <c r="F2032" s="64">
        <v>0</v>
      </c>
      <c r="H2032" s="64">
        <f t="shared" si="216"/>
        <v>-211.63</v>
      </c>
      <c r="J2032" s="64">
        <f t="shared" si="212"/>
        <v>266</v>
      </c>
      <c r="K2032" s="64">
        <f t="shared" si="213"/>
        <v>296</v>
      </c>
      <c r="L2032" s="64">
        <f t="shared" si="214"/>
        <v>1031</v>
      </c>
      <c r="M2032" s="64">
        <f t="shared" si="215"/>
        <v>419</v>
      </c>
    </row>
    <row r="2033" spans="1:13" hidden="1" outlineLevel="1" x14ac:dyDescent="0.35">
      <c r="A2033" s="64">
        <v>51129875</v>
      </c>
      <c r="B2033" s="64" t="s">
        <v>184</v>
      </c>
      <c r="C2033" s="64">
        <v>1980.39</v>
      </c>
      <c r="D2033" s="64">
        <v>184</v>
      </c>
      <c r="E2033" s="64">
        <v>163.84</v>
      </c>
      <c r="F2033" s="64">
        <v>0</v>
      </c>
      <c r="H2033" s="64">
        <f t="shared" si="216"/>
        <v>-163.84</v>
      </c>
      <c r="J2033" s="64">
        <f t="shared" si="212"/>
        <v>266</v>
      </c>
      <c r="K2033" s="64">
        <f t="shared" si="213"/>
        <v>296</v>
      </c>
      <c r="L2033" s="64">
        <f t="shared" si="214"/>
        <v>1032</v>
      </c>
      <c r="M2033" s="64">
        <f t="shared" si="215"/>
        <v>419</v>
      </c>
    </row>
    <row r="2034" spans="1:13" hidden="1" outlineLevel="1" x14ac:dyDescent="0.35">
      <c r="A2034" s="64">
        <v>51129982</v>
      </c>
      <c r="B2034" s="64" t="s">
        <v>405</v>
      </c>
      <c r="C2034" s="64">
        <v>4661.47</v>
      </c>
      <c r="D2034" s="64">
        <v>186</v>
      </c>
      <c r="E2034" s="64">
        <v>386.5</v>
      </c>
      <c r="F2034" s="64">
        <v>381.85</v>
      </c>
      <c r="H2034" s="64">
        <f t="shared" si="216"/>
        <v>-4.6499999999999773</v>
      </c>
      <c r="J2034" s="64">
        <f t="shared" si="212"/>
        <v>266</v>
      </c>
      <c r="K2034" s="64">
        <f t="shared" si="213"/>
        <v>297</v>
      </c>
      <c r="L2034" s="64">
        <f t="shared" si="214"/>
        <v>1032</v>
      </c>
      <c r="M2034" s="64">
        <f t="shared" si="215"/>
        <v>419</v>
      </c>
    </row>
    <row r="2035" spans="1:13" hidden="1" outlineLevel="1" x14ac:dyDescent="0.35">
      <c r="A2035" s="64">
        <v>51130509</v>
      </c>
      <c r="B2035" s="64" t="s">
        <v>184</v>
      </c>
      <c r="C2035" s="64">
        <v>2710.3</v>
      </c>
      <c r="D2035" s="64">
        <v>186</v>
      </c>
      <c r="E2035" s="64">
        <v>211.78</v>
      </c>
      <c r="F2035" s="64">
        <v>0</v>
      </c>
      <c r="H2035" s="64">
        <f t="shared" si="216"/>
        <v>-211.78</v>
      </c>
      <c r="J2035" s="64">
        <f t="shared" si="212"/>
        <v>266</v>
      </c>
      <c r="K2035" s="64">
        <f t="shared" si="213"/>
        <v>297</v>
      </c>
      <c r="L2035" s="64">
        <f t="shared" si="214"/>
        <v>1033</v>
      </c>
      <c r="M2035" s="64">
        <f t="shared" si="215"/>
        <v>419</v>
      </c>
    </row>
    <row r="2036" spans="1:13" hidden="1" outlineLevel="1" x14ac:dyDescent="0.35">
      <c r="A2036" s="64">
        <v>51130773</v>
      </c>
      <c r="B2036" s="64" t="s">
        <v>184</v>
      </c>
      <c r="C2036" s="64">
        <v>3691.99</v>
      </c>
      <c r="D2036" s="64">
        <v>183</v>
      </c>
      <c r="E2036" s="64">
        <v>299.02</v>
      </c>
      <c r="F2036" s="64">
        <v>0</v>
      </c>
      <c r="H2036" s="64">
        <f t="shared" si="216"/>
        <v>-299.02</v>
      </c>
      <c r="J2036" s="64">
        <f t="shared" si="212"/>
        <v>266</v>
      </c>
      <c r="K2036" s="64">
        <f t="shared" si="213"/>
        <v>297</v>
      </c>
      <c r="L2036" s="64">
        <f t="shared" si="214"/>
        <v>1034</v>
      </c>
      <c r="M2036" s="64">
        <f t="shared" si="215"/>
        <v>419</v>
      </c>
    </row>
    <row r="2037" spans="1:13" hidden="1" outlineLevel="1" x14ac:dyDescent="0.35">
      <c r="A2037" s="64">
        <v>51130781</v>
      </c>
      <c r="B2037" s="64" t="s">
        <v>184</v>
      </c>
      <c r="C2037" s="64">
        <v>2876.82</v>
      </c>
      <c r="D2037" s="64">
        <v>186</v>
      </c>
      <c r="E2037" s="64">
        <v>225.85</v>
      </c>
      <c r="F2037" s="64">
        <v>0</v>
      </c>
      <c r="H2037" s="64">
        <f t="shared" si="216"/>
        <v>-225.85</v>
      </c>
      <c r="J2037" s="64">
        <f t="shared" si="212"/>
        <v>266</v>
      </c>
      <c r="K2037" s="64">
        <f t="shared" si="213"/>
        <v>297</v>
      </c>
      <c r="L2037" s="64">
        <f t="shared" si="214"/>
        <v>1035</v>
      </c>
      <c r="M2037" s="64">
        <f t="shared" si="215"/>
        <v>419</v>
      </c>
    </row>
    <row r="2038" spans="1:13" hidden="1" outlineLevel="1" x14ac:dyDescent="0.35">
      <c r="A2038" s="64">
        <v>51131911</v>
      </c>
      <c r="B2038" s="64" t="s">
        <v>416</v>
      </c>
      <c r="C2038" s="64">
        <v>2569.7600000000002</v>
      </c>
      <c r="D2038" s="64">
        <v>183</v>
      </c>
      <c r="E2038" s="64">
        <v>195.43</v>
      </c>
      <c r="F2038" s="64">
        <v>0</v>
      </c>
      <c r="H2038" s="64">
        <f t="shared" si="216"/>
        <v>-195.43</v>
      </c>
      <c r="J2038" s="64">
        <f t="shared" si="212"/>
        <v>266</v>
      </c>
      <c r="K2038" s="64">
        <f t="shared" si="213"/>
        <v>297</v>
      </c>
      <c r="L2038" s="64">
        <f t="shared" si="214"/>
        <v>1035</v>
      </c>
      <c r="M2038" s="64">
        <f t="shared" si="215"/>
        <v>420</v>
      </c>
    </row>
    <row r="2039" spans="1:13" hidden="1" outlineLevel="1" x14ac:dyDescent="0.35">
      <c r="A2039" s="64">
        <v>51132258</v>
      </c>
      <c r="B2039" s="64" t="s">
        <v>416</v>
      </c>
      <c r="C2039" s="64">
        <v>5072.38</v>
      </c>
      <c r="D2039" s="64">
        <v>186</v>
      </c>
      <c r="E2039" s="64">
        <v>419.05</v>
      </c>
      <c r="F2039" s="64">
        <v>0</v>
      </c>
      <c r="H2039" s="64">
        <f t="shared" si="216"/>
        <v>-419.05</v>
      </c>
      <c r="J2039" s="64">
        <f t="shared" si="212"/>
        <v>266</v>
      </c>
      <c r="K2039" s="64">
        <f t="shared" si="213"/>
        <v>297</v>
      </c>
      <c r="L2039" s="64">
        <f t="shared" si="214"/>
        <v>1035</v>
      </c>
      <c r="M2039" s="64">
        <f t="shared" si="215"/>
        <v>421</v>
      </c>
    </row>
    <row r="2040" spans="1:13" hidden="1" outlineLevel="1" x14ac:dyDescent="0.35">
      <c r="A2040" s="64">
        <v>51134783</v>
      </c>
      <c r="B2040" s="64" t="s">
        <v>184</v>
      </c>
      <c r="C2040" s="64">
        <v>4923.18</v>
      </c>
      <c r="D2040" s="64">
        <v>184</v>
      </c>
      <c r="E2040" s="64">
        <v>412.86</v>
      </c>
      <c r="F2040" s="64">
        <v>0</v>
      </c>
      <c r="H2040" s="64">
        <f t="shared" si="216"/>
        <v>-412.86</v>
      </c>
      <c r="J2040" s="64">
        <f t="shared" si="212"/>
        <v>266</v>
      </c>
      <c r="K2040" s="64">
        <f t="shared" si="213"/>
        <v>297</v>
      </c>
      <c r="L2040" s="64">
        <f t="shared" si="214"/>
        <v>1036</v>
      </c>
      <c r="M2040" s="64">
        <f t="shared" si="215"/>
        <v>421</v>
      </c>
    </row>
    <row r="2041" spans="1:13" hidden="1" outlineLevel="1" x14ac:dyDescent="0.35">
      <c r="A2041" s="64">
        <v>51135442</v>
      </c>
      <c r="B2041" s="64" t="s">
        <v>102</v>
      </c>
      <c r="C2041" s="64">
        <v>3515.41</v>
      </c>
      <c r="D2041" s="64">
        <v>153</v>
      </c>
      <c r="E2041" s="64">
        <v>300.02</v>
      </c>
      <c r="F2041" s="64">
        <v>303.17</v>
      </c>
      <c r="H2041" s="64">
        <f t="shared" si="216"/>
        <v>3.1500000000000341</v>
      </c>
      <c r="J2041" s="64">
        <f t="shared" si="212"/>
        <v>267</v>
      </c>
      <c r="K2041" s="64">
        <f t="shared" si="213"/>
        <v>297</v>
      </c>
      <c r="L2041" s="64">
        <f t="shared" si="214"/>
        <v>1036</v>
      </c>
      <c r="M2041" s="64">
        <f t="shared" si="215"/>
        <v>421</v>
      </c>
    </row>
    <row r="2042" spans="1:13" hidden="1" outlineLevel="1" x14ac:dyDescent="0.35">
      <c r="A2042" s="64">
        <v>51136482</v>
      </c>
      <c r="B2042" s="64" t="s">
        <v>102</v>
      </c>
      <c r="C2042" s="64">
        <v>2928.61</v>
      </c>
      <c r="D2042" s="64">
        <v>153</v>
      </c>
      <c r="E2042" s="64">
        <v>252.3</v>
      </c>
      <c r="F2042" s="64">
        <v>254.25</v>
      </c>
      <c r="H2042" s="64">
        <f t="shared" si="216"/>
        <v>1.9499999999999886</v>
      </c>
      <c r="J2042" s="64">
        <f t="shared" si="212"/>
        <v>268</v>
      </c>
      <c r="K2042" s="64">
        <f t="shared" si="213"/>
        <v>297</v>
      </c>
      <c r="L2042" s="64">
        <f t="shared" si="214"/>
        <v>1036</v>
      </c>
      <c r="M2042" s="64">
        <f t="shared" si="215"/>
        <v>421</v>
      </c>
    </row>
    <row r="2043" spans="1:13" hidden="1" outlineLevel="1" x14ac:dyDescent="0.35">
      <c r="A2043" s="64">
        <v>51137290</v>
      </c>
      <c r="B2043" s="64" t="s">
        <v>184</v>
      </c>
      <c r="C2043" s="64">
        <v>8528.86</v>
      </c>
      <c r="D2043" s="64">
        <v>182</v>
      </c>
      <c r="E2043" s="64">
        <v>708.62</v>
      </c>
      <c r="F2043" s="64">
        <v>0</v>
      </c>
      <c r="H2043" s="64">
        <f t="shared" si="216"/>
        <v>-708.62</v>
      </c>
      <c r="J2043" s="64">
        <f t="shared" si="212"/>
        <v>268</v>
      </c>
      <c r="K2043" s="64">
        <f t="shared" si="213"/>
        <v>297</v>
      </c>
      <c r="L2043" s="64">
        <f t="shared" si="214"/>
        <v>1037</v>
      </c>
      <c r="M2043" s="64">
        <f t="shared" si="215"/>
        <v>421</v>
      </c>
    </row>
    <row r="2044" spans="1:13" hidden="1" outlineLevel="1" x14ac:dyDescent="0.35">
      <c r="A2044" s="64">
        <v>51137422</v>
      </c>
      <c r="B2044" s="64" t="s">
        <v>184</v>
      </c>
      <c r="C2044" s="64">
        <v>6074.43</v>
      </c>
      <c r="D2044" s="64">
        <v>184</v>
      </c>
      <c r="E2044" s="64">
        <v>494.36</v>
      </c>
      <c r="F2044" s="64">
        <v>0</v>
      </c>
      <c r="H2044" s="64">
        <f t="shared" si="216"/>
        <v>-494.36</v>
      </c>
      <c r="J2044" s="64">
        <f t="shared" si="212"/>
        <v>268</v>
      </c>
      <c r="K2044" s="64">
        <f t="shared" si="213"/>
        <v>297</v>
      </c>
      <c r="L2044" s="64">
        <f t="shared" si="214"/>
        <v>1038</v>
      </c>
      <c r="M2044" s="64">
        <f t="shared" si="215"/>
        <v>421</v>
      </c>
    </row>
    <row r="2045" spans="1:13" hidden="1" outlineLevel="1" x14ac:dyDescent="0.35">
      <c r="A2045" s="64">
        <v>51137604</v>
      </c>
      <c r="B2045" s="64" t="s">
        <v>184</v>
      </c>
      <c r="C2045" s="64">
        <v>3791.1</v>
      </c>
      <c r="D2045" s="64">
        <v>183</v>
      </c>
      <c r="E2045" s="64">
        <v>315.89</v>
      </c>
      <c r="F2045" s="64">
        <v>0</v>
      </c>
      <c r="H2045" s="64">
        <f t="shared" si="216"/>
        <v>-315.89</v>
      </c>
      <c r="J2045" s="64">
        <f t="shared" si="212"/>
        <v>268</v>
      </c>
      <c r="K2045" s="64">
        <f t="shared" si="213"/>
        <v>297</v>
      </c>
      <c r="L2045" s="64">
        <f t="shared" si="214"/>
        <v>1039</v>
      </c>
      <c r="M2045" s="64">
        <f t="shared" si="215"/>
        <v>421</v>
      </c>
    </row>
    <row r="2046" spans="1:13" hidden="1" outlineLevel="1" x14ac:dyDescent="0.35">
      <c r="A2046" s="64">
        <v>51140855</v>
      </c>
      <c r="B2046" s="64" t="s">
        <v>184</v>
      </c>
      <c r="C2046" s="64">
        <v>8000.58</v>
      </c>
      <c r="D2046" s="64">
        <v>182</v>
      </c>
      <c r="E2046" s="64">
        <v>635.70000000000005</v>
      </c>
      <c r="F2046" s="64">
        <v>0</v>
      </c>
      <c r="H2046" s="64">
        <f t="shared" si="216"/>
        <v>-635.70000000000005</v>
      </c>
      <c r="J2046" s="64">
        <f t="shared" si="212"/>
        <v>268</v>
      </c>
      <c r="K2046" s="64">
        <f t="shared" si="213"/>
        <v>297</v>
      </c>
      <c r="L2046" s="64">
        <f t="shared" si="214"/>
        <v>1040</v>
      </c>
      <c r="M2046" s="64">
        <f t="shared" si="215"/>
        <v>421</v>
      </c>
    </row>
    <row r="2047" spans="1:13" hidden="1" outlineLevel="1" x14ac:dyDescent="0.35">
      <c r="A2047" s="64">
        <v>51143726</v>
      </c>
      <c r="B2047" s="64" t="s">
        <v>102</v>
      </c>
      <c r="C2047" s="64">
        <v>7070.14</v>
      </c>
      <c r="D2047" s="64">
        <v>185</v>
      </c>
      <c r="E2047" s="64">
        <v>576.38</v>
      </c>
      <c r="F2047" s="64">
        <v>589.54999999999995</v>
      </c>
      <c r="H2047" s="64">
        <f t="shared" si="216"/>
        <v>13.169999999999959</v>
      </c>
      <c r="J2047" s="64">
        <f t="shared" si="212"/>
        <v>269</v>
      </c>
      <c r="K2047" s="64">
        <f t="shared" si="213"/>
        <v>297</v>
      </c>
      <c r="L2047" s="64">
        <f t="shared" si="214"/>
        <v>1040</v>
      </c>
      <c r="M2047" s="64">
        <f t="shared" si="215"/>
        <v>421</v>
      </c>
    </row>
    <row r="2048" spans="1:13" hidden="1" outlineLevel="1" x14ac:dyDescent="0.35">
      <c r="A2048" s="64">
        <v>51143867</v>
      </c>
      <c r="B2048" s="64" t="s">
        <v>184</v>
      </c>
      <c r="C2048" s="64">
        <v>4964.7</v>
      </c>
      <c r="D2048" s="64">
        <v>182</v>
      </c>
      <c r="E2048" s="64">
        <v>396.72</v>
      </c>
      <c r="F2048" s="64">
        <v>0</v>
      </c>
      <c r="H2048" s="64">
        <f t="shared" si="216"/>
        <v>-396.72</v>
      </c>
      <c r="J2048" s="64">
        <f t="shared" si="212"/>
        <v>269</v>
      </c>
      <c r="K2048" s="64">
        <f t="shared" si="213"/>
        <v>297</v>
      </c>
      <c r="L2048" s="64">
        <f t="shared" si="214"/>
        <v>1041</v>
      </c>
      <c r="M2048" s="64">
        <f t="shared" si="215"/>
        <v>421</v>
      </c>
    </row>
    <row r="2049" spans="1:13" hidden="1" outlineLevel="1" x14ac:dyDescent="0.35">
      <c r="A2049" s="64">
        <v>51145847</v>
      </c>
      <c r="B2049" s="64" t="s">
        <v>184</v>
      </c>
      <c r="C2049" s="64">
        <v>4429.33</v>
      </c>
      <c r="D2049" s="64">
        <v>183</v>
      </c>
      <c r="E2049" s="64">
        <v>359.24</v>
      </c>
      <c r="F2049" s="64">
        <v>0</v>
      </c>
      <c r="H2049" s="64">
        <f t="shared" si="216"/>
        <v>-359.24</v>
      </c>
      <c r="J2049" s="64">
        <f t="shared" si="212"/>
        <v>269</v>
      </c>
      <c r="K2049" s="64">
        <f t="shared" si="213"/>
        <v>297</v>
      </c>
      <c r="L2049" s="64">
        <f t="shared" si="214"/>
        <v>1042</v>
      </c>
      <c r="M2049" s="64">
        <f t="shared" si="215"/>
        <v>421</v>
      </c>
    </row>
    <row r="2050" spans="1:13" hidden="1" outlineLevel="1" x14ac:dyDescent="0.35">
      <c r="A2050" s="64">
        <v>51148007</v>
      </c>
      <c r="B2050" s="64" t="s">
        <v>405</v>
      </c>
      <c r="C2050" s="64">
        <v>3332.53</v>
      </c>
      <c r="D2050" s="64">
        <v>153</v>
      </c>
      <c r="E2050" s="64">
        <v>268.16000000000003</v>
      </c>
      <c r="F2050" s="64">
        <v>265.66000000000003</v>
      </c>
      <c r="H2050" s="64">
        <f t="shared" si="216"/>
        <v>-2.5</v>
      </c>
      <c r="J2050" s="64">
        <f t="shared" si="212"/>
        <v>269</v>
      </c>
      <c r="K2050" s="64">
        <f t="shared" si="213"/>
        <v>298</v>
      </c>
      <c r="L2050" s="64">
        <f t="shared" si="214"/>
        <v>1042</v>
      </c>
      <c r="M2050" s="64">
        <f t="shared" si="215"/>
        <v>421</v>
      </c>
    </row>
    <row r="2051" spans="1:13" hidden="1" outlineLevel="1" x14ac:dyDescent="0.35">
      <c r="A2051" s="64">
        <v>51148396</v>
      </c>
      <c r="B2051" s="64" t="s">
        <v>102</v>
      </c>
      <c r="C2051" s="64">
        <v>2311.67</v>
      </c>
      <c r="D2051" s="64">
        <v>151</v>
      </c>
      <c r="E2051" s="64">
        <v>190.9</v>
      </c>
      <c r="F2051" s="64">
        <v>190.33</v>
      </c>
      <c r="H2051" s="64">
        <f t="shared" si="216"/>
        <v>-0.56999999999999318</v>
      </c>
      <c r="J2051" s="64">
        <f t="shared" si="212"/>
        <v>270</v>
      </c>
      <c r="K2051" s="64">
        <f t="shared" si="213"/>
        <v>298</v>
      </c>
      <c r="L2051" s="64">
        <f t="shared" si="214"/>
        <v>1042</v>
      </c>
      <c r="M2051" s="64">
        <f t="shared" si="215"/>
        <v>421</v>
      </c>
    </row>
    <row r="2052" spans="1:13" hidden="1" outlineLevel="1" x14ac:dyDescent="0.35">
      <c r="A2052" s="64">
        <v>51149401</v>
      </c>
      <c r="B2052" s="64" t="s">
        <v>102</v>
      </c>
      <c r="C2052" s="64">
        <v>2527.14</v>
      </c>
      <c r="D2052" s="64">
        <v>153</v>
      </c>
      <c r="E2052" s="64">
        <v>209.3</v>
      </c>
      <c r="F2052" s="64">
        <v>212.73</v>
      </c>
      <c r="H2052" s="64">
        <f t="shared" si="216"/>
        <v>3.4299999999999784</v>
      </c>
      <c r="J2052" s="64">
        <f t="shared" si="212"/>
        <v>271</v>
      </c>
      <c r="K2052" s="64">
        <f t="shared" si="213"/>
        <v>298</v>
      </c>
      <c r="L2052" s="64">
        <f t="shared" si="214"/>
        <v>1042</v>
      </c>
      <c r="M2052" s="64">
        <f t="shared" si="215"/>
        <v>421</v>
      </c>
    </row>
    <row r="2053" spans="1:13" hidden="1" outlineLevel="1" x14ac:dyDescent="0.35">
      <c r="A2053" s="64">
        <v>51149659</v>
      </c>
      <c r="B2053" s="64" t="s">
        <v>184</v>
      </c>
      <c r="C2053" s="64">
        <v>6018.29</v>
      </c>
      <c r="D2053" s="64">
        <v>183</v>
      </c>
      <c r="E2053" s="64">
        <v>471.29</v>
      </c>
      <c r="F2053" s="64">
        <v>0</v>
      </c>
      <c r="H2053" s="64">
        <f t="shared" si="216"/>
        <v>-471.29</v>
      </c>
      <c r="J2053" s="64">
        <f t="shared" si="212"/>
        <v>271</v>
      </c>
      <c r="K2053" s="64">
        <f t="shared" si="213"/>
        <v>298</v>
      </c>
      <c r="L2053" s="64">
        <f t="shared" si="214"/>
        <v>1043</v>
      </c>
      <c r="M2053" s="64">
        <f t="shared" si="215"/>
        <v>421</v>
      </c>
    </row>
    <row r="2054" spans="1:13" hidden="1" outlineLevel="1" x14ac:dyDescent="0.35">
      <c r="A2054" s="64">
        <v>51149667</v>
      </c>
      <c r="B2054" s="64" t="s">
        <v>184</v>
      </c>
      <c r="C2054" s="64">
        <v>2238.25</v>
      </c>
      <c r="D2054" s="64">
        <v>182</v>
      </c>
      <c r="E2054" s="64">
        <v>177.64</v>
      </c>
      <c r="F2054" s="64">
        <v>0</v>
      </c>
      <c r="H2054" s="64">
        <f t="shared" si="216"/>
        <v>-177.64</v>
      </c>
      <c r="J2054" s="64">
        <f t="shared" si="212"/>
        <v>271</v>
      </c>
      <c r="K2054" s="64">
        <f t="shared" si="213"/>
        <v>298</v>
      </c>
      <c r="L2054" s="64">
        <f t="shared" si="214"/>
        <v>1044</v>
      </c>
      <c r="M2054" s="64">
        <f t="shared" si="215"/>
        <v>421</v>
      </c>
    </row>
    <row r="2055" spans="1:13" hidden="1" outlineLevel="1" x14ac:dyDescent="0.35">
      <c r="A2055" s="64">
        <v>51149922</v>
      </c>
      <c r="B2055" s="64" t="s">
        <v>184</v>
      </c>
      <c r="C2055" s="64">
        <v>3497.2</v>
      </c>
      <c r="D2055" s="64">
        <v>183</v>
      </c>
      <c r="E2055" s="64">
        <v>281.88</v>
      </c>
      <c r="F2055" s="64">
        <v>0</v>
      </c>
      <c r="H2055" s="64">
        <f t="shared" si="216"/>
        <v>-281.88</v>
      </c>
      <c r="J2055" s="64">
        <f t="shared" si="212"/>
        <v>271</v>
      </c>
      <c r="K2055" s="64">
        <f t="shared" si="213"/>
        <v>298</v>
      </c>
      <c r="L2055" s="64">
        <f t="shared" si="214"/>
        <v>1045</v>
      </c>
      <c r="M2055" s="64">
        <f t="shared" si="215"/>
        <v>421</v>
      </c>
    </row>
    <row r="2056" spans="1:13" hidden="1" outlineLevel="1" x14ac:dyDescent="0.35">
      <c r="A2056" s="64">
        <v>51150309</v>
      </c>
      <c r="B2056" s="64" t="s">
        <v>184</v>
      </c>
      <c r="C2056" s="64">
        <v>2789.22</v>
      </c>
      <c r="D2056" s="64">
        <v>183</v>
      </c>
      <c r="E2056" s="64">
        <v>226.28</v>
      </c>
      <c r="F2056" s="64">
        <v>0</v>
      </c>
      <c r="H2056" s="64">
        <f t="shared" si="216"/>
        <v>-226.28</v>
      </c>
      <c r="J2056" s="64">
        <f t="shared" si="212"/>
        <v>271</v>
      </c>
      <c r="K2056" s="64">
        <f t="shared" si="213"/>
        <v>298</v>
      </c>
      <c r="L2056" s="64">
        <f t="shared" si="214"/>
        <v>1046</v>
      </c>
      <c r="M2056" s="64">
        <f t="shared" si="215"/>
        <v>421</v>
      </c>
    </row>
    <row r="2057" spans="1:13" hidden="1" outlineLevel="1" x14ac:dyDescent="0.35">
      <c r="A2057" s="64">
        <v>51150466</v>
      </c>
      <c r="B2057" s="64" t="s">
        <v>184</v>
      </c>
      <c r="C2057" s="64">
        <v>3439.7</v>
      </c>
      <c r="D2057" s="64">
        <v>185</v>
      </c>
      <c r="E2057" s="64">
        <v>284.10000000000002</v>
      </c>
      <c r="F2057" s="64">
        <v>0</v>
      </c>
      <c r="H2057" s="64">
        <f t="shared" si="216"/>
        <v>-284.10000000000002</v>
      </c>
      <c r="J2057" s="64">
        <f t="shared" si="212"/>
        <v>271</v>
      </c>
      <c r="K2057" s="64">
        <f t="shared" si="213"/>
        <v>298</v>
      </c>
      <c r="L2057" s="64">
        <f t="shared" si="214"/>
        <v>1047</v>
      </c>
      <c r="M2057" s="64">
        <f t="shared" si="215"/>
        <v>421</v>
      </c>
    </row>
    <row r="2058" spans="1:13" hidden="1" outlineLevel="1" x14ac:dyDescent="0.35">
      <c r="A2058" s="64">
        <v>51150713</v>
      </c>
      <c r="B2058" s="64" t="s">
        <v>102</v>
      </c>
      <c r="C2058" s="64">
        <v>3708.24</v>
      </c>
      <c r="D2058" s="64">
        <v>154</v>
      </c>
      <c r="E2058" s="64">
        <v>317.91000000000003</v>
      </c>
      <c r="F2058" s="64">
        <v>316.56</v>
      </c>
      <c r="H2058" s="64">
        <f t="shared" si="216"/>
        <v>-1.3500000000000227</v>
      </c>
      <c r="J2058" s="64">
        <f t="shared" si="212"/>
        <v>272</v>
      </c>
      <c r="K2058" s="64">
        <f t="shared" si="213"/>
        <v>298</v>
      </c>
      <c r="L2058" s="64">
        <f t="shared" si="214"/>
        <v>1047</v>
      </c>
      <c r="M2058" s="64">
        <f t="shared" si="215"/>
        <v>421</v>
      </c>
    </row>
    <row r="2059" spans="1:13" hidden="1" outlineLevel="1" x14ac:dyDescent="0.35">
      <c r="A2059" s="64">
        <v>51151315</v>
      </c>
      <c r="B2059" s="64" t="s">
        <v>184</v>
      </c>
      <c r="C2059" s="64">
        <v>3152.39</v>
      </c>
      <c r="D2059" s="64">
        <v>183</v>
      </c>
      <c r="E2059" s="64">
        <v>259.48</v>
      </c>
      <c r="F2059" s="64">
        <v>0</v>
      </c>
      <c r="H2059" s="64">
        <f t="shared" si="216"/>
        <v>-259.48</v>
      </c>
      <c r="J2059" s="64">
        <f t="shared" si="212"/>
        <v>272</v>
      </c>
      <c r="K2059" s="64">
        <f t="shared" si="213"/>
        <v>298</v>
      </c>
      <c r="L2059" s="64">
        <f t="shared" si="214"/>
        <v>1048</v>
      </c>
      <c r="M2059" s="64">
        <f t="shared" si="215"/>
        <v>421</v>
      </c>
    </row>
    <row r="2060" spans="1:13" hidden="1" outlineLevel="1" x14ac:dyDescent="0.35">
      <c r="A2060" s="64">
        <v>51152008</v>
      </c>
      <c r="B2060" s="64" t="s">
        <v>184</v>
      </c>
      <c r="C2060" s="64">
        <v>4036.83</v>
      </c>
      <c r="D2060" s="64">
        <v>183</v>
      </c>
      <c r="E2060" s="64">
        <v>328.77</v>
      </c>
      <c r="F2060" s="64">
        <v>0</v>
      </c>
      <c r="H2060" s="64">
        <f t="shared" si="216"/>
        <v>-328.77</v>
      </c>
      <c r="J2060" s="64">
        <f t="shared" si="212"/>
        <v>272</v>
      </c>
      <c r="K2060" s="64">
        <f t="shared" si="213"/>
        <v>298</v>
      </c>
      <c r="L2060" s="64">
        <f t="shared" si="214"/>
        <v>1049</v>
      </c>
      <c r="M2060" s="64">
        <f t="shared" si="215"/>
        <v>421</v>
      </c>
    </row>
    <row r="2061" spans="1:13" hidden="1" outlineLevel="1" x14ac:dyDescent="0.35">
      <c r="A2061" s="64">
        <v>51153379</v>
      </c>
      <c r="B2061" s="64" t="s">
        <v>184</v>
      </c>
      <c r="C2061" s="64">
        <v>10313.469999999999</v>
      </c>
      <c r="D2061" s="64">
        <v>184</v>
      </c>
      <c r="E2061" s="64">
        <v>858.42</v>
      </c>
      <c r="F2061" s="64">
        <v>0</v>
      </c>
      <c r="H2061" s="64">
        <f t="shared" si="216"/>
        <v>-858.42</v>
      </c>
      <c r="J2061" s="64">
        <f t="shared" si="212"/>
        <v>272</v>
      </c>
      <c r="K2061" s="64">
        <f t="shared" si="213"/>
        <v>298</v>
      </c>
      <c r="L2061" s="64">
        <f t="shared" si="214"/>
        <v>1050</v>
      </c>
      <c r="M2061" s="64">
        <f t="shared" si="215"/>
        <v>421</v>
      </c>
    </row>
    <row r="2062" spans="1:13" hidden="1" outlineLevel="1" x14ac:dyDescent="0.35">
      <c r="A2062" s="64">
        <v>51153957</v>
      </c>
      <c r="B2062" s="64" t="s">
        <v>184</v>
      </c>
      <c r="C2062" s="64">
        <v>5085.51</v>
      </c>
      <c r="D2062" s="64">
        <v>183</v>
      </c>
      <c r="E2062" s="64">
        <v>441.21</v>
      </c>
      <c r="F2062" s="64">
        <v>0</v>
      </c>
      <c r="H2062" s="64">
        <f t="shared" si="216"/>
        <v>-441.21</v>
      </c>
      <c r="J2062" s="64">
        <f t="shared" si="212"/>
        <v>272</v>
      </c>
      <c r="K2062" s="64">
        <f t="shared" si="213"/>
        <v>298</v>
      </c>
      <c r="L2062" s="64">
        <f t="shared" si="214"/>
        <v>1051</v>
      </c>
      <c r="M2062" s="64">
        <f t="shared" si="215"/>
        <v>421</v>
      </c>
    </row>
    <row r="2063" spans="1:13" hidden="1" outlineLevel="1" x14ac:dyDescent="0.35">
      <c r="A2063" s="64">
        <v>51153973</v>
      </c>
      <c r="B2063" s="64" t="s">
        <v>102</v>
      </c>
      <c r="C2063" s="64">
        <v>2975.73</v>
      </c>
      <c r="D2063" s="64">
        <v>151</v>
      </c>
      <c r="E2063" s="64">
        <v>229.18</v>
      </c>
      <c r="F2063" s="64">
        <v>224.67</v>
      </c>
      <c r="H2063" s="64">
        <f t="shared" si="216"/>
        <v>-4.5100000000000193</v>
      </c>
      <c r="J2063" s="64">
        <f t="shared" si="212"/>
        <v>273</v>
      </c>
      <c r="K2063" s="64">
        <f t="shared" si="213"/>
        <v>298</v>
      </c>
      <c r="L2063" s="64">
        <f t="shared" si="214"/>
        <v>1051</v>
      </c>
      <c r="M2063" s="64">
        <f t="shared" si="215"/>
        <v>421</v>
      </c>
    </row>
    <row r="2064" spans="1:13" hidden="1" outlineLevel="1" x14ac:dyDescent="0.35">
      <c r="A2064" s="64">
        <v>51154062</v>
      </c>
      <c r="B2064" s="64" t="s">
        <v>416</v>
      </c>
      <c r="C2064" s="64">
        <v>2410.34</v>
      </c>
      <c r="D2064" s="64">
        <v>186</v>
      </c>
      <c r="E2064" s="64">
        <v>195.49</v>
      </c>
      <c r="F2064" s="64">
        <v>0</v>
      </c>
      <c r="H2064" s="64">
        <f t="shared" si="216"/>
        <v>-195.49</v>
      </c>
      <c r="J2064" s="64">
        <f t="shared" si="212"/>
        <v>273</v>
      </c>
      <c r="K2064" s="64">
        <f t="shared" si="213"/>
        <v>298</v>
      </c>
      <c r="L2064" s="64">
        <f t="shared" si="214"/>
        <v>1051</v>
      </c>
      <c r="M2064" s="64">
        <f t="shared" si="215"/>
        <v>422</v>
      </c>
    </row>
    <row r="2065" spans="1:13" hidden="1" outlineLevel="1" x14ac:dyDescent="0.35">
      <c r="A2065" s="64">
        <v>51158527</v>
      </c>
      <c r="B2065" s="64" t="s">
        <v>416</v>
      </c>
      <c r="C2065" s="64">
        <v>3936.23</v>
      </c>
      <c r="D2065" s="64">
        <v>182</v>
      </c>
      <c r="E2065" s="64">
        <v>324.98</v>
      </c>
      <c r="F2065" s="64">
        <v>0</v>
      </c>
      <c r="H2065" s="64">
        <f t="shared" si="216"/>
        <v>-324.98</v>
      </c>
      <c r="J2065" s="64">
        <f t="shared" si="212"/>
        <v>273</v>
      </c>
      <c r="K2065" s="64">
        <f t="shared" si="213"/>
        <v>298</v>
      </c>
      <c r="L2065" s="64">
        <f t="shared" si="214"/>
        <v>1051</v>
      </c>
      <c r="M2065" s="64">
        <f t="shared" si="215"/>
        <v>423</v>
      </c>
    </row>
    <row r="2066" spans="1:13" hidden="1" outlineLevel="1" x14ac:dyDescent="0.35">
      <c r="A2066" s="64">
        <v>51158965</v>
      </c>
      <c r="B2066" s="64" t="s">
        <v>184</v>
      </c>
      <c r="C2066" s="64">
        <v>2704.44</v>
      </c>
      <c r="D2066" s="64">
        <v>184</v>
      </c>
      <c r="E2066" s="64">
        <v>215.3</v>
      </c>
      <c r="F2066" s="64">
        <v>0</v>
      </c>
      <c r="H2066" s="64">
        <f t="shared" si="216"/>
        <v>-215.3</v>
      </c>
      <c r="J2066" s="64">
        <f t="shared" si="212"/>
        <v>273</v>
      </c>
      <c r="K2066" s="64">
        <f t="shared" si="213"/>
        <v>298</v>
      </c>
      <c r="L2066" s="64">
        <f t="shared" si="214"/>
        <v>1052</v>
      </c>
      <c r="M2066" s="64">
        <f t="shared" si="215"/>
        <v>423</v>
      </c>
    </row>
    <row r="2067" spans="1:13" hidden="1" outlineLevel="1" x14ac:dyDescent="0.35">
      <c r="A2067" s="64">
        <v>51162148</v>
      </c>
      <c r="B2067" s="64" t="s">
        <v>184</v>
      </c>
      <c r="C2067" s="64">
        <v>3638.05</v>
      </c>
      <c r="D2067" s="64">
        <v>186</v>
      </c>
      <c r="E2067" s="64">
        <v>284.8</v>
      </c>
      <c r="F2067" s="64">
        <v>0</v>
      </c>
      <c r="H2067" s="64">
        <f t="shared" si="216"/>
        <v>-284.8</v>
      </c>
      <c r="J2067" s="64">
        <f t="shared" si="212"/>
        <v>273</v>
      </c>
      <c r="K2067" s="64">
        <f t="shared" si="213"/>
        <v>298</v>
      </c>
      <c r="L2067" s="64">
        <f t="shared" si="214"/>
        <v>1053</v>
      </c>
      <c r="M2067" s="64">
        <f t="shared" si="215"/>
        <v>423</v>
      </c>
    </row>
    <row r="2068" spans="1:13" hidden="1" outlineLevel="1" x14ac:dyDescent="0.35">
      <c r="A2068" s="64">
        <v>51163089</v>
      </c>
      <c r="B2068" s="64" t="s">
        <v>102</v>
      </c>
      <c r="C2068" s="64">
        <v>3044.51</v>
      </c>
      <c r="D2068" s="64">
        <v>153</v>
      </c>
      <c r="E2068" s="64">
        <v>233.42</v>
      </c>
      <c r="F2068" s="64">
        <v>226</v>
      </c>
      <c r="H2068" s="64">
        <f t="shared" si="216"/>
        <v>-7.4199999999999875</v>
      </c>
      <c r="J2068" s="64">
        <f t="shared" si="212"/>
        <v>274</v>
      </c>
      <c r="K2068" s="64">
        <f t="shared" si="213"/>
        <v>298</v>
      </c>
      <c r="L2068" s="64">
        <f t="shared" si="214"/>
        <v>1053</v>
      </c>
      <c r="M2068" s="64">
        <f t="shared" si="215"/>
        <v>423</v>
      </c>
    </row>
    <row r="2069" spans="1:13" hidden="1" outlineLevel="1" x14ac:dyDescent="0.35">
      <c r="A2069" s="64">
        <v>51166489</v>
      </c>
      <c r="B2069" s="64" t="s">
        <v>102</v>
      </c>
      <c r="C2069" s="64">
        <v>1941.76</v>
      </c>
      <c r="D2069" s="64">
        <v>184</v>
      </c>
      <c r="E2069" s="64">
        <v>156.41</v>
      </c>
      <c r="F2069" s="64">
        <v>154.71</v>
      </c>
      <c r="H2069" s="64">
        <f t="shared" si="216"/>
        <v>-1.6999999999999886</v>
      </c>
      <c r="J2069" s="64">
        <f t="shared" ref="J2069:J2132" si="217">IF($B2069=J$19,J2068+1,J2068)</f>
        <v>275</v>
      </c>
      <c r="K2069" s="64">
        <f t="shared" ref="K2069:K2132" si="218">IF($B2069=K$19,K2068+1,K2068)</f>
        <v>298</v>
      </c>
      <c r="L2069" s="64">
        <f t="shared" ref="L2069:L2132" si="219">IF($B2069=L$19,L2068+1,L2068)</f>
        <v>1053</v>
      </c>
      <c r="M2069" s="64">
        <f t="shared" ref="M2069:M2132" si="220">IF($B2069=M$19,M2068+1,M2068)</f>
        <v>423</v>
      </c>
    </row>
    <row r="2070" spans="1:13" hidden="1" outlineLevel="1" x14ac:dyDescent="0.35">
      <c r="A2070" s="64">
        <v>51166893</v>
      </c>
      <c r="B2070" s="64" t="s">
        <v>416</v>
      </c>
      <c r="C2070" s="64">
        <v>3475.35</v>
      </c>
      <c r="D2070" s="64">
        <v>183</v>
      </c>
      <c r="E2070" s="64">
        <v>280.14</v>
      </c>
      <c r="F2070" s="64">
        <v>0</v>
      </c>
      <c r="H2070" s="64">
        <f t="shared" ref="H2070:H2133" si="221">F2070-E2070</f>
        <v>-280.14</v>
      </c>
      <c r="J2070" s="64">
        <f t="shared" si="217"/>
        <v>275</v>
      </c>
      <c r="K2070" s="64">
        <f t="shared" si="218"/>
        <v>298</v>
      </c>
      <c r="L2070" s="64">
        <f t="shared" si="219"/>
        <v>1053</v>
      </c>
      <c r="M2070" s="64">
        <f t="shared" si="220"/>
        <v>424</v>
      </c>
    </row>
    <row r="2071" spans="1:13" hidden="1" outlineLevel="1" x14ac:dyDescent="0.35">
      <c r="A2071" s="64">
        <v>51167396</v>
      </c>
      <c r="B2071" s="64" t="s">
        <v>416</v>
      </c>
      <c r="C2071" s="64">
        <v>2477.75</v>
      </c>
      <c r="D2071" s="64">
        <v>153</v>
      </c>
      <c r="E2071" s="64">
        <v>190.42</v>
      </c>
      <c r="F2071" s="64">
        <v>0</v>
      </c>
      <c r="H2071" s="64">
        <f t="shared" si="221"/>
        <v>-190.42</v>
      </c>
      <c r="J2071" s="64">
        <f t="shared" si="217"/>
        <v>275</v>
      </c>
      <c r="K2071" s="64">
        <f t="shared" si="218"/>
        <v>298</v>
      </c>
      <c r="L2071" s="64">
        <f t="shared" si="219"/>
        <v>1053</v>
      </c>
      <c r="M2071" s="64">
        <f t="shared" si="220"/>
        <v>425</v>
      </c>
    </row>
    <row r="2072" spans="1:13" hidden="1" outlineLevel="1" x14ac:dyDescent="0.35">
      <c r="A2072" s="64">
        <v>51168659</v>
      </c>
      <c r="B2072" s="64" t="s">
        <v>184</v>
      </c>
      <c r="C2072" s="64">
        <v>4408.8</v>
      </c>
      <c r="D2072" s="64">
        <v>153</v>
      </c>
      <c r="E2072" s="64">
        <v>346.09</v>
      </c>
      <c r="F2072" s="64">
        <v>0</v>
      </c>
      <c r="H2072" s="64">
        <f t="shared" si="221"/>
        <v>-346.09</v>
      </c>
      <c r="J2072" s="64">
        <f t="shared" si="217"/>
        <v>275</v>
      </c>
      <c r="K2072" s="64">
        <f t="shared" si="218"/>
        <v>298</v>
      </c>
      <c r="L2072" s="64">
        <f t="shared" si="219"/>
        <v>1054</v>
      </c>
      <c r="M2072" s="64">
        <f t="shared" si="220"/>
        <v>425</v>
      </c>
    </row>
    <row r="2073" spans="1:13" hidden="1" outlineLevel="1" x14ac:dyDescent="0.35">
      <c r="A2073" s="64">
        <v>51169409</v>
      </c>
      <c r="B2073" s="64" t="s">
        <v>184</v>
      </c>
      <c r="C2073" s="64">
        <v>5345.45</v>
      </c>
      <c r="D2073" s="64">
        <v>183</v>
      </c>
      <c r="E2073" s="64">
        <v>427.89</v>
      </c>
      <c r="F2073" s="64">
        <v>0</v>
      </c>
      <c r="H2073" s="64">
        <f t="shared" si="221"/>
        <v>-427.89</v>
      </c>
      <c r="J2073" s="64">
        <f t="shared" si="217"/>
        <v>275</v>
      </c>
      <c r="K2073" s="64">
        <f t="shared" si="218"/>
        <v>298</v>
      </c>
      <c r="L2073" s="64">
        <f t="shared" si="219"/>
        <v>1055</v>
      </c>
      <c r="M2073" s="64">
        <f t="shared" si="220"/>
        <v>425</v>
      </c>
    </row>
    <row r="2074" spans="1:13" hidden="1" outlineLevel="1" x14ac:dyDescent="0.35">
      <c r="A2074" s="64">
        <v>51169425</v>
      </c>
      <c r="B2074" s="64" t="s">
        <v>184</v>
      </c>
      <c r="C2074" s="64">
        <v>3995.13</v>
      </c>
      <c r="D2074" s="64">
        <v>183</v>
      </c>
      <c r="E2074" s="64">
        <v>318.75</v>
      </c>
      <c r="F2074" s="64">
        <v>0</v>
      </c>
      <c r="H2074" s="64">
        <f t="shared" si="221"/>
        <v>-318.75</v>
      </c>
      <c r="J2074" s="64">
        <f t="shared" si="217"/>
        <v>275</v>
      </c>
      <c r="K2074" s="64">
        <f t="shared" si="218"/>
        <v>298</v>
      </c>
      <c r="L2074" s="64">
        <f t="shared" si="219"/>
        <v>1056</v>
      </c>
      <c r="M2074" s="64">
        <f t="shared" si="220"/>
        <v>425</v>
      </c>
    </row>
    <row r="2075" spans="1:13" hidden="1" outlineLevel="1" x14ac:dyDescent="0.35">
      <c r="A2075" s="64">
        <v>51169772</v>
      </c>
      <c r="B2075" s="64" t="s">
        <v>102</v>
      </c>
      <c r="C2075" s="64">
        <v>3143.97</v>
      </c>
      <c r="D2075" s="64">
        <v>184</v>
      </c>
      <c r="E2075" s="64">
        <v>225.44</v>
      </c>
      <c r="F2075" s="64">
        <v>214.37</v>
      </c>
      <c r="H2075" s="64">
        <f t="shared" si="221"/>
        <v>-11.069999999999993</v>
      </c>
      <c r="J2075" s="64">
        <f t="shared" si="217"/>
        <v>276</v>
      </c>
      <c r="K2075" s="64">
        <f t="shared" si="218"/>
        <v>298</v>
      </c>
      <c r="L2075" s="64">
        <f t="shared" si="219"/>
        <v>1056</v>
      </c>
      <c r="M2075" s="64">
        <f t="shared" si="220"/>
        <v>425</v>
      </c>
    </row>
    <row r="2076" spans="1:13" hidden="1" outlineLevel="1" x14ac:dyDescent="0.35">
      <c r="A2076" s="64">
        <v>51169996</v>
      </c>
      <c r="B2076" s="64" t="s">
        <v>184</v>
      </c>
      <c r="C2076" s="64">
        <v>2963.15</v>
      </c>
      <c r="D2076" s="64">
        <v>185</v>
      </c>
      <c r="E2076" s="64">
        <v>234</v>
      </c>
      <c r="F2076" s="64">
        <v>0</v>
      </c>
      <c r="H2076" s="64">
        <f t="shared" si="221"/>
        <v>-234</v>
      </c>
      <c r="J2076" s="64">
        <f t="shared" si="217"/>
        <v>276</v>
      </c>
      <c r="K2076" s="64">
        <f t="shared" si="218"/>
        <v>298</v>
      </c>
      <c r="L2076" s="64">
        <f t="shared" si="219"/>
        <v>1057</v>
      </c>
      <c r="M2076" s="64">
        <f t="shared" si="220"/>
        <v>425</v>
      </c>
    </row>
    <row r="2077" spans="1:13" hidden="1" outlineLevel="1" x14ac:dyDescent="0.35">
      <c r="A2077" s="64">
        <v>51170349</v>
      </c>
      <c r="B2077" s="64" t="s">
        <v>416</v>
      </c>
      <c r="C2077" s="64">
        <v>3063.89</v>
      </c>
      <c r="D2077" s="64">
        <v>184</v>
      </c>
      <c r="E2077" s="64">
        <v>254.35</v>
      </c>
      <c r="F2077" s="64">
        <v>0</v>
      </c>
      <c r="H2077" s="64">
        <f t="shared" si="221"/>
        <v>-254.35</v>
      </c>
      <c r="J2077" s="64">
        <f t="shared" si="217"/>
        <v>276</v>
      </c>
      <c r="K2077" s="64">
        <f t="shared" si="218"/>
        <v>298</v>
      </c>
      <c r="L2077" s="64">
        <f t="shared" si="219"/>
        <v>1057</v>
      </c>
      <c r="M2077" s="64">
        <f t="shared" si="220"/>
        <v>426</v>
      </c>
    </row>
    <row r="2078" spans="1:13" hidden="1" outlineLevel="1" x14ac:dyDescent="0.35">
      <c r="A2078" s="64">
        <v>51171074</v>
      </c>
      <c r="B2078" s="64" t="s">
        <v>102</v>
      </c>
      <c r="C2078" s="64">
        <v>5700.06</v>
      </c>
      <c r="D2078" s="64">
        <v>154</v>
      </c>
      <c r="E2078" s="64">
        <v>438.27</v>
      </c>
      <c r="F2078" s="64">
        <v>428.76</v>
      </c>
      <c r="H2078" s="64">
        <f t="shared" si="221"/>
        <v>-9.5099999999999909</v>
      </c>
      <c r="J2078" s="64">
        <f t="shared" si="217"/>
        <v>277</v>
      </c>
      <c r="K2078" s="64">
        <f t="shared" si="218"/>
        <v>298</v>
      </c>
      <c r="L2078" s="64">
        <f t="shared" si="219"/>
        <v>1057</v>
      </c>
      <c r="M2078" s="64">
        <f t="shared" si="220"/>
        <v>426</v>
      </c>
    </row>
    <row r="2079" spans="1:13" hidden="1" outlineLevel="1" x14ac:dyDescent="0.35">
      <c r="A2079" s="64">
        <v>51174044</v>
      </c>
      <c r="B2079" s="64" t="s">
        <v>405</v>
      </c>
      <c r="C2079" s="64">
        <v>4776.16</v>
      </c>
      <c r="D2079" s="64">
        <v>184</v>
      </c>
      <c r="E2079" s="64">
        <v>356.25</v>
      </c>
      <c r="F2079" s="64">
        <v>341.56</v>
      </c>
      <c r="H2079" s="64">
        <f t="shared" si="221"/>
        <v>-14.689999999999998</v>
      </c>
      <c r="J2079" s="64">
        <f t="shared" si="217"/>
        <v>277</v>
      </c>
      <c r="K2079" s="64">
        <f t="shared" si="218"/>
        <v>299</v>
      </c>
      <c r="L2079" s="64">
        <f t="shared" si="219"/>
        <v>1057</v>
      </c>
      <c r="M2079" s="64">
        <f t="shared" si="220"/>
        <v>426</v>
      </c>
    </row>
    <row r="2080" spans="1:13" hidden="1" outlineLevel="1" x14ac:dyDescent="0.35">
      <c r="A2080" s="64">
        <v>51176123</v>
      </c>
      <c r="B2080" s="64" t="s">
        <v>184</v>
      </c>
      <c r="C2080" s="64">
        <v>1930.12</v>
      </c>
      <c r="D2080" s="64">
        <v>183</v>
      </c>
      <c r="E2080" s="64">
        <v>155.08000000000001</v>
      </c>
      <c r="F2080" s="64">
        <v>0</v>
      </c>
      <c r="H2080" s="64">
        <f t="shared" si="221"/>
        <v>-155.08000000000001</v>
      </c>
      <c r="J2080" s="64">
        <f t="shared" si="217"/>
        <v>277</v>
      </c>
      <c r="K2080" s="64">
        <f t="shared" si="218"/>
        <v>299</v>
      </c>
      <c r="L2080" s="64">
        <f t="shared" si="219"/>
        <v>1058</v>
      </c>
      <c r="M2080" s="64">
        <f t="shared" si="220"/>
        <v>426</v>
      </c>
    </row>
    <row r="2081" spans="1:13" hidden="1" outlineLevel="1" x14ac:dyDescent="0.35">
      <c r="A2081" s="64">
        <v>51177501</v>
      </c>
      <c r="B2081" s="64" t="s">
        <v>102</v>
      </c>
      <c r="C2081" s="64">
        <v>3628.03</v>
      </c>
      <c r="D2081" s="64">
        <v>154</v>
      </c>
      <c r="E2081" s="64">
        <v>293.14</v>
      </c>
      <c r="F2081" s="64">
        <v>287.45999999999998</v>
      </c>
      <c r="H2081" s="64">
        <f t="shared" si="221"/>
        <v>-5.6800000000000068</v>
      </c>
      <c r="J2081" s="64">
        <f t="shared" si="217"/>
        <v>278</v>
      </c>
      <c r="K2081" s="64">
        <f t="shared" si="218"/>
        <v>299</v>
      </c>
      <c r="L2081" s="64">
        <f t="shared" si="219"/>
        <v>1058</v>
      </c>
      <c r="M2081" s="64">
        <f t="shared" si="220"/>
        <v>426</v>
      </c>
    </row>
    <row r="2082" spans="1:13" hidden="1" outlineLevel="1" x14ac:dyDescent="0.35">
      <c r="A2082" s="64">
        <v>51179341</v>
      </c>
      <c r="B2082" s="64" t="s">
        <v>184</v>
      </c>
      <c r="C2082" s="64">
        <v>5731.5</v>
      </c>
      <c r="D2082" s="64">
        <v>183</v>
      </c>
      <c r="E2082" s="64">
        <v>471.89</v>
      </c>
      <c r="F2082" s="64">
        <v>0</v>
      </c>
      <c r="H2082" s="64">
        <f t="shared" si="221"/>
        <v>-471.89</v>
      </c>
      <c r="J2082" s="64">
        <f t="shared" si="217"/>
        <v>278</v>
      </c>
      <c r="K2082" s="64">
        <f t="shared" si="218"/>
        <v>299</v>
      </c>
      <c r="L2082" s="64">
        <f t="shared" si="219"/>
        <v>1059</v>
      </c>
      <c r="M2082" s="64">
        <f t="shared" si="220"/>
        <v>426</v>
      </c>
    </row>
    <row r="2083" spans="1:13" hidden="1" outlineLevel="1" x14ac:dyDescent="0.35">
      <c r="A2083" s="64">
        <v>51181578</v>
      </c>
      <c r="B2083" s="64" t="s">
        <v>416</v>
      </c>
      <c r="C2083" s="64">
        <v>8920.17</v>
      </c>
      <c r="D2083" s="64">
        <v>183</v>
      </c>
      <c r="E2083" s="64">
        <v>725.84</v>
      </c>
      <c r="F2083" s="64">
        <v>0</v>
      </c>
      <c r="H2083" s="64">
        <f t="shared" si="221"/>
        <v>-725.84</v>
      </c>
      <c r="J2083" s="64">
        <f t="shared" si="217"/>
        <v>278</v>
      </c>
      <c r="K2083" s="64">
        <f t="shared" si="218"/>
        <v>299</v>
      </c>
      <c r="L2083" s="64">
        <f t="shared" si="219"/>
        <v>1059</v>
      </c>
      <c r="M2083" s="64">
        <f t="shared" si="220"/>
        <v>427</v>
      </c>
    </row>
    <row r="2084" spans="1:13" hidden="1" outlineLevel="1" x14ac:dyDescent="0.35">
      <c r="A2084" s="64">
        <v>51181883</v>
      </c>
      <c r="B2084" s="64" t="s">
        <v>416</v>
      </c>
      <c r="C2084" s="64">
        <v>2545.33</v>
      </c>
      <c r="D2084" s="64">
        <v>183</v>
      </c>
      <c r="E2084" s="64">
        <v>199.51</v>
      </c>
      <c r="F2084" s="64">
        <v>0</v>
      </c>
      <c r="H2084" s="64">
        <f t="shared" si="221"/>
        <v>-199.51</v>
      </c>
      <c r="J2084" s="64">
        <f t="shared" si="217"/>
        <v>278</v>
      </c>
      <c r="K2084" s="64">
        <f t="shared" si="218"/>
        <v>299</v>
      </c>
      <c r="L2084" s="64">
        <f t="shared" si="219"/>
        <v>1059</v>
      </c>
      <c r="M2084" s="64">
        <f t="shared" si="220"/>
        <v>428</v>
      </c>
    </row>
    <row r="2085" spans="1:13" hidden="1" outlineLevel="1" x14ac:dyDescent="0.35">
      <c r="A2085" s="64">
        <v>51185306</v>
      </c>
      <c r="B2085" s="64" t="s">
        <v>416</v>
      </c>
      <c r="C2085" s="64">
        <v>2640.25</v>
      </c>
      <c r="D2085" s="64">
        <v>182</v>
      </c>
      <c r="E2085" s="64">
        <v>217.46</v>
      </c>
      <c r="F2085" s="64">
        <v>0</v>
      </c>
      <c r="H2085" s="64">
        <f t="shared" si="221"/>
        <v>-217.46</v>
      </c>
      <c r="J2085" s="64">
        <f t="shared" si="217"/>
        <v>278</v>
      </c>
      <c r="K2085" s="64">
        <f t="shared" si="218"/>
        <v>299</v>
      </c>
      <c r="L2085" s="64">
        <f t="shared" si="219"/>
        <v>1059</v>
      </c>
      <c r="M2085" s="64">
        <f t="shared" si="220"/>
        <v>429</v>
      </c>
    </row>
    <row r="2086" spans="1:13" hidden="1" outlineLevel="1" x14ac:dyDescent="0.35">
      <c r="A2086" s="64">
        <v>51185736</v>
      </c>
      <c r="B2086" s="64" t="s">
        <v>416</v>
      </c>
      <c r="C2086" s="64">
        <v>4856.37</v>
      </c>
      <c r="D2086" s="64">
        <v>183</v>
      </c>
      <c r="E2086" s="64">
        <v>409.37</v>
      </c>
      <c r="F2086" s="64">
        <v>0</v>
      </c>
      <c r="H2086" s="64">
        <f t="shared" si="221"/>
        <v>-409.37</v>
      </c>
      <c r="J2086" s="64">
        <f t="shared" si="217"/>
        <v>278</v>
      </c>
      <c r="K2086" s="64">
        <f t="shared" si="218"/>
        <v>299</v>
      </c>
      <c r="L2086" s="64">
        <f t="shared" si="219"/>
        <v>1059</v>
      </c>
      <c r="M2086" s="64">
        <f t="shared" si="220"/>
        <v>430</v>
      </c>
    </row>
    <row r="2087" spans="1:13" hidden="1" outlineLevel="1" x14ac:dyDescent="0.35">
      <c r="A2087" s="64">
        <v>51188045</v>
      </c>
      <c r="B2087" s="64" t="s">
        <v>184</v>
      </c>
      <c r="C2087" s="64">
        <v>3238.36</v>
      </c>
      <c r="D2087" s="64">
        <v>183</v>
      </c>
      <c r="E2087" s="64">
        <v>264.83999999999997</v>
      </c>
      <c r="F2087" s="64">
        <v>0</v>
      </c>
      <c r="H2087" s="64">
        <f t="shared" si="221"/>
        <v>-264.83999999999997</v>
      </c>
      <c r="J2087" s="64">
        <f t="shared" si="217"/>
        <v>278</v>
      </c>
      <c r="K2087" s="64">
        <f t="shared" si="218"/>
        <v>299</v>
      </c>
      <c r="L2087" s="64">
        <f t="shared" si="219"/>
        <v>1060</v>
      </c>
      <c r="M2087" s="64">
        <f t="shared" si="220"/>
        <v>430</v>
      </c>
    </row>
    <row r="2088" spans="1:13" hidden="1" outlineLevel="1" x14ac:dyDescent="0.35">
      <c r="A2088" s="64">
        <v>51188988</v>
      </c>
      <c r="B2088" s="64" t="s">
        <v>184</v>
      </c>
      <c r="C2088" s="64">
        <v>2888.21</v>
      </c>
      <c r="D2088" s="64">
        <v>182</v>
      </c>
      <c r="E2088" s="64">
        <v>239.56</v>
      </c>
      <c r="F2088" s="64">
        <v>0</v>
      </c>
      <c r="H2088" s="64">
        <f t="shared" si="221"/>
        <v>-239.56</v>
      </c>
      <c r="J2088" s="64">
        <f t="shared" si="217"/>
        <v>278</v>
      </c>
      <c r="K2088" s="64">
        <f t="shared" si="218"/>
        <v>299</v>
      </c>
      <c r="L2088" s="64">
        <f t="shared" si="219"/>
        <v>1061</v>
      </c>
      <c r="M2088" s="64">
        <f t="shared" si="220"/>
        <v>430</v>
      </c>
    </row>
    <row r="2089" spans="1:13" hidden="1" outlineLevel="1" x14ac:dyDescent="0.35">
      <c r="A2089" s="64">
        <v>51194505</v>
      </c>
      <c r="B2089" s="64" t="s">
        <v>102</v>
      </c>
      <c r="C2089" s="64">
        <v>5054.6899999999996</v>
      </c>
      <c r="D2089" s="64">
        <v>183</v>
      </c>
      <c r="E2089" s="64">
        <v>412.68</v>
      </c>
      <c r="F2089" s="64">
        <v>411.5</v>
      </c>
      <c r="H2089" s="64">
        <f t="shared" si="221"/>
        <v>-1.1800000000000068</v>
      </c>
      <c r="J2089" s="64">
        <f t="shared" si="217"/>
        <v>279</v>
      </c>
      <c r="K2089" s="64">
        <f t="shared" si="218"/>
        <v>299</v>
      </c>
      <c r="L2089" s="64">
        <f t="shared" si="219"/>
        <v>1061</v>
      </c>
      <c r="M2089" s="64">
        <f t="shared" si="220"/>
        <v>430</v>
      </c>
    </row>
    <row r="2090" spans="1:13" hidden="1" outlineLevel="1" x14ac:dyDescent="0.35">
      <c r="A2090" s="64">
        <v>51195173</v>
      </c>
      <c r="B2090" s="64" t="s">
        <v>102</v>
      </c>
      <c r="C2090" s="64">
        <v>1736.21</v>
      </c>
      <c r="D2090" s="64">
        <v>153</v>
      </c>
      <c r="E2090" s="64">
        <v>143.86000000000001</v>
      </c>
      <c r="F2090" s="64">
        <v>145.44</v>
      </c>
      <c r="H2090" s="64">
        <f t="shared" si="221"/>
        <v>1.5799999999999841</v>
      </c>
      <c r="J2090" s="64">
        <f t="shared" si="217"/>
        <v>280</v>
      </c>
      <c r="K2090" s="64">
        <f t="shared" si="218"/>
        <v>299</v>
      </c>
      <c r="L2090" s="64">
        <f t="shared" si="219"/>
        <v>1061</v>
      </c>
      <c r="M2090" s="64">
        <f t="shared" si="220"/>
        <v>430</v>
      </c>
    </row>
    <row r="2091" spans="1:13" hidden="1" outlineLevel="1" x14ac:dyDescent="0.35">
      <c r="A2091" s="64">
        <v>51196113</v>
      </c>
      <c r="B2091" s="64" t="s">
        <v>184</v>
      </c>
      <c r="C2091" s="64">
        <v>4819.22</v>
      </c>
      <c r="D2091" s="64">
        <v>185</v>
      </c>
      <c r="E2091" s="64">
        <v>386.44</v>
      </c>
      <c r="F2091" s="64">
        <v>0</v>
      </c>
      <c r="H2091" s="64">
        <f t="shared" si="221"/>
        <v>-386.44</v>
      </c>
      <c r="J2091" s="64">
        <f t="shared" si="217"/>
        <v>280</v>
      </c>
      <c r="K2091" s="64">
        <f t="shared" si="218"/>
        <v>299</v>
      </c>
      <c r="L2091" s="64">
        <f t="shared" si="219"/>
        <v>1062</v>
      </c>
      <c r="M2091" s="64">
        <f t="shared" si="220"/>
        <v>430</v>
      </c>
    </row>
    <row r="2092" spans="1:13" hidden="1" outlineLevel="1" x14ac:dyDescent="0.35">
      <c r="A2092" s="64">
        <v>51196444</v>
      </c>
      <c r="B2092" s="64" t="s">
        <v>184</v>
      </c>
      <c r="C2092" s="64">
        <v>9069.7800000000007</v>
      </c>
      <c r="D2092" s="64">
        <v>185</v>
      </c>
      <c r="E2092" s="64">
        <v>766.9</v>
      </c>
      <c r="F2092" s="64">
        <v>0</v>
      </c>
      <c r="H2092" s="64">
        <f t="shared" si="221"/>
        <v>-766.9</v>
      </c>
      <c r="J2092" s="64">
        <f t="shared" si="217"/>
        <v>280</v>
      </c>
      <c r="K2092" s="64">
        <f t="shared" si="218"/>
        <v>299</v>
      </c>
      <c r="L2092" s="64">
        <f t="shared" si="219"/>
        <v>1063</v>
      </c>
      <c r="M2092" s="64">
        <f t="shared" si="220"/>
        <v>430</v>
      </c>
    </row>
    <row r="2093" spans="1:13" hidden="1" outlineLevel="1" x14ac:dyDescent="0.35">
      <c r="A2093" s="64">
        <v>51197012</v>
      </c>
      <c r="B2093" s="64" t="s">
        <v>416</v>
      </c>
      <c r="C2093" s="64">
        <v>2909</v>
      </c>
      <c r="D2093" s="64">
        <v>183</v>
      </c>
      <c r="E2093" s="64">
        <v>233.54</v>
      </c>
      <c r="F2093" s="64">
        <v>0</v>
      </c>
      <c r="H2093" s="64">
        <f t="shared" si="221"/>
        <v>-233.54</v>
      </c>
      <c r="J2093" s="64">
        <f t="shared" si="217"/>
        <v>280</v>
      </c>
      <c r="K2093" s="64">
        <f t="shared" si="218"/>
        <v>299</v>
      </c>
      <c r="L2093" s="64">
        <f t="shared" si="219"/>
        <v>1063</v>
      </c>
      <c r="M2093" s="64">
        <f t="shared" si="220"/>
        <v>431</v>
      </c>
    </row>
    <row r="2094" spans="1:13" hidden="1" outlineLevel="1" x14ac:dyDescent="0.35">
      <c r="A2094" s="64">
        <v>51198094</v>
      </c>
      <c r="B2094" s="64" t="s">
        <v>416</v>
      </c>
      <c r="C2094" s="64">
        <v>3013.2</v>
      </c>
      <c r="D2094" s="64">
        <v>184</v>
      </c>
      <c r="E2094" s="64">
        <v>243.23</v>
      </c>
      <c r="F2094" s="64">
        <v>0</v>
      </c>
      <c r="H2094" s="64">
        <f t="shared" si="221"/>
        <v>-243.23</v>
      </c>
      <c r="J2094" s="64">
        <f t="shared" si="217"/>
        <v>280</v>
      </c>
      <c r="K2094" s="64">
        <f t="shared" si="218"/>
        <v>299</v>
      </c>
      <c r="L2094" s="64">
        <f t="shared" si="219"/>
        <v>1063</v>
      </c>
      <c r="M2094" s="64">
        <f t="shared" si="220"/>
        <v>432</v>
      </c>
    </row>
    <row r="2095" spans="1:13" hidden="1" outlineLevel="1" x14ac:dyDescent="0.35">
      <c r="A2095" s="64">
        <v>51199604</v>
      </c>
      <c r="B2095" s="64" t="s">
        <v>184</v>
      </c>
      <c r="C2095" s="64">
        <v>2493.4499999999998</v>
      </c>
      <c r="D2095" s="64">
        <v>182</v>
      </c>
      <c r="E2095" s="64">
        <v>203.23</v>
      </c>
      <c r="F2095" s="64">
        <v>0</v>
      </c>
      <c r="H2095" s="64">
        <f t="shared" si="221"/>
        <v>-203.23</v>
      </c>
      <c r="J2095" s="64">
        <f t="shared" si="217"/>
        <v>280</v>
      </c>
      <c r="K2095" s="64">
        <f t="shared" si="218"/>
        <v>299</v>
      </c>
      <c r="L2095" s="64">
        <f t="shared" si="219"/>
        <v>1064</v>
      </c>
      <c r="M2095" s="64">
        <f t="shared" si="220"/>
        <v>432</v>
      </c>
    </row>
    <row r="2096" spans="1:13" hidden="1" outlineLevel="1" x14ac:dyDescent="0.35">
      <c r="A2096" s="64">
        <v>51200419</v>
      </c>
      <c r="B2096" s="64" t="s">
        <v>102</v>
      </c>
      <c r="C2096" s="64">
        <v>2860.18</v>
      </c>
      <c r="D2096" s="64">
        <v>185</v>
      </c>
      <c r="E2096" s="64">
        <v>231.83</v>
      </c>
      <c r="F2096" s="64">
        <v>225.93</v>
      </c>
      <c r="H2096" s="64">
        <f t="shared" si="221"/>
        <v>-5.9000000000000057</v>
      </c>
      <c r="J2096" s="64">
        <f t="shared" si="217"/>
        <v>281</v>
      </c>
      <c r="K2096" s="64">
        <f t="shared" si="218"/>
        <v>299</v>
      </c>
      <c r="L2096" s="64">
        <f t="shared" si="219"/>
        <v>1064</v>
      </c>
      <c r="M2096" s="64">
        <f t="shared" si="220"/>
        <v>432</v>
      </c>
    </row>
    <row r="2097" spans="1:13" hidden="1" outlineLevel="1" x14ac:dyDescent="0.35">
      <c r="A2097" s="64">
        <v>51200865</v>
      </c>
      <c r="B2097" s="64" t="s">
        <v>416</v>
      </c>
      <c r="C2097" s="64">
        <v>5128.9799999999996</v>
      </c>
      <c r="D2097" s="64">
        <v>182</v>
      </c>
      <c r="E2097" s="64">
        <v>409.19</v>
      </c>
      <c r="F2097" s="64">
        <v>0</v>
      </c>
      <c r="H2097" s="64">
        <f t="shared" si="221"/>
        <v>-409.19</v>
      </c>
      <c r="J2097" s="64">
        <f t="shared" si="217"/>
        <v>281</v>
      </c>
      <c r="K2097" s="64">
        <f t="shared" si="218"/>
        <v>299</v>
      </c>
      <c r="L2097" s="64">
        <f t="shared" si="219"/>
        <v>1064</v>
      </c>
      <c r="M2097" s="64">
        <f t="shared" si="220"/>
        <v>433</v>
      </c>
    </row>
    <row r="2098" spans="1:13" hidden="1" outlineLevel="1" x14ac:dyDescent="0.35">
      <c r="A2098" s="64">
        <v>51201649</v>
      </c>
      <c r="B2098" s="64" t="s">
        <v>184</v>
      </c>
      <c r="C2098" s="64">
        <v>3908.83</v>
      </c>
      <c r="D2098" s="64">
        <v>183</v>
      </c>
      <c r="E2098" s="64">
        <v>325.73</v>
      </c>
      <c r="F2098" s="64">
        <v>0</v>
      </c>
      <c r="H2098" s="64">
        <f t="shared" si="221"/>
        <v>-325.73</v>
      </c>
      <c r="J2098" s="64">
        <f t="shared" si="217"/>
        <v>281</v>
      </c>
      <c r="K2098" s="64">
        <f t="shared" si="218"/>
        <v>299</v>
      </c>
      <c r="L2098" s="64">
        <f t="shared" si="219"/>
        <v>1065</v>
      </c>
      <c r="M2098" s="64">
        <f t="shared" si="220"/>
        <v>433</v>
      </c>
    </row>
    <row r="2099" spans="1:13" hidden="1" outlineLevel="1" x14ac:dyDescent="0.35">
      <c r="A2099" s="64">
        <v>51202069</v>
      </c>
      <c r="B2099" s="64" t="s">
        <v>184</v>
      </c>
      <c r="C2099" s="64">
        <v>4632.57</v>
      </c>
      <c r="D2099" s="64">
        <v>183</v>
      </c>
      <c r="E2099" s="64">
        <v>378.12</v>
      </c>
      <c r="F2099" s="64">
        <v>0</v>
      </c>
      <c r="H2099" s="64">
        <f t="shared" si="221"/>
        <v>-378.12</v>
      </c>
      <c r="J2099" s="64">
        <f t="shared" si="217"/>
        <v>281</v>
      </c>
      <c r="K2099" s="64">
        <f t="shared" si="218"/>
        <v>299</v>
      </c>
      <c r="L2099" s="64">
        <f t="shared" si="219"/>
        <v>1066</v>
      </c>
      <c r="M2099" s="64">
        <f t="shared" si="220"/>
        <v>433</v>
      </c>
    </row>
    <row r="2100" spans="1:13" hidden="1" outlineLevel="1" x14ac:dyDescent="0.35">
      <c r="A2100" s="64">
        <v>51203380</v>
      </c>
      <c r="B2100" s="64" t="s">
        <v>102</v>
      </c>
      <c r="C2100" s="64">
        <v>3285.42</v>
      </c>
      <c r="D2100" s="64">
        <v>154</v>
      </c>
      <c r="E2100" s="64">
        <v>259.97000000000003</v>
      </c>
      <c r="F2100" s="64">
        <v>257.62</v>
      </c>
      <c r="H2100" s="64">
        <f t="shared" si="221"/>
        <v>-2.3500000000000227</v>
      </c>
      <c r="J2100" s="64">
        <f t="shared" si="217"/>
        <v>282</v>
      </c>
      <c r="K2100" s="64">
        <f t="shared" si="218"/>
        <v>299</v>
      </c>
      <c r="L2100" s="64">
        <f t="shared" si="219"/>
        <v>1066</v>
      </c>
      <c r="M2100" s="64">
        <f t="shared" si="220"/>
        <v>433</v>
      </c>
    </row>
    <row r="2101" spans="1:13" hidden="1" outlineLevel="1" x14ac:dyDescent="0.35">
      <c r="A2101" s="64">
        <v>51205716</v>
      </c>
      <c r="B2101" s="64" t="s">
        <v>184</v>
      </c>
      <c r="C2101" s="64">
        <v>3915.19</v>
      </c>
      <c r="D2101" s="64">
        <v>182</v>
      </c>
      <c r="E2101" s="64">
        <v>326.57</v>
      </c>
      <c r="F2101" s="64">
        <v>0</v>
      </c>
      <c r="H2101" s="64">
        <f t="shared" si="221"/>
        <v>-326.57</v>
      </c>
      <c r="J2101" s="64">
        <f t="shared" si="217"/>
        <v>282</v>
      </c>
      <c r="K2101" s="64">
        <f t="shared" si="218"/>
        <v>299</v>
      </c>
      <c r="L2101" s="64">
        <f t="shared" si="219"/>
        <v>1067</v>
      </c>
      <c r="M2101" s="64">
        <f t="shared" si="220"/>
        <v>433</v>
      </c>
    </row>
    <row r="2102" spans="1:13" hidden="1" outlineLevel="1" x14ac:dyDescent="0.35">
      <c r="A2102" s="64">
        <v>51207829</v>
      </c>
      <c r="B2102" s="64" t="s">
        <v>102</v>
      </c>
      <c r="C2102" s="64">
        <v>5437.02</v>
      </c>
      <c r="D2102" s="64">
        <v>185</v>
      </c>
      <c r="E2102" s="64">
        <v>447.68</v>
      </c>
      <c r="F2102" s="64">
        <v>448.3</v>
      </c>
      <c r="H2102" s="64">
        <f t="shared" si="221"/>
        <v>0.62000000000000455</v>
      </c>
      <c r="J2102" s="64">
        <f t="shared" si="217"/>
        <v>283</v>
      </c>
      <c r="K2102" s="64">
        <f t="shared" si="218"/>
        <v>299</v>
      </c>
      <c r="L2102" s="64">
        <f t="shared" si="219"/>
        <v>1067</v>
      </c>
      <c r="M2102" s="64">
        <f t="shared" si="220"/>
        <v>433</v>
      </c>
    </row>
    <row r="2103" spans="1:13" hidden="1" outlineLevel="1" x14ac:dyDescent="0.35">
      <c r="A2103" s="64">
        <v>51208041</v>
      </c>
      <c r="B2103" s="64" t="s">
        <v>102</v>
      </c>
      <c r="C2103" s="64">
        <v>2988.47</v>
      </c>
      <c r="D2103" s="64">
        <v>154</v>
      </c>
      <c r="E2103" s="64">
        <v>244.13</v>
      </c>
      <c r="F2103" s="64">
        <v>242.45</v>
      </c>
      <c r="H2103" s="64">
        <f t="shared" si="221"/>
        <v>-1.6800000000000068</v>
      </c>
      <c r="J2103" s="64">
        <f t="shared" si="217"/>
        <v>284</v>
      </c>
      <c r="K2103" s="64">
        <f t="shared" si="218"/>
        <v>299</v>
      </c>
      <c r="L2103" s="64">
        <f t="shared" si="219"/>
        <v>1067</v>
      </c>
      <c r="M2103" s="64">
        <f t="shared" si="220"/>
        <v>433</v>
      </c>
    </row>
    <row r="2104" spans="1:13" hidden="1" outlineLevel="1" x14ac:dyDescent="0.35">
      <c r="A2104" s="64">
        <v>51209015</v>
      </c>
      <c r="B2104" s="64" t="s">
        <v>405</v>
      </c>
      <c r="C2104" s="64">
        <v>1690.36</v>
      </c>
      <c r="D2104" s="64">
        <v>153</v>
      </c>
      <c r="E2104" s="64">
        <v>133.74</v>
      </c>
      <c r="F2104" s="64">
        <v>130.74</v>
      </c>
      <c r="H2104" s="64">
        <f t="shared" si="221"/>
        <v>-3</v>
      </c>
      <c r="J2104" s="64">
        <f t="shared" si="217"/>
        <v>284</v>
      </c>
      <c r="K2104" s="64">
        <f t="shared" si="218"/>
        <v>300</v>
      </c>
      <c r="L2104" s="64">
        <f t="shared" si="219"/>
        <v>1067</v>
      </c>
      <c r="M2104" s="64">
        <f t="shared" si="220"/>
        <v>433</v>
      </c>
    </row>
    <row r="2105" spans="1:13" hidden="1" outlineLevel="1" x14ac:dyDescent="0.35">
      <c r="A2105" s="64">
        <v>51210004</v>
      </c>
      <c r="B2105" s="64" t="s">
        <v>184</v>
      </c>
      <c r="C2105" s="64">
        <v>2723.17</v>
      </c>
      <c r="D2105" s="64">
        <v>184</v>
      </c>
      <c r="E2105" s="64">
        <v>227.73</v>
      </c>
      <c r="F2105" s="64">
        <v>0</v>
      </c>
      <c r="H2105" s="64">
        <f t="shared" si="221"/>
        <v>-227.73</v>
      </c>
      <c r="J2105" s="64">
        <f t="shared" si="217"/>
        <v>284</v>
      </c>
      <c r="K2105" s="64">
        <f t="shared" si="218"/>
        <v>300</v>
      </c>
      <c r="L2105" s="64">
        <f t="shared" si="219"/>
        <v>1068</v>
      </c>
      <c r="M2105" s="64">
        <f t="shared" si="220"/>
        <v>433</v>
      </c>
    </row>
    <row r="2106" spans="1:13" hidden="1" outlineLevel="1" x14ac:dyDescent="0.35">
      <c r="A2106" s="64">
        <v>51210377</v>
      </c>
      <c r="B2106" s="64" t="s">
        <v>184</v>
      </c>
      <c r="C2106" s="64">
        <v>8383.73</v>
      </c>
      <c r="D2106" s="64">
        <v>183</v>
      </c>
      <c r="E2106" s="64">
        <v>675.63</v>
      </c>
      <c r="F2106" s="64">
        <v>0</v>
      </c>
      <c r="H2106" s="64">
        <f t="shared" si="221"/>
        <v>-675.63</v>
      </c>
      <c r="J2106" s="64">
        <f t="shared" si="217"/>
        <v>284</v>
      </c>
      <c r="K2106" s="64">
        <f t="shared" si="218"/>
        <v>300</v>
      </c>
      <c r="L2106" s="64">
        <f t="shared" si="219"/>
        <v>1069</v>
      </c>
      <c r="M2106" s="64">
        <f t="shared" si="220"/>
        <v>433</v>
      </c>
    </row>
    <row r="2107" spans="1:13" hidden="1" outlineLevel="1" x14ac:dyDescent="0.35">
      <c r="A2107" s="64">
        <v>51211820</v>
      </c>
      <c r="B2107" s="64" t="s">
        <v>405</v>
      </c>
      <c r="C2107" s="64">
        <v>2143.21</v>
      </c>
      <c r="D2107" s="64">
        <v>151</v>
      </c>
      <c r="E2107" s="64">
        <v>171.77</v>
      </c>
      <c r="F2107" s="64">
        <v>169.5</v>
      </c>
      <c r="H2107" s="64">
        <f t="shared" si="221"/>
        <v>-2.2700000000000102</v>
      </c>
      <c r="J2107" s="64">
        <f t="shared" si="217"/>
        <v>284</v>
      </c>
      <c r="K2107" s="64">
        <f t="shared" si="218"/>
        <v>301</v>
      </c>
      <c r="L2107" s="64">
        <f t="shared" si="219"/>
        <v>1069</v>
      </c>
      <c r="M2107" s="64">
        <f t="shared" si="220"/>
        <v>433</v>
      </c>
    </row>
    <row r="2108" spans="1:13" hidden="1" outlineLevel="1" x14ac:dyDescent="0.35">
      <c r="A2108" s="64">
        <v>51215715</v>
      </c>
      <c r="B2108" s="64" t="s">
        <v>184</v>
      </c>
      <c r="C2108" s="64">
        <v>2202.14</v>
      </c>
      <c r="D2108" s="64">
        <v>182</v>
      </c>
      <c r="E2108" s="64">
        <v>167.79</v>
      </c>
      <c r="F2108" s="64">
        <v>0</v>
      </c>
      <c r="H2108" s="64">
        <f t="shared" si="221"/>
        <v>-167.79</v>
      </c>
      <c r="J2108" s="64">
        <f t="shared" si="217"/>
        <v>284</v>
      </c>
      <c r="K2108" s="64">
        <f t="shared" si="218"/>
        <v>301</v>
      </c>
      <c r="L2108" s="64">
        <f t="shared" si="219"/>
        <v>1070</v>
      </c>
      <c r="M2108" s="64">
        <f t="shared" si="220"/>
        <v>433</v>
      </c>
    </row>
    <row r="2109" spans="1:13" hidden="1" outlineLevel="1" x14ac:dyDescent="0.35">
      <c r="A2109" s="64">
        <v>51216929</v>
      </c>
      <c r="B2109" s="64" t="s">
        <v>184</v>
      </c>
      <c r="C2109" s="64">
        <v>3670.6</v>
      </c>
      <c r="D2109" s="64">
        <v>183</v>
      </c>
      <c r="E2109" s="64">
        <v>303.60000000000002</v>
      </c>
      <c r="F2109" s="64">
        <v>0</v>
      </c>
      <c r="H2109" s="64">
        <f t="shared" si="221"/>
        <v>-303.60000000000002</v>
      </c>
      <c r="J2109" s="64">
        <f t="shared" si="217"/>
        <v>284</v>
      </c>
      <c r="K2109" s="64">
        <f t="shared" si="218"/>
        <v>301</v>
      </c>
      <c r="L2109" s="64">
        <f t="shared" si="219"/>
        <v>1071</v>
      </c>
      <c r="M2109" s="64">
        <f t="shared" si="220"/>
        <v>433</v>
      </c>
    </row>
    <row r="2110" spans="1:13" hidden="1" outlineLevel="1" x14ac:dyDescent="0.35">
      <c r="A2110" s="64">
        <v>51217787</v>
      </c>
      <c r="B2110" s="64" t="s">
        <v>416</v>
      </c>
      <c r="C2110" s="64">
        <v>4361.4399999999996</v>
      </c>
      <c r="D2110" s="64">
        <v>184</v>
      </c>
      <c r="E2110" s="64">
        <v>357.42</v>
      </c>
      <c r="F2110" s="64">
        <v>0</v>
      </c>
      <c r="H2110" s="64">
        <f t="shared" si="221"/>
        <v>-357.42</v>
      </c>
      <c r="J2110" s="64">
        <f t="shared" si="217"/>
        <v>284</v>
      </c>
      <c r="K2110" s="64">
        <f t="shared" si="218"/>
        <v>301</v>
      </c>
      <c r="L2110" s="64">
        <f t="shared" si="219"/>
        <v>1071</v>
      </c>
      <c r="M2110" s="64">
        <f t="shared" si="220"/>
        <v>434</v>
      </c>
    </row>
    <row r="2111" spans="1:13" hidden="1" outlineLevel="1" x14ac:dyDescent="0.35">
      <c r="A2111" s="64">
        <v>51217985</v>
      </c>
      <c r="B2111" s="64" t="s">
        <v>184</v>
      </c>
      <c r="C2111" s="64">
        <v>2366.5500000000002</v>
      </c>
      <c r="D2111" s="64">
        <v>183</v>
      </c>
      <c r="E2111" s="64">
        <v>183.71</v>
      </c>
      <c r="F2111" s="64">
        <v>0</v>
      </c>
      <c r="H2111" s="64">
        <f t="shared" si="221"/>
        <v>-183.71</v>
      </c>
      <c r="J2111" s="64">
        <f t="shared" si="217"/>
        <v>284</v>
      </c>
      <c r="K2111" s="64">
        <f t="shared" si="218"/>
        <v>301</v>
      </c>
      <c r="L2111" s="64">
        <f t="shared" si="219"/>
        <v>1072</v>
      </c>
      <c r="M2111" s="64">
        <f t="shared" si="220"/>
        <v>434</v>
      </c>
    </row>
    <row r="2112" spans="1:13" hidden="1" outlineLevel="1" x14ac:dyDescent="0.35">
      <c r="A2112" s="64">
        <v>51219270</v>
      </c>
      <c r="B2112" s="64" t="s">
        <v>184</v>
      </c>
      <c r="C2112" s="64">
        <v>2776.5</v>
      </c>
      <c r="D2112" s="64">
        <v>183</v>
      </c>
      <c r="E2112" s="64">
        <v>247.43</v>
      </c>
      <c r="F2112" s="64">
        <v>0</v>
      </c>
      <c r="H2112" s="64">
        <f t="shared" si="221"/>
        <v>-247.43</v>
      </c>
      <c r="J2112" s="64">
        <f t="shared" si="217"/>
        <v>284</v>
      </c>
      <c r="K2112" s="64">
        <f t="shared" si="218"/>
        <v>301</v>
      </c>
      <c r="L2112" s="64">
        <f t="shared" si="219"/>
        <v>1073</v>
      </c>
      <c r="M2112" s="64">
        <f t="shared" si="220"/>
        <v>434</v>
      </c>
    </row>
    <row r="2113" spans="1:13" hidden="1" outlineLevel="1" x14ac:dyDescent="0.35">
      <c r="A2113" s="64">
        <v>51221077</v>
      </c>
      <c r="B2113" s="64" t="s">
        <v>102</v>
      </c>
      <c r="C2113" s="64">
        <v>1610.89</v>
      </c>
      <c r="D2113" s="64">
        <v>185</v>
      </c>
      <c r="E2113" s="64">
        <v>126.92</v>
      </c>
      <c r="F2113" s="64">
        <v>124.03</v>
      </c>
      <c r="H2113" s="64">
        <f t="shared" si="221"/>
        <v>-2.8900000000000006</v>
      </c>
      <c r="J2113" s="64">
        <f t="shared" si="217"/>
        <v>285</v>
      </c>
      <c r="K2113" s="64">
        <f t="shared" si="218"/>
        <v>301</v>
      </c>
      <c r="L2113" s="64">
        <f t="shared" si="219"/>
        <v>1073</v>
      </c>
      <c r="M2113" s="64">
        <f t="shared" si="220"/>
        <v>434</v>
      </c>
    </row>
    <row r="2114" spans="1:13" hidden="1" outlineLevel="1" x14ac:dyDescent="0.35">
      <c r="A2114" s="64">
        <v>51221481</v>
      </c>
      <c r="B2114" s="64" t="s">
        <v>184</v>
      </c>
      <c r="C2114" s="64">
        <v>1553.09</v>
      </c>
      <c r="D2114" s="64">
        <v>153</v>
      </c>
      <c r="E2114" s="64">
        <v>122.65</v>
      </c>
      <c r="F2114" s="64">
        <v>0</v>
      </c>
      <c r="H2114" s="64">
        <f t="shared" si="221"/>
        <v>-122.65</v>
      </c>
      <c r="J2114" s="64">
        <f t="shared" si="217"/>
        <v>285</v>
      </c>
      <c r="K2114" s="64">
        <f t="shared" si="218"/>
        <v>301</v>
      </c>
      <c r="L2114" s="64">
        <f t="shared" si="219"/>
        <v>1074</v>
      </c>
      <c r="M2114" s="64">
        <f t="shared" si="220"/>
        <v>434</v>
      </c>
    </row>
    <row r="2115" spans="1:13" hidden="1" outlineLevel="1" x14ac:dyDescent="0.35">
      <c r="A2115" s="64">
        <v>51222059</v>
      </c>
      <c r="B2115" s="64" t="s">
        <v>184</v>
      </c>
      <c r="C2115" s="64">
        <v>2446.9499999999998</v>
      </c>
      <c r="D2115" s="64">
        <v>182</v>
      </c>
      <c r="E2115" s="64">
        <v>208.57</v>
      </c>
      <c r="F2115" s="64">
        <v>0</v>
      </c>
      <c r="H2115" s="64">
        <f t="shared" si="221"/>
        <v>-208.57</v>
      </c>
      <c r="J2115" s="64">
        <f t="shared" si="217"/>
        <v>285</v>
      </c>
      <c r="K2115" s="64">
        <f t="shared" si="218"/>
        <v>301</v>
      </c>
      <c r="L2115" s="64">
        <f t="shared" si="219"/>
        <v>1075</v>
      </c>
      <c r="M2115" s="64">
        <f t="shared" si="220"/>
        <v>434</v>
      </c>
    </row>
    <row r="2116" spans="1:13" hidden="1" outlineLevel="1" x14ac:dyDescent="0.35">
      <c r="A2116" s="64">
        <v>51222182</v>
      </c>
      <c r="B2116" s="64" t="s">
        <v>416</v>
      </c>
      <c r="C2116" s="64">
        <v>6506.48</v>
      </c>
      <c r="D2116" s="64">
        <v>183</v>
      </c>
      <c r="E2116" s="64">
        <v>509.61</v>
      </c>
      <c r="F2116" s="64">
        <v>0</v>
      </c>
      <c r="H2116" s="64">
        <f t="shared" si="221"/>
        <v>-509.61</v>
      </c>
      <c r="J2116" s="64">
        <f t="shared" si="217"/>
        <v>285</v>
      </c>
      <c r="K2116" s="64">
        <f t="shared" si="218"/>
        <v>301</v>
      </c>
      <c r="L2116" s="64">
        <f t="shared" si="219"/>
        <v>1075</v>
      </c>
      <c r="M2116" s="64">
        <f t="shared" si="220"/>
        <v>435</v>
      </c>
    </row>
    <row r="2117" spans="1:13" hidden="1" outlineLevel="1" x14ac:dyDescent="0.35">
      <c r="A2117" s="64">
        <v>51222364</v>
      </c>
      <c r="B2117" s="64" t="s">
        <v>184</v>
      </c>
      <c r="C2117" s="64">
        <v>5334.56</v>
      </c>
      <c r="D2117" s="64">
        <v>185</v>
      </c>
      <c r="E2117" s="64">
        <v>416.65</v>
      </c>
      <c r="F2117" s="64">
        <v>0</v>
      </c>
      <c r="H2117" s="64">
        <f t="shared" si="221"/>
        <v>-416.65</v>
      </c>
      <c r="J2117" s="64">
        <f t="shared" si="217"/>
        <v>285</v>
      </c>
      <c r="K2117" s="64">
        <f t="shared" si="218"/>
        <v>301</v>
      </c>
      <c r="L2117" s="64">
        <f t="shared" si="219"/>
        <v>1076</v>
      </c>
      <c r="M2117" s="64">
        <f t="shared" si="220"/>
        <v>435</v>
      </c>
    </row>
    <row r="2118" spans="1:13" hidden="1" outlineLevel="1" x14ac:dyDescent="0.35">
      <c r="A2118" s="64">
        <v>51222398</v>
      </c>
      <c r="B2118" s="64" t="s">
        <v>416</v>
      </c>
      <c r="C2118" s="64">
        <v>4477.76</v>
      </c>
      <c r="D2118" s="64">
        <v>182</v>
      </c>
      <c r="E2118" s="64">
        <v>377.2</v>
      </c>
      <c r="F2118" s="64">
        <v>0</v>
      </c>
      <c r="H2118" s="64">
        <f t="shared" si="221"/>
        <v>-377.2</v>
      </c>
      <c r="J2118" s="64">
        <f t="shared" si="217"/>
        <v>285</v>
      </c>
      <c r="K2118" s="64">
        <f t="shared" si="218"/>
        <v>301</v>
      </c>
      <c r="L2118" s="64">
        <f t="shared" si="219"/>
        <v>1076</v>
      </c>
      <c r="M2118" s="64">
        <f t="shared" si="220"/>
        <v>436</v>
      </c>
    </row>
    <row r="2119" spans="1:13" hidden="1" outlineLevel="1" x14ac:dyDescent="0.35">
      <c r="A2119" s="64">
        <v>51222661</v>
      </c>
      <c r="B2119" s="64" t="s">
        <v>405</v>
      </c>
      <c r="C2119" s="64">
        <v>9179.9599999999991</v>
      </c>
      <c r="D2119" s="64">
        <v>183</v>
      </c>
      <c r="E2119" s="64">
        <v>740.62</v>
      </c>
      <c r="F2119" s="64">
        <v>731.79</v>
      </c>
      <c r="H2119" s="64">
        <f t="shared" si="221"/>
        <v>-8.8300000000000409</v>
      </c>
      <c r="J2119" s="64">
        <f t="shared" si="217"/>
        <v>285</v>
      </c>
      <c r="K2119" s="64">
        <f t="shared" si="218"/>
        <v>302</v>
      </c>
      <c r="L2119" s="64">
        <f t="shared" si="219"/>
        <v>1076</v>
      </c>
      <c r="M2119" s="64">
        <f t="shared" si="220"/>
        <v>436</v>
      </c>
    </row>
    <row r="2120" spans="1:13" hidden="1" outlineLevel="1" x14ac:dyDescent="0.35">
      <c r="A2120" s="64">
        <v>51224005</v>
      </c>
      <c r="B2120" s="64" t="s">
        <v>184</v>
      </c>
      <c r="C2120" s="64">
        <v>7033.8</v>
      </c>
      <c r="D2120" s="64">
        <v>183</v>
      </c>
      <c r="E2120" s="64">
        <v>575.94000000000005</v>
      </c>
      <c r="F2120" s="64">
        <v>0</v>
      </c>
      <c r="H2120" s="64">
        <f t="shared" si="221"/>
        <v>-575.94000000000005</v>
      </c>
      <c r="J2120" s="64">
        <f t="shared" si="217"/>
        <v>285</v>
      </c>
      <c r="K2120" s="64">
        <f t="shared" si="218"/>
        <v>302</v>
      </c>
      <c r="L2120" s="64">
        <f t="shared" si="219"/>
        <v>1077</v>
      </c>
      <c r="M2120" s="64">
        <f t="shared" si="220"/>
        <v>436</v>
      </c>
    </row>
    <row r="2121" spans="1:13" hidden="1" outlineLevel="1" x14ac:dyDescent="0.35">
      <c r="A2121" s="64">
        <v>51225201</v>
      </c>
      <c r="B2121" s="64" t="s">
        <v>184</v>
      </c>
      <c r="C2121" s="64">
        <v>5263.75</v>
      </c>
      <c r="D2121" s="64">
        <v>182</v>
      </c>
      <c r="E2121" s="64">
        <v>434.31</v>
      </c>
      <c r="F2121" s="64">
        <v>0</v>
      </c>
      <c r="H2121" s="64">
        <f t="shared" si="221"/>
        <v>-434.31</v>
      </c>
      <c r="J2121" s="64">
        <f t="shared" si="217"/>
        <v>285</v>
      </c>
      <c r="K2121" s="64">
        <f t="shared" si="218"/>
        <v>302</v>
      </c>
      <c r="L2121" s="64">
        <f t="shared" si="219"/>
        <v>1078</v>
      </c>
      <c r="M2121" s="64">
        <f t="shared" si="220"/>
        <v>436</v>
      </c>
    </row>
    <row r="2122" spans="1:13" hidden="1" outlineLevel="1" x14ac:dyDescent="0.35">
      <c r="A2122" s="64">
        <v>51229013</v>
      </c>
      <c r="B2122" s="64" t="s">
        <v>184</v>
      </c>
      <c r="C2122" s="64">
        <v>2704.07</v>
      </c>
      <c r="D2122" s="64">
        <v>184</v>
      </c>
      <c r="E2122" s="64">
        <v>217.9</v>
      </c>
      <c r="F2122" s="64">
        <v>0</v>
      </c>
      <c r="H2122" s="64">
        <f t="shared" si="221"/>
        <v>-217.9</v>
      </c>
      <c r="J2122" s="64">
        <f t="shared" si="217"/>
        <v>285</v>
      </c>
      <c r="K2122" s="64">
        <f t="shared" si="218"/>
        <v>302</v>
      </c>
      <c r="L2122" s="64">
        <f t="shared" si="219"/>
        <v>1079</v>
      </c>
      <c r="M2122" s="64">
        <f t="shared" si="220"/>
        <v>436</v>
      </c>
    </row>
    <row r="2123" spans="1:13" hidden="1" outlineLevel="1" x14ac:dyDescent="0.35">
      <c r="A2123" s="64">
        <v>51230127</v>
      </c>
      <c r="B2123" s="64" t="s">
        <v>416</v>
      </c>
      <c r="C2123" s="64">
        <v>3273.28</v>
      </c>
      <c r="D2123" s="64">
        <v>184</v>
      </c>
      <c r="E2123" s="64">
        <v>274.55</v>
      </c>
      <c r="F2123" s="64">
        <v>0</v>
      </c>
      <c r="H2123" s="64">
        <f t="shared" si="221"/>
        <v>-274.55</v>
      </c>
      <c r="J2123" s="64">
        <f t="shared" si="217"/>
        <v>285</v>
      </c>
      <c r="K2123" s="64">
        <f t="shared" si="218"/>
        <v>302</v>
      </c>
      <c r="L2123" s="64">
        <f t="shared" si="219"/>
        <v>1079</v>
      </c>
      <c r="M2123" s="64">
        <f t="shared" si="220"/>
        <v>437</v>
      </c>
    </row>
    <row r="2124" spans="1:13" hidden="1" outlineLevel="1" x14ac:dyDescent="0.35">
      <c r="A2124" s="64">
        <v>51230523</v>
      </c>
      <c r="B2124" s="64" t="s">
        <v>184</v>
      </c>
      <c r="C2124" s="64">
        <v>5577.93</v>
      </c>
      <c r="D2124" s="64">
        <v>186</v>
      </c>
      <c r="E2124" s="64">
        <v>441.37</v>
      </c>
      <c r="F2124" s="64">
        <v>0</v>
      </c>
      <c r="H2124" s="64">
        <f t="shared" si="221"/>
        <v>-441.37</v>
      </c>
      <c r="J2124" s="64">
        <f t="shared" si="217"/>
        <v>285</v>
      </c>
      <c r="K2124" s="64">
        <f t="shared" si="218"/>
        <v>302</v>
      </c>
      <c r="L2124" s="64">
        <f t="shared" si="219"/>
        <v>1080</v>
      </c>
      <c r="M2124" s="64">
        <f t="shared" si="220"/>
        <v>437</v>
      </c>
    </row>
    <row r="2125" spans="1:13" hidden="1" outlineLevel="1" x14ac:dyDescent="0.35">
      <c r="A2125" s="64">
        <v>51230911</v>
      </c>
      <c r="B2125" s="64" t="s">
        <v>405</v>
      </c>
      <c r="C2125" s="64">
        <v>1717.46</v>
      </c>
      <c r="D2125" s="64">
        <v>183</v>
      </c>
      <c r="E2125" s="64">
        <v>140.66</v>
      </c>
      <c r="F2125" s="64">
        <v>145.61000000000001</v>
      </c>
      <c r="H2125" s="64">
        <f t="shared" si="221"/>
        <v>4.9500000000000171</v>
      </c>
      <c r="J2125" s="64">
        <f t="shared" si="217"/>
        <v>285</v>
      </c>
      <c r="K2125" s="64">
        <f t="shared" si="218"/>
        <v>303</v>
      </c>
      <c r="L2125" s="64">
        <f t="shared" si="219"/>
        <v>1080</v>
      </c>
      <c r="M2125" s="64">
        <f t="shared" si="220"/>
        <v>437</v>
      </c>
    </row>
    <row r="2126" spans="1:13" hidden="1" outlineLevel="1" x14ac:dyDescent="0.35">
      <c r="A2126" s="64">
        <v>51231977</v>
      </c>
      <c r="B2126" s="64" t="s">
        <v>405</v>
      </c>
      <c r="C2126" s="64">
        <v>1829.88</v>
      </c>
      <c r="D2126" s="64">
        <v>153</v>
      </c>
      <c r="E2126" s="64">
        <v>145.22</v>
      </c>
      <c r="F2126" s="64">
        <v>143.56</v>
      </c>
      <c r="H2126" s="64">
        <f t="shared" si="221"/>
        <v>-1.6599999999999966</v>
      </c>
      <c r="J2126" s="64">
        <f t="shared" si="217"/>
        <v>285</v>
      </c>
      <c r="K2126" s="64">
        <f t="shared" si="218"/>
        <v>304</v>
      </c>
      <c r="L2126" s="64">
        <f t="shared" si="219"/>
        <v>1080</v>
      </c>
      <c r="M2126" s="64">
        <f t="shared" si="220"/>
        <v>437</v>
      </c>
    </row>
    <row r="2127" spans="1:13" hidden="1" outlineLevel="1" x14ac:dyDescent="0.35">
      <c r="A2127" s="64">
        <v>51232082</v>
      </c>
      <c r="B2127" s="64" t="s">
        <v>184</v>
      </c>
      <c r="C2127" s="64">
        <v>2748.92</v>
      </c>
      <c r="D2127" s="64">
        <v>184</v>
      </c>
      <c r="E2127" s="64">
        <v>193.18</v>
      </c>
      <c r="F2127" s="64">
        <v>0</v>
      </c>
      <c r="H2127" s="64">
        <f t="shared" si="221"/>
        <v>-193.18</v>
      </c>
      <c r="J2127" s="64">
        <f t="shared" si="217"/>
        <v>285</v>
      </c>
      <c r="K2127" s="64">
        <f t="shared" si="218"/>
        <v>304</v>
      </c>
      <c r="L2127" s="64">
        <f t="shared" si="219"/>
        <v>1081</v>
      </c>
      <c r="M2127" s="64">
        <f t="shared" si="220"/>
        <v>437</v>
      </c>
    </row>
    <row r="2128" spans="1:13" hidden="1" outlineLevel="1" x14ac:dyDescent="0.35">
      <c r="A2128" s="64">
        <v>51232537</v>
      </c>
      <c r="B2128" s="64" t="s">
        <v>184</v>
      </c>
      <c r="C2128" s="64">
        <v>2129.8000000000002</v>
      </c>
      <c r="D2128" s="64">
        <v>183</v>
      </c>
      <c r="E2128" s="64">
        <v>175.03</v>
      </c>
      <c r="F2128" s="64">
        <v>0</v>
      </c>
      <c r="H2128" s="64">
        <f t="shared" si="221"/>
        <v>-175.03</v>
      </c>
      <c r="J2128" s="64">
        <f t="shared" si="217"/>
        <v>285</v>
      </c>
      <c r="K2128" s="64">
        <f t="shared" si="218"/>
        <v>304</v>
      </c>
      <c r="L2128" s="64">
        <f t="shared" si="219"/>
        <v>1082</v>
      </c>
      <c r="M2128" s="64">
        <f t="shared" si="220"/>
        <v>437</v>
      </c>
    </row>
    <row r="2129" spans="1:13" hidden="1" outlineLevel="1" x14ac:dyDescent="0.35">
      <c r="A2129" s="64">
        <v>51232842</v>
      </c>
      <c r="B2129" s="64" t="s">
        <v>416</v>
      </c>
      <c r="C2129" s="64">
        <v>4440.8</v>
      </c>
      <c r="D2129" s="64">
        <v>186</v>
      </c>
      <c r="E2129" s="64">
        <v>361.59</v>
      </c>
      <c r="F2129" s="64">
        <v>0</v>
      </c>
      <c r="H2129" s="64">
        <f t="shared" si="221"/>
        <v>-361.59</v>
      </c>
      <c r="J2129" s="64">
        <f t="shared" si="217"/>
        <v>285</v>
      </c>
      <c r="K2129" s="64">
        <f t="shared" si="218"/>
        <v>304</v>
      </c>
      <c r="L2129" s="64">
        <f t="shared" si="219"/>
        <v>1082</v>
      </c>
      <c r="M2129" s="64">
        <f t="shared" si="220"/>
        <v>438</v>
      </c>
    </row>
    <row r="2130" spans="1:13" hidden="1" outlineLevel="1" x14ac:dyDescent="0.35">
      <c r="A2130" s="64">
        <v>51232876</v>
      </c>
      <c r="B2130" s="64" t="s">
        <v>184</v>
      </c>
      <c r="C2130" s="64">
        <v>7241.23</v>
      </c>
      <c r="D2130" s="64">
        <v>182</v>
      </c>
      <c r="E2130" s="64">
        <v>579.24</v>
      </c>
      <c r="F2130" s="64">
        <v>0</v>
      </c>
      <c r="H2130" s="64">
        <f t="shared" si="221"/>
        <v>-579.24</v>
      </c>
      <c r="J2130" s="64">
        <f t="shared" si="217"/>
        <v>285</v>
      </c>
      <c r="K2130" s="64">
        <f t="shared" si="218"/>
        <v>304</v>
      </c>
      <c r="L2130" s="64">
        <f t="shared" si="219"/>
        <v>1083</v>
      </c>
      <c r="M2130" s="64">
        <f t="shared" si="220"/>
        <v>438</v>
      </c>
    </row>
    <row r="2131" spans="1:13" hidden="1" outlineLevel="1" x14ac:dyDescent="0.35">
      <c r="A2131" s="64">
        <v>51233064</v>
      </c>
      <c r="B2131" s="64" t="s">
        <v>184</v>
      </c>
      <c r="C2131" s="64">
        <v>3575.68</v>
      </c>
      <c r="D2131" s="64">
        <v>183</v>
      </c>
      <c r="E2131" s="64">
        <v>291.01</v>
      </c>
      <c r="F2131" s="64">
        <v>0</v>
      </c>
      <c r="H2131" s="64">
        <f t="shared" si="221"/>
        <v>-291.01</v>
      </c>
      <c r="J2131" s="64">
        <f t="shared" si="217"/>
        <v>285</v>
      </c>
      <c r="K2131" s="64">
        <f t="shared" si="218"/>
        <v>304</v>
      </c>
      <c r="L2131" s="64">
        <f t="shared" si="219"/>
        <v>1084</v>
      </c>
      <c r="M2131" s="64">
        <f t="shared" si="220"/>
        <v>438</v>
      </c>
    </row>
    <row r="2132" spans="1:13" hidden="1" outlineLevel="1" x14ac:dyDescent="0.35">
      <c r="A2132" s="64">
        <v>51233668</v>
      </c>
      <c r="B2132" s="64" t="s">
        <v>416</v>
      </c>
      <c r="C2132" s="64">
        <v>3444.18</v>
      </c>
      <c r="D2132" s="64">
        <v>186</v>
      </c>
      <c r="E2132" s="64">
        <v>284.02999999999997</v>
      </c>
      <c r="F2132" s="64">
        <v>0</v>
      </c>
      <c r="H2132" s="64">
        <f t="shared" si="221"/>
        <v>-284.02999999999997</v>
      </c>
      <c r="J2132" s="64">
        <f t="shared" si="217"/>
        <v>285</v>
      </c>
      <c r="K2132" s="64">
        <f t="shared" si="218"/>
        <v>304</v>
      </c>
      <c r="L2132" s="64">
        <f t="shared" si="219"/>
        <v>1084</v>
      </c>
      <c r="M2132" s="64">
        <f t="shared" si="220"/>
        <v>439</v>
      </c>
    </row>
    <row r="2133" spans="1:13" hidden="1" outlineLevel="1" x14ac:dyDescent="0.35">
      <c r="A2133" s="64">
        <v>51234319</v>
      </c>
      <c r="B2133" s="64" t="s">
        <v>416</v>
      </c>
      <c r="C2133" s="64">
        <v>2890.78</v>
      </c>
      <c r="D2133" s="64">
        <v>183</v>
      </c>
      <c r="E2133" s="64">
        <v>238.83</v>
      </c>
      <c r="F2133" s="64">
        <v>0</v>
      </c>
      <c r="H2133" s="64">
        <f t="shared" si="221"/>
        <v>-238.83</v>
      </c>
      <c r="J2133" s="64">
        <f t="shared" ref="J2133:J2199" si="222">IF($B2133=J$19,J2132+1,J2132)</f>
        <v>285</v>
      </c>
      <c r="K2133" s="64">
        <f t="shared" ref="K2133:K2199" si="223">IF($B2133=K$19,K2132+1,K2132)</f>
        <v>304</v>
      </c>
      <c r="L2133" s="64">
        <f t="shared" ref="L2133:L2199" si="224">IF($B2133=L$19,L2132+1,L2132)</f>
        <v>1084</v>
      </c>
      <c r="M2133" s="64">
        <f t="shared" ref="M2133:M2199" si="225">IF($B2133=M$19,M2132+1,M2132)</f>
        <v>440</v>
      </c>
    </row>
    <row r="2134" spans="1:13" hidden="1" outlineLevel="1" x14ac:dyDescent="0.35">
      <c r="A2134" s="64">
        <v>51236125</v>
      </c>
      <c r="B2134" s="64" t="s">
        <v>102</v>
      </c>
      <c r="C2134" s="64">
        <v>2900.23</v>
      </c>
      <c r="D2134" s="64">
        <v>154</v>
      </c>
      <c r="E2134" s="64">
        <v>233.2</v>
      </c>
      <c r="F2134" s="64">
        <v>235.41</v>
      </c>
      <c r="H2134" s="64">
        <f t="shared" ref="H2134:H2197" si="226">F2134-E2134</f>
        <v>2.210000000000008</v>
      </c>
      <c r="J2134" s="64">
        <f t="shared" si="222"/>
        <v>286</v>
      </c>
      <c r="K2134" s="64">
        <f t="shared" si="223"/>
        <v>304</v>
      </c>
      <c r="L2134" s="64">
        <f t="shared" si="224"/>
        <v>1084</v>
      </c>
      <c r="M2134" s="64">
        <f t="shared" si="225"/>
        <v>440</v>
      </c>
    </row>
    <row r="2135" spans="1:13" hidden="1" outlineLevel="1" x14ac:dyDescent="0.35">
      <c r="A2135" s="64">
        <v>51236373</v>
      </c>
      <c r="B2135" s="64" t="s">
        <v>416</v>
      </c>
      <c r="C2135" s="64">
        <v>776.14</v>
      </c>
      <c r="D2135" s="64">
        <v>184</v>
      </c>
      <c r="E2135" s="64">
        <v>65.849999999999994</v>
      </c>
      <c r="F2135" s="64">
        <v>0</v>
      </c>
      <c r="H2135" s="64">
        <f t="shared" si="226"/>
        <v>-65.849999999999994</v>
      </c>
      <c r="J2135" s="64">
        <f t="shared" si="222"/>
        <v>286</v>
      </c>
      <c r="K2135" s="64">
        <f t="shared" si="223"/>
        <v>304</v>
      </c>
      <c r="L2135" s="64">
        <f t="shared" si="224"/>
        <v>1084</v>
      </c>
      <c r="M2135" s="64">
        <f t="shared" si="225"/>
        <v>441</v>
      </c>
    </row>
    <row r="2136" spans="1:13" hidden="1" outlineLevel="1" x14ac:dyDescent="0.35">
      <c r="A2136" s="64">
        <v>51236737</v>
      </c>
      <c r="B2136" s="64" t="s">
        <v>184</v>
      </c>
      <c r="C2136" s="64">
        <v>2552.81</v>
      </c>
      <c r="D2136" s="64">
        <v>183</v>
      </c>
      <c r="E2136" s="64">
        <v>213.98</v>
      </c>
      <c r="F2136" s="64">
        <v>0</v>
      </c>
      <c r="H2136" s="64">
        <f t="shared" si="226"/>
        <v>-213.98</v>
      </c>
      <c r="J2136" s="64">
        <f t="shared" si="222"/>
        <v>286</v>
      </c>
      <c r="K2136" s="64">
        <f t="shared" si="223"/>
        <v>304</v>
      </c>
      <c r="L2136" s="64">
        <f t="shared" si="224"/>
        <v>1085</v>
      </c>
      <c r="M2136" s="64">
        <f t="shared" si="225"/>
        <v>441</v>
      </c>
    </row>
    <row r="2137" spans="1:13" hidden="1" outlineLevel="1" x14ac:dyDescent="0.35">
      <c r="A2137" s="64">
        <v>51236935</v>
      </c>
      <c r="B2137" s="64" t="s">
        <v>184</v>
      </c>
      <c r="C2137" s="64">
        <v>2522.3000000000002</v>
      </c>
      <c r="D2137" s="64">
        <v>184</v>
      </c>
      <c r="E2137" s="64">
        <v>201.85</v>
      </c>
      <c r="F2137" s="64">
        <v>0</v>
      </c>
      <c r="H2137" s="64">
        <f t="shared" si="226"/>
        <v>-201.85</v>
      </c>
      <c r="J2137" s="64">
        <f t="shared" si="222"/>
        <v>286</v>
      </c>
      <c r="K2137" s="64">
        <f t="shared" si="223"/>
        <v>304</v>
      </c>
      <c r="L2137" s="64">
        <f t="shared" si="224"/>
        <v>1086</v>
      </c>
      <c r="M2137" s="64">
        <f t="shared" si="225"/>
        <v>441</v>
      </c>
    </row>
    <row r="2138" spans="1:13" hidden="1" outlineLevel="1" x14ac:dyDescent="0.35">
      <c r="A2138" s="64">
        <v>51238907</v>
      </c>
      <c r="B2138" s="64" t="s">
        <v>184</v>
      </c>
      <c r="C2138" s="64">
        <v>2742.88</v>
      </c>
      <c r="D2138" s="64">
        <v>183</v>
      </c>
      <c r="E2138" s="64">
        <v>223.4</v>
      </c>
      <c r="F2138" s="64">
        <v>0</v>
      </c>
      <c r="H2138" s="64">
        <f t="shared" si="226"/>
        <v>-223.4</v>
      </c>
      <c r="J2138" s="64">
        <f t="shared" si="222"/>
        <v>286</v>
      </c>
      <c r="K2138" s="64">
        <f t="shared" si="223"/>
        <v>304</v>
      </c>
      <c r="L2138" s="64">
        <f t="shared" si="224"/>
        <v>1087</v>
      </c>
      <c r="M2138" s="64">
        <f t="shared" si="225"/>
        <v>441</v>
      </c>
    </row>
    <row r="2139" spans="1:13" hidden="1" outlineLevel="1" x14ac:dyDescent="0.35">
      <c r="A2139" s="64">
        <v>51241554</v>
      </c>
      <c r="B2139" s="64" t="s">
        <v>405</v>
      </c>
      <c r="C2139" s="64">
        <v>2052.25</v>
      </c>
      <c r="D2139" s="64">
        <v>153</v>
      </c>
      <c r="E2139" s="64">
        <v>161.03</v>
      </c>
      <c r="F2139" s="64">
        <v>163.66</v>
      </c>
      <c r="H2139" s="64">
        <f t="shared" si="226"/>
        <v>2.6299999999999955</v>
      </c>
      <c r="J2139" s="64">
        <f t="shared" si="222"/>
        <v>286</v>
      </c>
      <c r="K2139" s="64">
        <f t="shared" si="223"/>
        <v>305</v>
      </c>
      <c r="L2139" s="64">
        <f t="shared" si="224"/>
        <v>1087</v>
      </c>
      <c r="M2139" s="64">
        <f t="shared" si="225"/>
        <v>441</v>
      </c>
    </row>
    <row r="2140" spans="1:13" hidden="1" outlineLevel="1" x14ac:dyDescent="0.35">
      <c r="A2140" s="64">
        <v>51243980</v>
      </c>
      <c r="B2140" s="64" t="s">
        <v>184</v>
      </c>
      <c r="C2140" s="64">
        <v>5112.5200000000004</v>
      </c>
      <c r="D2140" s="64">
        <v>183</v>
      </c>
      <c r="E2140" s="64">
        <v>393.2</v>
      </c>
      <c r="F2140" s="64">
        <v>0</v>
      </c>
      <c r="H2140" s="64">
        <f t="shared" si="226"/>
        <v>-393.2</v>
      </c>
      <c r="J2140" s="64">
        <f t="shared" si="222"/>
        <v>286</v>
      </c>
      <c r="K2140" s="64">
        <f t="shared" si="223"/>
        <v>305</v>
      </c>
      <c r="L2140" s="64">
        <f t="shared" si="224"/>
        <v>1088</v>
      </c>
      <c r="M2140" s="64">
        <f t="shared" si="225"/>
        <v>441</v>
      </c>
    </row>
    <row r="2141" spans="1:13" hidden="1" outlineLevel="1" x14ac:dyDescent="0.35">
      <c r="A2141" s="64">
        <v>51245069</v>
      </c>
      <c r="B2141" s="64" t="s">
        <v>184</v>
      </c>
      <c r="C2141" s="64">
        <v>3366.97</v>
      </c>
      <c r="D2141" s="64">
        <v>186</v>
      </c>
      <c r="E2141" s="64">
        <v>282.39</v>
      </c>
      <c r="F2141" s="64">
        <v>0</v>
      </c>
      <c r="H2141" s="64">
        <f t="shared" si="226"/>
        <v>-282.39</v>
      </c>
      <c r="J2141" s="64">
        <f t="shared" si="222"/>
        <v>286</v>
      </c>
      <c r="K2141" s="64">
        <f t="shared" si="223"/>
        <v>305</v>
      </c>
      <c r="L2141" s="64">
        <f t="shared" si="224"/>
        <v>1089</v>
      </c>
      <c r="M2141" s="64">
        <f t="shared" si="225"/>
        <v>441</v>
      </c>
    </row>
    <row r="2142" spans="1:13" hidden="1" outlineLevel="1" x14ac:dyDescent="0.35">
      <c r="A2142" s="64">
        <v>51245613</v>
      </c>
      <c r="B2142" s="64" t="s">
        <v>184</v>
      </c>
      <c r="C2142" s="64">
        <v>4600.0600000000004</v>
      </c>
      <c r="D2142" s="64">
        <v>186</v>
      </c>
      <c r="E2142" s="64">
        <v>362.47</v>
      </c>
      <c r="F2142" s="64">
        <v>0</v>
      </c>
      <c r="H2142" s="64">
        <f t="shared" si="226"/>
        <v>-362.47</v>
      </c>
      <c r="J2142" s="64">
        <f t="shared" si="222"/>
        <v>286</v>
      </c>
      <c r="K2142" s="64">
        <f t="shared" si="223"/>
        <v>305</v>
      </c>
      <c r="L2142" s="64">
        <f t="shared" si="224"/>
        <v>1090</v>
      </c>
      <c r="M2142" s="64">
        <f t="shared" si="225"/>
        <v>441</v>
      </c>
    </row>
    <row r="2143" spans="1:13" hidden="1" outlineLevel="1" x14ac:dyDescent="0.35">
      <c r="A2143" s="64">
        <v>51245845</v>
      </c>
      <c r="B2143" s="64" t="s">
        <v>416</v>
      </c>
      <c r="C2143" s="64">
        <v>2933.22</v>
      </c>
      <c r="D2143" s="64">
        <v>183</v>
      </c>
      <c r="E2143" s="64">
        <v>250.87</v>
      </c>
      <c r="F2143" s="64">
        <v>0</v>
      </c>
      <c r="H2143" s="64">
        <f t="shared" si="226"/>
        <v>-250.87</v>
      </c>
      <c r="J2143" s="64">
        <f t="shared" si="222"/>
        <v>286</v>
      </c>
      <c r="K2143" s="64">
        <f t="shared" si="223"/>
        <v>305</v>
      </c>
      <c r="L2143" s="64">
        <f t="shared" si="224"/>
        <v>1090</v>
      </c>
      <c r="M2143" s="64">
        <f t="shared" si="225"/>
        <v>442</v>
      </c>
    </row>
    <row r="2144" spans="1:13" hidden="1" outlineLevel="1" x14ac:dyDescent="0.35">
      <c r="A2144" s="64">
        <v>51247403</v>
      </c>
      <c r="B2144" s="64" t="s">
        <v>405</v>
      </c>
      <c r="C2144" s="64">
        <v>1820.72</v>
      </c>
      <c r="D2144" s="64">
        <v>154</v>
      </c>
      <c r="E2144" s="64">
        <v>135.88</v>
      </c>
      <c r="F2144" s="64">
        <v>131.55000000000001</v>
      </c>
      <c r="H2144" s="64">
        <f t="shared" si="226"/>
        <v>-4.3299999999999841</v>
      </c>
      <c r="J2144" s="64">
        <f t="shared" si="222"/>
        <v>286</v>
      </c>
      <c r="K2144" s="64">
        <f t="shared" si="223"/>
        <v>306</v>
      </c>
      <c r="L2144" s="64">
        <f t="shared" si="224"/>
        <v>1090</v>
      </c>
      <c r="M2144" s="64">
        <f t="shared" si="225"/>
        <v>442</v>
      </c>
    </row>
    <row r="2145" spans="1:13" hidden="1" outlineLevel="1" x14ac:dyDescent="0.35">
      <c r="A2145" s="64">
        <v>51247437</v>
      </c>
      <c r="B2145" s="64" t="s">
        <v>416</v>
      </c>
      <c r="C2145" s="64">
        <v>2990.25</v>
      </c>
      <c r="D2145" s="64">
        <v>183</v>
      </c>
      <c r="E2145" s="64">
        <v>231.59</v>
      </c>
      <c r="F2145" s="64">
        <v>0</v>
      </c>
      <c r="H2145" s="64">
        <f t="shared" si="226"/>
        <v>-231.59</v>
      </c>
      <c r="J2145" s="64">
        <f t="shared" si="222"/>
        <v>286</v>
      </c>
      <c r="K2145" s="64">
        <f t="shared" si="223"/>
        <v>306</v>
      </c>
      <c r="L2145" s="64">
        <f t="shared" si="224"/>
        <v>1090</v>
      </c>
      <c r="M2145" s="64">
        <f t="shared" si="225"/>
        <v>443</v>
      </c>
    </row>
    <row r="2146" spans="1:13" hidden="1" outlineLevel="1" x14ac:dyDescent="0.35">
      <c r="A2146" s="64">
        <v>51248485</v>
      </c>
      <c r="B2146" s="64" t="s">
        <v>416</v>
      </c>
      <c r="C2146" s="64">
        <v>6980.15</v>
      </c>
      <c r="D2146" s="64">
        <v>184</v>
      </c>
      <c r="E2146" s="64">
        <v>541.86</v>
      </c>
      <c r="F2146" s="64">
        <v>0</v>
      </c>
      <c r="H2146" s="64">
        <f t="shared" si="226"/>
        <v>-541.86</v>
      </c>
      <c r="J2146" s="64">
        <f t="shared" si="222"/>
        <v>286</v>
      </c>
      <c r="K2146" s="64">
        <f t="shared" si="223"/>
        <v>306</v>
      </c>
      <c r="L2146" s="64">
        <f t="shared" si="224"/>
        <v>1090</v>
      </c>
      <c r="M2146" s="64">
        <f t="shared" si="225"/>
        <v>444</v>
      </c>
    </row>
    <row r="2147" spans="1:13" hidden="1" outlineLevel="1" x14ac:dyDescent="0.35">
      <c r="A2147" s="64">
        <v>51248766</v>
      </c>
      <c r="B2147" s="64" t="s">
        <v>405</v>
      </c>
      <c r="C2147" s="64">
        <v>4941.0200000000004</v>
      </c>
      <c r="D2147" s="64">
        <v>184</v>
      </c>
      <c r="E2147" s="64">
        <v>407.89</v>
      </c>
      <c r="F2147" s="64">
        <v>406.48</v>
      </c>
      <c r="H2147" s="64">
        <f t="shared" si="226"/>
        <v>-1.4099999999999682</v>
      </c>
      <c r="J2147" s="64">
        <f t="shared" si="222"/>
        <v>286</v>
      </c>
      <c r="K2147" s="64">
        <f t="shared" si="223"/>
        <v>307</v>
      </c>
      <c r="L2147" s="64">
        <f t="shared" si="224"/>
        <v>1090</v>
      </c>
      <c r="M2147" s="64">
        <f t="shared" si="225"/>
        <v>444</v>
      </c>
    </row>
    <row r="2148" spans="1:13" hidden="1" outlineLevel="1" x14ac:dyDescent="0.35">
      <c r="A2148" s="64">
        <v>51253301</v>
      </c>
      <c r="B2148" s="64" t="s">
        <v>405</v>
      </c>
      <c r="C2148" s="64">
        <v>2213.6999999999998</v>
      </c>
      <c r="D2148" s="64">
        <v>184</v>
      </c>
      <c r="E2148" s="64">
        <v>166.64</v>
      </c>
      <c r="F2148" s="64">
        <v>162.57</v>
      </c>
      <c r="H2148" s="64">
        <f t="shared" si="226"/>
        <v>-4.0699999999999932</v>
      </c>
      <c r="J2148" s="64">
        <f t="shared" si="222"/>
        <v>286</v>
      </c>
      <c r="K2148" s="64">
        <f t="shared" si="223"/>
        <v>308</v>
      </c>
      <c r="L2148" s="64">
        <f t="shared" si="224"/>
        <v>1090</v>
      </c>
      <c r="M2148" s="64">
        <f t="shared" si="225"/>
        <v>444</v>
      </c>
    </row>
    <row r="2149" spans="1:13" hidden="1" outlineLevel="1" x14ac:dyDescent="0.35">
      <c r="A2149" s="64">
        <v>51253509</v>
      </c>
      <c r="B2149" s="64" t="s">
        <v>184</v>
      </c>
      <c r="C2149" s="64">
        <v>2743.24</v>
      </c>
      <c r="D2149" s="64">
        <v>185</v>
      </c>
      <c r="E2149" s="64">
        <v>216.99</v>
      </c>
      <c r="F2149" s="64">
        <v>0</v>
      </c>
      <c r="H2149" s="64">
        <f t="shared" si="226"/>
        <v>-216.99</v>
      </c>
      <c r="J2149" s="64">
        <f t="shared" si="222"/>
        <v>286</v>
      </c>
      <c r="K2149" s="64">
        <f t="shared" si="223"/>
        <v>308</v>
      </c>
      <c r="L2149" s="64">
        <f t="shared" si="224"/>
        <v>1091</v>
      </c>
      <c r="M2149" s="64">
        <f t="shared" si="225"/>
        <v>444</v>
      </c>
    </row>
    <row r="2150" spans="1:13" hidden="1" outlineLevel="1" x14ac:dyDescent="0.35">
      <c r="A2150" s="64">
        <v>51253559</v>
      </c>
      <c r="B2150" s="64" t="s">
        <v>416</v>
      </c>
      <c r="C2150" s="64">
        <v>1268.03</v>
      </c>
      <c r="D2150" s="64">
        <v>185</v>
      </c>
      <c r="E2150" s="64">
        <v>97.47</v>
      </c>
      <c r="F2150" s="64">
        <v>0</v>
      </c>
      <c r="H2150" s="64">
        <f t="shared" si="226"/>
        <v>-97.47</v>
      </c>
      <c r="J2150" s="64">
        <f t="shared" si="222"/>
        <v>286</v>
      </c>
      <c r="K2150" s="64">
        <f t="shared" si="223"/>
        <v>308</v>
      </c>
      <c r="L2150" s="64">
        <f t="shared" si="224"/>
        <v>1091</v>
      </c>
      <c r="M2150" s="64">
        <f t="shared" si="225"/>
        <v>445</v>
      </c>
    </row>
    <row r="2151" spans="1:13" hidden="1" outlineLevel="1" x14ac:dyDescent="0.35">
      <c r="A2151" s="64">
        <v>51255597</v>
      </c>
      <c r="B2151" s="64" t="s">
        <v>416</v>
      </c>
      <c r="C2151" s="64">
        <v>9604.7900000000009</v>
      </c>
      <c r="D2151" s="64">
        <v>153</v>
      </c>
      <c r="E2151" s="64">
        <v>772.66</v>
      </c>
      <c r="F2151" s="64">
        <v>0</v>
      </c>
      <c r="H2151" s="64">
        <f t="shared" si="226"/>
        <v>-772.66</v>
      </c>
      <c r="J2151" s="64">
        <f t="shared" si="222"/>
        <v>286</v>
      </c>
      <c r="K2151" s="64">
        <f t="shared" si="223"/>
        <v>308</v>
      </c>
      <c r="L2151" s="64">
        <f t="shared" si="224"/>
        <v>1091</v>
      </c>
      <c r="M2151" s="64">
        <f t="shared" si="225"/>
        <v>446</v>
      </c>
    </row>
    <row r="2152" spans="1:13" hidden="1" outlineLevel="1" x14ac:dyDescent="0.35">
      <c r="A2152" s="64">
        <v>51255753</v>
      </c>
      <c r="B2152" s="64" t="s">
        <v>184</v>
      </c>
      <c r="C2152" s="64">
        <v>3666.11</v>
      </c>
      <c r="D2152" s="64">
        <v>183</v>
      </c>
      <c r="E2152" s="64">
        <v>296.99</v>
      </c>
      <c r="F2152" s="64">
        <v>0</v>
      </c>
      <c r="H2152" s="64">
        <f t="shared" si="226"/>
        <v>-296.99</v>
      </c>
      <c r="J2152" s="64">
        <f t="shared" si="222"/>
        <v>286</v>
      </c>
      <c r="K2152" s="64">
        <f t="shared" si="223"/>
        <v>308</v>
      </c>
      <c r="L2152" s="64">
        <f t="shared" si="224"/>
        <v>1092</v>
      </c>
      <c r="M2152" s="64">
        <f t="shared" si="225"/>
        <v>446</v>
      </c>
    </row>
    <row r="2153" spans="1:13" hidden="1" outlineLevel="1" x14ac:dyDescent="0.35">
      <c r="A2153" s="64">
        <v>51258484</v>
      </c>
      <c r="B2153" s="64" t="s">
        <v>184</v>
      </c>
      <c r="C2153" s="64">
        <v>2628.27</v>
      </c>
      <c r="D2153" s="64">
        <v>185</v>
      </c>
      <c r="E2153" s="64">
        <v>218.01</v>
      </c>
      <c r="F2153" s="64">
        <v>0</v>
      </c>
      <c r="H2153" s="64">
        <f t="shared" si="226"/>
        <v>-218.01</v>
      </c>
      <c r="J2153" s="64">
        <f t="shared" si="222"/>
        <v>286</v>
      </c>
      <c r="K2153" s="64">
        <f t="shared" si="223"/>
        <v>308</v>
      </c>
      <c r="L2153" s="64">
        <f t="shared" si="224"/>
        <v>1093</v>
      </c>
      <c r="M2153" s="64">
        <f t="shared" si="225"/>
        <v>446</v>
      </c>
    </row>
    <row r="2154" spans="1:13" hidden="1" outlineLevel="1" x14ac:dyDescent="0.35">
      <c r="A2154" s="64">
        <v>51260207</v>
      </c>
      <c r="B2154" s="64" t="s">
        <v>184</v>
      </c>
      <c r="C2154" s="64">
        <v>4686.47</v>
      </c>
      <c r="D2154" s="64">
        <v>183</v>
      </c>
      <c r="E2154" s="64">
        <v>378.55</v>
      </c>
      <c r="F2154" s="64">
        <v>0</v>
      </c>
      <c r="H2154" s="64">
        <f t="shared" si="226"/>
        <v>-378.55</v>
      </c>
      <c r="J2154" s="64">
        <f t="shared" si="222"/>
        <v>286</v>
      </c>
      <c r="K2154" s="64">
        <f t="shared" si="223"/>
        <v>308</v>
      </c>
      <c r="L2154" s="64">
        <f t="shared" si="224"/>
        <v>1094</v>
      </c>
      <c r="M2154" s="64">
        <f t="shared" si="225"/>
        <v>446</v>
      </c>
    </row>
    <row r="2155" spans="1:13" hidden="1" outlineLevel="1" x14ac:dyDescent="0.35">
      <c r="A2155" s="64">
        <v>51260778</v>
      </c>
      <c r="B2155" s="64" t="s">
        <v>184</v>
      </c>
      <c r="C2155" s="64">
        <v>5010.3999999999996</v>
      </c>
      <c r="D2155" s="64">
        <v>183</v>
      </c>
      <c r="E2155" s="64">
        <v>421.66</v>
      </c>
      <c r="F2155" s="64">
        <v>0</v>
      </c>
      <c r="H2155" s="64">
        <f t="shared" si="226"/>
        <v>-421.66</v>
      </c>
      <c r="J2155" s="64">
        <f t="shared" si="222"/>
        <v>286</v>
      </c>
      <c r="K2155" s="64">
        <f t="shared" si="223"/>
        <v>308</v>
      </c>
      <c r="L2155" s="64">
        <f t="shared" si="224"/>
        <v>1095</v>
      </c>
      <c r="M2155" s="64">
        <f t="shared" si="225"/>
        <v>446</v>
      </c>
    </row>
    <row r="2156" spans="1:13" hidden="1" outlineLevel="1" x14ac:dyDescent="0.35">
      <c r="A2156" s="64">
        <v>51261601</v>
      </c>
      <c r="B2156" s="64" t="s">
        <v>102</v>
      </c>
      <c r="C2156" s="64">
        <v>2247.33</v>
      </c>
      <c r="D2156" s="64">
        <v>154</v>
      </c>
      <c r="E2156" s="64">
        <v>185.56</v>
      </c>
      <c r="F2156" s="64">
        <v>181.6</v>
      </c>
      <c r="H2156" s="64">
        <f t="shared" si="226"/>
        <v>-3.960000000000008</v>
      </c>
      <c r="J2156" s="64">
        <f t="shared" si="222"/>
        <v>287</v>
      </c>
      <c r="K2156" s="64">
        <f t="shared" si="223"/>
        <v>308</v>
      </c>
      <c r="L2156" s="64">
        <f t="shared" si="224"/>
        <v>1095</v>
      </c>
      <c r="M2156" s="64">
        <f t="shared" si="225"/>
        <v>446</v>
      </c>
    </row>
    <row r="2157" spans="1:13" hidden="1" outlineLevel="1" x14ac:dyDescent="0.35">
      <c r="A2157" s="64">
        <v>51262162</v>
      </c>
      <c r="B2157" s="64" t="s">
        <v>416</v>
      </c>
      <c r="C2157" s="64">
        <v>2334.63</v>
      </c>
      <c r="D2157" s="64">
        <v>183</v>
      </c>
      <c r="E2157" s="64">
        <v>189.43</v>
      </c>
      <c r="F2157" s="64">
        <v>0</v>
      </c>
      <c r="H2157" s="64">
        <f t="shared" si="226"/>
        <v>-189.43</v>
      </c>
      <c r="J2157" s="64">
        <f t="shared" si="222"/>
        <v>287</v>
      </c>
      <c r="K2157" s="64">
        <f t="shared" si="223"/>
        <v>308</v>
      </c>
      <c r="L2157" s="64">
        <f t="shared" si="224"/>
        <v>1095</v>
      </c>
      <c r="M2157" s="64">
        <f t="shared" si="225"/>
        <v>447</v>
      </c>
    </row>
    <row r="2158" spans="1:13" hidden="1" outlineLevel="1" x14ac:dyDescent="0.35">
      <c r="A2158" s="64">
        <v>51262914</v>
      </c>
      <c r="B2158" s="64" t="s">
        <v>184</v>
      </c>
      <c r="C2158" s="64">
        <v>2708.74</v>
      </c>
      <c r="D2158" s="64">
        <v>183</v>
      </c>
      <c r="E2158" s="64">
        <v>212.88</v>
      </c>
      <c r="F2158" s="64">
        <v>0</v>
      </c>
      <c r="H2158" s="64">
        <f t="shared" si="226"/>
        <v>-212.88</v>
      </c>
      <c r="J2158" s="64">
        <f t="shared" si="222"/>
        <v>287</v>
      </c>
      <c r="K2158" s="64">
        <f t="shared" si="223"/>
        <v>308</v>
      </c>
      <c r="L2158" s="64">
        <f t="shared" si="224"/>
        <v>1096</v>
      </c>
      <c r="M2158" s="64">
        <f t="shared" si="225"/>
        <v>447</v>
      </c>
    </row>
    <row r="2159" spans="1:13" hidden="1" outlineLevel="1" x14ac:dyDescent="0.35">
      <c r="A2159" s="64">
        <v>51262922</v>
      </c>
      <c r="B2159" s="64" t="s">
        <v>184</v>
      </c>
      <c r="C2159" s="64">
        <v>5570.29</v>
      </c>
      <c r="D2159" s="64">
        <v>185</v>
      </c>
      <c r="E2159" s="64">
        <v>478.79</v>
      </c>
      <c r="F2159" s="64">
        <v>0</v>
      </c>
      <c r="H2159" s="64">
        <f t="shared" si="226"/>
        <v>-478.79</v>
      </c>
      <c r="J2159" s="64">
        <f t="shared" si="222"/>
        <v>287</v>
      </c>
      <c r="K2159" s="64">
        <f t="shared" si="223"/>
        <v>308</v>
      </c>
      <c r="L2159" s="64">
        <f t="shared" si="224"/>
        <v>1097</v>
      </c>
      <c r="M2159" s="64">
        <f t="shared" si="225"/>
        <v>447</v>
      </c>
    </row>
    <row r="2160" spans="1:13" hidden="1" outlineLevel="1" x14ac:dyDescent="0.35">
      <c r="A2160" s="64">
        <v>51266221</v>
      </c>
      <c r="B2160" s="64" t="s">
        <v>184</v>
      </c>
      <c r="C2160" s="64">
        <v>4377.46</v>
      </c>
      <c r="D2160" s="64">
        <v>185</v>
      </c>
      <c r="E2160" s="64">
        <v>371.44</v>
      </c>
      <c r="F2160" s="64">
        <v>0</v>
      </c>
      <c r="H2160" s="64">
        <f t="shared" si="226"/>
        <v>-371.44</v>
      </c>
      <c r="J2160" s="64">
        <f t="shared" si="222"/>
        <v>287</v>
      </c>
      <c r="K2160" s="64">
        <f t="shared" si="223"/>
        <v>308</v>
      </c>
      <c r="L2160" s="64">
        <f t="shared" si="224"/>
        <v>1098</v>
      </c>
      <c r="M2160" s="64">
        <f t="shared" si="225"/>
        <v>447</v>
      </c>
    </row>
    <row r="2161" spans="1:13" hidden="1" outlineLevel="1" x14ac:dyDescent="0.35">
      <c r="A2161" s="64">
        <v>51267112</v>
      </c>
      <c r="B2161" s="64" t="s">
        <v>184</v>
      </c>
      <c r="C2161" s="64">
        <v>3977.36</v>
      </c>
      <c r="D2161" s="64">
        <v>185</v>
      </c>
      <c r="E2161" s="64">
        <v>308.29000000000002</v>
      </c>
      <c r="F2161" s="64">
        <v>0</v>
      </c>
      <c r="H2161" s="64">
        <f t="shared" si="226"/>
        <v>-308.29000000000002</v>
      </c>
      <c r="J2161" s="64">
        <f t="shared" si="222"/>
        <v>287</v>
      </c>
      <c r="K2161" s="64">
        <f t="shared" si="223"/>
        <v>308</v>
      </c>
      <c r="L2161" s="64">
        <f t="shared" si="224"/>
        <v>1099</v>
      </c>
      <c r="M2161" s="64">
        <f t="shared" si="225"/>
        <v>447</v>
      </c>
    </row>
    <row r="2162" spans="1:13" hidden="1" outlineLevel="1" x14ac:dyDescent="0.35">
      <c r="A2162" s="64">
        <v>51267691</v>
      </c>
      <c r="B2162" s="64" t="s">
        <v>184</v>
      </c>
      <c r="C2162" s="64">
        <v>2806.6</v>
      </c>
      <c r="D2162" s="64">
        <v>183</v>
      </c>
      <c r="E2162" s="64">
        <v>204.36</v>
      </c>
      <c r="F2162" s="64">
        <v>0</v>
      </c>
      <c r="H2162" s="64">
        <f t="shared" si="226"/>
        <v>-204.36</v>
      </c>
      <c r="J2162" s="64">
        <f t="shared" si="222"/>
        <v>287</v>
      </c>
      <c r="K2162" s="64">
        <f t="shared" si="223"/>
        <v>308</v>
      </c>
      <c r="L2162" s="64">
        <f t="shared" si="224"/>
        <v>1100</v>
      </c>
      <c r="M2162" s="64">
        <f t="shared" si="225"/>
        <v>447</v>
      </c>
    </row>
    <row r="2163" spans="1:13" hidden="1" outlineLevel="1" x14ac:dyDescent="0.35">
      <c r="A2163" s="64">
        <v>51267708</v>
      </c>
      <c r="B2163" s="64" t="s">
        <v>184</v>
      </c>
      <c r="C2163" s="64">
        <v>2590.79</v>
      </c>
      <c r="D2163" s="64">
        <v>183</v>
      </c>
      <c r="E2163" s="64">
        <v>222.64</v>
      </c>
      <c r="F2163" s="64">
        <v>0</v>
      </c>
      <c r="H2163" s="64">
        <f t="shared" si="226"/>
        <v>-222.64</v>
      </c>
      <c r="J2163" s="64">
        <f t="shared" si="222"/>
        <v>287</v>
      </c>
      <c r="K2163" s="64">
        <f t="shared" si="223"/>
        <v>308</v>
      </c>
      <c r="L2163" s="64">
        <f t="shared" si="224"/>
        <v>1101</v>
      </c>
      <c r="M2163" s="64">
        <f t="shared" si="225"/>
        <v>447</v>
      </c>
    </row>
    <row r="2164" spans="1:13" hidden="1" outlineLevel="1" x14ac:dyDescent="0.35">
      <c r="A2164" s="64">
        <v>51268144</v>
      </c>
      <c r="B2164" s="64" t="s">
        <v>184</v>
      </c>
      <c r="C2164" s="64">
        <v>2620.8200000000002</v>
      </c>
      <c r="D2164" s="64">
        <v>185</v>
      </c>
      <c r="E2164" s="64">
        <v>200.25</v>
      </c>
      <c r="F2164" s="64">
        <v>0</v>
      </c>
      <c r="H2164" s="64">
        <f t="shared" si="226"/>
        <v>-200.25</v>
      </c>
      <c r="J2164" s="64">
        <f t="shared" si="222"/>
        <v>287</v>
      </c>
      <c r="K2164" s="64">
        <f t="shared" si="223"/>
        <v>308</v>
      </c>
      <c r="L2164" s="64">
        <f t="shared" si="224"/>
        <v>1102</v>
      </c>
      <c r="M2164" s="64">
        <f t="shared" si="225"/>
        <v>447</v>
      </c>
    </row>
    <row r="2165" spans="1:13" hidden="1" outlineLevel="1" x14ac:dyDescent="0.35">
      <c r="A2165" s="64">
        <v>51268657</v>
      </c>
      <c r="B2165" s="64" t="s">
        <v>184</v>
      </c>
      <c r="C2165" s="64">
        <v>1776.06</v>
      </c>
      <c r="D2165" s="64">
        <v>183</v>
      </c>
      <c r="E2165" s="64">
        <v>139.22</v>
      </c>
      <c r="F2165" s="64">
        <v>0</v>
      </c>
      <c r="H2165" s="64">
        <f t="shared" si="226"/>
        <v>-139.22</v>
      </c>
      <c r="J2165" s="64">
        <f t="shared" si="222"/>
        <v>287</v>
      </c>
      <c r="K2165" s="64">
        <f t="shared" si="223"/>
        <v>308</v>
      </c>
      <c r="L2165" s="64">
        <f t="shared" si="224"/>
        <v>1103</v>
      </c>
      <c r="M2165" s="64">
        <f t="shared" si="225"/>
        <v>447</v>
      </c>
    </row>
    <row r="2166" spans="1:13" hidden="1" outlineLevel="1" x14ac:dyDescent="0.35">
      <c r="A2166" s="64">
        <v>51269051</v>
      </c>
      <c r="B2166" s="64" t="s">
        <v>405</v>
      </c>
      <c r="C2166" s="64">
        <v>845.77</v>
      </c>
      <c r="D2166" s="64">
        <v>151</v>
      </c>
      <c r="E2166" s="64">
        <v>67.12</v>
      </c>
      <c r="F2166" s="64">
        <v>65.88</v>
      </c>
      <c r="H2166" s="64">
        <f t="shared" si="226"/>
        <v>-1.2400000000000091</v>
      </c>
      <c r="J2166" s="64">
        <f t="shared" si="222"/>
        <v>287</v>
      </c>
      <c r="K2166" s="64">
        <f t="shared" si="223"/>
        <v>309</v>
      </c>
      <c r="L2166" s="64">
        <f t="shared" si="224"/>
        <v>1103</v>
      </c>
      <c r="M2166" s="64">
        <f t="shared" si="225"/>
        <v>447</v>
      </c>
    </row>
    <row r="2167" spans="1:13" hidden="1" outlineLevel="1" x14ac:dyDescent="0.35">
      <c r="A2167" s="64">
        <v>51269259</v>
      </c>
      <c r="B2167" s="64" t="s">
        <v>416</v>
      </c>
      <c r="C2167" s="64">
        <v>2333.21</v>
      </c>
      <c r="D2167" s="64">
        <v>153</v>
      </c>
      <c r="E2167" s="64">
        <v>178.68</v>
      </c>
      <c r="F2167" s="64">
        <v>0</v>
      </c>
      <c r="H2167" s="64">
        <f t="shared" si="226"/>
        <v>-178.68</v>
      </c>
      <c r="J2167" s="64">
        <f t="shared" si="222"/>
        <v>287</v>
      </c>
      <c r="K2167" s="64">
        <f t="shared" si="223"/>
        <v>309</v>
      </c>
      <c r="L2167" s="64">
        <f t="shared" si="224"/>
        <v>1103</v>
      </c>
      <c r="M2167" s="64">
        <f t="shared" si="225"/>
        <v>448</v>
      </c>
    </row>
    <row r="2168" spans="1:13" hidden="1" outlineLevel="1" x14ac:dyDescent="0.35">
      <c r="A2168" s="64">
        <v>51269689</v>
      </c>
      <c r="B2168" s="64" t="s">
        <v>184</v>
      </c>
      <c r="C2168" s="64">
        <v>6928.31</v>
      </c>
      <c r="D2168" s="64">
        <v>185</v>
      </c>
      <c r="E2168" s="64">
        <v>560.41</v>
      </c>
      <c r="F2168" s="64">
        <v>0</v>
      </c>
      <c r="H2168" s="64">
        <f t="shared" si="226"/>
        <v>-560.41</v>
      </c>
      <c r="J2168" s="64">
        <f t="shared" si="222"/>
        <v>287</v>
      </c>
      <c r="K2168" s="64">
        <f t="shared" si="223"/>
        <v>309</v>
      </c>
      <c r="L2168" s="64">
        <f t="shared" si="224"/>
        <v>1104</v>
      </c>
      <c r="M2168" s="64">
        <f t="shared" si="225"/>
        <v>448</v>
      </c>
    </row>
    <row r="2169" spans="1:13" hidden="1" outlineLevel="1" x14ac:dyDescent="0.35">
      <c r="A2169" s="64">
        <v>51269861</v>
      </c>
      <c r="B2169" s="64" t="s">
        <v>184</v>
      </c>
      <c r="C2169" s="64">
        <v>1275.8900000000001</v>
      </c>
      <c r="D2169" s="64">
        <v>183</v>
      </c>
      <c r="E2169" s="64">
        <v>103.05</v>
      </c>
      <c r="F2169" s="64">
        <v>0</v>
      </c>
      <c r="H2169" s="64">
        <f t="shared" si="226"/>
        <v>-103.05</v>
      </c>
      <c r="J2169" s="64">
        <f t="shared" si="222"/>
        <v>287</v>
      </c>
      <c r="K2169" s="64">
        <f t="shared" si="223"/>
        <v>309</v>
      </c>
      <c r="L2169" s="64">
        <f t="shared" si="224"/>
        <v>1105</v>
      </c>
      <c r="M2169" s="64">
        <f t="shared" si="225"/>
        <v>448</v>
      </c>
    </row>
    <row r="2170" spans="1:13" hidden="1" outlineLevel="1" x14ac:dyDescent="0.35">
      <c r="A2170" s="64">
        <v>51270074</v>
      </c>
      <c r="B2170" s="64" t="s">
        <v>405</v>
      </c>
      <c r="C2170" s="64">
        <v>2939.08</v>
      </c>
      <c r="D2170" s="64">
        <v>154</v>
      </c>
      <c r="E2170" s="64">
        <v>244.74</v>
      </c>
      <c r="F2170" s="64">
        <v>245.54</v>
      </c>
      <c r="H2170" s="64">
        <f t="shared" si="226"/>
        <v>0.79999999999998295</v>
      </c>
      <c r="J2170" s="64">
        <f t="shared" si="222"/>
        <v>287</v>
      </c>
      <c r="K2170" s="64">
        <f t="shared" si="223"/>
        <v>310</v>
      </c>
      <c r="L2170" s="64">
        <f t="shared" si="224"/>
        <v>1105</v>
      </c>
      <c r="M2170" s="64">
        <f t="shared" si="225"/>
        <v>448</v>
      </c>
    </row>
    <row r="2171" spans="1:13" hidden="1" outlineLevel="1" x14ac:dyDescent="0.35">
      <c r="A2171" s="64">
        <v>51270644</v>
      </c>
      <c r="B2171" s="64" t="s">
        <v>416</v>
      </c>
      <c r="C2171" s="64">
        <v>4103.62</v>
      </c>
      <c r="D2171" s="64">
        <v>184</v>
      </c>
      <c r="E2171" s="64">
        <v>317.11</v>
      </c>
      <c r="F2171" s="64">
        <v>0</v>
      </c>
      <c r="H2171" s="64">
        <f t="shared" si="226"/>
        <v>-317.11</v>
      </c>
      <c r="J2171" s="64">
        <f t="shared" si="222"/>
        <v>287</v>
      </c>
      <c r="K2171" s="64">
        <f t="shared" si="223"/>
        <v>310</v>
      </c>
      <c r="L2171" s="64">
        <f t="shared" si="224"/>
        <v>1105</v>
      </c>
      <c r="M2171" s="64">
        <f t="shared" si="225"/>
        <v>449</v>
      </c>
    </row>
    <row r="2172" spans="1:13" hidden="1" outlineLevel="1" x14ac:dyDescent="0.35">
      <c r="A2172" s="64">
        <v>51270818</v>
      </c>
      <c r="B2172" s="64" t="s">
        <v>184</v>
      </c>
      <c r="C2172" s="64">
        <v>3715.94</v>
      </c>
      <c r="D2172" s="64">
        <v>185</v>
      </c>
      <c r="E2172" s="64">
        <v>304.94</v>
      </c>
      <c r="F2172" s="64">
        <v>0</v>
      </c>
      <c r="H2172" s="64">
        <f t="shared" si="226"/>
        <v>-304.94</v>
      </c>
      <c r="J2172" s="64">
        <f t="shared" si="222"/>
        <v>287</v>
      </c>
      <c r="K2172" s="64">
        <f t="shared" si="223"/>
        <v>310</v>
      </c>
      <c r="L2172" s="64">
        <f t="shared" si="224"/>
        <v>1106</v>
      </c>
      <c r="M2172" s="64">
        <f t="shared" si="225"/>
        <v>449</v>
      </c>
    </row>
    <row r="2173" spans="1:13" hidden="1" outlineLevel="1" x14ac:dyDescent="0.35">
      <c r="A2173" s="64">
        <v>51273474</v>
      </c>
      <c r="B2173" s="64" t="s">
        <v>184</v>
      </c>
      <c r="C2173" s="64">
        <v>2081.58</v>
      </c>
      <c r="D2173" s="64">
        <v>184</v>
      </c>
      <c r="E2173" s="64">
        <v>168.97</v>
      </c>
      <c r="F2173" s="64">
        <v>0</v>
      </c>
      <c r="H2173" s="64">
        <f t="shared" si="226"/>
        <v>-168.97</v>
      </c>
      <c r="J2173" s="64">
        <f t="shared" si="222"/>
        <v>287</v>
      </c>
      <c r="K2173" s="64">
        <f t="shared" si="223"/>
        <v>310</v>
      </c>
      <c r="L2173" s="64">
        <f t="shared" si="224"/>
        <v>1107</v>
      </c>
      <c r="M2173" s="64">
        <f t="shared" si="225"/>
        <v>449</v>
      </c>
    </row>
    <row r="2174" spans="1:13" hidden="1" outlineLevel="1" x14ac:dyDescent="0.35">
      <c r="A2174" s="64">
        <v>51275347</v>
      </c>
      <c r="B2174" s="64" t="s">
        <v>416</v>
      </c>
      <c r="C2174" s="64">
        <v>3323.4</v>
      </c>
      <c r="D2174" s="64">
        <v>185</v>
      </c>
      <c r="E2174" s="64">
        <v>260.2</v>
      </c>
      <c r="F2174" s="64">
        <v>0</v>
      </c>
      <c r="H2174" s="64">
        <f t="shared" si="226"/>
        <v>-260.2</v>
      </c>
      <c r="J2174" s="64">
        <f t="shared" si="222"/>
        <v>287</v>
      </c>
      <c r="K2174" s="64">
        <f t="shared" si="223"/>
        <v>310</v>
      </c>
      <c r="L2174" s="64">
        <f t="shared" si="224"/>
        <v>1107</v>
      </c>
      <c r="M2174" s="64">
        <f t="shared" si="225"/>
        <v>450</v>
      </c>
    </row>
    <row r="2175" spans="1:13" hidden="1" outlineLevel="1" x14ac:dyDescent="0.35">
      <c r="A2175" s="64">
        <v>51277624</v>
      </c>
      <c r="B2175" s="64" t="s">
        <v>184</v>
      </c>
      <c r="C2175" s="64">
        <v>3878.5</v>
      </c>
      <c r="D2175" s="64">
        <v>184</v>
      </c>
      <c r="E2175" s="64">
        <v>306.45999999999998</v>
      </c>
      <c r="F2175" s="64">
        <v>0</v>
      </c>
      <c r="H2175" s="64">
        <f t="shared" si="226"/>
        <v>-306.45999999999998</v>
      </c>
      <c r="J2175" s="64">
        <f t="shared" si="222"/>
        <v>287</v>
      </c>
      <c r="K2175" s="64">
        <f t="shared" si="223"/>
        <v>310</v>
      </c>
      <c r="L2175" s="64">
        <f t="shared" si="224"/>
        <v>1108</v>
      </c>
      <c r="M2175" s="64">
        <f t="shared" si="225"/>
        <v>450</v>
      </c>
    </row>
    <row r="2176" spans="1:13" hidden="1" outlineLevel="1" x14ac:dyDescent="0.35">
      <c r="A2176" s="64">
        <v>51278143</v>
      </c>
      <c r="B2176" s="64" t="s">
        <v>416</v>
      </c>
      <c r="C2176" s="64">
        <v>3485.68</v>
      </c>
      <c r="D2176" s="64">
        <v>182</v>
      </c>
      <c r="E2176" s="64">
        <v>276.63</v>
      </c>
      <c r="F2176" s="64">
        <v>0</v>
      </c>
      <c r="H2176" s="64">
        <f t="shared" si="226"/>
        <v>-276.63</v>
      </c>
      <c r="J2176" s="64">
        <f t="shared" si="222"/>
        <v>287</v>
      </c>
      <c r="K2176" s="64">
        <f t="shared" si="223"/>
        <v>310</v>
      </c>
      <c r="L2176" s="64">
        <f t="shared" si="224"/>
        <v>1108</v>
      </c>
      <c r="M2176" s="64">
        <f t="shared" si="225"/>
        <v>451</v>
      </c>
    </row>
    <row r="2177" spans="1:13" hidden="1" outlineLevel="1" x14ac:dyDescent="0.35">
      <c r="A2177" s="64">
        <v>51279646</v>
      </c>
      <c r="B2177" s="64" t="s">
        <v>102</v>
      </c>
      <c r="C2177" s="64">
        <v>1142.07</v>
      </c>
      <c r="D2177" s="64">
        <v>154</v>
      </c>
      <c r="E2177" s="64">
        <v>92.52</v>
      </c>
      <c r="F2177" s="64">
        <v>91.75</v>
      </c>
      <c r="H2177" s="64">
        <f t="shared" si="226"/>
        <v>-0.76999999999999602</v>
      </c>
      <c r="J2177" s="64">
        <f t="shared" si="222"/>
        <v>288</v>
      </c>
      <c r="K2177" s="64">
        <f t="shared" si="223"/>
        <v>310</v>
      </c>
      <c r="L2177" s="64">
        <f t="shared" si="224"/>
        <v>1108</v>
      </c>
      <c r="M2177" s="64">
        <f t="shared" si="225"/>
        <v>451</v>
      </c>
    </row>
    <row r="2178" spans="1:13" hidden="1" outlineLevel="1" x14ac:dyDescent="0.35">
      <c r="A2178" s="64">
        <v>51280908</v>
      </c>
      <c r="B2178" s="64" t="s">
        <v>405</v>
      </c>
      <c r="C2178" s="64">
        <v>5003</v>
      </c>
      <c r="D2178" s="64">
        <v>186</v>
      </c>
      <c r="E2178" s="64">
        <v>381.97</v>
      </c>
      <c r="F2178" s="64">
        <v>374.61</v>
      </c>
      <c r="H2178" s="64">
        <f t="shared" si="226"/>
        <v>-7.3600000000000136</v>
      </c>
      <c r="J2178" s="64">
        <f t="shared" si="222"/>
        <v>288</v>
      </c>
      <c r="K2178" s="64">
        <f t="shared" si="223"/>
        <v>311</v>
      </c>
      <c r="L2178" s="64">
        <f t="shared" si="224"/>
        <v>1108</v>
      </c>
      <c r="M2178" s="64">
        <f t="shared" si="225"/>
        <v>451</v>
      </c>
    </row>
    <row r="2179" spans="1:13" hidden="1" outlineLevel="1" x14ac:dyDescent="0.35">
      <c r="A2179" s="64">
        <v>51281097</v>
      </c>
      <c r="B2179" s="64" t="s">
        <v>184</v>
      </c>
      <c r="C2179" s="64">
        <v>3875.24</v>
      </c>
      <c r="D2179" s="64">
        <v>183</v>
      </c>
      <c r="E2179" s="64">
        <v>297.35000000000002</v>
      </c>
      <c r="F2179" s="64">
        <v>0</v>
      </c>
      <c r="H2179" s="64">
        <f t="shared" si="226"/>
        <v>-297.35000000000002</v>
      </c>
      <c r="J2179" s="64">
        <f t="shared" si="222"/>
        <v>288</v>
      </c>
      <c r="K2179" s="64">
        <f t="shared" si="223"/>
        <v>311</v>
      </c>
      <c r="L2179" s="64">
        <f t="shared" si="224"/>
        <v>1109</v>
      </c>
      <c r="M2179" s="64">
        <f t="shared" si="225"/>
        <v>451</v>
      </c>
    </row>
    <row r="2180" spans="1:13" hidden="1" outlineLevel="1" x14ac:dyDescent="0.35">
      <c r="A2180" s="64">
        <v>51283324</v>
      </c>
      <c r="B2180" s="64" t="s">
        <v>184</v>
      </c>
      <c r="C2180" s="64">
        <v>1878.86</v>
      </c>
      <c r="D2180" s="64">
        <v>184</v>
      </c>
      <c r="E2180" s="64">
        <v>138.12</v>
      </c>
      <c r="F2180" s="64">
        <v>0</v>
      </c>
      <c r="H2180" s="64">
        <f t="shared" si="226"/>
        <v>-138.12</v>
      </c>
      <c r="J2180" s="64">
        <f t="shared" si="222"/>
        <v>288</v>
      </c>
      <c r="K2180" s="64">
        <f t="shared" si="223"/>
        <v>311</v>
      </c>
      <c r="L2180" s="64">
        <f t="shared" si="224"/>
        <v>1110</v>
      </c>
      <c r="M2180" s="64">
        <f t="shared" si="225"/>
        <v>451</v>
      </c>
    </row>
    <row r="2181" spans="1:13" hidden="1" outlineLevel="1" x14ac:dyDescent="0.35">
      <c r="A2181" s="64">
        <v>51284017</v>
      </c>
      <c r="B2181" s="64" t="s">
        <v>184</v>
      </c>
      <c r="C2181" s="64">
        <v>2422.35</v>
      </c>
      <c r="D2181" s="64">
        <v>183</v>
      </c>
      <c r="E2181" s="64">
        <v>184.06</v>
      </c>
      <c r="F2181" s="64">
        <v>0</v>
      </c>
      <c r="H2181" s="64">
        <f t="shared" si="226"/>
        <v>-184.06</v>
      </c>
      <c r="J2181" s="64">
        <f t="shared" si="222"/>
        <v>288</v>
      </c>
      <c r="K2181" s="64">
        <f t="shared" si="223"/>
        <v>311</v>
      </c>
      <c r="L2181" s="64">
        <f t="shared" si="224"/>
        <v>1111</v>
      </c>
      <c r="M2181" s="64">
        <f t="shared" si="225"/>
        <v>451</v>
      </c>
    </row>
    <row r="2182" spans="1:13" hidden="1" outlineLevel="1" x14ac:dyDescent="0.35">
      <c r="A2182" s="64">
        <v>51286609</v>
      </c>
      <c r="B2182" s="64" t="s">
        <v>416</v>
      </c>
      <c r="C2182" s="64">
        <v>4109.32</v>
      </c>
      <c r="D2182" s="64">
        <v>185</v>
      </c>
      <c r="E2182" s="64">
        <v>322.92</v>
      </c>
      <c r="F2182" s="64">
        <v>0</v>
      </c>
      <c r="H2182" s="64">
        <f t="shared" si="226"/>
        <v>-322.92</v>
      </c>
      <c r="J2182" s="64">
        <f t="shared" si="222"/>
        <v>288</v>
      </c>
      <c r="K2182" s="64">
        <f t="shared" si="223"/>
        <v>311</v>
      </c>
      <c r="L2182" s="64">
        <f t="shared" si="224"/>
        <v>1111</v>
      </c>
      <c r="M2182" s="64">
        <f t="shared" si="225"/>
        <v>452</v>
      </c>
    </row>
    <row r="2183" spans="1:13" hidden="1" outlineLevel="1" x14ac:dyDescent="0.35">
      <c r="A2183" s="64">
        <v>51289025</v>
      </c>
      <c r="B2183" s="64" t="s">
        <v>102</v>
      </c>
      <c r="C2183" s="64">
        <v>5016.72</v>
      </c>
      <c r="D2183" s="64">
        <v>153</v>
      </c>
      <c r="E2183" s="64">
        <v>403.11</v>
      </c>
      <c r="F2183" s="64">
        <v>397.1</v>
      </c>
      <c r="H2183" s="64">
        <f t="shared" si="226"/>
        <v>-6.0099999999999909</v>
      </c>
      <c r="J2183" s="64">
        <f t="shared" si="222"/>
        <v>289</v>
      </c>
      <c r="K2183" s="64">
        <f t="shared" si="223"/>
        <v>311</v>
      </c>
      <c r="L2183" s="64">
        <f t="shared" si="224"/>
        <v>1111</v>
      </c>
      <c r="M2183" s="64">
        <f t="shared" si="225"/>
        <v>452</v>
      </c>
    </row>
    <row r="2184" spans="1:13" hidden="1" outlineLevel="1" x14ac:dyDescent="0.35">
      <c r="A2184" s="64">
        <v>51289562</v>
      </c>
      <c r="B2184" s="64" t="s">
        <v>102</v>
      </c>
      <c r="C2184" s="64">
        <v>4182.6499999999996</v>
      </c>
      <c r="D2184" s="64">
        <v>153</v>
      </c>
      <c r="E2184" s="64">
        <v>326.64999999999998</v>
      </c>
      <c r="F2184" s="64">
        <v>320.75</v>
      </c>
      <c r="H2184" s="64">
        <f t="shared" si="226"/>
        <v>-5.8999999999999773</v>
      </c>
      <c r="J2184" s="64">
        <f t="shared" si="222"/>
        <v>290</v>
      </c>
      <c r="K2184" s="64">
        <f t="shared" si="223"/>
        <v>311</v>
      </c>
      <c r="L2184" s="64">
        <f t="shared" si="224"/>
        <v>1111</v>
      </c>
      <c r="M2184" s="64">
        <f t="shared" si="225"/>
        <v>452</v>
      </c>
    </row>
    <row r="2185" spans="1:13" hidden="1" outlineLevel="1" x14ac:dyDescent="0.35">
      <c r="A2185" s="64">
        <v>51290098</v>
      </c>
      <c r="B2185" s="64" t="s">
        <v>405</v>
      </c>
      <c r="C2185" s="64">
        <v>4892.57</v>
      </c>
      <c r="D2185" s="64">
        <v>184</v>
      </c>
      <c r="E2185" s="64">
        <v>400.16</v>
      </c>
      <c r="F2185" s="64">
        <v>402.74</v>
      </c>
      <c r="H2185" s="64">
        <f t="shared" si="226"/>
        <v>2.5799999999999841</v>
      </c>
      <c r="J2185" s="64">
        <f t="shared" si="222"/>
        <v>290</v>
      </c>
      <c r="K2185" s="64">
        <f t="shared" si="223"/>
        <v>312</v>
      </c>
      <c r="L2185" s="64">
        <f t="shared" si="224"/>
        <v>1111</v>
      </c>
      <c r="M2185" s="64">
        <f t="shared" si="225"/>
        <v>452</v>
      </c>
    </row>
    <row r="2186" spans="1:13" hidden="1" outlineLevel="1" x14ac:dyDescent="0.35">
      <c r="A2186" s="64">
        <v>51292383</v>
      </c>
      <c r="B2186" s="64" t="s">
        <v>416</v>
      </c>
      <c r="C2186" s="64">
        <v>7361.5</v>
      </c>
      <c r="D2186" s="64">
        <v>244</v>
      </c>
      <c r="E2186" s="64">
        <v>624.65</v>
      </c>
      <c r="F2186" s="64">
        <v>0</v>
      </c>
      <c r="H2186" s="64">
        <f t="shared" si="226"/>
        <v>-624.65</v>
      </c>
      <c r="J2186" s="64">
        <f t="shared" si="222"/>
        <v>290</v>
      </c>
      <c r="K2186" s="64">
        <f t="shared" si="223"/>
        <v>312</v>
      </c>
      <c r="L2186" s="64">
        <f t="shared" si="224"/>
        <v>1111</v>
      </c>
      <c r="M2186" s="64">
        <f t="shared" si="225"/>
        <v>453</v>
      </c>
    </row>
    <row r="2187" spans="1:13" hidden="1" outlineLevel="1" x14ac:dyDescent="0.35">
      <c r="A2187" s="64">
        <v>51292581</v>
      </c>
      <c r="B2187" s="64" t="s">
        <v>405</v>
      </c>
      <c r="C2187" s="64">
        <v>2844.48</v>
      </c>
      <c r="D2187" s="64">
        <v>151</v>
      </c>
      <c r="E2187" s="64">
        <v>237.07</v>
      </c>
      <c r="F2187" s="64">
        <v>241.04</v>
      </c>
      <c r="H2187" s="64">
        <f t="shared" si="226"/>
        <v>3.9699999999999989</v>
      </c>
      <c r="J2187" s="64">
        <f t="shared" si="222"/>
        <v>290</v>
      </c>
      <c r="K2187" s="64">
        <f t="shared" si="223"/>
        <v>313</v>
      </c>
      <c r="L2187" s="64">
        <f t="shared" si="224"/>
        <v>1111</v>
      </c>
      <c r="M2187" s="64">
        <f t="shared" si="225"/>
        <v>453</v>
      </c>
    </row>
    <row r="2188" spans="1:13" hidden="1" outlineLevel="1" x14ac:dyDescent="0.35">
      <c r="A2188" s="64">
        <v>51292771</v>
      </c>
      <c r="B2188" s="64" t="s">
        <v>102</v>
      </c>
      <c r="C2188" s="64">
        <v>2793.16</v>
      </c>
      <c r="D2188" s="64">
        <v>154</v>
      </c>
      <c r="E2188" s="64">
        <v>221.53</v>
      </c>
      <c r="F2188" s="64">
        <v>214.67</v>
      </c>
      <c r="H2188" s="64">
        <f t="shared" si="226"/>
        <v>-6.8600000000000136</v>
      </c>
      <c r="J2188" s="64">
        <f t="shared" si="222"/>
        <v>291</v>
      </c>
      <c r="K2188" s="64">
        <f t="shared" si="223"/>
        <v>313</v>
      </c>
      <c r="L2188" s="64">
        <f t="shared" si="224"/>
        <v>1111</v>
      </c>
      <c r="M2188" s="64">
        <f t="shared" si="225"/>
        <v>453</v>
      </c>
    </row>
    <row r="2189" spans="1:13" hidden="1" outlineLevel="1" x14ac:dyDescent="0.35">
      <c r="A2189" s="64">
        <v>51292953</v>
      </c>
      <c r="B2189" s="64" t="s">
        <v>102</v>
      </c>
      <c r="C2189" s="64">
        <v>3816.32</v>
      </c>
      <c r="D2189" s="64">
        <v>182</v>
      </c>
      <c r="E2189" s="64">
        <v>315.93</v>
      </c>
      <c r="F2189" s="64">
        <v>314.56</v>
      </c>
      <c r="H2189" s="64">
        <f t="shared" si="226"/>
        <v>-1.3700000000000045</v>
      </c>
      <c r="J2189" s="64">
        <f t="shared" si="222"/>
        <v>292</v>
      </c>
      <c r="K2189" s="64">
        <f t="shared" si="223"/>
        <v>313</v>
      </c>
      <c r="L2189" s="64">
        <f t="shared" si="224"/>
        <v>1111</v>
      </c>
      <c r="M2189" s="64">
        <f t="shared" si="225"/>
        <v>453</v>
      </c>
    </row>
    <row r="2190" spans="1:13" hidden="1" outlineLevel="1" x14ac:dyDescent="0.35">
      <c r="A2190" s="64">
        <v>51294660</v>
      </c>
      <c r="B2190" s="64" t="s">
        <v>102</v>
      </c>
      <c r="C2190" s="64">
        <v>2754.99</v>
      </c>
      <c r="D2190" s="64">
        <v>153</v>
      </c>
      <c r="E2190" s="64">
        <v>221.28</v>
      </c>
      <c r="F2190" s="64">
        <v>219.07</v>
      </c>
      <c r="H2190" s="64">
        <f t="shared" si="226"/>
        <v>-2.210000000000008</v>
      </c>
      <c r="J2190" s="64">
        <f t="shared" si="222"/>
        <v>293</v>
      </c>
      <c r="K2190" s="64">
        <f t="shared" si="223"/>
        <v>313</v>
      </c>
      <c r="L2190" s="64">
        <f t="shared" si="224"/>
        <v>1111</v>
      </c>
      <c r="M2190" s="64">
        <f t="shared" si="225"/>
        <v>453</v>
      </c>
    </row>
    <row r="2191" spans="1:13" hidden="1" outlineLevel="1" x14ac:dyDescent="0.35">
      <c r="A2191" s="64">
        <v>51295139</v>
      </c>
      <c r="B2191" s="64" t="s">
        <v>184</v>
      </c>
      <c r="C2191" s="64">
        <v>2361</v>
      </c>
      <c r="D2191" s="64">
        <v>186</v>
      </c>
      <c r="E2191" s="64">
        <v>187.19</v>
      </c>
      <c r="F2191" s="64">
        <v>0</v>
      </c>
      <c r="H2191" s="64">
        <f t="shared" si="226"/>
        <v>-187.19</v>
      </c>
      <c r="J2191" s="64">
        <f t="shared" si="222"/>
        <v>293</v>
      </c>
      <c r="K2191" s="64">
        <f t="shared" si="223"/>
        <v>313</v>
      </c>
      <c r="L2191" s="64">
        <f t="shared" si="224"/>
        <v>1112</v>
      </c>
      <c r="M2191" s="64">
        <f t="shared" si="225"/>
        <v>453</v>
      </c>
    </row>
    <row r="2192" spans="1:13" hidden="1" outlineLevel="1" x14ac:dyDescent="0.35">
      <c r="A2192" s="64">
        <v>51295775</v>
      </c>
      <c r="B2192" s="64" t="s">
        <v>416</v>
      </c>
      <c r="C2192" s="64">
        <v>3502.18</v>
      </c>
      <c r="D2192" s="64">
        <v>186</v>
      </c>
      <c r="E2192" s="64">
        <v>298.94</v>
      </c>
      <c r="F2192" s="64">
        <v>0</v>
      </c>
      <c r="H2192" s="64">
        <f t="shared" si="226"/>
        <v>-298.94</v>
      </c>
      <c r="J2192" s="64">
        <f t="shared" si="222"/>
        <v>293</v>
      </c>
      <c r="K2192" s="64">
        <f t="shared" si="223"/>
        <v>313</v>
      </c>
      <c r="L2192" s="64">
        <f t="shared" si="224"/>
        <v>1112</v>
      </c>
      <c r="M2192" s="64">
        <f t="shared" si="225"/>
        <v>454</v>
      </c>
    </row>
    <row r="2193" spans="1:13" hidden="1" outlineLevel="1" x14ac:dyDescent="0.35">
      <c r="A2193" s="64">
        <v>51296749</v>
      </c>
      <c r="B2193" s="64" t="s">
        <v>102</v>
      </c>
      <c r="C2193" s="64">
        <v>2979.72</v>
      </c>
      <c r="D2193" s="64">
        <v>153</v>
      </c>
      <c r="E2193" s="64">
        <v>236.61</v>
      </c>
      <c r="F2193" s="64">
        <v>234.92</v>
      </c>
      <c r="H2193" s="64">
        <f t="shared" si="226"/>
        <v>-1.6900000000000261</v>
      </c>
      <c r="J2193" s="64">
        <f t="shared" si="222"/>
        <v>294</v>
      </c>
      <c r="K2193" s="64">
        <f t="shared" si="223"/>
        <v>313</v>
      </c>
      <c r="L2193" s="64">
        <f t="shared" si="224"/>
        <v>1112</v>
      </c>
      <c r="M2193" s="64">
        <f t="shared" si="225"/>
        <v>454</v>
      </c>
    </row>
    <row r="2194" spans="1:13" hidden="1" outlineLevel="1" x14ac:dyDescent="0.35">
      <c r="A2194" s="64">
        <v>51298430</v>
      </c>
      <c r="B2194" s="64" t="s">
        <v>184</v>
      </c>
      <c r="C2194" s="64">
        <v>2961.32</v>
      </c>
      <c r="D2194" s="64">
        <v>183</v>
      </c>
      <c r="E2194" s="64">
        <v>236.99</v>
      </c>
      <c r="F2194" s="64">
        <v>0</v>
      </c>
      <c r="H2194" s="64">
        <f t="shared" si="226"/>
        <v>-236.99</v>
      </c>
      <c r="J2194" s="64">
        <f t="shared" si="222"/>
        <v>294</v>
      </c>
      <c r="K2194" s="64">
        <f t="shared" si="223"/>
        <v>313</v>
      </c>
      <c r="L2194" s="64">
        <f t="shared" si="224"/>
        <v>1113</v>
      </c>
      <c r="M2194" s="64">
        <f t="shared" si="225"/>
        <v>454</v>
      </c>
    </row>
    <row r="2195" spans="1:13" hidden="1" outlineLevel="1" x14ac:dyDescent="0.35">
      <c r="A2195" s="64">
        <v>51299636</v>
      </c>
      <c r="B2195" s="64" t="s">
        <v>405</v>
      </c>
      <c r="C2195" s="64">
        <v>4603.45</v>
      </c>
      <c r="D2195" s="64">
        <v>185</v>
      </c>
      <c r="E2195" s="64">
        <v>378.67</v>
      </c>
      <c r="F2195" s="64">
        <v>373.85</v>
      </c>
      <c r="H2195" s="64">
        <f t="shared" si="226"/>
        <v>-4.8199999999999932</v>
      </c>
      <c r="J2195" s="64">
        <f t="shared" si="222"/>
        <v>294</v>
      </c>
      <c r="K2195" s="64">
        <f t="shared" si="223"/>
        <v>314</v>
      </c>
      <c r="L2195" s="64">
        <f t="shared" si="224"/>
        <v>1113</v>
      </c>
      <c r="M2195" s="64">
        <f t="shared" si="225"/>
        <v>454</v>
      </c>
    </row>
    <row r="2196" spans="1:13" hidden="1" outlineLevel="1" x14ac:dyDescent="0.35">
      <c r="A2196" s="64">
        <v>51301001</v>
      </c>
      <c r="B2196" s="64" t="s">
        <v>184</v>
      </c>
      <c r="C2196" s="64">
        <v>2993.21</v>
      </c>
      <c r="D2196" s="64">
        <v>183</v>
      </c>
      <c r="E2196" s="64">
        <v>248.12</v>
      </c>
      <c r="F2196" s="64">
        <v>0</v>
      </c>
      <c r="H2196" s="64">
        <f t="shared" si="226"/>
        <v>-248.12</v>
      </c>
      <c r="J2196" s="64">
        <f t="shared" si="222"/>
        <v>294</v>
      </c>
      <c r="K2196" s="64">
        <f t="shared" si="223"/>
        <v>314</v>
      </c>
      <c r="L2196" s="64">
        <f t="shared" si="224"/>
        <v>1114</v>
      </c>
      <c r="M2196" s="64">
        <f t="shared" si="225"/>
        <v>454</v>
      </c>
    </row>
    <row r="2197" spans="1:13" hidden="1" outlineLevel="1" x14ac:dyDescent="0.35">
      <c r="A2197" s="64">
        <v>51302471</v>
      </c>
      <c r="B2197" s="64" t="s">
        <v>405</v>
      </c>
      <c r="C2197" s="64">
        <v>2203.38</v>
      </c>
      <c r="D2197" s="64">
        <v>153</v>
      </c>
      <c r="E2197" s="64">
        <v>166.43</v>
      </c>
      <c r="F2197" s="64">
        <v>163.24</v>
      </c>
      <c r="H2197" s="64">
        <f t="shared" si="226"/>
        <v>-3.1899999999999977</v>
      </c>
      <c r="J2197" s="64">
        <f t="shared" si="222"/>
        <v>294</v>
      </c>
      <c r="K2197" s="64">
        <f t="shared" si="223"/>
        <v>315</v>
      </c>
      <c r="L2197" s="64">
        <f t="shared" si="224"/>
        <v>1114</v>
      </c>
      <c r="M2197" s="64">
        <f t="shared" si="225"/>
        <v>454</v>
      </c>
    </row>
    <row r="2198" spans="1:13" hidden="1" outlineLevel="1" x14ac:dyDescent="0.35">
      <c r="A2198" s="64">
        <v>51303932</v>
      </c>
      <c r="B2198" s="64" t="s">
        <v>405</v>
      </c>
      <c r="C2198" s="64">
        <v>2688.22</v>
      </c>
      <c r="D2198" s="64">
        <v>153</v>
      </c>
      <c r="E2198" s="64">
        <v>212.85</v>
      </c>
      <c r="F2198" s="64">
        <v>210.3</v>
      </c>
      <c r="H2198" s="64">
        <f t="shared" ref="H2198:H2199" si="227">F2198-E2198</f>
        <v>-2.5499999999999829</v>
      </c>
      <c r="J2198" s="64">
        <f t="shared" si="222"/>
        <v>294</v>
      </c>
      <c r="K2198" s="64">
        <f t="shared" si="223"/>
        <v>316</v>
      </c>
      <c r="L2198" s="64">
        <f t="shared" si="224"/>
        <v>1114</v>
      </c>
      <c r="M2198" s="64">
        <f t="shared" si="225"/>
        <v>454</v>
      </c>
    </row>
    <row r="2199" spans="1:13" hidden="1" outlineLevel="1" x14ac:dyDescent="0.35">
      <c r="A2199" s="64">
        <v>51304451</v>
      </c>
      <c r="B2199" s="64" t="s">
        <v>102</v>
      </c>
      <c r="C2199" s="64">
        <v>1982.19</v>
      </c>
      <c r="D2199" s="64">
        <v>153</v>
      </c>
      <c r="E2199" s="64">
        <v>166.28</v>
      </c>
      <c r="F2199" s="64">
        <v>168.46</v>
      </c>
      <c r="H2199" s="64">
        <f t="shared" si="227"/>
        <v>2.1800000000000068</v>
      </c>
      <c r="J2199" s="64">
        <f t="shared" si="222"/>
        <v>295</v>
      </c>
      <c r="K2199" s="64">
        <f t="shared" si="223"/>
        <v>316</v>
      </c>
      <c r="L2199" s="64">
        <f t="shared" si="224"/>
        <v>1114</v>
      </c>
      <c r="M2199" s="64">
        <f t="shared" si="225"/>
        <v>454</v>
      </c>
    </row>
    <row r="2200" spans="1:13" hidden="1" outlineLevel="1" x14ac:dyDescent="0.35"/>
    <row r="2201" spans="1:13" hidden="1" outlineLevel="1" x14ac:dyDescent="0.35"/>
    <row r="2202" spans="1:13" hidden="1" outlineLevel="1" x14ac:dyDescent="0.35"/>
    <row r="2203" spans="1:13" hidden="1" outlineLevel="1" x14ac:dyDescent="0.35"/>
    <row r="2204" spans="1:13" hidden="1" outlineLevel="1" x14ac:dyDescent="0.35"/>
    <row r="2205" spans="1:13" hidden="1" outlineLevel="1" x14ac:dyDescent="0.35"/>
    <row r="2206" spans="1:13" hidden="1" outlineLevel="1" x14ac:dyDescent="0.35"/>
    <row r="2207" spans="1:13" hidden="1" outlineLevel="1" x14ac:dyDescent="0.35"/>
    <row r="2208" spans="1:13" hidden="1" outlineLevel="1" x14ac:dyDescent="0.35"/>
    <row r="2209" hidden="1" outlineLevel="1" x14ac:dyDescent="0.35"/>
    <row r="2210" hidden="1" outlineLevel="1" x14ac:dyDescent="0.35"/>
    <row r="2211" collapsed="1" x14ac:dyDescent="0.35"/>
  </sheetData>
  <pageMargins left="0.7" right="0.7" top="0.75" bottom="0.75" header="0.3" footer="0.3"/>
  <drawing r:id="rId1"/>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13F2877-7CAF-458F-9CD6-BCE17CB60E6A}">
  <sheetPr>
    <tabColor rgb="FF7030A0"/>
  </sheetPr>
  <dimension ref="E2:G6"/>
  <sheetViews>
    <sheetView workbookViewId="0">
      <selection activeCell="I21" sqref="I21"/>
    </sheetView>
  </sheetViews>
  <sheetFormatPr defaultRowHeight="14.5" x14ac:dyDescent="0.35"/>
  <cols>
    <col min="1" max="16384" width="8.7265625" style="64"/>
  </cols>
  <sheetData>
    <row r="2" spans="5:7" x14ac:dyDescent="0.35">
      <c r="E2" s="64" t="s">
        <v>263</v>
      </c>
      <c r="F2" s="64" t="s">
        <v>264</v>
      </c>
      <c r="G2" s="64" t="s">
        <v>265</v>
      </c>
    </row>
    <row r="3" spans="5:7" x14ac:dyDescent="0.35">
      <c r="E3" s="64" t="s">
        <v>162</v>
      </c>
      <c r="F3" s="64" t="s">
        <v>189</v>
      </c>
      <c r="G3" s="64" t="s">
        <v>162</v>
      </c>
    </row>
    <row r="4" spans="5:7" x14ac:dyDescent="0.35">
      <c r="E4" s="64" t="s">
        <v>163</v>
      </c>
      <c r="F4" s="64" t="s">
        <v>68</v>
      </c>
      <c r="G4" s="64" t="s">
        <v>163</v>
      </c>
    </row>
    <row r="5" spans="5:7" x14ac:dyDescent="0.35">
      <c r="E5" s="64" t="s">
        <v>164</v>
      </c>
      <c r="F5" s="64" t="s">
        <v>69</v>
      </c>
      <c r="G5" s="64" t="s">
        <v>164</v>
      </c>
    </row>
    <row r="6" spans="5:7" x14ac:dyDescent="0.35">
      <c r="E6" s="64" t="s">
        <v>165</v>
      </c>
      <c r="F6" s="64" t="s">
        <v>69</v>
      </c>
      <c r="G6" s="64" t="s">
        <v>164</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theme="6"/>
  </sheetPr>
  <dimension ref="B4"/>
  <sheetViews>
    <sheetView zoomScale="80" zoomScaleNormal="80" workbookViewId="0">
      <selection activeCell="C27" sqref="C27"/>
    </sheetView>
  </sheetViews>
  <sheetFormatPr defaultColWidth="9.1796875" defaultRowHeight="14.5" x14ac:dyDescent="0.35"/>
  <cols>
    <col min="1" max="16384" width="9.1796875" style="64"/>
  </cols>
  <sheetData>
    <row r="4" spans="2:2" ht="18.5" x14ac:dyDescent="0.45">
      <c r="B4" s="63"/>
    </row>
  </sheetData>
  <pageMargins left="0.7" right="0.7" top="0.75" bottom="0.75" header="0.3" footer="0.3"/>
  <pageSetup orientation="portrait" verticalDpi="0"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theme="6"/>
  </sheetPr>
  <dimension ref="B3:C10"/>
  <sheetViews>
    <sheetView zoomScale="80" zoomScaleNormal="80" zoomScaleSheetLayoutView="100" workbookViewId="0">
      <selection activeCell="C27" sqref="C27"/>
    </sheetView>
  </sheetViews>
  <sheetFormatPr defaultRowHeight="14.5" x14ac:dyDescent="0.35"/>
  <cols>
    <col min="2" max="2" width="28" customWidth="1"/>
    <col min="3" max="3" width="96" customWidth="1"/>
  </cols>
  <sheetData>
    <row r="3" spans="2:3" ht="18.5" x14ac:dyDescent="0.45">
      <c r="B3" s="65" t="s">
        <v>73</v>
      </c>
    </row>
    <row r="4" spans="2:3" ht="29" x14ac:dyDescent="0.35">
      <c r="B4" s="66" t="s">
        <v>74</v>
      </c>
      <c r="C4" s="67" t="s">
        <v>75</v>
      </c>
    </row>
    <row r="5" spans="2:3" ht="43.5" x14ac:dyDescent="0.35">
      <c r="B5" s="68" t="s">
        <v>76</v>
      </c>
      <c r="C5" s="69" t="s">
        <v>77</v>
      </c>
    </row>
    <row r="6" spans="2:3" x14ac:dyDescent="0.35">
      <c r="B6" s="66" t="s">
        <v>78</v>
      </c>
      <c r="C6" s="67" t="s">
        <v>79</v>
      </c>
    </row>
    <row r="7" spans="2:3" ht="43.5" x14ac:dyDescent="0.35">
      <c r="B7" s="68" t="s">
        <v>80</v>
      </c>
      <c r="C7" s="69" t="s">
        <v>81</v>
      </c>
    </row>
    <row r="8" spans="2:3" ht="43.5" x14ac:dyDescent="0.35">
      <c r="B8" s="66" t="s">
        <v>82</v>
      </c>
      <c r="C8" s="67" t="s">
        <v>83</v>
      </c>
    </row>
    <row r="9" spans="2:3" ht="43.5" x14ac:dyDescent="0.35">
      <c r="B9" s="68" t="s">
        <v>84</v>
      </c>
      <c r="C9" s="69" t="s">
        <v>85</v>
      </c>
    </row>
    <row r="10" spans="2:3" x14ac:dyDescent="0.35">
      <c r="B10" s="1"/>
    </row>
  </sheetData>
  <pageMargins left="0.7" right="0.7" top="0.75" bottom="0.75" header="0.3" footer="0.3"/>
  <pageSetup scale="83"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theme="6"/>
  </sheetPr>
  <dimension ref="B1:F17"/>
  <sheetViews>
    <sheetView topLeftCell="A5" zoomScale="80" zoomScaleNormal="80" zoomScaleSheetLayoutView="100" workbookViewId="0">
      <selection activeCell="C27" sqref="C27"/>
    </sheetView>
  </sheetViews>
  <sheetFormatPr defaultRowHeight="14.5" x14ac:dyDescent="0.35"/>
  <cols>
    <col min="2" max="2" width="31.81640625" customWidth="1"/>
    <col min="3" max="3" width="51.81640625" customWidth="1"/>
    <col min="4" max="4" width="12.1796875" customWidth="1"/>
    <col min="5" max="5" width="115.453125" customWidth="1"/>
  </cols>
  <sheetData>
    <row r="1" spans="2:6" ht="18.5" x14ac:dyDescent="0.45">
      <c r="B1" s="65" t="s">
        <v>86</v>
      </c>
    </row>
    <row r="2" spans="2:6" ht="18.5" x14ac:dyDescent="0.45">
      <c r="B2" s="70" t="s">
        <v>1</v>
      </c>
      <c r="C2" s="70" t="s">
        <v>6</v>
      </c>
      <c r="D2" s="70" t="s">
        <v>15</v>
      </c>
      <c r="E2" s="70" t="s">
        <v>21</v>
      </c>
      <c r="F2" s="71"/>
    </row>
    <row r="3" spans="2:6" ht="43.5" x14ac:dyDescent="0.35">
      <c r="B3" s="72" t="s">
        <v>2</v>
      </c>
      <c r="C3" s="73" t="s">
        <v>7</v>
      </c>
      <c r="D3" s="73" t="s">
        <v>16</v>
      </c>
      <c r="E3" s="74" t="s">
        <v>87</v>
      </c>
      <c r="F3" s="71"/>
    </row>
    <row r="4" spans="2:6" ht="43.5" x14ac:dyDescent="0.35">
      <c r="B4" s="75"/>
      <c r="C4" s="75" t="s">
        <v>8</v>
      </c>
      <c r="D4" s="75" t="s">
        <v>16</v>
      </c>
      <c r="E4" s="76" t="s">
        <v>88</v>
      </c>
      <c r="F4" s="71"/>
    </row>
    <row r="5" spans="2:6" ht="58" x14ac:dyDescent="0.35">
      <c r="B5" s="72" t="s">
        <v>3</v>
      </c>
      <c r="C5" s="73" t="s">
        <v>89</v>
      </c>
      <c r="D5" s="73" t="s">
        <v>16</v>
      </c>
      <c r="E5" s="74" t="s">
        <v>90</v>
      </c>
      <c r="F5" s="71"/>
    </row>
    <row r="6" spans="2:6" ht="58" x14ac:dyDescent="0.35">
      <c r="B6" s="77"/>
      <c r="C6" s="75" t="s">
        <v>10</v>
      </c>
      <c r="D6" s="75" t="s">
        <v>16</v>
      </c>
      <c r="E6" s="76" t="s">
        <v>91</v>
      </c>
      <c r="F6" s="71"/>
    </row>
    <row r="7" spans="2:6" ht="43.5" x14ac:dyDescent="0.35">
      <c r="B7" s="72" t="s">
        <v>44</v>
      </c>
      <c r="C7" s="73" t="s">
        <v>11</v>
      </c>
      <c r="D7" s="73" t="s">
        <v>16</v>
      </c>
      <c r="E7" s="74" t="s">
        <v>92</v>
      </c>
      <c r="F7" s="71"/>
    </row>
    <row r="8" spans="2:6" ht="43.5" x14ac:dyDescent="0.35">
      <c r="B8" s="77"/>
      <c r="C8" s="75" t="s">
        <v>12</v>
      </c>
      <c r="D8" s="75" t="s">
        <v>16</v>
      </c>
      <c r="E8" s="76" t="s">
        <v>93</v>
      </c>
      <c r="F8" s="71"/>
    </row>
    <row r="9" spans="2:6" x14ac:dyDescent="0.35">
      <c r="B9" s="72" t="s">
        <v>4</v>
      </c>
      <c r="C9" s="73" t="s">
        <v>94</v>
      </c>
      <c r="D9" s="73" t="s">
        <v>17</v>
      </c>
      <c r="E9" s="78" t="s">
        <v>26</v>
      </c>
      <c r="F9" s="71"/>
    </row>
    <row r="10" spans="2:6" x14ac:dyDescent="0.35">
      <c r="B10" s="77" t="s">
        <v>5</v>
      </c>
      <c r="C10" s="75" t="s">
        <v>94</v>
      </c>
      <c r="D10" s="75" t="s">
        <v>17</v>
      </c>
      <c r="E10" s="79" t="s">
        <v>27</v>
      </c>
      <c r="F10" s="71"/>
    </row>
    <row r="11" spans="2:6" x14ac:dyDescent="0.35">
      <c r="B11" s="71"/>
      <c r="C11" s="71"/>
      <c r="D11" s="71"/>
      <c r="E11" s="71"/>
      <c r="F11" s="71"/>
    </row>
    <row r="12" spans="2:6" x14ac:dyDescent="0.35">
      <c r="B12" s="71"/>
      <c r="C12" s="71"/>
      <c r="D12" s="71"/>
      <c r="E12" s="71"/>
      <c r="F12" s="71"/>
    </row>
    <row r="13" spans="2:6" ht="18.5" x14ac:dyDescent="0.45">
      <c r="B13" s="65" t="s">
        <v>95</v>
      </c>
    </row>
    <row r="14" spans="2:6" ht="18.5" x14ac:dyDescent="0.45">
      <c r="B14" s="70" t="s">
        <v>1</v>
      </c>
      <c r="C14" s="70" t="s">
        <v>6</v>
      </c>
      <c r="D14" s="70" t="s">
        <v>15</v>
      </c>
      <c r="E14" s="70" t="s">
        <v>21</v>
      </c>
    </row>
    <row r="15" spans="2:6" ht="43.5" x14ac:dyDescent="0.35">
      <c r="B15" s="80" t="s">
        <v>43</v>
      </c>
      <c r="C15" s="73" t="s">
        <v>8</v>
      </c>
      <c r="D15" s="73" t="s">
        <v>16</v>
      </c>
      <c r="E15" s="74" t="s">
        <v>96</v>
      </c>
    </row>
    <row r="16" spans="2:6" ht="43.5" x14ac:dyDescent="0.35">
      <c r="B16" s="77" t="s">
        <v>44</v>
      </c>
      <c r="C16" s="75" t="s">
        <v>11</v>
      </c>
      <c r="D16" s="75" t="s">
        <v>16</v>
      </c>
      <c r="E16" s="76" t="s">
        <v>97</v>
      </c>
    </row>
    <row r="17" spans="2:5" ht="43.5" x14ac:dyDescent="0.35">
      <c r="B17" s="72"/>
      <c r="C17" s="73" t="s">
        <v>12</v>
      </c>
      <c r="D17" s="73" t="s">
        <v>16</v>
      </c>
      <c r="E17" s="74" t="s">
        <v>98</v>
      </c>
    </row>
  </sheetData>
  <pageMargins left="0.7" right="0.7" top="0.75" bottom="0.75" header="0.3" footer="0.3"/>
  <pageSetup scale="42"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tabColor theme="6"/>
  </sheetPr>
  <dimension ref="B2:C12"/>
  <sheetViews>
    <sheetView zoomScale="80" zoomScaleNormal="80" workbookViewId="0">
      <selection activeCell="C27" sqref="C27"/>
    </sheetView>
  </sheetViews>
  <sheetFormatPr defaultRowHeight="14.5" x14ac:dyDescent="0.35"/>
  <cols>
    <col min="3" max="3" width="40.54296875" customWidth="1"/>
  </cols>
  <sheetData>
    <row r="2" spans="2:3" ht="18.5" x14ac:dyDescent="0.45">
      <c r="B2" s="70" t="s">
        <v>99</v>
      </c>
      <c r="C2" s="70"/>
    </row>
    <row r="3" spans="2:3" x14ac:dyDescent="0.35">
      <c r="B3" s="73" t="s">
        <v>100</v>
      </c>
      <c r="C3" s="73" t="s">
        <v>101</v>
      </c>
    </row>
    <row r="4" spans="2:3" x14ac:dyDescent="0.35">
      <c r="B4" s="75" t="s">
        <v>102</v>
      </c>
      <c r="C4" s="75" t="s">
        <v>103</v>
      </c>
    </row>
    <row r="5" spans="2:3" x14ac:dyDescent="0.35">
      <c r="B5" s="73" t="s">
        <v>104</v>
      </c>
      <c r="C5" s="73" t="s">
        <v>105</v>
      </c>
    </row>
    <row r="6" spans="2:3" x14ac:dyDescent="0.35">
      <c r="B6" s="75" t="s">
        <v>106</v>
      </c>
      <c r="C6" s="75" t="s">
        <v>107</v>
      </c>
    </row>
    <row r="7" spans="2:3" x14ac:dyDescent="0.35">
      <c r="B7" s="73" t="s">
        <v>108</v>
      </c>
      <c r="C7" s="73" t="s">
        <v>109</v>
      </c>
    </row>
    <row r="8" spans="2:3" x14ac:dyDescent="0.35">
      <c r="B8" s="75" t="s">
        <v>49</v>
      </c>
      <c r="C8" s="75" t="s">
        <v>110</v>
      </c>
    </row>
    <row r="9" spans="2:3" x14ac:dyDescent="0.35">
      <c r="B9" s="73" t="s">
        <v>111</v>
      </c>
      <c r="C9" s="73" t="s">
        <v>112</v>
      </c>
    </row>
    <row r="10" spans="2:3" x14ac:dyDescent="0.35">
      <c r="B10" s="75" t="s">
        <v>113</v>
      </c>
      <c r="C10" s="75" t="s">
        <v>114</v>
      </c>
    </row>
    <row r="11" spans="2:3" x14ac:dyDescent="0.35">
      <c r="B11" s="73" t="s">
        <v>115</v>
      </c>
      <c r="C11" s="73" t="s">
        <v>116</v>
      </c>
    </row>
    <row r="12" spans="2:3" x14ac:dyDescent="0.35">
      <c r="B12" s="75" t="s">
        <v>117</v>
      </c>
      <c r="C12" s="75" t="s">
        <v>118</v>
      </c>
    </row>
  </sheetData>
  <pageMargins left="0.7" right="0.7" top="0.75" bottom="0.75" header="0.3" footer="0.3"/>
  <pageSetup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tabColor theme="6"/>
  </sheetPr>
  <dimension ref="B1:J35"/>
  <sheetViews>
    <sheetView zoomScale="70" zoomScaleNormal="70" workbookViewId="0">
      <selection activeCell="C27" sqref="C27"/>
    </sheetView>
  </sheetViews>
  <sheetFormatPr defaultRowHeight="14.5" x14ac:dyDescent="0.35"/>
  <cols>
    <col min="2" max="2" width="33.81640625" customWidth="1"/>
    <col min="3" max="10" width="50.81640625" customWidth="1"/>
    <col min="11" max="12" width="73.81640625" customWidth="1"/>
  </cols>
  <sheetData>
    <row r="1" spans="2:10" x14ac:dyDescent="0.35">
      <c r="B1" s="2"/>
    </row>
    <row r="2" spans="2:10" ht="23.5" x14ac:dyDescent="0.55000000000000004">
      <c r="B2" s="3" t="s">
        <v>0</v>
      </c>
    </row>
    <row r="3" spans="2:10" ht="4" customHeight="1" x14ac:dyDescent="0.35">
      <c r="B3" s="4"/>
      <c r="C3" s="5"/>
      <c r="D3" s="5"/>
      <c r="E3" s="5"/>
      <c r="F3" s="5"/>
      <c r="G3" s="5"/>
      <c r="H3" s="5"/>
      <c r="I3" s="5"/>
      <c r="J3" s="5"/>
    </row>
    <row r="4" spans="2:10" ht="4" customHeight="1" x14ac:dyDescent="0.35">
      <c r="B4" s="2"/>
    </row>
    <row r="5" spans="2:10" ht="18.5" x14ac:dyDescent="0.45">
      <c r="B5" s="6" t="s">
        <v>1</v>
      </c>
      <c r="C5" s="7" t="s">
        <v>2</v>
      </c>
      <c r="D5" s="8"/>
      <c r="E5" s="7" t="s">
        <v>3</v>
      </c>
      <c r="F5" s="7"/>
      <c r="G5" s="7" t="s">
        <v>44</v>
      </c>
      <c r="H5" s="7"/>
      <c r="I5" s="9" t="s">
        <v>4</v>
      </c>
      <c r="J5" s="9" t="s">
        <v>5</v>
      </c>
    </row>
    <row r="6" spans="2:10" ht="18.5" x14ac:dyDescent="0.45">
      <c r="B6" s="6" t="s">
        <v>6</v>
      </c>
      <c r="C6" s="10" t="s">
        <v>7</v>
      </c>
      <c r="D6" s="10" t="s">
        <v>8</v>
      </c>
      <c r="E6" s="10" t="s">
        <v>9</v>
      </c>
      <c r="F6" s="10" t="s">
        <v>10</v>
      </c>
      <c r="G6" s="10" t="s">
        <v>11</v>
      </c>
      <c r="H6" s="10" t="s">
        <v>12</v>
      </c>
      <c r="I6" s="10" t="s">
        <v>13</v>
      </c>
      <c r="J6" s="10" t="s">
        <v>14</v>
      </c>
    </row>
    <row r="7" spans="2:10" ht="18.5" x14ac:dyDescent="0.45">
      <c r="B7" s="6" t="s">
        <v>15</v>
      </c>
      <c r="C7" s="10" t="s">
        <v>16</v>
      </c>
      <c r="D7" s="10" t="s">
        <v>16</v>
      </c>
      <c r="E7" s="10" t="s">
        <v>16</v>
      </c>
      <c r="F7" s="10" t="s">
        <v>16</v>
      </c>
      <c r="G7" s="10" t="s">
        <v>16</v>
      </c>
      <c r="H7" s="10" t="s">
        <v>16</v>
      </c>
      <c r="I7" s="10" t="s">
        <v>17</v>
      </c>
      <c r="J7" s="10"/>
    </row>
    <row r="8" spans="2:10" ht="244.5" customHeight="1" x14ac:dyDescent="0.35">
      <c r="B8" s="11" t="s">
        <v>18</v>
      </c>
      <c r="C8" s="12" t="s">
        <v>119</v>
      </c>
      <c r="D8" s="12" t="s">
        <v>19</v>
      </c>
      <c r="E8" s="12" t="s">
        <v>120</v>
      </c>
      <c r="F8" s="12" t="s">
        <v>120</v>
      </c>
      <c r="G8" s="10" t="s">
        <v>20</v>
      </c>
      <c r="H8" s="10"/>
      <c r="I8" s="10"/>
      <c r="J8" s="12" t="s">
        <v>119</v>
      </c>
    </row>
    <row r="9" spans="2:10" ht="161.25" customHeight="1" x14ac:dyDescent="0.35">
      <c r="B9" s="11" t="s">
        <v>21</v>
      </c>
      <c r="C9" s="12" t="s">
        <v>22</v>
      </c>
      <c r="D9" s="12" t="s">
        <v>22</v>
      </c>
      <c r="E9" s="12" t="s">
        <v>23</v>
      </c>
      <c r="F9" s="12" t="s">
        <v>24</v>
      </c>
      <c r="G9" s="12" t="s">
        <v>25</v>
      </c>
      <c r="H9" s="12" t="s">
        <v>25</v>
      </c>
      <c r="I9" s="16" t="s">
        <v>26</v>
      </c>
      <c r="J9" s="16" t="s">
        <v>27</v>
      </c>
    </row>
    <row r="10" spans="2:10" ht="4" customHeight="1" x14ac:dyDescent="0.35">
      <c r="B10" s="13"/>
      <c r="C10" s="14"/>
      <c r="D10" s="14"/>
      <c r="E10" s="14"/>
      <c r="F10" s="14"/>
      <c r="G10" s="14"/>
      <c r="H10" s="14"/>
      <c r="I10" s="14"/>
      <c r="J10" s="14"/>
    </row>
    <row r="11" spans="2:10" ht="4" customHeight="1" x14ac:dyDescent="0.35">
      <c r="B11" s="11"/>
      <c r="C11" s="12"/>
      <c r="D11" s="12"/>
      <c r="E11" s="12"/>
      <c r="F11" s="12"/>
      <c r="G11" s="12"/>
      <c r="H11" s="12"/>
      <c r="I11" s="12"/>
      <c r="J11" s="12"/>
    </row>
    <row r="12" spans="2:10" x14ac:dyDescent="0.35">
      <c r="B12" s="15" t="s">
        <v>28</v>
      </c>
      <c r="C12" s="12" t="s">
        <v>121</v>
      </c>
      <c r="D12" s="12" t="s">
        <v>121</v>
      </c>
      <c r="E12" s="12" t="s">
        <v>122</v>
      </c>
      <c r="F12" s="12" t="s">
        <v>123</v>
      </c>
      <c r="G12" t="s">
        <v>124</v>
      </c>
      <c r="H12" t="s">
        <v>125</v>
      </c>
      <c r="I12" s="16" t="s">
        <v>126</v>
      </c>
      <c r="J12" s="16" t="s">
        <v>126</v>
      </c>
    </row>
    <row r="13" spans="2:10" x14ac:dyDescent="0.35">
      <c r="B13" s="17"/>
      <c r="C13" s="12" t="s">
        <v>127</v>
      </c>
      <c r="D13" s="12" t="s">
        <v>128</v>
      </c>
      <c r="E13" s="12" t="s">
        <v>129</v>
      </c>
      <c r="F13" s="12" t="s">
        <v>130</v>
      </c>
      <c r="G13" t="s">
        <v>45</v>
      </c>
      <c r="H13" t="s">
        <v>131</v>
      </c>
      <c r="I13" s="16" t="s">
        <v>132</v>
      </c>
      <c r="J13" s="16" t="s">
        <v>132</v>
      </c>
    </row>
    <row r="14" spans="2:10" x14ac:dyDescent="0.35">
      <c r="B14" s="17"/>
      <c r="C14" s="12" t="s">
        <v>133</v>
      </c>
      <c r="D14" s="12" t="s">
        <v>30</v>
      </c>
      <c r="E14" s="12" t="s">
        <v>31</v>
      </c>
      <c r="F14" s="12" t="s">
        <v>32</v>
      </c>
      <c r="H14" t="s">
        <v>46</v>
      </c>
      <c r="J14" s="12"/>
    </row>
    <row r="15" spans="2:10" x14ac:dyDescent="0.35">
      <c r="B15" s="17"/>
      <c r="C15" s="12" t="s">
        <v>128</v>
      </c>
      <c r="D15" s="12" t="s">
        <v>33</v>
      </c>
      <c r="E15" s="12" t="s">
        <v>34</v>
      </c>
      <c r="F15" s="12" t="s">
        <v>35</v>
      </c>
      <c r="H15" t="s">
        <v>47</v>
      </c>
      <c r="J15" s="12"/>
    </row>
    <row r="16" spans="2:10" x14ac:dyDescent="0.35">
      <c r="B16" s="2"/>
      <c r="C16" s="12" t="s">
        <v>134</v>
      </c>
      <c r="D16" s="12"/>
      <c r="E16" s="12" t="s">
        <v>37</v>
      </c>
      <c r="F16" s="12"/>
      <c r="J16" s="12"/>
    </row>
    <row r="17" spans="2:10" x14ac:dyDescent="0.35">
      <c r="B17" s="2"/>
      <c r="C17" s="12" t="s">
        <v>135</v>
      </c>
      <c r="D17" s="12"/>
      <c r="E17" s="12" t="s">
        <v>31</v>
      </c>
      <c r="F17" s="12"/>
      <c r="J17" s="12"/>
    </row>
    <row r="18" spans="2:10" x14ac:dyDescent="0.35">
      <c r="B18" s="2"/>
      <c r="C18" s="12" t="s">
        <v>30</v>
      </c>
      <c r="D18" s="1"/>
      <c r="E18" s="12"/>
      <c r="F18" s="12"/>
      <c r="J18" s="12"/>
    </row>
    <row r="19" spans="2:10" x14ac:dyDescent="0.35">
      <c r="B19" s="2"/>
      <c r="C19" s="12" t="s">
        <v>38</v>
      </c>
      <c r="D19" s="12"/>
      <c r="E19" s="12"/>
      <c r="F19" s="12"/>
      <c r="J19" s="12"/>
    </row>
    <row r="20" spans="2:10" x14ac:dyDescent="0.35">
      <c r="B20" s="2"/>
      <c r="C20" s="12" t="s">
        <v>39</v>
      </c>
      <c r="D20" s="12"/>
      <c r="E20" s="12"/>
      <c r="F20" s="12"/>
      <c r="J20" s="12"/>
    </row>
    <row r="21" spans="2:10" x14ac:dyDescent="0.35">
      <c r="B21" s="2"/>
      <c r="C21" s="12" t="s">
        <v>33</v>
      </c>
      <c r="D21" s="1"/>
      <c r="E21" s="12"/>
      <c r="F21" s="12"/>
      <c r="J21" s="12"/>
    </row>
    <row r="22" spans="2:10" x14ac:dyDescent="0.35">
      <c r="B22" s="2"/>
      <c r="C22" s="12" t="s">
        <v>40</v>
      </c>
      <c r="D22" s="12"/>
      <c r="E22" s="12"/>
      <c r="F22" s="12"/>
      <c r="J22" s="12"/>
    </row>
    <row r="23" spans="2:10" x14ac:dyDescent="0.35">
      <c r="B23" s="2"/>
      <c r="C23" s="12" t="s">
        <v>41</v>
      </c>
      <c r="D23" s="12"/>
      <c r="E23" s="12"/>
      <c r="F23" s="12"/>
      <c r="J23" s="12"/>
    </row>
    <row r="24" spans="2:10" x14ac:dyDescent="0.35">
      <c r="D24" s="12"/>
      <c r="E24" s="12"/>
      <c r="F24" s="12"/>
    </row>
    <row r="25" spans="2:10" x14ac:dyDescent="0.35">
      <c r="D25" s="12"/>
      <c r="E25" s="12"/>
      <c r="F25" s="12"/>
    </row>
    <row r="26" spans="2:10" x14ac:dyDescent="0.35">
      <c r="D26" s="12"/>
      <c r="E26" s="12"/>
      <c r="F26" s="12"/>
    </row>
    <row r="27" spans="2:10" x14ac:dyDescent="0.35">
      <c r="D27" s="12"/>
      <c r="E27" s="12"/>
      <c r="F27" s="12"/>
    </row>
    <row r="28" spans="2:10" x14ac:dyDescent="0.35">
      <c r="D28" s="12"/>
      <c r="E28" s="12"/>
      <c r="F28" s="12"/>
    </row>
    <row r="29" spans="2:10" x14ac:dyDescent="0.35">
      <c r="D29" s="12"/>
      <c r="E29" s="12"/>
      <c r="F29" s="12"/>
    </row>
    <row r="30" spans="2:10" x14ac:dyDescent="0.35">
      <c r="D30" s="12"/>
      <c r="E30" s="12"/>
      <c r="F30" s="12"/>
    </row>
    <row r="31" spans="2:10" x14ac:dyDescent="0.35">
      <c r="D31" s="12"/>
      <c r="E31" s="12"/>
      <c r="F31" s="12"/>
    </row>
    <row r="32" spans="2:10" x14ac:dyDescent="0.35">
      <c r="D32" s="12"/>
      <c r="E32" s="12"/>
      <c r="F32" s="12"/>
    </row>
    <row r="33" spans="4:6" x14ac:dyDescent="0.35">
      <c r="D33" s="12"/>
      <c r="E33" s="12"/>
      <c r="F33" s="12"/>
    </row>
    <row r="34" spans="4:6" x14ac:dyDescent="0.35">
      <c r="D34" s="12"/>
      <c r="E34" s="12"/>
      <c r="F34" s="12"/>
    </row>
    <row r="35" spans="4:6" x14ac:dyDescent="0.35">
      <c r="D35" s="12"/>
      <c r="E35" s="12"/>
      <c r="F35" s="12"/>
    </row>
  </sheetData>
  <pageMargins left="0.7" right="0.7" top="0.75" bottom="0.75" header="0.3" footer="0.3"/>
  <pageSetup orientation="portrait" horizontalDpi="4294967294" verticalDpi="0"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tabColor theme="6"/>
  </sheetPr>
  <dimension ref="B1:J35"/>
  <sheetViews>
    <sheetView zoomScale="70" zoomScaleNormal="70" workbookViewId="0">
      <selection activeCell="C27" sqref="C27"/>
    </sheetView>
  </sheetViews>
  <sheetFormatPr defaultRowHeight="14.5" x14ac:dyDescent="0.35"/>
  <cols>
    <col min="2" max="2" width="33.81640625" customWidth="1"/>
    <col min="3" max="10" width="50.81640625" customWidth="1"/>
    <col min="11" max="12" width="73.81640625" customWidth="1"/>
  </cols>
  <sheetData>
    <row r="1" spans="2:10" x14ac:dyDescent="0.35">
      <c r="B1" s="2"/>
    </row>
    <row r="2" spans="2:10" ht="23.5" x14ac:dyDescent="0.55000000000000004">
      <c r="B2" s="3" t="s">
        <v>136</v>
      </c>
    </row>
    <row r="3" spans="2:10" ht="4" customHeight="1" x14ac:dyDescent="0.35">
      <c r="B3" s="4"/>
      <c r="C3" s="5"/>
      <c r="D3" s="5"/>
      <c r="E3" s="5"/>
      <c r="F3" s="5"/>
      <c r="G3" s="5"/>
      <c r="H3" s="5"/>
      <c r="I3" s="5"/>
      <c r="J3" s="5"/>
    </row>
    <row r="4" spans="2:10" ht="4" customHeight="1" x14ac:dyDescent="0.35">
      <c r="B4" s="2"/>
    </row>
    <row r="5" spans="2:10" ht="18.5" x14ac:dyDescent="0.45">
      <c r="B5" s="6" t="s">
        <v>1</v>
      </c>
      <c r="C5" s="7" t="s">
        <v>2</v>
      </c>
      <c r="D5" s="8"/>
      <c r="E5" s="7" t="s">
        <v>3</v>
      </c>
      <c r="F5" s="7"/>
      <c r="G5" s="7" t="s">
        <v>44</v>
      </c>
      <c r="H5" s="7"/>
      <c r="I5" s="9" t="s">
        <v>4</v>
      </c>
      <c r="J5" s="9" t="s">
        <v>5</v>
      </c>
    </row>
    <row r="6" spans="2:10" ht="18.5" x14ac:dyDescent="0.45">
      <c r="B6" s="6" t="s">
        <v>6</v>
      </c>
      <c r="C6" s="10" t="s">
        <v>7</v>
      </c>
      <c r="D6" s="10" t="s">
        <v>8</v>
      </c>
      <c r="E6" s="10" t="s">
        <v>9</v>
      </c>
      <c r="F6" s="10" t="s">
        <v>10</v>
      </c>
      <c r="G6" s="10" t="s">
        <v>11</v>
      </c>
      <c r="H6" s="10" t="s">
        <v>12</v>
      </c>
      <c r="I6" s="10" t="s">
        <v>13</v>
      </c>
      <c r="J6" s="10" t="s">
        <v>14</v>
      </c>
    </row>
    <row r="7" spans="2:10" ht="18.5" x14ac:dyDescent="0.45">
      <c r="B7" s="6" t="s">
        <v>15</v>
      </c>
      <c r="C7" s="10" t="s">
        <v>16</v>
      </c>
      <c r="D7" s="10" t="s">
        <v>16</v>
      </c>
      <c r="E7" s="10" t="s">
        <v>16</v>
      </c>
      <c r="F7" s="10" t="s">
        <v>16</v>
      </c>
      <c r="G7" s="10" t="s">
        <v>16</v>
      </c>
      <c r="H7" s="10" t="s">
        <v>16</v>
      </c>
      <c r="I7" s="10" t="s">
        <v>17</v>
      </c>
      <c r="J7" s="10"/>
    </row>
    <row r="8" spans="2:10" ht="244.5" customHeight="1" x14ac:dyDescent="0.35">
      <c r="B8" s="11" t="s">
        <v>18</v>
      </c>
      <c r="C8" s="12" t="s">
        <v>119</v>
      </c>
      <c r="D8" s="12" t="s">
        <v>19</v>
      </c>
      <c r="E8" s="12" t="s">
        <v>120</v>
      </c>
      <c r="F8" s="12" t="s">
        <v>120</v>
      </c>
      <c r="G8" s="10" t="s">
        <v>20</v>
      </c>
      <c r="H8" s="10"/>
      <c r="I8" s="10"/>
      <c r="J8" s="12" t="s">
        <v>119</v>
      </c>
    </row>
    <row r="9" spans="2:10" ht="162" customHeight="1" x14ac:dyDescent="0.35">
      <c r="B9" s="11" t="s">
        <v>21</v>
      </c>
      <c r="C9" s="12" t="s">
        <v>22</v>
      </c>
      <c r="D9" s="12" t="s">
        <v>22</v>
      </c>
      <c r="E9" s="12" t="s">
        <v>23</v>
      </c>
      <c r="F9" s="12" t="s">
        <v>24</v>
      </c>
      <c r="G9" s="12" t="s">
        <v>25</v>
      </c>
      <c r="H9" s="12" t="s">
        <v>25</v>
      </c>
      <c r="I9" s="16" t="s">
        <v>26</v>
      </c>
      <c r="J9" s="16" t="s">
        <v>27</v>
      </c>
    </row>
    <row r="10" spans="2:10" ht="4" customHeight="1" x14ac:dyDescent="0.35">
      <c r="B10" s="13"/>
      <c r="C10" s="14"/>
      <c r="D10" s="14"/>
      <c r="E10" s="14"/>
      <c r="F10" s="14"/>
      <c r="G10" s="14"/>
      <c r="H10" s="14"/>
      <c r="I10" s="14"/>
      <c r="J10" s="14"/>
    </row>
    <row r="11" spans="2:10" ht="4" customHeight="1" x14ac:dyDescent="0.35">
      <c r="B11" s="11"/>
      <c r="C11" s="12"/>
      <c r="D11" s="12"/>
      <c r="E11" s="12"/>
      <c r="F11" s="12"/>
      <c r="G11" s="12"/>
      <c r="H11" s="12"/>
      <c r="I11" s="12"/>
      <c r="J11" s="12"/>
    </row>
    <row r="12" spans="2:10" x14ac:dyDescent="0.35">
      <c r="B12" s="15" t="s">
        <v>28</v>
      </c>
      <c r="C12" s="12" t="s">
        <v>121</v>
      </c>
      <c r="D12" s="12" t="s">
        <v>121</v>
      </c>
      <c r="E12" s="12" t="s">
        <v>122</v>
      </c>
      <c r="F12" s="12" t="s">
        <v>123</v>
      </c>
      <c r="G12" t="s">
        <v>124</v>
      </c>
      <c r="H12" t="s">
        <v>125</v>
      </c>
      <c r="I12" s="16" t="s">
        <v>126</v>
      </c>
      <c r="J12" s="16" t="s">
        <v>126</v>
      </c>
    </row>
    <row r="13" spans="2:10" x14ac:dyDescent="0.35">
      <c r="B13" s="17"/>
      <c r="C13" s="12" t="s">
        <v>127</v>
      </c>
      <c r="D13" s="12" t="s">
        <v>128</v>
      </c>
      <c r="E13" s="12" t="s">
        <v>129</v>
      </c>
      <c r="F13" s="12" t="s">
        <v>137</v>
      </c>
      <c r="G13" t="s">
        <v>45</v>
      </c>
      <c r="H13" t="s">
        <v>131</v>
      </c>
      <c r="I13" s="16" t="s">
        <v>132</v>
      </c>
      <c r="J13" s="16" t="s">
        <v>132</v>
      </c>
    </row>
    <row r="14" spans="2:10" x14ac:dyDescent="0.35">
      <c r="B14" s="17"/>
      <c r="C14" s="12" t="s">
        <v>133</v>
      </c>
      <c r="D14" s="12" t="s">
        <v>30</v>
      </c>
      <c r="E14" s="12" t="s">
        <v>31</v>
      </c>
      <c r="F14" s="12" t="s">
        <v>32</v>
      </c>
      <c r="H14" t="s">
        <v>46</v>
      </c>
      <c r="J14" s="12"/>
    </row>
    <row r="15" spans="2:10" x14ac:dyDescent="0.35">
      <c r="B15" s="17"/>
      <c r="C15" s="12" t="s">
        <v>128</v>
      </c>
      <c r="D15" s="12" t="s">
        <v>33</v>
      </c>
      <c r="E15" s="12" t="s">
        <v>34</v>
      </c>
      <c r="F15" s="12" t="s">
        <v>35</v>
      </c>
      <c r="H15" t="s">
        <v>36</v>
      </c>
      <c r="J15" s="12"/>
    </row>
    <row r="16" spans="2:10" x14ac:dyDescent="0.35">
      <c r="B16" s="2"/>
      <c r="C16" s="12" t="s">
        <v>134</v>
      </c>
      <c r="D16" s="12"/>
      <c r="E16" s="12" t="s">
        <v>37</v>
      </c>
      <c r="F16" s="12"/>
      <c r="J16" s="12"/>
    </row>
    <row r="17" spans="2:10" x14ac:dyDescent="0.35">
      <c r="B17" s="2"/>
      <c r="C17" s="12" t="s">
        <v>135</v>
      </c>
      <c r="D17" s="12"/>
      <c r="E17" s="12" t="s">
        <v>31</v>
      </c>
      <c r="F17" s="12"/>
      <c r="J17" s="12"/>
    </row>
    <row r="18" spans="2:10" x14ac:dyDescent="0.35">
      <c r="B18" s="2"/>
      <c r="C18" s="12" t="s">
        <v>30</v>
      </c>
      <c r="D18" s="1"/>
      <c r="E18" s="12"/>
      <c r="F18" s="12"/>
      <c r="J18" s="12"/>
    </row>
    <row r="19" spans="2:10" x14ac:dyDescent="0.35">
      <c r="B19" s="2"/>
      <c r="C19" s="12" t="s">
        <v>38</v>
      </c>
      <c r="D19" s="12"/>
      <c r="E19" s="12"/>
      <c r="F19" s="12"/>
      <c r="J19" s="12"/>
    </row>
    <row r="20" spans="2:10" x14ac:dyDescent="0.35">
      <c r="B20" s="2"/>
      <c r="C20" s="12" t="s">
        <v>39</v>
      </c>
      <c r="D20" s="12"/>
      <c r="E20" s="12"/>
      <c r="F20" s="12"/>
      <c r="J20" s="12"/>
    </row>
    <row r="21" spans="2:10" x14ac:dyDescent="0.35">
      <c r="B21" s="2"/>
      <c r="C21" s="12" t="s">
        <v>33</v>
      </c>
      <c r="D21" s="1"/>
      <c r="E21" s="12"/>
      <c r="F21" s="12"/>
      <c r="J21" s="12"/>
    </row>
    <row r="22" spans="2:10" x14ac:dyDescent="0.35">
      <c r="B22" s="2"/>
      <c r="C22" s="12" t="s">
        <v>40</v>
      </c>
      <c r="D22" s="12"/>
      <c r="E22" s="12"/>
      <c r="F22" s="12"/>
      <c r="J22" s="12"/>
    </row>
    <row r="23" spans="2:10" x14ac:dyDescent="0.35">
      <c r="B23" s="2"/>
      <c r="C23" s="12" t="s">
        <v>41</v>
      </c>
      <c r="D23" s="12"/>
      <c r="E23" s="12"/>
      <c r="F23" s="12"/>
      <c r="J23" s="12"/>
    </row>
    <row r="24" spans="2:10" x14ac:dyDescent="0.35">
      <c r="D24" s="12"/>
      <c r="E24" s="12"/>
      <c r="F24" s="12"/>
    </row>
    <row r="25" spans="2:10" x14ac:dyDescent="0.35">
      <c r="D25" s="12"/>
      <c r="E25" s="12"/>
      <c r="F25" s="12"/>
    </row>
    <row r="26" spans="2:10" x14ac:dyDescent="0.35">
      <c r="D26" s="12"/>
      <c r="E26" s="12"/>
      <c r="F26" s="12"/>
    </row>
    <row r="27" spans="2:10" x14ac:dyDescent="0.35">
      <c r="D27" s="12"/>
      <c r="E27" s="12"/>
      <c r="F27" s="12"/>
    </row>
    <row r="28" spans="2:10" x14ac:dyDescent="0.35">
      <c r="D28" s="12"/>
      <c r="E28" s="12"/>
      <c r="F28" s="12"/>
    </row>
    <row r="29" spans="2:10" x14ac:dyDescent="0.35">
      <c r="D29" s="12"/>
      <c r="E29" s="12"/>
      <c r="F29" s="12"/>
    </row>
    <row r="30" spans="2:10" x14ac:dyDescent="0.35">
      <c r="D30" s="12"/>
      <c r="E30" s="12"/>
      <c r="F30" s="12"/>
    </row>
    <row r="31" spans="2:10" x14ac:dyDescent="0.35">
      <c r="D31" s="12"/>
      <c r="E31" s="12"/>
      <c r="F31" s="12"/>
    </row>
    <row r="32" spans="2:10" x14ac:dyDescent="0.35">
      <c r="D32" s="12"/>
      <c r="E32" s="12"/>
      <c r="F32" s="12"/>
    </row>
    <row r="33" spans="4:6" x14ac:dyDescent="0.35">
      <c r="D33" s="12"/>
      <c r="E33" s="12"/>
      <c r="F33" s="12"/>
    </row>
    <row r="34" spans="4:6" x14ac:dyDescent="0.35">
      <c r="D34" s="12"/>
      <c r="E34" s="12"/>
      <c r="F34" s="12"/>
    </row>
    <row r="35" spans="4:6" x14ac:dyDescent="0.35">
      <c r="D35" s="12"/>
      <c r="E35" s="12"/>
      <c r="F35" s="12"/>
    </row>
  </sheetData>
  <pageMargins left="0.7" right="0.7" top="0.75" bottom="0.75" header="0.3" footer="0.3"/>
  <pageSetup orientation="portrait" horizontalDpi="4294967294" verticalDpi="0"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tabColor theme="6"/>
  </sheetPr>
  <dimension ref="B1:F35"/>
  <sheetViews>
    <sheetView zoomScale="80" zoomScaleNormal="80" workbookViewId="0">
      <selection activeCell="C1" sqref="C1"/>
    </sheetView>
  </sheetViews>
  <sheetFormatPr defaultRowHeight="14.5" x14ac:dyDescent="0.35"/>
  <cols>
    <col min="2" max="2" width="33.81640625" customWidth="1"/>
    <col min="3" max="6" width="50.81640625" customWidth="1"/>
    <col min="7" max="8" width="73.81640625" customWidth="1"/>
  </cols>
  <sheetData>
    <row r="1" spans="2:6" x14ac:dyDescent="0.35">
      <c r="B1" s="2"/>
    </row>
    <row r="2" spans="2:6" ht="23.5" x14ac:dyDescent="0.55000000000000004">
      <c r="B2" s="3" t="s">
        <v>42</v>
      </c>
    </row>
    <row r="3" spans="2:6" ht="4" customHeight="1" x14ac:dyDescent="0.35">
      <c r="B3" s="4"/>
      <c r="C3" s="5"/>
      <c r="D3" s="5"/>
      <c r="E3" s="5"/>
      <c r="F3" s="5"/>
    </row>
    <row r="4" spans="2:6" ht="4" customHeight="1" x14ac:dyDescent="0.35">
      <c r="B4" s="2"/>
    </row>
    <row r="5" spans="2:6" ht="18.5" x14ac:dyDescent="0.45">
      <c r="B5" s="6" t="s">
        <v>1</v>
      </c>
      <c r="C5" s="7" t="s">
        <v>2</v>
      </c>
      <c r="D5" s="8"/>
      <c r="E5" s="7" t="s">
        <v>44</v>
      </c>
      <c r="F5" s="7"/>
    </row>
    <row r="6" spans="2:6" ht="18.5" x14ac:dyDescent="0.45">
      <c r="B6" s="6" t="s">
        <v>6</v>
      </c>
      <c r="C6" s="10" t="s">
        <v>7</v>
      </c>
      <c r="D6" s="10" t="s">
        <v>8</v>
      </c>
      <c r="E6" s="10" t="s">
        <v>11</v>
      </c>
      <c r="F6" s="10" t="s">
        <v>12</v>
      </c>
    </row>
    <row r="7" spans="2:6" ht="18.5" x14ac:dyDescent="0.45">
      <c r="B7" s="6" t="s">
        <v>15</v>
      </c>
      <c r="C7" s="10" t="s">
        <v>16</v>
      </c>
      <c r="D7" s="10" t="s">
        <v>16</v>
      </c>
      <c r="E7" s="10" t="s">
        <v>16</v>
      </c>
      <c r="F7" s="10" t="s">
        <v>16</v>
      </c>
    </row>
    <row r="8" spans="2:6" ht="147.75" customHeight="1" x14ac:dyDescent="0.35">
      <c r="B8" s="11" t="s">
        <v>18</v>
      </c>
      <c r="C8" s="12" t="s">
        <v>119</v>
      </c>
      <c r="D8" s="12" t="s">
        <v>19</v>
      </c>
      <c r="E8" s="10" t="s">
        <v>20</v>
      </c>
      <c r="F8" s="10"/>
    </row>
    <row r="9" spans="2:6" ht="108" customHeight="1" x14ac:dyDescent="0.35">
      <c r="B9" s="11" t="s">
        <v>21</v>
      </c>
      <c r="C9" s="12" t="s">
        <v>22</v>
      </c>
      <c r="D9" s="12" t="s">
        <v>22</v>
      </c>
      <c r="E9" s="12" t="s">
        <v>25</v>
      </c>
      <c r="F9" s="12" t="s">
        <v>25</v>
      </c>
    </row>
    <row r="10" spans="2:6" ht="4" customHeight="1" x14ac:dyDescent="0.35">
      <c r="B10" s="13"/>
      <c r="C10" s="14"/>
      <c r="D10" s="14"/>
      <c r="E10" s="14"/>
      <c r="F10" s="14"/>
    </row>
    <row r="11" spans="2:6" ht="4" customHeight="1" x14ac:dyDescent="0.35">
      <c r="B11" s="11"/>
      <c r="C11" s="12"/>
      <c r="D11" s="12"/>
      <c r="E11" s="12"/>
      <c r="F11" s="12"/>
    </row>
    <row r="12" spans="2:6" x14ac:dyDescent="0.35">
      <c r="B12" s="15" t="s">
        <v>28</v>
      </c>
      <c r="C12" s="12" t="s">
        <v>121</v>
      </c>
      <c r="D12" s="12" t="s">
        <v>121</v>
      </c>
      <c r="E12" t="s">
        <v>124</v>
      </c>
      <c r="F12" t="s">
        <v>125</v>
      </c>
    </row>
    <row r="13" spans="2:6" x14ac:dyDescent="0.35">
      <c r="B13" s="17"/>
      <c r="C13" s="12" t="s">
        <v>127</v>
      </c>
      <c r="D13" s="12" t="s">
        <v>128</v>
      </c>
      <c r="E13" t="s">
        <v>45</v>
      </c>
      <c r="F13" t="s">
        <v>131</v>
      </c>
    </row>
    <row r="14" spans="2:6" x14ac:dyDescent="0.35">
      <c r="B14" s="17"/>
      <c r="C14" s="12" t="s">
        <v>133</v>
      </c>
      <c r="D14" s="12" t="s">
        <v>30</v>
      </c>
      <c r="F14" t="s">
        <v>46</v>
      </c>
    </row>
    <row r="15" spans="2:6" x14ac:dyDescent="0.35">
      <c r="B15" s="17"/>
      <c r="C15" s="12" t="s">
        <v>128</v>
      </c>
      <c r="D15" s="12" t="s">
        <v>33</v>
      </c>
      <c r="F15" t="s">
        <v>47</v>
      </c>
    </row>
    <row r="16" spans="2:6" x14ac:dyDescent="0.35">
      <c r="B16" s="2"/>
      <c r="C16" s="12" t="s">
        <v>134</v>
      </c>
      <c r="D16" s="12"/>
    </row>
    <row r="17" spans="2:4" x14ac:dyDescent="0.35">
      <c r="B17" s="2"/>
      <c r="C17" s="12" t="s">
        <v>135</v>
      </c>
      <c r="D17" s="12"/>
    </row>
    <row r="18" spans="2:4" x14ac:dyDescent="0.35">
      <c r="B18" s="2"/>
      <c r="C18" s="12" t="s">
        <v>30</v>
      </c>
      <c r="D18" s="1"/>
    </row>
    <row r="19" spans="2:4" x14ac:dyDescent="0.35">
      <c r="B19" s="2"/>
      <c r="C19" s="12" t="s">
        <v>38</v>
      </c>
      <c r="D19" s="12"/>
    </row>
    <row r="20" spans="2:4" x14ac:dyDescent="0.35">
      <c r="B20" s="2"/>
      <c r="C20" s="12" t="s">
        <v>39</v>
      </c>
      <c r="D20" s="12"/>
    </row>
    <row r="21" spans="2:4" x14ac:dyDescent="0.35">
      <c r="B21" s="2"/>
      <c r="C21" s="12" t="s">
        <v>33</v>
      </c>
      <c r="D21" s="1"/>
    </row>
    <row r="22" spans="2:4" x14ac:dyDescent="0.35">
      <c r="B22" s="2"/>
      <c r="C22" s="12" t="s">
        <v>40</v>
      </c>
      <c r="D22" s="12"/>
    </row>
    <row r="23" spans="2:4" x14ac:dyDescent="0.35">
      <c r="B23" s="2"/>
      <c r="C23" s="12" t="s">
        <v>41</v>
      </c>
      <c r="D23" s="12"/>
    </row>
    <row r="24" spans="2:4" x14ac:dyDescent="0.35">
      <c r="D24" s="12"/>
    </row>
    <row r="25" spans="2:4" x14ac:dyDescent="0.35">
      <c r="D25" s="12"/>
    </row>
    <row r="26" spans="2:4" x14ac:dyDescent="0.35">
      <c r="D26" s="12"/>
    </row>
    <row r="27" spans="2:4" x14ac:dyDescent="0.35">
      <c r="D27" s="12"/>
    </row>
    <row r="28" spans="2:4" x14ac:dyDescent="0.35">
      <c r="D28" s="12"/>
    </row>
    <row r="29" spans="2:4" x14ac:dyDescent="0.35">
      <c r="D29" s="12"/>
    </row>
    <row r="30" spans="2:4" x14ac:dyDescent="0.35">
      <c r="D30" s="12"/>
    </row>
    <row r="31" spans="2:4" x14ac:dyDescent="0.35">
      <c r="D31" s="12"/>
    </row>
    <row r="32" spans="2:4" x14ac:dyDescent="0.35">
      <c r="D32" s="12"/>
    </row>
    <row r="33" spans="4:4" x14ac:dyDescent="0.35">
      <c r="D33" s="12"/>
    </row>
    <row r="34" spans="4:4" x14ac:dyDescent="0.35">
      <c r="D34" s="12"/>
    </row>
    <row r="35" spans="4:4" x14ac:dyDescent="0.35">
      <c r="D35" s="12"/>
    </row>
  </sheetData>
  <pageMargins left="0.7" right="0.7" top="0.75" bottom="0.75" header="0.3" footer="0.3"/>
  <pageSetup orientation="portrait" horizontalDpi="4294967294" verticalDpi="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24</vt:i4>
      </vt:variant>
      <vt:variant>
        <vt:lpstr>Named Ranges</vt:lpstr>
      </vt:variant>
      <vt:variant>
        <vt:i4>1</vt:i4>
      </vt:variant>
    </vt:vector>
  </HeadingPairs>
  <TitlesOfParts>
    <vt:vector size="25" baseType="lpstr">
      <vt:lpstr>Cover</vt:lpstr>
      <vt:lpstr>OEB-Made Information Tabs &gt;&gt;</vt:lpstr>
      <vt:lpstr>Read Me</vt:lpstr>
      <vt:lpstr>Notes</vt:lpstr>
      <vt:lpstr>EM&amp;V_Overview</vt:lpstr>
      <vt:lpstr>Acronyms</vt:lpstr>
      <vt:lpstr>LondonHydro_QRCPP</vt:lpstr>
      <vt:lpstr>LondonHydro_RTQRCPP</vt:lpstr>
      <vt:lpstr>LondonHydro_RTInformation </vt:lpstr>
      <vt:lpstr>Summary Output Tabs &gt;&gt;</vt:lpstr>
      <vt:lpstr>LondonHydro_Final Results</vt:lpstr>
      <vt:lpstr>LondonHydro_Interim Results </vt:lpstr>
      <vt:lpstr>LondonHydro_RevAdequacy</vt:lpstr>
      <vt:lpstr>Interim Result Inputs &gt;&gt;</vt:lpstr>
      <vt:lpstr>01 TOU Period Demand Impacts</vt:lpstr>
      <vt:lpstr>02 Coin Peak Demad Impacts</vt:lpstr>
      <vt:lpstr>03 Seasonal Demand Impacts</vt:lpstr>
      <vt:lpstr>04 CPP Event Demand Impacts</vt:lpstr>
      <vt:lpstr>05 Own Price Elasticity Daily</vt:lpstr>
      <vt:lpstr>06 Own Price Elasticity by TOU</vt:lpstr>
      <vt:lpstr>07 Elasticity of Substitution</vt:lpstr>
      <vt:lpstr>08 RT and RCT Consumption</vt:lpstr>
      <vt:lpstr>08 Revenue Adequacy Inputs</vt:lpstr>
      <vt:lpstr>99 Look-Up Tables</vt:lpstr>
      <vt:lpstr>'EM&amp;V_Overview'!Print_Area</vt:lpstr>
    </vt:vector>
  </TitlesOfParts>
  <Company>The Brattle Group</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Witkin, Matthew</dc:creator>
  <cp:lastModifiedBy>Peter Steele-Mosey</cp:lastModifiedBy>
  <dcterms:created xsi:type="dcterms:W3CDTF">2015-01-16T22:19:58Z</dcterms:created>
  <dcterms:modified xsi:type="dcterms:W3CDTF">2019-05-24T13:51:09Z</dcterms:modified>
</cp:coreProperties>
</file>