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15360" windowHeight="8736"/>
  </bookViews>
  <sheets>
    <sheet name="2018 Analysis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5" i="1" l="1"/>
  <c r="D7" i="1" l="1"/>
  <c r="F35" i="1" l="1"/>
  <c r="F36" i="1"/>
  <c r="F37" i="1"/>
  <c r="D39" i="1" l="1"/>
  <c r="F34" i="1" l="1"/>
  <c r="F33" i="1"/>
  <c r="F32" i="1"/>
  <c r="F31" i="1"/>
  <c r="F30" i="1"/>
  <c r="F28" i="1"/>
  <c r="F27" i="1"/>
  <c r="F29" i="1" l="1"/>
  <c r="F38" i="1"/>
  <c r="F39" i="1" l="1"/>
  <c r="C39" i="1"/>
  <c r="J32" i="1"/>
  <c r="J27" i="1"/>
  <c r="E39" i="1"/>
  <c r="H34" i="1" l="1"/>
  <c r="H29" i="1"/>
  <c r="H37" i="1"/>
  <c r="J30" i="1"/>
  <c r="H27" i="1"/>
  <c r="K27" i="1" s="1"/>
  <c r="J28" i="1"/>
  <c r="H33" i="1"/>
  <c r="J36" i="1"/>
  <c r="H32" i="1"/>
  <c r="K32" i="1" s="1"/>
  <c r="H30" i="1"/>
  <c r="H28" i="1"/>
  <c r="H31" i="1"/>
  <c r="J34" i="1"/>
  <c r="K34" i="1" s="1"/>
  <c r="H36" i="1"/>
  <c r="H35" i="1"/>
  <c r="J38" i="1"/>
  <c r="H38" i="1"/>
  <c r="J29" i="1"/>
  <c r="K29" i="1" s="1"/>
  <c r="J31" i="1"/>
  <c r="J33" i="1"/>
  <c r="J35" i="1"/>
  <c r="J37" i="1"/>
  <c r="K33" i="1" l="1"/>
  <c r="K28" i="1"/>
  <c r="K36" i="1"/>
  <c r="K30" i="1"/>
  <c r="K31" i="1"/>
  <c r="K37" i="1"/>
  <c r="K35" i="1"/>
  <c r="H39" i="1"/>
  <c r="J39" i="1"/>
  <c r="K38" i="1"/>
  <c r="K39" i="1" l="1"/>
  <c r="C67" i="1" s="1"/>
  <c r="F6" i="1" l="1"/>
  <c r="F4" i="1"/>
  <c r="F5" i="1" l="1"/>
  <c r="F7" i="1" l="1"/>
  <c r="C66" i="1" l="1"/>
  <c r="F45" i="1" l="1"/>
  <c r="C68" i="1" l="1"/>
  <c r="C69" i="1" s="1"/>
  <c r="D69" i="1" s="1"/>
</calcChain>
</file>

<file path=xl/sharedStrings.xml><?xml version="1.0" encoding="utf-8"?>
<sst xmlns="http://schemas.openxmlformats.org/spreadsheetml/2006/main" count="101" uniqueCount="93">
  <si>
    <t>Note 3</t>
  </si>
  <si>
    <t>GA Billing Rate</t>
  </si>
  <si>
    <t xml:space="preserve">GA is billed on the </t>
  </si>
  <si>
    <t>Please confirm that the GA Rate used for unbilled revenue is the same as the one used for billed revenue in any paticular month</t>
  </si>
  <si>
    <t>Note 4</t>
  </si>
  <si>
    <t>Analysis of Expected GA Amount</t>
  </si>
  <si>
    <t>Year</t>
  </si>
  <si>
    <t>Calendar Month</t>
  </si>
  <si>
    <t>Non-RPP Class B Including Loss Factor Billed Consumption (kWh)</t>
  </si>
  <si>
    <t>Deduct Previous Month Unbilled Loss Adjusted Consumption (kWh)</t>
  </si>
  <si>
    <t>Add Current Month Unbilled Loss Adjusted Consumption (kWh)</t>
  </si>
  <si>
    <t>Non-RPP Class B Including Loss Adjusted Consumption, Adjusted for Unbilled (kWh)</t>
  </si>
  <si>
    <t>GA Rate Billed  ($/kWh)</t>
  </si>
  <si>
    <t>$ Consumption at GA Rate Billed</t>
  </si>
  <si>
    <t>GA Actual Rate Paid ($/kWh)</t>
  </si>
  <si>
    <t>$ Consumption at Actual Rate Paid</t>
  </si>
  <si>
    <t>Expected GA Variance ($)</t>
  </si>
  <si>
    <t>F</t>
  </si>
  <si>
    <t>G</t>
  </si>
  <si>
    <t>H</t>
  </si>
  <si>
    <t>I = F-G+H</t>
  </si>
  <si>
    <t>J</t>
  </si>
  <si>
    <t>K = I*J</t>
  </si>
  <si>
    <t>L</t>
  </si>
  <si>
    <t>M = I*L</t>
  </si>
  <si>
    <t>=M-K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</si>
  <si>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</si>
  <si>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</si>
  <si>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</si>
  <si>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</si>
  <si>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</si>
  <si>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</si>
  <si>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</si>
  <si>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</si>
  <si>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</si>
  <si>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</si>
  <si>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 xml:space="preserve">November </t>
  </si>
  <si>
    <t>December</t>
  </si>
  <si>
    <t>Net Change in Expected GA Balance in the Year (i.e. Transactions in the Year)</t>
  </si>
  <si>
    <t>1st Estimate</t>
  </si>
  <si>
    <t>Calculated Loss Factor</t>
  </si>
  <si>
    <t xml:space="preserve">Note 5 </t>
  </si>
  <si>
    <t xml:space="preserve">Reconciling Items </t>
  </si>
  <si>
    <t xml:space="preserve"> Item</t>
  </si>
  <si>
    <t>Amount</t>
  </si>
  <si>
    <t>Explanation</t>
  </si>
  <si>
    <t xml:space="preserve"> Net Change in Principal Balance in the GL (i.e. Transactions in the Year)</t>
  </si>
  <si>
    <t>1a</t>
  </si>
  <si>
    <t>True-up of GA Charges based on Actual Non-RPP Volumes - prior year</t>
  </si>
  <si>
    <t>1b</t>
  </si>
  <si>
    <t>True-up of GA Charges based on Actual Non-RPP Volumes - current year</t>
  </si>
  <si>
    <t>2a</t>
  </si>
  <si>
    <t>Remove prior year end unbilled to actual revenue differences</t>
  </si>
  <si>
    <t>2b</t>
  </si>
  <si>
    <t>Add current year end unbilled to actual revenue differences</t>
  </si>
  <si>
    <t>3a</t>
  </si>
  <si>
    <t>Remove difference between prior year accrual/forecast to actual from long term load transfers</t>
  </si>
  <si>
    <t>3b</t>
  </si>
  <si>
    <t>Add difference between current year accrual/forecast to actual from long term load transfers</t>
  </si>
  <si>
    <t>Remove GA balances pertaining to Class A customers</t>
  </si>
  <si>
    <t>Significant prior period billing adjustments recorded in current year</t>
  </si>
  <si>
    <t>Differences in GA IESO posted rate and rate charged on IESO invoice</t>
  </si>
  <si>
    <t>Differences in actual system losses and billed TLFs</t>
  </si>
  <si>
    <t>Note 6</t>
  </si>
  <si>
    <t>Adjusted Net Change in Principal Balance in the GL</t>
  </si>
  <si>
    <t>Net Change in Expected GA Balance in the Year Per Analysis</t>
  </si>
  <si>
    <t>Unresolved Difference</t>
  </si>
  <si>
    <t>Unresolved Difference as % of Expected GA Payments to IESO</t>
  </si>
  <si>
    <t>Note 2</t>
  </si>
  <si>
    <t>Consumption Data Excluding for Loss Factor (Data to agree with RRR as applicable)</t>
  </si>
  <si>
    <t>Total Metered excluding WMP</t>
  </si>
  <si>
    <t>C = A+B</t>
  </si>
  <si>
    <t>kWh</t>
  </si>
  <si>
    <t xml:space="preserve">RPP </t>
  </si>
  <si>
    <t>A</t>
  </si>
  <si>
    <t>Non RPP</t>
  </si>
  <si>
    <t>B = D+E</t>
  </si>
  <si>
    <t>Non-RPP Class A</t>
  </si>
  <si>
    <t>D</t>
  </si>
  <si>
    <r>
      <t>Non-RPP Class B</t>
    </r>
    <r>
      <rPr>
        <sz val="11"/>
        <color rgb="FFFF0000"/>
        <rFont val="Arial"/>
        <family val="2"/>
      </rPr>
      <t>*</t>
    </r>
  </si>
  <si>
    <t>E</t>
  </si>
  <si>
    <t>*Non-RPP Class B consumption reported in this table is not expected to directly agree with the Non-RPP Class B Including Loss Adjusted Billed Consumption in the GA Analysis of Expected Balance table below.  The difference should be equal to the loss factor.</t>
  </si>
  <si>
    <t>GA RPP true-up was done monthly and Dec 2018 was not included in the 1589 balance  (see Tab "Rec Item 1a&amp;b - GA Trueup") $220,196 payment to IESO.</t>
  </si>
  <si>
    <t>GA RPP true-up was done monthly and Dec 2017 true-up (payment from IESO) was included in the 1589 balance disposed in 2019 IRM (see Tab "Rec Item 1a&amp;b - GA Trueup") $145,888 payment from IESO.</t>
  </si>
  <si>
    <t>Guelph's Loss factor</t>
  </si>
  <si>
    <t>Difference between UBR calculated at GA first estimate rate vs. GA weighted average rate</t>
  </si>
  <si>
    <t>The billing cycle is not on a calendar month for most customers; our billing system uses a weighted average daily rate for applying Global Adjustment to bills</t>
  </si>
  <si>
    <t>The billing cycle is not on a calendar month</t>
  </si>
  <si>
    <t xml:space="preserve">2018 IESO adjustments pertaining to non-RPP </t>
  </si>
  <si>
    <t xml:space="preserve">GRZ 2019 IRM (EB-2018-0036) 2017 IESO adjustments pertaining to RPP  </t>
  </si>
  <si>
    <t xml:space="preserve">2018 IESO adjustments pertaining to RPP  </t>
  </si>
  <si>
    <t>December 2017 UBR: Difference between UBR calculated at GA first estimate rate vs. GA weighted average rate</t>
  </si>
  <si>
    <t xml:space="preserve">December 2018 UBR:Difference between UBR calculated at GA first estimate rate vs. GA weighted average rate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</si>
</sst>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-&quot;$&quot;* #,##0.00_-;\-&quot;$&quot;* #,##0.00_-;_-&quot;$&quot;* &quot;-&quot;??_-;_-@_-"/>
    <numFmt numFmtId="43" formatCode="_-* #,##0.00_-;\-* #,##0.00_-;_-* &quot;-&quot;??_-;_-@_-"/>
    <numFmt numFmtId="167" formatCode="_(&quot;$&quot;* #,##0.00_);_(&quot;$&quot;* \(#,##0.00\);_(&quot;$&quot;* &quot;-&quot;??_);_(@_)"/>
    <numFmt numFmtId="168" formatCode="_(* #,##0.00_);_(* \(#,##0.00\);_(* &quot;-&quot;??_);_(@_)"/>
    <numFmt numFmtId="169" formatCode="_-* #,##0_-;\-* #,##0_-;_-* &quot;-&quot;??_-;_-@_-"/>
    <numFmt numFmtId="170" formatCode="0.00000"/>
    <numFmt numFmtId="171" formatCode="_-&quot;$&quot;* #,##0_-;\-&quot;$&quot;* #,##0_-;_-&quot;$&quot;* &quot;-&quot;??_-;_-@_-"/>
    <numFmt numFmtId="172" formatCode="0.0000"/>
    <numFmt numFmtId="173" formatCode="0.0%"/>
    <numFmt numFmtId="174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u/>
      <sz val="11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b/>
      <u/>
      <sz val="11"/>
      <name val="Arial"/>
      <family val="2"/>
    </font>
    <font>
      <b/>
      <sz val="11"/>
      <name val="Arial"/>
      <family val="2"/>
    </font>
    <font>
      <sz val="11"/>
      <color rgb="FFFF0000"/>
      <name val="Arial"/>
      <family val="2"/>
    </font>
    <font>
      <sz val="10"/>
      <name val="Arial"/>
      <family val="2"/>
    </font>
    <font>
      <b/>
      <sz val="11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02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2" fillId="2" borderId="1" xfId="0" applyFont="1" applyFill="1" applyBorder="1" applyProtection="1">
      <protection locked="0"/>
    </xf>
    <xf numFmtId="0" fontId="5" fillId="0" borderId="0" xfId="0" applyFont="1" applyFill="1"/>
    <xf numFmtId="0" fontId="2" fillId="0" borderId="0" xfId="0" applyFont="1" applyFill="1"/>
    <xf numFmtId="0" fontId="4" fillId="0" borderId="0" xfId="0" applyFont="1" applyFill="1" applyBorder="1" applyAlignment="1">
      <alignment wrapText="1"/>
    </xf>
    <xf numFmtId="0" fontId="6" fillId="0" borderId="0" xfId="0" applyFont="1"/>
    <xf numFmtId="0" fontId="4" fillId="3" borderId="2" xfId="0" applyFont="1" applyFill="1" applyBorder="1" applyAlignment="1" applyProtection="1">
      <alignment horizontal="center"/>
      <protection locked="0"/>
    </xf>
    <xf numFmtId="0" fontId="5" fillId="0" borderId="3" xfId="0" applyFont="1" applyFill="1" applyBorder="1" applyAlignment="1"/>
    <xf numFmtId="0" fontId="4" fillId="0" borderId="0" xfId="0" applyFont="1" applyFill="1" applyBorder="1" applyAlignment="1"/>
    <xf numFmtId="0" fontId="4" fillId="0" borderId="0" xfId="0" applyFont="1" applyAlignment="1">
      <alignment wrapText="1"/>
    </xf>
    <xf numFmtId="0" fontId="4" fillId="0" borderId="4" xfId="0" applyFont="1" applyBorder="1" applyAlignment="1">
      <alignment wrapText="1"/>
    </xf>
    <xf numFmtId="0" fontId="7" fillId="0" borderId="5" xfId="0" applyFont="1" applyBorder="1" applyAlignment="1">
      <alignment horizontal="center" wrapText="1"/>
    </xf>
    <xf numFmtId="0" fontId="7" fillId="0" borderId="6" xfId="0" applyFont="1" applyFill="1" applyBorder="1" applyAlignment="1">
      <alignment horizontal="center" wrapText="1"/>
    </xf>
    <xf numFmtId="0" fontId="7" fillId="0" borderId="7" xfId="0" applyFont="1" applyFill="1" applyBorder="1" applyAlignment="1">
      <alignment horizontal="center" wrapText="1"/>
    </xf>
    <xf numFmtId="0" fontId="7" fillId="0" borderId="8" xfId="0" applyFont="1" applyBorder="1" applyAlignment="1">
      <alignment horizontal="center" wrapText="1"/>
    </xf>
    <xf numFmtId="0" fontId="4" fillId="0" borderId="8" xfId="0" applyFont="1" applyBorder="1" applyAlignment="1">
      <alignment horizontal="center" wrapText="1"/>
    </xf>
    <xf numFmtId="0" fontId="7" fillId="0" borderId="9" xfId="0" applyFont="1" applyBorder="1" applyAlignment="1">
      <alignment horizontal="center" wrapText="1"/>
    </xf>
    <xf numFmtId="0" fontId="4" fillId="0" borderId="10" xfId="0" applyFont="1" applyBorder="1" applyAlignment="1">
      <alignment horizontal="center" wrapText="1"/>
    </xf>
    <xf numFmtId="0" fontId="7" fillId="0" borderId="11" xfId="0" applyFont="1" applyBorder="1" applyAlignment="1">
      <alignment horizontal="center" wrapText="1"/>
    </xf>
    <xf numFmtId="0" fontId="7" fillId="0" borderId="12" xfId="0" applyFont="1" applyBorder="1" applyAlignment="1">
      <alignment horizontal="center" wrapText="1"/>
    </xf>
    <xf numFmtId="0" fontId="7" fillId="0" borderId="12" xfId="0" quotePrefix="1" applyFont="1" applyBorder="1" applyAlignment="1">
      <alignment horizontal="center" wrapText="1"/>
    </xf>
    <xf numFmtId="0" fontId="7" fillId="0" borderId="13" xfId="0" quotePrefix="1" applyFont="1" applyBorder="1" applyAlignment="1">
      <alignment horizontal="center" wrapText="1"/>
    </xf>
    <xf numFmtId="0" fontId="2" fillId="0" borderId="14" xfId="0" applyFont="1" applyBorder="1"/>
    <xf numFmtId="169" fontId="2" fillId="3" borderId="15" xfId="1" applyNumberFormat="1" applyFont="1" applyFill="1" applyBorder="1" applyProtection="1">
      <protection locked="0"/>
    </xf>
    <xf numFmtId="169" fontId="2" fillId="3" borderId="1" xfId="1" applyNumberFormat="1" applyFont="1" applyFill="1" applyBorder="1" applyProtection="1">
      <protection locked="0"/>
    </xf>
    <xf numFmtId="169" fontId="2" fillId="0" borderId="1" xfId="1" applyNumberFormat="1" applyFont="1" applyFill="1" applyBorder="1"/>
    <xf numFmtId="170" fontId="2" fillId="0" borderId="1" xfId="0" applyNumberFormat="1" applyFont="1" applyFill="1" applyBorder="1"/>
    <xf numFmtId="171" fontId="2" fillId="0" borderId="1" xfId="2" applyNumberFormat="1" applyFont="1" applyFill="1" applyBorder="1"/>
    <xf numFmtId="171" fontId="2" fillId="0" borderId="1" xfId="2" applyNumberFormat="1" applyFont="1" applyBorder="1"/>
    <xf numFmtId="171" fontId="2" fillId="0" borderId="16" xfId="2" applyNumberFormat="1" applyFont="1" applyBorder="1"/>
    <xf numFmtId="169" fontId="2" fillId="3" borderId="17" xfId="1" applyNumberFormat="1" applyFont="1" applyFill="1" applyBorder="1" applyProtection="1">
      <protection locked="0"/>
    </xf>
    <xf numFmtId="0" fontId="7" fillId="0" borderId="18" xfId="0" applyFont="1" applyBorder="1" applyAlignment="1">
      <alignment wrapText="1"/>
    </xf>
    <xf numFmtId="169" fontId="4" fillId="0" borderId="19" xfId="1" applyNumberFormat="1" applyFont="1" applyBorder="1"/>
    <xf numFmtId="0" fontId="4" fillId="0" borderId="19" xfId="0" applyFont="1" applyBorder="1"/>
    <xf numFmtId="171" fontId="4" fillId="0" borderId="19" xfId="2" applyNumberFormat="1" applyFont="1" applyBorder="1"/>
    <xf numFmtId="171" fontId="4" fillId="0" borderId="20" xfId="2" applyNumberFormat="1" applyFont="1" applyBorder="1"/>
    <xf numFmtId="0" fontId="5" fillId="0" borderId="0" xfId="0" applyFont="1"/>
    <xf numFmtId="0" fontId="5" fillId="0" borderId="0" xfId="0" applyFont="1" applyAlignment="1">
      <alignment horizontal="right"/>
    </xf>
    <xf numFmtId="172" fontId="4" fillId="0" borderId="0" xfId="3" applyNumberFormat="1" applyFont="1" applyFill="1"/>
    <xf numFmtId="0" fontId="2" fillId="0" borderId="1" xfId="0" applyFont="1" applyBorder="1"/>
    <xf numFmtId="0" fontId="4" fillId="0" borderId="1" xfId="0" applyFont="1" applyBorder="1" applyAlignment="1">
      <alignment horizontal="center"/>
    </xf>
    <xf numFmtId="0" fontId="7" fillId="0" borderId="21" xfId="0" applyFont="1" applyBorder="1" applyAlignment="1">
      <alignment horizontal="center" wrapText="1"/>
    </xf>
    <xf numFmtId="171" fontId="2" fillId="0" borderId="0" xfId="0" applyNumberFormat="1" applyFont="1"/>
    <xf numFmtId="171" fontId="2" fillId="3" borderId="21" xfId="0" applyNumberFormat="1" applyFont="1" applyFill="1" applyBorder="1" applyAlignment="1" applyProtection="1">
      <alignment horizontal="center"/>
      <protection locked="0"/>
    </xf>
    <xf numFmtId="0" fontId="5" fillId="0" borderId="1" xfId="0" applyFont="1" applyFill="1" applyBorder="1" applyAlignment="1">
      <alignment horizontal="right"/>
    </xf>
    <xf numFmtId="0" fontId="5" fillId="0" borderId="1" xfId="0" applyFont="1" applyFill="1" applyBorder="1" applyAlignment="1">
      <alignment wrapText="1"/>
    </xf>
    <xf numFmtId="171" fontId="5" fillId="0" borderId="0" xfId="0" applyNumberFormat="1" applyFont="1" applyFill="1"/>
    <xf numFmtId="171" fontId="5" fillId="0" borderId="0" xfId="0" applyNumberFormat="1" applyFont="1" applyFill="1" applyBorder="1"/>
    <xf numFmtId="0" fontId="2" fillId="0" borderId="1" xfId="0" applyFont="1" applyBorder="1" applyAlignment="1">
      <alignment horizontal="right"/>
    </xf>
    <xf numFmtId="0" fontId="5" fillId="4" borderId="1" xfId="0" applyFont="1" applyFill="1" applyBorder="1" applyAlignment="1">
      <alignment wrapText="1"/>
    </xf>
    <xf numFmtId="0" fontId="2" fillId="0" borderId="0" xfId="0" applyFont="1" applyBorder="1"/>
    <xf numFmtId="0" fontId="2" fillId="0" borderId="1" xfId="0" applyFont="1" applyFill="1" applyBorder="1" applyAlignment="1">
      <alignment wrapText="1"/>
    </xf>
    <xf numFmtId="44" fontId="2" fillId="0" borderId="0" xfId="4" applyFont="1"/>
    <xf numFmtId="0" fontId="7" fillId="0" borderId="0" xfId="0" applyFont="1" applyBorder="1" applyAlignment="1">
      <alignment wrapText="1"/>
    </xf>
    <xf numFmtId="171" fontId="2" fillId="0" borderId="0" xfId="4" applyNumberFormat="1" applyFont="1"/>
    <xf numFmtId="0" fontId="7" fillId="0" borderId="0" xfId="0" applyFont="1" applyAlignment="1">
      <alignment wrapText="1"/>
    </xf>
    <xf numFmtId="171" fontId="2" fillId="0" borderId="0" xfId="4" applyNumberFormat="1" applyFont="1" applyBorder="1"/>
    <xf numFmtId="0" fontId="8" fillId="0" borderId="0" xfId="0" applyFont="1"/>
    <xf numFmtId="174" fontId="2" fillId="3" borderId="1" xfId="1" applyNumberFormat="1" applyFont="1" applyFill="1" applyBorder="1" applyProtection="1"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3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Alignment="1">
      <alignment horizontal="left" vertical="center"/>
    </xf>
    <xf numFmtId="169" fontId="5" fillId="0" borderId="19" xfId="1" applyNumberFormat="1" applyFont="1" applyFill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9" fontId="5" fillId="0" borderId="1" xfId="5" applyFont="1" applyBorder="1" applyAlignment="1">
      <alignment horizontal="right" vertical="center"/>
    </xf>
    <xf numFmtId="173" fontId="5" fillId="0" borderId="1" xfId="5" applyNumberFormat="1" applyFont="1" applyBorder="1" applyAlignment="1">
      <alignment horizontal="right" vertical="center"/>
    </xf>
    <xf numFmtId="169" fontId="5" fillId="0" borderId="1" xfId="1" applyNumberFormat="1" applyFont="1" applyFill="1" applyBorder="1" applyAlignment="1">
      <alignment vertical="center"/>
    </xf>
    <xf numFmtId="169" fontId="5" fillId="0" borderId="25" xfId="1" applyNumberFormat="1" applyFont="1" applyFill="1" applyBorder="1" applyAlignment="1">
      <alignment vertical="center"/>
    </xf>
    <xf numFmtId="0" fontId="10" fillId="0" borderId="0" xfId="0" applyFont="1" applyBorder="1" applyAlignment="1">
      <alignment vertical="center"/>
    </xf>
    <xf numFmtId="167" fontId="0" fillId="0" borderId="0" xfId="0" applyNumberFormat="1"/>
    <xf numFmtId="172" fontId="2" fillId="0" borderId="0" xfId="0" applyNumberFormat="1" applyFont="1"/>
    <xf numFmtId="167" fontId="2" fillId="0" borderId="0" xfId="0" applyNumberFormat="1" applyFont="1"/>
    <xf numFmtId="10" fontId="0" fillId="0" borderId="0" xfId="0" applyNumberFormat="1"/>
    <xf numFmtId="168" fontId="2" fillId="0" borderId="0" xfId="0" applyNumberFormat="1" applyFont="1"/>
    <xf numFmtId="4" fontId="2" fillId="0" borderId="0" xfId="0" applyNumberFormat="1" applyFont="1"/>
    <xf numFmtId="3" fontId="5" fillId="0" borderId="0" xfId="0" applyNumberFormat="1" applyFont="1" applyFill="1"/>
    <xf numFmtId="171" fontId="2" fillId="3" borderId="1" xfId="0" applyNumberFormat="1" applyFont="1" applyFill="1" applyBorder="1" applyAlignment="1" applyProtection="1">
      <alignment horizontal="center"/>
      <protection locked="0"/>
    </xf>
    <xf numFmtId="0" fontId="2" fillId="3" borderId="21" xfId="0" applyFont="1" applyFill="1" applyBorder="1" applyAlignment="1" applyProtection="1">
      <alignment horizontal="left" wrapText="1"/>
      <protection locked="0"/>
    </xf>
    <xf numFmtId="0" fontId="0" fillId="0" borderId="22" xfId="0" applyBorder="1" applyAlignment="1">
      <alignment horizontal="left" wrapText="1"/>
    </xf>
    <xf numFmtId="0" fontId="0" fillId="0" borderId="15" xfId="0" applyBorder="1" applyAlignment="1">
      <alignment horizontal="left" wrapText="1"/>
    </xf>
    <xf numFmtId="0" fontId="2" fillId="3" borderId="1" xfId="0" applyFont="1" applyFill="1" applyBorder="1" applyAlignment="1" applyProtection="1">
      <alignment horizontal="left" wrapText="1"/>
      <protection locked="0"/>
    </xf>
    <xf numFmtId="0" fontId="2" fillId="3" borderId="22" xfId="0" applyFont="1" applyFill="1" applyBorder="1" applyAlignment="1" applyProtection="1">
      <alignment horizontal="left" wrapText="1"/>
      <protection locked="0"/>
    </xf>
    <xf numFmtId="0" fontId="2" fillId="3" borderId="15" xfId="0" applyFont="1" applyFill="1" applyBorder="1" applyAlignment="1" applyProtection="1">
      <alignment horizontal="left" wrapText="1"/>
      <protection locked="0"/>
    </xf>
    <xf numFmtId="0" fontId="7" fillId="0" borderId="1" xfId="0" applyFont="1" applyBorder="1" applyAlignment="1">
      <alignment horizontal="left" vertical="center"/>
    </xf>
    <xf numFmtId="0" fontId="2" fillId="0" borderId="21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5" fillId="0" borderId="23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4" fillId="0" borderId="0" xfId="0" applyFont="1" applyAlignment="1"/>
    <xf numFmtId="0" fontId="0" fillId="0" borderId="0" xfId="0" applyAlignment="1"/>
    <xf numFmtId="171" fontId="4" fillId="0" borderId="0" xfId="4" applyNumberFormat="1" applyFont="1" applyBorder="1" applyAlignment="1">
      <alignment horizontal="left" wrapText="1"/>
    </xf>
    <xf numFmtId="0" fontId="7" fillId="0" borderId="1" xfId="0" applyFont="1" applyBorder="1" applyAlignment="1">
      <alignment horizontal="center"/>
    </xf>
    <xf numFmtId="0" fontId="4" fillId="0" borderId="21" xfId="0" applyFont="1" applyBorder="1" applyAlignment="1">
      <alignment horizontal="center" wrapText="1"/>
    </xf>
    <xf numFmtId="0" fontId="4" fillId="0" borderId="22" xfId="0" applyFont="1" applyBorder="1" applyAlignment="1">
      <alignment horizontal="center" wrapText="1"/>
    </xf>
    <xf numFmtId="0" fontId="7" fillId="0" borderId="21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10" fontId="2" fillId="0" borderId="24" xfId="3" applyNumberFormat="1" applyFont="1" applyBorder="1"/>
  </cellXfs>
  <cellStyles count="9">
    <cellStyle name="Comma" xfId="1" builtinId="3"/>
    <cellStyle name="Comma 2" xfId="7"/>
    <cellStyle name="Comma 3" xfId="8"/>
    <cellStyle name="Currency" xfId="2" builtinId="4"/>
    <cellStyle name="Currency 2" xfId="4"/>
    <cellStyle name="Normal" xfId="0" builtinId="0"/>
    <cellStyle name="Normal 2" xfId="6"/>
    <cellStyle name="Percent" xfId="3" builtinId="5"/>
    <cellStyle name="Percent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70"/>
  <sheetViews>
    <sheetView showGridLines="0" tabSelected="1" view="pageBreakPreview" topLeftCell="A62" zoomScale="80" zoomScaleNormal="70" zoomScaleSheetLayoutView="80" workbookViewId="0">
      <selection activeCell="C65" sqref="C65"/>
    </sheetView>
  </sheetViews>
  <sheetFormatPr defaultRowHeight="14.4" x14ac:dyDescent="0.3"/>
  <cols>
    <col min="2" max="2" width="34.44140625" bestFit="1" customWidth="1"/>
    <col min="3" max="3" width="19.33203125" customWidth="1"/>
    <col min="4" max="4" width="17.88671875" customWidth="1"/>
    <col min="5" max="5" width="17.6640625" customWidth="1"/>
    <col min="6" max="6" width="24.5546875" customWidth="1"/>
    <col min="7" max="7" width="12.6640625" customWidth="1"/>
    <col min="8" max="8" width="18.6640625" customWidth="1"/>
    <col min="9" max="9" width="15.33203125" customWidth="1"/>
    <col min="10" max="10" width="16.5546875" customWidth="1"/>
    <col min="11" max="11" width="19.33203125" customWidth="1"/>
  </cols>
  <sheetData>
    <row r="1" spans="1:19" s="1" customFormat="1" ht="13.8" x14ac:dyDescent="0.25">
      <c r="A1" s="39" t="s">
        <v>68</v>
      </c>
      <c r="B1" s="62" t="s">
        <v>69</v>
      </c>
      <c r="C1" s="63"/>
      <c r="D1" s="63"/>
      <c r="E1" s="63"/>
      <c r="F1" s="72"/>
      <c r="I1" s="5"/>
      <c r="J1" s="5"/>
      <c r="K1" s="5"/>
      <c r="L1" s="5"/>
      <c r="M1" s="5"/>
      <c r="N1" s="5"/>
      <c r="O1" s="5"/>
      <c r="P1" s="5"/>
      <c r="Q1" s="5"/>
      <c r="R1" s="5"/>
      <c r="S1" s="5"/>
    </row>
    <row r="2" spans="1:19" s="1" customFormat="1" ht="13.8" x14ac:dyDescent="0.25">
      <c r="A2" s="39"/>
      <c r="B2" s="87" t="s">
        <v>6</v>
      </c>
      <c r="C2" s="87"/>
      <c r="D2" s="64">
        <v>2018</v>
      </c>
      <c r="E2" s="88"/>
      <c r="F2" s="89"/>
      <c r="G2" s="5"/>
      <c r="H2" s="5"/>
      <c r="I2" s="5"/>
      <c r="J2" s="5"/>
      <c r="K2" s="5"/>
      <c r="L2" s="5"/>
      <c r="M2" s="5"/>
      <c r="N2" s="5"/>
      <c r="O2" s="5"/>
      <c r="P2" s="5"/>
      <c r="Q2" s="5"/>
    </row>
    <row r="3" spans="1:19" s="1" customFormat="1" ht="13.8" x14ac:dyDescent="0.25">
      <c r="A3" s="39"/>
      <c r="B3" s="65" t="s">
        <v>70</v>
      </c>
      <c r="C3" s="65" t="s">
        <v>71</v>
      </c>
      <c r="D3" s="70">
        <v>1671900470.2155218</v>
      </c>
      <c r="E3" s="67" t="s">
        <v>72</v>
      </c>
      <c r="F3" s="68">
        <v>1</v>
      </c>
      <c r="G3" s="5"/>
      <c r="H3" s="79"/>
      <c r="I3" s="5"/>
      <c r="J3" s="5"/>
      <c r="K3" s="5"/>
      <c r="L3" s="5"/>
      <c r="M3" s="5"/>
      <c r="N3" s="5"/>
      <c r="O3" s="5"/>
      <c r="P3" s="5"/>
      <c r="Q3" s="5"/>
    </row>
    <row r="4" spans="1:19" s="1" customFormat="1" thickBot="1" x14ac:dyDescent="0.3">
      <c r="B4" s="65" t="s">
        <v>73</v>
      </c>
      <c r="C4" s="65" t="s">
        <v>74</v>
      </c>
      <c r="D4" s="71">
        <v>532946021.71960729</v>
      </c>
      <c r="E4" s="67" t="s">
        <v>72</v>
      </c>
      <c r="F4" s="69">
        <f>IFERROR(D4/D3,0)</f>
        <v>0.31876659598696455</v>
      </c>
    </row>
    <row r="5" spans="1:19" s="1" customFormat="1" thickBot="1" x14ac:dyDescent="0.3">
      <c r="B5" s="65" t="s">
        <v>75</v>
      </c>
      <c r="C5" s="65" t="s">
        <v>76</v>
      </c>
      <c r="D5" s="66">
        <f>D3-D4</f>
        <v>1138954448.4959145</v>
      </c>
      <c r="E5" s="67" t="s">
        <v>72</v>
      </c>
      <c r="F5" s="69">
        <f>IFERROR(D5/D3,0)</f>
        <v>0.68123340401303545</v>
      </c>
    </row>
    <row r="6" spans="1:19" s="1" customFormat="1" thickBot="1" x14ac:dyDescent="0.3">
      <c r="B6" s="65" t="s">
        <v>77</v>
      </c>
      <c r="C6" s="65" t="s">
        <v>78</v>
      </c>
      <c r="D6" s="66">
        <v>779216989.89999986</v>
      </c>
      <c r="E6" s="67" t="s">
        <v>72</v>
      </c>
      <c r="F6" s="69">
        <f>IFERROR(D6/D3,0)</f>
        <v>0.46606661328323706</v>
      </c>
    </row>
    <row r="7" spans="1:19" s="1" customFormat="1" ht="13.8" x14ac:dyDescent="0.25">
      <c r="B7" s="65" t="s">
        <v>79</v>
      </c>
      <c r="C7" s="65" t="s">
        <v>80</v>
      </c>
      <c r="D7" s="70">
        <f>D5-D6</f>
        <v>359737458.5959146</v>
      </c>
      <c r="E7" s="67" t="s">
        <v>72</v>
      </c>
      <c r="F7" s="69">
        <f>IFERROR(D7/D3,0)</f>
        <v>0.21516679072979833</v>
      </c>
      <c r="G7" s="53"/>
      <c r="H7" s="53"/>
    </row>
    <row r="8" spans="1:19" s="1" customFormat="1" ht="34.5" customHeight="1" x14ac:dyDescent="0.25">
      <c r="B8" s="90" t="s">
        <v>81</v>
      </c>
      <c r="C8" s="90"/>
      <c r="D8" s="90"/>
      <c r="E8" s="90"/>
      <c r="F8" s="90"/>
      <c r="G8" s="91"/>
      <c r="H8" s="91"/>
    </row>
    <row r="9" spans="1:19" x14ac:dyDescent="0.3">
      <c r="A9" s="1" t="s">
        <v>0</v>
      </c>
      <c r="B9" s="2" t="s">
        <v>1</v>
      </c>
      <c r="C9" s="1"/>
      <c r="D9" s="1"/>
      <c r="E9" s="1"/>
      <c r="F9" s="1"/>
      <c r="G9" s="1"/>
      <c r="H9" s="1"/>
      <c r="I9" s="1"/>
      <c r="J9" s="1"/>
      <c r="K9" s="1"/>
    </row>
    <row r="10" spans="1:19" x14ac:dyDescent="0.3">
      <c r="A10" s="1"/>
      <c r="B10" s="2"/>
      <c r="C10" s="1"/>
      <c r="D10" s="1"/>
      <c r="E10" s="1"/>
      <c r="F10" s="1"/>
      <c r="G10" s="1"/>
      <c r="H10" s="1"/>
      <c r="I10" s="1"/>
      <c r="J10" s="1"/>
      <c r="K10" s="1"/>
    </row>
    <row r="11" spans="1:19" x14ac:dyDescent="0.3">
      <c r="A11" s="1"/>
      <c r="B11" s="3" t="s">
        <v>2</v>
      </c>
      <c r="C11" s="4" t="s">
        <v>39</v>
      </c>
      <c r="D11" s="1"/>
      <c r="E11" s="5"/>
      <c r="F11" s="6"/>
      <c r="G11" s="6"/>
      <c r="H11" s="6"/>
      <c r="I11" s="6"/>
      <c r="J11" s="6"/>
      <c r="K11" s="6"/>
    </row>
    <row r="12" spans="1:19" x14ac:dyDescent="0.3">
      <c r="A12" s="1"/>
      <c r="B12" s="1"/>
      <c r="C12" s="1"/>
      <c r="D12" s="1"/>
      <c r="E12" s="5"/>
      <c r="F12" s="6"/>
      <c r="G12" s="6"/>
      <c r="H12" s="6"/>
      <c r="I12" s="6"/>
      <c r="J12" s="6"/>
      <c r="K12" s="6"/>
    </row>
    <row r="13" spans="1:19" x14ac:dyDescent="0.3">
      <c r="A13" s="1"/>
      <c r="B13" s="92" t="s">
        <v>3</v>
      </c>
      <c r="C13" s="93"/>
      <c r="D13" s="93"/>
      <c r="E13" s="93"/>
      <c r="F13" s="93"/>
      <c r="G13" s="1"/>
      <c r="H13" s="1"/>
      <c r="I13" s="1"/>
      <c r="J13" s="1"/>
      <c r="K13" s="1"/>
    </row>
    <row r="14" spans="1:19" x14ac:dyDescent="0.3">
      <c r="A14" s="1"/>
      <c r="B14" s="7"/>
      <c r="C14" s="7"/>
      <c r="D14" s="7"/>
      <c r="E14" s="7"/>
      <c r="F14" s="7"/>
      <c r="G14" s="7"/>
      <c r="H14" s="7"/>
      <c r="I14" s="1"/>
      <c r="J14" s="1"/>
      <c r="K14" s="1"/>
    </row>
    <row r="15" spans="1:19" hidden="1" x14ac:dyDescent="0.3">
      <c r="A15" s="1"/>
      <c r="B15" s="7"/>
      <c r="C15" s="7"/>
      <c r="D15" s="7"/>
      <c r="E15" s="7"/>
      <c r="F15" s="7"/>
      <c r="G15" s="7"/>
      <c r="H15" s="7"/>
      <c r="I15" s="1"/>
      <c r="J15" s="1"/>
      <c r="K15" s="1"/>
    </row>
    <row r="16" spans="1:19" hidden="1" x14ac:dyDescent="0.3">
      <c r="A16" s="1"/>
      <c r="B16" s="7"/>
      <c r="C16" s="7"/>
      <c r="D16" s="7"/>
      <c r="E16" s="7"/>
      <c r="F16" s="7"/>
      <c r="G16" s="7"/>
      <c r="H16" s="7"/>
      <c r="I16" s="1"/>
      <c r="J16" s="1"/>
      <c r="K16" s="1"/>
    </row>
    <row r="17" spans="1:11" hidden="1" x14ac:dyDescent="0.3">
      <c r="A17" s="1"/>
      <c r="B17" s="7"/>
      <c r="C17" s="7"/>
      <c r="D17" s="7"/>
      <c r="E17" s="7"/>
      <c r="F17" s="7"/>
      <c r="G17" s="7"/>
      <c r="H17" s="7"/>
      <c r="I17" s="1"/>
      <c r="J17" s="1"/>
      <c r="K17" s="1"/>
    </row>
    <row r="18" spans="1:11" hidden="1" x14ac:dyDescent="0.3">
      <c r="A18" s="1"/>
      <c r="B18" s="7"/>
      <c r="C18" s="7"/>
      <c r="D18" s="7"/>
      <c r="E18" s="7"/>
      <c r="F18" s="7"/>
      <c r="G18" s="7"/>
      <c r="H18" s="7"/>
      <c r="I18" s="1"/>
      <c r="J18" s="1"/>
      <c r="K18" s="1"/>
    </row>
    <row r="19" spans="1:11" hidden="1" x14ac:dyDescent="0.3">
      <c r="A19" s="1"/>
      <c r="B19" s="7"/>
      <c r="C19" s="7"/>
      <c r="D19" s="7"/>
      <c r="E19" s="7"/>
      <c r="F19" s="7"/>
      <c r="G19" s="7"/>
      <c r="H19" s="7"/>
      <c r="I19" s="1"/>
      <c r="J19" s="1"/>
      <c r="K19" s="1"/>
    </row>
    <row r="20" spans="1:11" hidden="1" x14ac:dyDescent="0.3">
      <c r="A20" s="6"/>
      <c r="B20" s="7"/>
      <c r="C20" s="7"/>
      <c r="D20" s="7"/>
      <c r="E20" s="7"/>
      <c r="F20" s="7"/>
      <c r="G20" s="7"/>
      <c r="H20" s="7"/>
      <c r="I20" s="6"/>
      <c r="J20" s="6"/>
      <c r="K20" s="6"/>
    </row>
    <row r="21" spans="1:11" hidden="1" x14ac:dyDescent="0.3">
      <c r="A21" s="6"/>
      <c r="B21" s="7"/>
      <c r="C21" s="7"/>
      <c r="D21" s="7"/>
      <c r="E21" s="7"/>
      <c r="F21" s="7"/>
      <c r="G21" s="7"/>
      <c r="H21" s="7"/>
      <c r="I21" s="6"/>
      <c r="J21" s="6"/>
      <c r="K21" s="6"/>
    </row>
    <row r="22" spans="1:11" x14ac:dyDescent="0.3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1" x14ac:dyDescent="0.3">
      <c r="A23" s="1" t="s">
        <v>4</v>
      </c>
      <c r="B23" s="8" t="s">
        <v>5</v>
      </c>
      <c r="C23" s="2"/>
      <c r="D23" s="1"/>
      <c r="E23" s="1"/>
      <c r="F23" s="1"/>
      <c r="G23" s="1"/>
      <c r="H23" s="1"/>
      <c r="I23" s="1"/>
      <c r="J23" s="1"/>
      <c r="K23" s="1"/>
    </row>
    <row r="24" spans="1:11" ht="15" thickBot="1" x14ac:dyDescent="0.35">
      <c r="A24" s="1"/>
      <c r="B24" s="3" t="s">
        <v>6</v>
      </c>
      <c r="C24" s="9">
        <v>2018</v>
      </c>
      <c r="D24" s="5"/>
      <c r="E24" s="5"/>
      <c r="F24" s="10"/>
      <c r="G24" s="11"/>
      <c r="H24" s="11"/>
      <c r="I24" s="11"/>
      <c r="J24" s="11"/>
      <c r="K24" s="11"/>
    </row>
    <row r="25" spans="1:11" ht="70.2" thickBot="1" x14ac:dyDescent="0.35">
      <c r="A25" s="12"/>
      <c r="B25" s="13" t="s">
        <v>7</v>
      </c>
      <c r="C25" s="14" t="s">
        <v>8</v>
      </c>
      <c r="D25" s="15" t="s">
        <v>9</v>
      </c>
      <c r="E25" s="16" t="s">
        <v>10</v>
      </c>
      <c r="F25" s="17" t="s">
        <v>11</v>
      </c>
      <c r="G25" s="18" t="s">
        <v>12</v>
      </c>
      <c r="H25" s="18" t="s">
        <v>13</v>
      </c>
      <c r="I25" s="18" t="s">
        <v>14</v>
      </c>
      <c r="J25" s="18" t="s">
        <v>15</v>
      </c>
      <c r="K25" s="19" t="s">
        <v>16</v>
      </c>
    </row>
    <row r="26" spans="1:11" x14ac:dyDescent="0.3">
      <c r="A26" s="12"/>
      <c r="B26" s="20"/>
      <c r="C26" s="21" t="s">
        <v>17</v>
      </c>
      <c r="D26" s="21" t="s">
        <v>18</v>
      </c>
      <c r="E26" s="22" t="s">
        <v>19</v>
      </c>
      <c r="F26" s="22" t="s">
        <v>20</v>
      </c>
      <c r="G26" s="22" t="s">
        <v>21</v>
      </c>
      <c r="H26" s="23" t="s">
        <v>22</v>
      </c>
      <c r="I26" s="22" t="s">
        <v>23</v>
      </c>
      <c r="J26" s="23" t="s">
        <v>24</v>
      </c>
      <c r="K26" s="24" t="s">
        <v>25</v>
      </c>
    </row>
    <row r="27" spans="1:11" x14ac:dyDescent="0.3">
      <c r="A27" s="1"/>
      <c r="B27" s="25" t="s">
        <v>26</v>
      </c>
      <c r="C27" s="26">
        <v>33367896.029999997</v>
      </c>
      <c r="D27" s="26">
        <v>33115104.5</v>
      </c>
      <c r="E27" s="27">
        <v>23548236.979999997</v>
      </c>
      <c r="F27" s="28">
        <f>C27-D27+E27</f>
        <v>23801028.509999994</v>
      </c>
      <c r="G27" s="29">
        <v>8.7770000000000001E-2</v>
      </c>
      <c r="H27" s="30">
        <f>F27*G27</f>
        <v>2089016.2723226994</v>
      </c>
      <c r="I27" s="29">
        <v>6.7360000000000003E-2</v>
      </c>
      <c r="J27" s="31">
        <f>F27*I27</f>
        <v>1603237.2804335996</v>
      </c>
      <c r="K27" s="32">
        <f>J27-H27</f>
        <v>-485778.99188909982</v>
      </c>
    </row>
    <row r="28" spans="1:11" x14ac:dyDescent="0.3">
      <c r="A28" s="1"/>
      <c r="B28" s="25" t="s">
        <v>27</v>
      </c>
      <c r="C28" s="26">
        <v>33760539.750000007</v>
      </c>
      <c r="D28" s="26">
        <v>23548236.979999997</v>
      </c>
      <c r="E28" s="27">
        <v>21111720.32</v>
      </c>
      <c r="F28" s="28">
        <f t="shared" ref="F28:F38" si="0">C28-D28+E28</f>
        <v>31324023.090000011</v>
      </c>
      <c r="G28" s="29">
        <v>7.3329999999999992E-2</v>
      </c>
      <c r="H28" s="30">
        <f t="shared" ref="H28:H38" si="1">F28*G28</f>
        <v>2296990.6131897005</v>
      </c>
      <c r="I28" s="29">
        <v>8.1670000000000006E-2</v>
      </c>
      <c r="J28" s="31">
        <f t="shared" ref="J28:J38" si="2">F28*I28</f>
        <v>2558232.9657603013</v>
      </c>
      <c r="K28" s="32">
        <f t="shared" ref="K28:K38" si="3">J28-H28</f>
        <v>261242.35257060081</v>
      </c>
    </row>
    <row r="29" spans="1:11" x14ac:dyDescent="0.3">
      <c r="A29" s="1"/>
      <c r="B29" s="25" t="s">
        <v>28</v>
      </c>
      <c r="C29" s="26">
        <v>33077199.209999993</v>
      </c>
      <c r="D29" s="26">
        <v>21111720.32</v>
      </c>
      <c r="E29" s="27">
        <v>24388101.960000001</v>
      </c>
      <c r="F29" s="28">
        <f t="shared" si="0"/>
        <v>36353580.849999994</v>
      </c>
      <c r="G29" s="29">
        <v>7.8769999999999993E-2</v>
      </c>
      <c r="H29" s="30">
        <f t="shared" si="1"/>
        <v>2863571.5635544993</v>
      </c>
      <c r="I29" s="29">
        <v>9.4810000000000005E-2</v>
      </c>
      <c r="J29" s="31">
        <f t="shared" si="2"/>
        <v>3446683.0003884998</v>
      </c>
      <c r="K29" s="32">
        <f t="shared" si="3"/>
        <v>583111.43683400052</v>
      </c>
    </row>
    <row r="30" spans="1:11" x14ac:dyDescent="0.3">
      <c r="A30" s="1"/>
      <c r="B30" s="25" t="s">
        <v>29</v>
      </c>
      <c r="C30" s="26">
        <v>31382197.970000003</v>
      </c>
      <c r="D30" s="26">
        <v>24388101.960000001</v>
      </c>
      <c r="E30" s="27">
        <v>22181727.719999999</v>
      </c>
      <c r="F30" s="28">
        <f t="shared" si="0"/>
        <v>29175823.73</v>
      </c>
      <c r="G30" s="29">
        <v>9.8099999999999993E-2</v>
      </c>
      <c r="H30" s="30">
        <f t="shared" si="1"/>
        <v>2862148.3079129998</v>
      </c>
      <c r="I30" s="29">
        <v>9.9589999999999998E-2</v>
      </c>
      <c r="J30" s="31">
        <f t="shared" si="2"/>
        <v>2905620.2852706998</v>
      </c>
      <c r="K30" s="32">
        <f t="shared" si="3"/>
        <v>43471.977357700001</v>
      </c>
    </row>
    <row r="31" spans="1:11" x14ac:dyDescent="0.3">
      <c r="A31" s="1"/>
      <c r="B31" s="25" t="s">
        <v>30</v>
      </c>
      <c r="C31" s="26">
        <v>36708619.150000006</v>
      </c>
      <c r="D31" s="26">
        <v>22181727.719999999</v>
      </c>
      <c r="E31" s="27">
        <v>23209094.890000004</v>
      </c>
      <c r="F31" s="28">
        <f t="shared" si="0"/>
        <v>37735986.320000008</v>
      </c>
      <c r="G31" s="29">
        <v>9.3920000000000003E-2</v>
      </c>
      <c r="H31" s="30">
        <f t="shared" si="1"/>
        <v>3544163.8351744008</v>
      </c>
      <c r="I31" s="29">
        <v>0.10793000000000001</v>
      </c>
      <c r="J31" s="31">
        <f t="shared" si="2"/>
        <v>4072845.0035176012</v>
      </c>
      <c r="K31" s="32">
        <f t="shared" si="3"/>
        <v>528681.16834320035</v>
      </c>
    </row>
    <row r="32" spans="1:11" x14ac:dyDescent="0.3">
      <c r="A32" s="1"/>
      <c r="B32" s="25" t="s">
        <v>31</v>
      </c>
      <c r="C32" s="26">
        <v>31525927.220000006</v>
      </c>
      <c r="D32" s="26">
        <v>23209094.890000004</v>
      </c>
      <c r="E32" s="27">
        <v>22196009.779999997</v>
      </c>
      <c r="F32" s="28">
        <f t="shared" si="0"/>
        <v>30512842.109999999</v>
      </c>
      <c r="G32" s="29">
        <v>0.13336000000000001</v>
      </c>
      <c r="H32" s="30">
        <f t="shared" si="1"/>
        <v>4069192.6237896001</v>
      </c>
      <c r="I32" s="29">
        <v>0.11896</v>
      </c>
      <c r="J32" s="31">
        <f t="shared" si="2"/>
        <v>3629807.6974056</v>
      </c>
      <c r="K32" s="32">
        <f t="shared" si="3"/>
        <v>-439384.92638400011</v>
      </c>
    </row>
    <row r="33" spans="1:12" x14ac:dyDescent="0.3">
      <c r="A33" s="1"/>
      <c r="B33" s="25" t="s">
        <v>32</v>
      </c>
      <c r="C33" s="27">
        <v>31394699.230000004</v>
      </c>
      <c r="D33" s="26">
        <v>22196009.779999997</v>
      </c>
      <c r="E33" s="27">
        <v>23162789.739999998</v>
      </c>
      <c r="F33" s="28">
        <f t="shared" si="0"/>
        <v>32361479.190000005</v>
      </c>
      <c r="G33" s="29">
        <v>8.5019999999999998E-2</v>
      </c>
      <c r="H33" s="30">
        <f t="shared" si="1"/>
        <v>2751372.9607338002</v>
      </c>
      <c r="I33" s="29">
        <v>7.7370000000000008E-2</v>
      </c>
      <c r="J33" s="31">
        <f t="shared" si="2"/>
        <v>2503807.6449303008</v>
      </c>
      <c r="K33" s="32">
        <f t="shared" si="3"/>
        <v>-247565.31580349943</v>
      </c>
    </row>
    <row r="34" spans="1:12" x14ac:dyDescent="0.3">
      <c r="A34" s="1"/>
      <c r="B34" s="25" t="s">
        <v>33</v>
      </c>
      <c r="C34" s="27">
        <v>33669953.189999998</v>
      </c>
      <c r="D34" s="26">
        <v>23162789.739999998</v>
      </c>
      <c r="E34" s="27">
        <v>21464530.709999997</v>
      </c>
      <c r="F34" s="28">
        <f t="shared" si="0"/>
        <v>31971694.159999996</v>
      </c>
      <c r="G34" s="29">
        <v>7.7900000000000011E-2</v>
      </c>
      <c r="H34" s="30">
        <f t="shared" si="1"/>
        <v>2490594.9750640001</v>
      </c>
      <c r="I34" s="29">
        <v>7.4900000000000008E-2</v>
      </c>
      <c r="J34" s="31">
        <f t="shared" si="2"/>
        <v>2394679.8925839998</v>
      </c>
      <c r="K34" s="32">
        <f t="shared" si="3"/>
        <v>-95915.082480000332</v>
      </c>
    </row>
    <row r="35" spans="1:12" x14ac:dyDescent="0.3">
      <c r="A35" s="1"/>
      <c r="B35" s="25" t="s">
        <v>34</v>
      </c>
      <c r="C35" s="27">
        <v>27061112.600000001</v>
      </c>
      <c r="D35" s="26">
        <v>21464530.709999997</v>
      </c>
      <c r="E35" s="27">
        <v>19789980.659999996</v>
      </c>
      <c r="F35" s="28">
        <f t="shared" si="0"/>
        <v>25386562.550000001</v>
      </c>
      <c r="G35" s="29">
        <v>8.4239999999999995E-2</v>
      </c>
      <c r="H35" s="30">
        <f t="shared" si="1"/>
        <v>2138564.0292119998</v>
      </c>
      <c r="I35" s="29">
        <v>8.584E-2</v>
      </c>
      <c r="J35" s="31">
        <f t="shared" si="2"/>
        <v>2179182.529292</v>
      </c>
      <c r="K35" s="32">
        <f t="shared" si="3"/>
        <v>40618.500080000143</v>
      </c>
    </row>
    <row r="36" spans="1:12" x14ac:dyDescent="0.3">
      <c r="A36" s="1"/>
      <c r="B36" s="25" t="s">
        <v>35</v>
      </c>
      <c r="C36" s="27">
        <v>31394961.699999999</v>
      </c>
      <c r="D36" s="26">
        <v>19789980.659999996</v>
      </c>
      <c r="E36" s="27">
        <v>21082925.59</v>
      </c>
      <c r="F36" s="28">
        <f t="shared" si="0"/>
        <v>32687906.630000003</v>
      </c>
      <c r="G36" s="29">
        <v>8.9209999999999998E-2</v>
      </c>
      <c r="H36" s="30">
        <f t="shared" si="1"/>
        <v>2916088.1504623001</v>
      </c>
      <c r="I36" s="29">
        <v>0.12059</v>
      </c>
      <c r="J36" s="31">
        <f t="shared" si="2"/>
        <v>3941834.6605117004</v>
      </c>
      <c r="K36" s="32">
        <f t="shared" si="3"/>
        <v>1025746.5100494004</v>
      </c>
    </row>
    <row r="37" spans="1:12" x14ac:dyDescent="0.3">
      <c r="A37" s="1"/>
      <c r="B37" s="25" t="s">
        <v>36</v>
      </c>
      <c r="C37" s="27">
        <v>27030331.550000004</v>
      </c>
      <c r="D37" s="26">
        <v>21082925.59</v>
      </c>
      <c r="E37" s="61">
        <v>24055451.627867389</v>
      </c>
      <c r="F37" s="28">
        <f t="shared" si="0"/>
        <v>30002857.587867394</v>
      </c>
      <c r="G37" s="29">
        <v>0.12235</v>
      </c>
      <c r="H37" s="30">
        <f t="shared" si="1"/>
        <v>3670849.6258755755</v>
      </c>
      <c r="I37" s="29">
        <v>9.8549999999999999E-2</v>
      </c>
      <c r="J37" s="31">
        <f t="shared" si="2"/>
        <v>2956781.6152843316</v>
      </c>
      <c r="K37" s="32">
        <f t="shared" si="3"/>
        <v>-714068.01059124386</v>
      </c>
    </row>
    <row r="38" spans="1:12" x14ac:dyDescent="0.3">
      <c r="A38" s="1"/>
      <c r="B38" s="25" t="s">
        <v>37</v>
      </c>
      <c r="C38" s="33">
        <v>28815169.18999999</v>
      </c>
      <c r="D38" s="26">
        <v>24055451.627867389</v>
      </c>
      <c r="E38" s="27">
        <v>26920932.380000006</v>
      </c>
      <c r="F38" s="28">
        <f t="shared" si="0"/>
        <v>31680649.942132607</v>
      </c>
      <c r="G38" s="29">
        <v>9.1980000000000006E-2</v>
      </c>
      <c r="H38" s="30">
        <f t="shared" si="1"/>
        <v>2913986.1816773573</v>
      </c>
      <c r="I38" s="29">
        <v>7.4040000000000009E-2</v>
      </c>
      <c r="J38" s="31">
        <f t="shared" si="2"/>
        <v>2345635.3217154983</v>
      </c>
      <c r="K38" s="32">
        <f t="shared" si="3"/>
        <v>-568350.85996185895</v>
      </c>
    </row>
    <row r="39" spans="1:12" ht="42.6" thickBot="1" x14ac:dyDescent="0.35">
      <c r="A39" s="1"/>
      <c r="B39" s="34" t="s">
        <v>38</v>
      </c>
      <c r="C39" s="35">
        <f>SUM(C27:C38)</f>
        <v>379188606.79000002</v>
      </c>
      <c r="D39" s="35">
        <f>SUM(D27:D38)</f>
        <v>279305674.47786742</v>
      </c>
      <c r="E39" s="35">
        <f>SUM(E27:E38)</f>
        <v>273111502.35786742</v>
      </c>
      <c r="F39" s="35">
        <f>SUM(F27:F38)</f>
        <v>372994434.66999996</v>
      </c>
      <c r="G39" s="36"/>
      <c r="H39" s="37">
        <f>SUM(H27:H38)</f>
        <v>34606539.13896893</v>
      </c>
      <c r="I39" s="36"/>
      <c r="J39" s="37">
        <f>SUM(J27:J38)</f>
        <v>34538347.897094131</v>
      </c>
      <c r="K39" s="38">
        <f>SUM(K27:K38)</f>
        <v>-68191.241874800297</v>
      </c>
    </row>
    <row r="40" spans="1:12" x14ac:dyDescent="0.3">
      <c r="A40" s="1"/>
      <c r="B40" s="1"/>
      <c r="C40" s="1"/>
      <c r="D40" s="1"/>
      <c r="E40" s="1"/>
      <c r="F40" s="1"/>
      <c r="G40" s="39"/>
      <c r="H40" s="39"/>
      <c r="I40" s="39"/>
      <c r="J40" s="40"/>
    </row>
    <row r="41" spans="1:12" hidden="1" x14ac:dyDescent="0.3">
      <c r="A41" s="1"/>
      <c r="B41" s="1"/>
      <c r="C41" s="1"/>
      <c r="D41" s="1"/>
      <c r="E41" s="1"/>
      <c r="F41" s="1"/>
      <c r="G41" s="1"/>
    </row>
    <row r="42" spans="1:12" hidden="1" x14ac:dyDescent="0.3">
      <c r="A42" s="1"/>
      <c r="B42" s="1"/>
      <c r="C42" s="1"/>
      <c r="D42" s="1"/>
      <c r="E42" s="1"/>
      <c r="F42" s="1"/>
      <c r="G42" s="1"/>
    </row>
    <row r="43" spans="1:12" hidden="1" x14ac:dyDescent="0.3">
      <c r="A43" s="1"/>
      <c r="B43" s="1"/>
      <c r="C43" s="1"/>
      <c r="D43" s="1"/>
      <c r="E43" s="1"/>
      <c r="F43" s="1"/>
      <c r="G43" s="1"/>
    </row>
    <row r="44" spans="1:12" x14ac:dyDescent="0.3">
      <c r="A44" s="1"/>
      <c r="B44" s="1"/>
      <c r="C44" s="1"/>
      <c r="D44" s="1"/>
      <c r="E44" s="1"/>
      <c r="F44" s="77"/>
      <c r="G44" s="1"/>
      <c r="H44" s="94"/>
      <c r="I44" s="94"/>
      <c r="J44" s="94"/>
    </row>
    <row r="45" spans="1:12" x14ac:dyDescent="0.3">
      <c r="A45" s="1"/>
      <c r="B45" s="1"/>
      <c r="C45" s="94" t="s">
        <v>40</v>
      </c>
      <c r="D45" s="94"/>
      <c r="E45" s="94"/>
      <c r="F45" s="41">
        <f>IFERROR(F39/D7,0)</f>
        <v>1.0368518088881498</v>
      </c>
      <c r="G45" s="1"/>
      <c r="H45" s="1" t="s">
        <v>84</v>
      </c>
      <c r="I45" s="1">
        <v>1.026</v>
      </c>
      <c r="J45" s="1"/>
    </row>
    <row r="46" spans="1:12" x14ac:dyDescent="0.3">
      <c r="A46" s="1"/>
      <c r="B46" s="1"/>
      <c r="C46" s="1"/>
      <c r="D46" s="1"/>
      <c r="E46" s="1"/>
      <c r="F46" s="78"/>
      <c r="G46" s="1"/>
      <c r="H46" s="1"/>
      <c r="I46" s="74"/>
      <c r="J46" s="75"/>
      <c r="L46" s="76"/>
    </row>
    <row r="47" spans="1:12" x14ac:dyDescent="0.3">
      <c r="A47" s="1" t="s">
        <v>41</v>
      </c>
      <c r="B47" s="8" t="s">
        <v>42</v>
      </c>
      <c r="C47" s="3"/>
      <c r="D47" s="1"/>
      <c r="E47" s="1"/>
      <c r="F47" s="1"/>
      <c r="G47" s="1"/>
      <c r="H47" s="1"/>
      <c r="I47" s="1"/>
      <c r="J47" s="1"/>
    </row>
    <row r="48" spans="1:12" x14ac:dyDescent="0.3">
      <c r="A48" s="1"/>
      <c r="B48" s="2"/>
      <c r="C48" s="3"/>
      <c r="D48" s="1"/>
      <c r="E48" s="1"/>
      <c r="F48" s="1"/>
      <c r="G48" s="1"/>
      <c r="H48" s="1"/>
      <c r="I48" s="1"/>
      <c r="J48" s="1"/>
    </row>
    <row r="49" spans="1:10" x14ac:dyDescent="0.3">
      <c r="A49" s="42"/>
      <c r="B49" s="43" t="s">
        <v>43</v>
      </c>
      <c r="C49" s="44" t="s">
        <v>44</v>
      </c>
      <c r="D49" s="95" t="s">
        <v>45</v>
      </c>
      <c r="E49" s="95"/>
      <c r="F49" s="95"/>
      <c r="G49" s="95"/>
      <c r="H49" s="95"/>
      <c r="I49" s="1"/>
      <c r="J49" s="45"/>
    </row>
    <row r="50" spans="1:10" ht="30.75" customHeight="1" x14ac:dyDescent="0.3">
      <c r="A50" s="96" t="s">
        <v>46</v>
      </c>
      <c r="B50" s="97"/>
      <c r="C50" s="46">
        <v>-2229900.3100003023</v>
      </c>
      <c r="D50" s="98"/>
      <c r="E50" s="99"/>
      <c r="F50" s="99"/>
      <c r="G50" s="99"/>
      <c r="H50" s="100"/>
      <c r="I50" s="1"/>
      <c r="J50" s="45"/>
    </row>
    <row r="51" spans="1:10" ht="42" x14ac:dyDescent="0.3">
      <c r="A51" s="47" t="s">
        <v>47</v>
      </c>
      <c r="B51" s="48" t="s">
        <v>48</v>
      </c>
      <c r="C51" s="46">
        <v>145887.61191949993</v>
      </c>
      <c r="D51" s="84" t="s">
        <v>83</v>
      </c>
      <c r="E51" s="84"/>
      <c r="F51" s="84"/>
      <c r="G51" s="84"/>
      <c r="H51" s="84"/>
      <c r="I51" s="1"/>
      <c r="J51" s="45"/>
    </row>
    <row r="52" spans="1:10" ht="42" x14ac:dyDescent="0.3">
      <c r="A52" s="47" t="s">
        <v>49</v>
      </c>
      <c r="B52" s="48" t="s">
        <v>50</v>
      </c>
      <c r="C52" s="46">
        <v>220196.06607519975</v>
      </c>
      <c r="D52" s="84" t="s">
        <v>82</v>
      </c>
      <c r="E52" s="84"/>
      <c r="F52" s="84"/>
      <c r="G52" s="84"/>
      <c r="H52" s="84"/>
      <c r="I52" s="5"/>
      <c r="J52" s="49"/>
    </row>
    <row r="53" spans="1:10" ht="28.2" x14ac:dyDescent="0.3">
      <c r="A53" s="47" t="s">
        <v>51</v>
      </c>
      <c r="B53" s="48" t="s">
        <v>52</v>
      </c>
      <c r="C53" s="46"/>
      <c r="D53" s="84"/>
      <c r="E53" s="84"/>
      <c r="F53" s="84"/>
      <c r="G53" s="84"/>
      <c r="H53" s="84"/>
      <c r="I53" s="5"/>
      <c r="J53" s="49"/>
    </row>
    <row r="54" spans="1:10" ht="28.2" x14ac:dyDescent="0.3">
      <c r="A54" s="47" t="s">
        <v>53</v>
      </c>
      <c r="B54" s="48" t="s">
        <v>54</v>
      </c>
      <c r="C54" s="46"/>
      <c r="D54" s="81"/>
      <c r="E54" s="85"/>
      <c r="F54" s="85"/>
      <c r="G54" s="85"/>
      <c r="H54" s="86"/>
      <c r="I54" s="5"/>
      <c r="J54" s="50"/>
    </row>
    <row r="55" spans="1:10" ht="42" x14ac:dyDescent="0.3">
      <c r="A55" s="47" t="s">
        <v>55</v>
      </c>
      <c r="B55" s="48" t="s">
        <v>56</v>
      </c>
      <c r="C55" s="46"/>
      <c r="D55" s="84"/>
      <c r="E55" s="84"/>
      <c r="F55" s="84"/>
      <c r="G55" s="84"/>
      <c r="H55" s="84"/>
      <c r="I55" s="5"/>
      <c r="J55" s="50"/>
    </row>
    <row r="56" spans="1:10" ht="42" x14ac:dyDescent="0.3">
      <c r="A56" s="47" t="s">
        <v>57</v>
      </c>
      <c r="B56" s="48" t="s">
        <v>58</v>
      </c>
      <c r="C56" s="46"/>
      <c r="D56" s="84"/>
      <c r="E56" s="84"/>
      <c r="F56" s="84"/>
      <c r="G56" s="84"/>
      <c r="H56" s="84"/>
      <c r="I56" s="5"/>
      <c r="J56" s="50"/>
    </row>
    <row r="57" spans="1:10" ht="28.2" x14ac:dyDescent="0.3">
      <c r="A57" s="47">
        <v>4</v>
      </c>
      <c r="B57" s="48" t="s">
        <v>59</v>
      </c>
      <c r="C57" s="46"/>
      <c r="D57" s="84"/>
      <c r="E57" s="84"/>
      <c r="F57" s="84"/>
      <c r="G57" s="84"/>
      <c r="H57" s="84"/>
      <c r="I57" s="5"/>
      <c r="J57" s="50"/>
    </row>
    <row r="58" spans="1:10" ht="42" x14ac:dyDescent="0.3">
      <c r="A58" s="47">
        <v>5</v>
      </c>
      <c r="B58" s="48" t="s">
        <v>60</v>
      </c>
      <c r="C58" s="46"/>
      <c r="D58" s="84"/>
      <c r="E58" s="84"/>
      <c r="F58" s="84"/>
      <c r="G58" s="84"/>
      <c r="H58" s="84"/>
      <c r="I58" s="5"/>
      <c r="J58" s="50"/>
    </row>
    <row r="59" spans="1:10" ht="43.5" customHeight="1" x14ac:dyDescent="0.3">
      <c r="A59" s="51">
        <v>6</v>
      </c>
      <c r="B59" s="52" t="s">
        <v>61</v>
      </c>
      <c r="C59" s="46">
        <v>131591.06373657181</v>
      </c>
      <c r="D59" s="84" t="s">
        <v>88</v>
      </c>
      <c r="E59" s="84"/>
      <c r="F59" s="84"/>
      <c r="G59" s="84"/>
      <c r="H59" s="84"/>
      <c r="I59" s="1"/>
      <c r="J59" s="53"/>
    </row>
    <row r="60" spans="1:10" ht="28.2" x14ac:dyDescent="0.3">
      <c r="A60" s="51">
        <v>7</v>
      </c>
      <c r="B60" s="54" t="s">
        <v>62</v>
      </c>
      <c r="C60" s="46"/>
      <c r="D60" s="84"/>
      <c r="E60" s="84"/>
      <c r="F60" s="84"/>
      <c r="G60" s="84"/>
      <c r="H60" s="84"/>
      <c r="I60" s="1"/>
      <c r="J60" s="1"/>
    </row>
    <row r="61" spans="1:10" ht="53.25" customHeight="1" x14ac:dyDescent="0.3">
      <c r="A61" s="51">
        <v>8</v>
      </c>
      <c r="B61" s="52" t="s">
        <v>61</v>
      </c>
      <c r="C61" s="46">
        <v>414492.76489347266</v>
      </c>
      <c r="D61" s="81" t="s">
        <v>89</v>
      </c>
      <c r="E61" s="85"/>
      <c r="F61" s="85"/>
      <c r="G61" s="85"/>
      <c r="H61" s="86"/>
      <c r="I61" s="1"/>
      <c r="J61" s="1"/>
    </row>
    <row r="62" spans="1:10" ht="46.5" customHeight="1" x14ac:dyDescent="0.3">
      <c r="A62" s="51">
        <v>9</v>
      </c>
      <c r="B62" s="52" t="s">
        <v>61</v>
      </c>
      <c r="C62" s="46">
        <v>223074.77703343262</v>
      </c>
      <c r="D62" s="84" t="s">
        <v>90</v>
      </c>
      <c r="E62" s="84"/>
      <c r="F62" s="84"/>
      <c r="G62" s="84"/>
      <c r="H62" s="84"/>
      <c r="I62" s="1"/>
      <c r="J62" s="1"/>
    </row>
    <row r="63" spans="1:10" ht="46.5" customHeight="1" x14ac:dyDescent="0.3">
      <c r="A63" s="51">
        <v>10</v>
      </c>
      <c r="B63" s="52" t="s">
        <v>85</v>
      </c>
      <c r="C63" s="46">
        <v>195289.60140500078</v>
      </c>
      <c r="D63" s="81" t="s">
        <v>91</v>
      </c>
      <c r="E63" s="82"/>
      <c r="F63" s="82"/>
      <c r="G63" s="82"/>
      <c r="H63" s="83"/>
      <c r="I63" s="1"/>
      <c r="J63" s="1"/>
    </row>
    <row r="64" spans="1:10" ht="52.5" customHeight="1" x14ac:dyDescent="0.3">
      <c r="A64" s="51">
        <v>11</v>
      </c>
      <c r="B64" s="52" t="s">
        <v>85</v>
      </c>
      <c r="C64" s="46">
        <v>194532.88968759961</v>
      </c>
      <c r="D64" s="84" t="s">
        <v>92</v>
      </c>
      <c r="E64" s="84"/>
      <c r="F64" s="84"/>
      <c r="G64" s="84"/>
      <c r="H64" s="84"/>
      <c r="I64" s="1"/>
      <c r="J64" s="1"/>
    </row>
    <row r="65" spans="1:10" ht="52.5" customHeight="1" x14ac:dyDescent="0.3">
      <c r="A65" s="51">
        <v>12</v>
      </c>
      <c r="B65" s="52" t="s">
        <v>87</v>
      </c>
      <c r="C65" s="80">
        <v>687910.36725153029</v>
      </c>
      <c r="D65" s="81" t="s">
        <v>86</v>
      </c>
      <c r="E65" s="82"/>
      <c r="F65" s="82"/>
      <c r="G65" s="82"/>
      <c r="H65" s="83"/>
      <c r="I65" s="1"/>
      <c r="J65" s="1"/>
    </row>
    <row r="66" spans="1:10" ht="28.2" x14ac:dyDescent="0.3">
      <c r="A66" s="1" t="s">
        <v>63</v>
      </c>
      <c r="B66" s="12" t="s">
        <v>64</v>
      </c>
      <c r="C66" s="59">
        <f>SUM(C50:C65)</f>
        <v>-16925.167997994693</v>
      </c>
      <c r="D66" s="55"/>
      <c r="E66" s="55"/>
      <c r="F66" s="55"/>
      <c r="G66" s="55"/>
      <c r="H66" s="1"/>
      <c r="I66" s="1"/>
      <c r="J66" s="1"/>
    </row>
    <row r="67" spans="1:10" ht="28.2" x14ac:dyDescent="0.3">
      <c r="A67" s="1"/>
      <c r="B67" s="56" t="s">
        <v>65</v>
      </c>
      <c r="C67" s="57">
        <f>K39</f>
        <v>-68191.241874800297</v>
      </c>
      <c r="D67" s="55"/>
      <c r="E67" s="55"/>
      <c r="F67" s="55"/>
      <c r="G67" s="55"/>
      <c r="H67" s="1"/>
      <c r="I67" s="1"/>
      <c r="J67" s="1"/>
    </row>
    <row r="68" spans="1:10" x14ac:dyDescent="0.3">
      <c r="A68" s="1"/>
      <c r="B68" s="58" t="s">
        <v>66</v>
      </c>
      <c r="C68" s="59">
        <f>C66-C67</f>
        <v>51266.073876805604</v>
      </c>
      <c r="D68" s="1"/>
      <c r="E68" s="1"/>
      <c r="F68" s="1"/>
      <c r="G68" s="1"/>
      <c r="H68" s="1"/>
      <c r="I68" s="1"/>
      <c r="J68" s="1"/>
    </row>
    <row r="69" spans="1:10" ht="28.8" thickBot="1" x14ac:dyDescent="0.35">
      <c r="A69" s="1"/>
      <c r="B69" s="58" t="s">
        <v>67</v>
      </c>
      <c r="C69" s="101">
        <f>IF(ISERROR(C68/J39),0,C68/J39)</f>
        <v>1.4843232811699964E-3</v>
      </c>
      <c r="D69" s="60" t="str">
        <f>IF(AND(C69&lt;0.01,C69&gt;-0.01),"","Unresolved differences of greater than + or - 1% should be explained")</f>
        <v/>
      </c>
      <c r="E69" s="1"/>
      <c r="F69" s="5"/>
      <c r="G69" s="6"/>
      <c r="H69" s="6"/>
      <c r="I69" s="6"/>
      <c r="J69" s="6"/>
    </row>
    <row r="70" spans="1:10" ht="15" thickTop="1" x14ac:dyDescent="0.3">
      <c r="C70" s="73"/>
    </row>
  </sheetData>
  <mergeCells count="24">
    <mergeCell ref="B2:C2"/>
    <mergeCell ref="E2:F2"/>
    <mergeCell ref="B8:H8"/>
    <mergeCell ref="D56:H56"/>
    <mergeCell ref="B13:F13"/>
    <mergeCell ref="H44:J44"/>
    <mergeCell ref="C45:E45"/>
    <mergeCell ref="D49:H49"/>
    <mergeCell ref="A50:B50"/>
    <mergeCell ref="D50:H50"/>
    <mergeCell ref="D51:H51"/>
    <mergeCell ref="D52:H52"/>
    <mergeCell ref="D53:H53"/>
    <mergeCell ref="D54:H54"/>
    <mergeCell ref="D55:H55"/>
    <mergeCell ref="D65:H65"/>
    <mergeCell ref="D64:H64"/>
    <mergeCell ref="D57:H57"/>
    <mergeCell ref="D58:H58"/>
    <mergeCell ref="D59:H59"/>
    <mergeCell ref="D60:H60"/>
    <mergeCell ref="D61:H61"/>
    <mergeCell ref="D62:H62"/>
    <mergeCell ref="D63:H63"/>
  </mergeCells>
  <dataValidations count="1">
    <dataValidation type="list" sqref="C11">
      <formula1>"1st Estimate, 2nd Estimate, Actual"</formula1>
    </dataValidation>
  </dataValidations>
  <pageMargins left="0.70866141732283472" right="0.70866141732283472" top="0.74803149606299213" bottom="0.74803149606299213" header="0.31496062992125984" footer="0.31496062992125984"/>
  <pageSetup scale="3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Analysis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Colleen Calhoun</dc:creator>
  <cp:lastModifiedBy>Natalie Yeates</cp:lastModifiedBy>
  <cp:lastPrinted>2019-05-22T20:29:17Z</cp:lastPrinted>
  <dcterms:created xsi:type="dcterms:W3CDTF">2019-01-21T19:37:22Z</dcterms:created>
  <dcterms:modified xsi:type="dcterms:W3CDTF">2019-06-11T18:36:04Z</dcterms:modified>
</cp:coreProperties>
</file>