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6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VECC/U-VECC-71/"/>
    </mc:Choice>
  </mc:AlternateContent>
  <xr:revisionPtr revIDLastSave="0" documentId="13_ncr:1_{2EE77668-ED2E-4516-8787-45934AC1B8E9}" xr6:coauthVersionLast="36" xr6:coauthVersionMax="36" xr10:uidLastSave="{00000000-0000-0000-0000-000000000000}"/>
  <bookViews>
    <workbookView xWindow="0" yWindow="0" windowWidth="23040" windowHeight="9615" xr2:uid="{00000000-000D-0000-FFFF-FFFF00000000}"/>
  </bookViews>
  <sheets>
    <sheet name="Appendix A" sheetId="1" r:id="rId1"/>
  </sheets>
  <externalReferences>
    <externalReference r:id="rId2"/>
  </externalReferences>
  <definedNames>
    <definedName name="_xlnm.Print_Area" localSheetId="0">'Appendix A'!$A$1:$T$44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1" l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Q5" i="1" l="1"/>
  <c r="R44" i="1" l="1"/>
  <c r="R43" i="1"/>
  <c r="R42" i="1"/>
  <c r="R41" i="1"/>
  <c r="R40" i="1"/>
  <c r="R39" i="1"/>
  <c r="Q39" i="1"/>
  <c r="R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R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R9" i="1"/>
  <c r="Q9" i="1"/>
  <c r="R8" i="1"/>
  <c r="Q8" i="1"/>
  <c r="R7" i="1"/>
  <c r="R6" i="1"/>
  <c r="Q6" i="1"/>
  <c r="R5" i="1"/>
  <c r="G43" i="1"/>
  <c r="Q43" i="1" s="1"/>
  <c r="G40" i="1"/>
  <c r="G41" i="1" s="1"/>
  <c r="Q41" i="1" s="1"/>
  <c r="G38" i="1"/>
  <c r="Q38" i="1" s="1"/>
  <c r="G23" i="1"/>
  <c r="G31" i="1" s="1"/>
  <c r="Q31" i="1" s="1"/>
  <c r="G22" i="1"/>
  <c r="Q22" i="1" s="1"/>
  <c r="G7" i="1"/>
  <c r="G10" i="1" s="1"/>
  <c r="Q7" i="1" l="1"/>
  <c r="Q40" i="1"/>
  <c r="G42" i="1"/>
  <c r="Q10" i="1"/>
  <c r="Q23" i="1"/>
  <c r="G44" i="1" l="1"/>
  <c r="Q44" i="1" s="1"/>
  <c r="Q42" i="1"/>
</calcChain>
</file>

<file path=xl/sharedStrings.xml><?xml version="1.0" encoding="utf-8"?>
<sst xmlns="http://schemas.openxmlformats.org/spreadsheetml/2006/main" count="57" uniqueCount="57">
  <si>
    <t>2015 Actual</t>
  </si>
  <si>
    <t>2016 Actual</t>
  </si>
  <si>
    <t>2017 Actual</t>
  </si>
  <si>
    <t>Energy Storage Systems</t>
  </si>
  <si>
    <t>Network Condition Monitoring and Control</t>
  </si>
  <si>
    <t>Overhead Momentary Reduction</t>
  </si>
  <si>
    <t>Stations Expansion</t>
  </si>
  <si>
    <t>System Enhancements</t>
  </si>
  <si>
    <t>Handwell Upgrades</t>
  </si>
  <si>
    <t>Polymer SMD-20 Renewal</t>
  </si>
  <si>
    <t>Design Enhancement</t>
  </si>
  <si>
    <t>System Service Total</t>
  </si>
  <si>
    <t>Customer and Generation Connections</t>
  </si>
  <si>
    <t>Externally Initiated Plant Relocations &amp; Expansion</t>
  </si>
  <si>
    <t>Generation Protection, Monitoring and Control</t>
  </si>
  <si>
    <t>Load Demand</t>
  </si>
  <si>
    <t>Metering</t>
  </si>
  <si>
    <t>System Access Total</t>
  </si>
  <si>
    <t>Area Conversions</t>
  </si>
  <si>
    <t>Network System Renewal</t>
  </si>
  <si>
    <t>Reactive and Corrective Capital</t>
  </si>
  <si>
    <t>Stations Renewal</t>
  </si>
  <si>
    <t>Underground Renewal - Downtown</t>
  </si>
  <si>
    <t>Underground Renewal - Horseshoe</t>
  </si>
  <si>
    <t>Overhead Infrastructure Relocation</t>
  </si>
  <si>
    <t>SCADAMATE R1 Renewal</t>
  </si>
  <si>
    <t>PILC Piece Outs &amp; Leakers</t>
  </si>
  <si>
    <t>Underground Legacy Infrastructure</t>
  </si>
  <si>
    <t>Overhead System Renewal</t>
  </si>
  <si>
    <t>System Renewal Total</t>
  </si>
  <si>
    <t>Facilities Management and Security</t>
  </si>
  <si>
    <t>Fleet and Equipment</t>
  </si>
  <si>
    <t>IT/OT Systems</t>
  </si>
  <si>
    <t>Control Operations Reinforcement</t>
  </si>
  <si>
    <t>Operating Centers Consolidation Plan</t>
  </si>
  <si>
    <t>Program Support</t>
  </si>
  <si>
    <t>General Plant Total</t>
  </si>
  <si>
    <t>AFUDC</t>
  </si>
  <si>
    <t>Miscellaneous</t>
  </si>
  <si>
    <t>Other Total</t>
  </si>
  <si>
    <t>Subtotal</t>
  </si>
  <si>
    <t>Less Renewable Generation Facility Assets and Other Non Rate-Regulated Utility Assets (input as negative)</t>
  </si>
  <si>
    <t>Total</t>
  </si>
  <si>
    <t>2018 Variance</t>
  </si>
  <si>
    <t>2019 Variance</t>
  </si>
  <si>
    <t xml:space="preserve">2018 Actual </t>
  </si>
  <si>
    <t>2018 Bridge</t>
  </si>
  <si>
    <t xml:space="preserve">2019 Bridge </t>
  </si>
  <si>
    <t xml:space="preserve">2019 Updated Bridge </t>
  </si>
  <si>
    <t>U-VECC-71 Appendix A</t>
  </si>
  <si>
    <t>2021 
Test</t>
  </si>
  <si>
    <t>2022 
Test</t>
  </si>
  <si>
    <t>2023 
Test</t>
  </si>
  <si>
    <t>2024 
Test</t>
  </si>
  <si>
    <t>2020 
Updated
Test</t>
  </si>
  <si>
    <t>2020 Test</t>
  </si>
  <si>
    <t>2020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</si>
</sst>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##,##0.0,,_);_(\(##,##0.0,,\);_(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164" fontId="4" fillId="0" borderId="1" xfId="1" applyNumberFormat="1" applyFont="1" applyFill="1" applyBorder="1"/>
    <xf numFmtId="164" fontId="4" fillId="0" borderId="1" xfId="1" applyNumberFormat="1" applyFill="1" applyBorder="1"/>
    <xf numFmtId="164" fontId="5" fillId="0" borderId="2" xfId="1" applyNumberFormat="1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/>
    <xf numFmtId="0" fontId="4" fillId="0" borderId="1" xfId="1" applyFont="1" applyFill="1" applyBorder="1" applyAlignment="1">
      <alignment wrapText="1"/>
    </xf>
    <xf numFmtId="0" fontId="5" fillId="2" borderId="1" xfId="1" applyFont="1" applyFill="1" applyBorder="1" applyAlignment="1">
      <alignment wrapText="1"/>
    </xf>
    <xf numFmtId="0" fontId="5" fillId="0" borderId="1" xfId="1" applyFont="1" applyFill="1" applyBorder="1" applyAlignment="1">
      <alignment vertical="top" wrapText="1"/>
    </xf>
    <xf numFmtId="0" fontId="5" fillId="0" borderId="2" xfId="1" applyFont="1" applyFill="1" applyBorder="1" applyAlignment="1">
      <alignment wrapText="1"/>
    </xf>
  </cellXfs>
  <cellStyles count="2">
    <cellStyle name="Normal" xfId="0" builtinId="0"/>
    <cellStyle name="Normal 12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Division%20Access/Budget%20Reports/2018%20Budget/CIR%202020%20Application%20Submissions/CIR%20Update/2019%20Re-forecast/2019%20CapEx/2015-2019%20Cx_v1.1_2204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9 CIR Update"/>
      <sheetName val="Sheet1"/>
      <sheetName val="2018-2019 CIR vs CIR Update"/>
      <sheetName val="2020-24 CIR- Original 2019"/>
      <sheetName val="&gt;&gt;"/>
      <sheetName val="Others"/>
      <sheetName val="2-AB"/>
      <sheetName val="2019 Revised outlook"/>
    </sheetNames>
    <sheetDataSet>
      <sheetData sheetId="0">
        <row r="85">
          <cell r="V85">
            <v>36191.054400000008</v>
          </cell>
        </row>
        <row r="87">
          <cell r="V87">
            <v>4438.7519999999995</v>
          </cell>
        </row>
        <row r="134">
          <cell r="V134">
            <v>566993.18560000008</v>
          </cell>
        </row>
        <row r="135">
          <cell r="V135">
            <v>69540.447999999989</v>
          </cell>
        </row>
        <row r="137">
          <cell r="V137">
            <v>661513.1736000001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4"/>
  <sheetViews>
    <sheetView showGridLines="0" tabSelected="1" view="pageBreakPreview" zoomScale="80" zoomScaleNormal="70" zoomScaleSheetLayoutView="80" workbookViewId="0">
      <selection activeCell="J6" sqref="J6"/>
    </sheetView>
  </sheetViews>
  <sheetFormatPr defaultRowHeight="15" x14ac:dyDescent="0.25"/>
  <cols>
    <col min="1" max="1" width="3.140625" customWidth="1"/>
    <col min="2" max="2" width="39.85546875" customWidth="1"/>
    <col min="7" max="8" width="9.140625" customWidth="1"/>
    <col min="9" max="10" width="9.42578125" customWidth="1"/>
    <col min="16" max="16" width="1.85546875" customWidth="1"/>
    <col min="20" max="20" width="2.28515625" customWidth="1"/>
  </cols>
  <sheetData>
    <row r="2" spans="2:19" ht="15.75" x14ac:dyDescent="0.25">
      <c r="B2" s="1" t="s">
        <v>49</v>
      </c>
    </row>
    <row r="4" spans="2:19" ht="38.25" x14ac:dyDescent="0.25">
      <c r="B4" s="5"/>
      <c r="C4" s="6" t="s">
        <v>0</v>
      </c>
      <c r="D4" s="6" t="s">
        <v>1</v>
      </c>
      <c r="E4" s="6" t="s">
        <v>2</v>
      </c>
      <c r="F4" s="6" t="s">
        <v>46</v>
      </c>
      <c r="G4" s="6" t="s">
        <v>45</v>
      </c>
      <c r="H4" s="6" t="s">
        <v>47</v>
      </c>
      <c r="I4" s="6" t="s">
        <v>48</v>
      </c>
      <c r="J4" s="6" t="s">
        <v>55</v>
      </c>
      <c r="K4" s="6" t="s">
        <v>54</v>
      </c>
      <c r="L4" s="6" t="s">
        <v>50</v>
      </c>
      <c r="M4" s="6" t="s">
        <v>51</v>
      </c>
      <c r="N4" s="6" t="s">
        <v>52</v>
      </c>
      <c r="O4" s="6" t="s">
        <v>53</v>
      </c>
      <c r="Q4" s="6" t="s">
        <v>43</v>
      </c>
      <c r="R4" s="6" t="s">
        <v>44</v>
      </c>
      <c r="S4" s="6" t="s">
        <v>56</v>
      </c>
    </row>
    <row r="5" spans="2:19" x14ac:dyDescent="0.25">
      <c r="B5" s="8" t="s">
        <v>12</v>
      </c>
      <c r="C5" s="2">
        <v>31733805.018313237</v>
      </c>
      <c r="D5" s="2">
        <v>40071276.092426576</v>
      </c>
      <c r="E5" s="2">
        <v>21884421.397319805</v>
      </c>
      <c r="F5" s="2">
        <v>44819897.230540812</v>
      </c>
      <c r="G5" s="2">
        <v>43980366.777272373</v>
      </c>
      <c r="H5" s="2">
        <v>37617726.77457466</v>
      </c>
      <c r="I5" s="2">
        <v>39769658.512353905</v>
      </c>
      <c r="J5" s="2">
        <v>42860776.848495141</v>
      </c>
      <c r="K5" s="2">
        <v>42860776.848495141</v>
      </c>
      <c r="L5" s="2">
        <v>43899496.22380688</v>
      </c>
      <c r="M5" s="2">
        <v>44838390.921924643</v>
      </c>
      <c r="N5" s="2">
        <v>45577979.829311863</v>
      </c>
      <c r="O5" s="2">
        <v>46252305.169773519</v>
      </c>
      <c r="Q5" s="2">
        <f>G5-F5</f>
        <v>-839530.45326843858</v>
      </c>
      <c r="R5" s="2">
        <f>I5-H5</f>
        <v>2151931.7377792448</v>
      </c>
      <c r="S5" s="2">
        <f>K5-J5</f>
        <v>0</v>
      </c>
    </row>
    <row r="6" spans="2:19" ht="26.25" x14ac:dyDescent="0.25">
      <c r="B6" s="8" t="s">
        <v>13</v>
      </c>
      <c r="C6" s="2">
        <v>2210385.83</v>
      </c>
      <c r="D6" s="2">
        <v>2561027.4800000023</v>
      </c>
      <c r="E6" s="2">
        <v>2599143.2799999993</v>
      </c>
      <c r="F6" s="2">
        <v>7542543.2555200886</v>
      </c>
      <c r="G6" s="2">
        <v>5012129.1699999981</v>
      </c>
      <c r="H6" s="2">
        <v>8325411.7330509778</v>
      </c>
      <c r="I6" s="2">
        <v>11884595.733050995</v>
      </c>
      <c r="J6" s="2">
        <v>11372686.931654964</v>
      </c>
      <c r="K6" s="2">
        <v>11372686.931654964</v>
      </c>
      <c r="L6" s="2">
        <v>20847314.342201427</v>
      </c>
      <c r="M6" s="2">
        <v>4625353.3108588681</v>
      </c>
      <c r="N6" s="2">
        <v>4682583.3392997161</v>
      </c>
      <c r="O6" s="2">
        <v>4548795.2438911498</v>
      </c>
      <c r="Q6" s="2">
        <f t="shared" ref="Q6:Q44" si="0">G6-F6</f>
        <v>-2530414.0855200905</v>
      </c>
      <c r="R6" s="2">
        <f t="shared" ref="R6:R44" si="1">I6-H6</f>
        <v>3559184.0000000168</v>
      </c>
      <c r="S6" s="2">
        <f t="shared" ref="S6:S44" si="2">K6-J6</f>
        <v>0</v>
      </c>
    </row>
    <row r="7" spans="2:19" x14ac:dyDescent="0.25">
      <c r="B7" s="8" t="s">
        <v>14</v>
      </c>
      <c r="C7" s="2">
        <v>0</v>
      </c>
      <c r="D7" s="2">
        <v>2129811.3199999998</v>
      </c>
      <c r="E7" s="2">
        <v>13401.749999999998</v>
      </c>
      <c r="F7" s="2">
        <v>8026724.8599999985</v>
      </c>
      <c r="G7" s="2">
        <f>'[1]2015-2019 CIR Update'!$V$85+'[1]2015-2019 CIR Update'!$V$134</f>
        <v>603184.24000000011</v>
      </c>
      <c r="H7" s="2">
        <v>3407360.0000000033</v>
      </c>
      <c r="I7" s="2">
        <v>10874084.000000004</v>
      </c>
      <c r="J7" s="2">
        <v>3713588.176</v>
      </c>
      <c r="K7" s="2">
        <v>3713588.176</v>
      </c>
      <c r="L7" s="2">
        <v>2271177.8008958455</v>
      </c>
      <c r="M7" s="2">
        <v>2384800.2902148035</v>
      </c>
      <c r="N7" s="2">
        <v>2549151.4552442753</v>
      </c>
      <c r="O7" s="2">
        <v>2713997.8667585938</v>
      </c>
      <c r="Q7" s="2">
        <f t="shared" si="0"/>
        <v>-7423540.6199999982</v>
      </c>
      <c r="R7" s="2">
        <f t="shared" si="1"/>
        <v>7466724</v>
      </c>
      <c r="S7" s="2">
        <f t="shared" si="2"/>
        <v>0</v>
      </c>
    </row>
    <row r="8" spans="2:19" x14ac:dyDescent="0.25">
      <c r="B8" s="8" t="s">
        <v>15</v>
      </c>
      <c r="C8" s="2">
        <v>9902803.2072274964</v>
      </c>
      <c r="D8" s="2">
        <v>16797109.856415674</v>
      </c>
      <c r="E8" s="2">
        <v>16228309.227046568</v>
      </c>
      <c r="F8" s="2">
        <v>17336137.680038672</v>
      </c>
      <c r="G8" s="2">
        <v>16391152.747876443</v>
      </c>
      <c r="H8" s="2">
        <v>21608515.367399074</v>
      </c>
      <c r="I8" s="2">
        <v>23522299.619188741</v>
      </c>
      <c r="J8" s="2">
        <v>11299208.455142081</v>
      </c>
      <c r="K8" s="2">
        <v>11299208.455142081</v>
      </c>
      <c r="L8" s="2">
        <v>11439054.832212567</v>
      </c>
      <c r="M8" s="2">
        <v>18484183.553669095</v>
      </c>
      <c r="N8" s="2">
        <v>22589958.960868377</v>
      </c>
      <c r="O8" s="2">
        <v>23646371.711333111</v>
      </c>
      <c r="Q8" s="2">
        <f t="shared" si="0"/>
        <v>-944984.93216222897</v>
      </c>
      <c r="R8" s="2">
        <f t="shared" si="1"/>
        <v>1913784.2517896667</v>
      </c>
      <c r="S8" s="2">
        <f t="shared" si="2"/>
        <v>0</v>
      </c>
    </row>
    <row r="9" spans="2:19" x14ac:dyDescent="0.25">
      <c r="B9" s="8" t="s">
        <v>16</v>
      </c>
      <c r="C9" s="2">
        <v>14500925.381961482</v>
      </c>
      <c r="D9" s="2">
        <v>17402396.045305852</v>
      </c>
      <c r="E9" s="2">
        <v>24771230.75866545</v>
      </c>
      <c r="F9" s="2">
        <v>23049646.105806362</v>
      </c>
      <c r="G9" s="2">
        <v>22007549.44899945</v>
      </c>
      <c r="H9" s="2">
        <v>26133399.908618648</v>
      </c>
      <c r="I9" s="2">
        <v>26077964.297610097</v>
      </c>
      <c r="J9" s="2">
        <v>22593590.761964586</v>
      </c>
      <c r="K9" s="2">
        <v>23593590.761964582</v>
      </c>
      <c r="L9" s="2">
        <v>14839831.999389272</v>
      </c>
      <c r="M9" s="2">
        <v>23571290.150926907</v>
      </c>
      <c r="N9" s="2">
        <v>30584582.762713581</v>
      </c>
      <c r="O9" s="2">
        <v>39196300.72342062</v>
      </c>
      <c r="Q9" s="2">
        <f t="shared" si="0"/>
        <v>-1042096.6568069123</v>
      </c>
      <c r="R9" s="2">
        <f t="shared" si="1"/>
        <v>-55435.611008550972</v>
      </c>
      <c r="S9" s="2">
        <f t="shared" si="2"/>
        <v>999999.99999999627</v>
      </c>
    </row>
    <row r="10" spans="2:19" x14ac:dyDescent="0.25">
      <c r="B10" s="9" t="s">
        <v>17</v>
      </c>
      <c r="C10" s="7">
        <v>58347919.437502213</v>
      </c>
      <c r="D10" s="7">
        <v>78961620.794148102</v>
      </c>
      <c r="E10" s="7">
        <v>65496506.413031824</v>
      </c>
      <c r="F10" s="7">
        <v>100774949.13190594</v>
      </c>
      <c r="G10" s="7">
        <f>SUM(G5:G9)</f>
        <v>87994382.38414827</v>
      </c>
      <c r="H10" s="7">
        <v>97092413.78364335</v>
      </c>
      <c r="I10" s="7">
        <v>112128602.16220373</v>
      </c>
      <c r="J10" s="7">
        <v>91839851.17325677</v>
      </c>
      <c r="K10" s="7">
        <v>92839851.173256755</v>
      </c>
      <c r="L10" s="7">
        <v>93296875.198505998</v>
      </c>
      <c r="M10" s="7">
        <v>93904018.227594316</v>
      </c>
      <c r="N10" s="7">
        <v>105984256.34743781</v>
      </c>
      <c r="O10" s="7">
        <v>116357770.715177</v>
      </c>
      <c r="Q10" s="7">
        <f t="shared" si="0"/>
        <v>-12780566.747757673</v>
      </c>
      <c r="R10" s="7">
        <f t="shared" si="1"/>
        <v>15036188.378560379</v>
      </c>
      <c r="S10" s="7">
        <f t="shared" si="2"/>
        <v>999999.9999999851</v>
      </c>
    </row>
    <row r="11" spans="2:19" x14ac:dyDescent="0.25">
      <c r="B11" s="8" t="s">
        <v>18</v>
      </c>
      <c r="C11" s="2">
        <v>46266818.649431452</v>
      </c>
      <c r="D11" s="2">
        <v>28152639.688921593</v>
      </c>
      <c r="E11" s="2">
        <v>26857706.022282042</v>
      </c>
      <c r="F11" s="2">
        <v>39952170.802395098</v>
      </c>
      <c r="G11" s="2">
        <v>34360583.883763134</v>
      </c>
      <c r="H11" s="2">
        <v>44439321.518024668</v>
      </c>
      <c r="I11" s="2">
        <v>35960771.532619298</v>
      </c>
      <c r="J11" s="2">
        <v>41426772.100229412</v>
      </c>
      <c r="K11" s="2">
        <v>41926772.100229412</v>
      </c>
      <c r="L11" s="2">
        <v>47175431.430087321</v>
      </c>
      <c r="M11" s="2">
        <v>46300706.516855896</v>
      </c>
      <c r="N11" s="2">
        <v>50350442.343099222</v>
      </c>
      <c r="O11" s="2">
        <v>35556131.549577922</v>
      </c>
      <c r="Q11" s="2">
        <f t="shared" si="0"/>
        <v>-5591586.9186319634</v>
      </c>
      <c r="R11" s="2">
        <f t="shared" si="1"/>
        <v>-8478549.9854053706</v>
      </c>
      <c r="S11" s="2">
        <f t="shared" si="2"/>
        <v>500000</v>
      </c>
    </row>
    <row r="12" spans="2:19" x14ac:dyDescent="0.25">
      <c r="B12" s="8" t="s">
        <v>19</v>
      </c>
      <c r="C12" s="2">
        <v>10242946.400864463</v>
      </c>
      <c r="D12" s="2">
        <v>16780825.346222691</v>
      </c>
      <c r="E12" s="2">
        <v>14699157.904574791</v>
      </c>
      <c r="F12" s="2">
        <v>18851606.099661134</v>
      </c>
      <c r="G12" s="2">
        <v>18773090.024706103</v>
      </c>
      <c r="H12" s="2">
        <v>29761975.503695104</v>
      </c>
      <c r="I12" s="2">
        <v>32193183.256444521</v>
      </c>
      <c r="J12" s="2">
        <v>18582649.498525508</v>
      </c>
      <c r="K12" s="2">
        <v>18582649.498525508</v>
      </c>
      <c r="L12" s="2">
        <v>19295011.912819602</v>
      </c>
      <c r="M12" s="2">
        <v>18515259.854196448</v>
      </c>
      <c r="N12" s="2">
        <v>17661814.282533683</v>
      </c>
      <c r="O12" s="2">
        <v>18336909.373201631</v>
      </c>
      <c r="Q12" s="2">
        <f t="shared" si="0"/>
        <v>-78516.074955031276</v>
      </c>
      <c r="R12" s="2">
        <f t="shared" si="1"/>
        <v>2431207.752749417</v>
      </c>
      <c r="S12" s="2">
        <f t="shared" si="2"/>
        <v>0</v>
      </c>
    </row>
    <row r="13" spans="2:19" x14ac:dyDescent="0.25">
      <c r="B13" s="8" t="s">
        <v>20</v>
      </c>
      <c r="C13" s="2">
        <v>42014081.237430662</v>
      </c>
      <c r="D13" s="2">
        <v>54278336.891057827</v>
      </c>
      <c r="E13" s="2">
        <v>55466555.406863727</v>
      </c>
      <c r="F13" s="2">
        <v>58422959.962508686</v>
      </c>
      <c r="G13" s="2">
        <v>66112904.570493467</v>
      </c>
      <c r="H13" s="2">
        <v>57092963.683875784</v>
      </c>
      <c r="I13" s="2">
        <v>63738203.488129497</v>
      </c>
      <c r="J13" s="2">
        <v>61180353.443880074</v>
      </c>
      <c r="K13" s="2">
        <v>61180353.443880074</v>
      </c>
      <c r="L13" s="2">
        <v>62360833.57265611</v>
      </c>
      <c r="M13" s="2">
        <v>63463429.99371504</v>
      </c>
      <c r="N13" s="2">
        <v>64408931.820238151</v>
      </c>
      <c r="O13" s="2">
        <v>65825476.164635219</v>
      </c>
      <c r="Q13" s="2">
        <f t="shared" si="0"/>
        <v>7689944.6079847813</v>
      </c>
      <c r="R13" s="2">
        <f t="shared" si="1"/>
        <v>6645239.8042537123</v>
      </c>
      <c r="S13" s="2">
        <f t="shared" si="2"/>
        <v>0</v>
      </c>
    </row>
    <row r="14" spans="2:19" x14ac:dyDescent="0.25">
      <c r="B14" s="8" t="s">
        <v>21</v>
      </c>
      <c r="C14" s="2">
        <v>11298465.631097628</v>
      </c>
      <c r="D14" s="2">
        <v>11568748.524087248</v>
      </c>
      <c r="E14" s="2">
        <v>18951954.011257201</v>
      </c>
      <c r="F14" s="2">
        <v>19717366.170454763</v>
      </c>
      <c r="G14" s="2">
        <v>21852900.775730684</v>
      </c>
      <c r="H14" s="2">
        <v>23728955.393026687</v>
      </c>
      <c r="I14" s="2">
        <v>21967242.205634769</v>
      </c>
      <c r="J14" s="2">
        <v>27496152.317801837</v>
      </c>
      <c r="K14" s="2">
        <v>27996152.317801837</v>
      </c>
      <c r="L14" s="2">
        <v>35254614.017035559</v>
      </c>
      <c r="M14" s="2">
        <v>29409699.552259561</v>
      </c>
      <c r="N14" s="2">
        <v>26963665.806952376</v>
      </c>
      <c r="O14" s="2">
        <v>22387715.27585664</v>
      </c>
      <c r="Q14" s="2">
        <f t="shared" si="0"/>
        <v>2135534.6052759215</v>
      </c>
      <c r="R14" s="2">
        <f t="shared" si="1"/>
        <v>-1761713.1873919182</v>
      </c>
      <c r="S14" s="2">
        <f t="shared" si="2"/>
        <v>500000</v>
      </c>
    </row>
    <row r="15" spans="2:19" x14ac:dyDescent="0.25">
      <c r="B15" s="8" t="s">
        <v>22</v>
      </c>
      <c r="C15" s="2">
        <v>0</v>
      </c>
      <c r="D15" s="2">
        <v>0</v>
      </c>
      <c r="E15" s="2">
        <v>0</v>
      </c>
      <c r="F15" s="2">
        <v>0</v>
      </c>
      <c r="G15" s="2">
        <v>-290.93300926307313</v>
      </c>
      <c r="H15" s="2">
        <v>0</v>
      </c>
      <c r="I15" s="2">
        <v>0</v>
      </c>
      <c r="J15" s="2">
        <v>15091900.474258503</v>
      </c>
      <c r="K15" s="2">
        <v>15091900.474258503</v>
      </c>
      <c r="L15" s="2">
        <v>22467512.724047441</v>
      </c>
      <c r="M15" s="2">
        <v>23882232.732791949</v>
      </c>
      <c r="N15" s="2">
        <v>29983687.190328363</v>
      </c>
      <c r="O15" s="2">
        <v>30562850.316392001</v>
      </c>
      <c r="Q15" s="2">
        <f t="shared" si="0"/>
        <v>-290.93300926307313</v>
      </c>
      <c r="R15" s="2">
        <f t="shared" si="1"/>
        <v>0</v>
      </c>
      <c r="S15" s="2">
        <f t="shared" si="2"/>
        <v>0</v>
      </c>
    </row>
    <row r="16" spans="2:19" x14ac:dyDescent="0.25">
      <c r="B16" s="8" t="s">
        <v>23</v>
      </c>
      <c r="C16" s="2">
        <v>115492197.77615644</v>
      </c>
      <c r="D16" s="2">
        <v>80683713.610760346</v>
      </c>
      <c r="E16" s="2">
        <v>83100555.567650989</v>
      </c>
      <c r="F16" s="2">
        <v>69987567.300276414</v>
      </c>
      <c r="G16" s="2">
        <v>69067469.835989505</v>
      </c>
      <c r="H16" s="2">
        <v>71388914.276050389</v>
      </c>
      <c r="I16" s="2">
        <v>55820115.017504789</v>
      </c>
      <c r="J16" s="2">
        <v>92954960.033266619</v>
      </c>
      <c r="K16" s="2">
        <v>92954960.033266619</v>
      </c>
      <c r="L16" s="2">
        <v>88739374.515998587</v>
      </c>
      <c r="M16" s="2">
        <v>90291564.727733672</v>
      </c>
      <c r="N16" s="2">
        <v>93130479.529841155</v>
      </c>
      <c r="O16" s="2">
        <v>95168938.116834953</v>
      </c>
      <c r="Q16" s="2">
        <f t="shared" si="0"/>
        <v>-920097.46428690851</v>
      </c>
      <c r="R16" s="2">
        <f t="shared" si="1"/>
        <v>-15568799.2585456</v>
      </c>
      <c r="S16" s="2">
        <f t="shared" si="2"/>
        <v>0</v>
      </c>
    </row>
    <row r="17" spans="2:19" x14ac:dyDescent="0.25">
      <c r="B17" s="8" t="s">
        <v>24</v>
      </c>
      <c r="C17" s="2">
        <v>874247.97958452604</v>
      </c>
      <c r="D17" s="2">
        <v>3113266.2505676341</v>
      </c>
      <c r="E17" s="2">
        <v>2590168.5130583239</v>
      </c>
      <c r="F17" s="2">
        <v>171881.89006003723</v>
      </c>
      <c r="G17" s="2">
        <v>322087.42480597756</v>
      </c>
      <c r="H17" s="2">
        <v>0</v>
      </c>
      <c r="I17" s="2">
        <v>1627651.9334918559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Q17" s="2">
        <f t="shared" si="0"/>
        <v>150205.53474594033</v>
      </c>
      <c r="R17" s="2">
        <f t="shared" si="1"/>
        <v>1627651.9334918559</v>
      </c>
      <c r="S17" s="2">
        <f t="shared" si="2"/>
        <v>0</v>
      </c>
    </row>
    <row r="18" spans="2:19" x14ac:dyDescent="0.25">
      <c r="B18" s="8" t="s">
        <v>25</v>
      </c>
      <c r="C18" s="2">
        <v>3497617.6706256755</v>
      </c>
      <c r="D18" s="2">
        <v>4877013.6123874616</v>
      </c>
      <c r="E18" s="2">
        <v>2106533.2005785336</v>
      </c>
      <c r="F18" s="2">
        <v>1430382.7155580758</v>
      </c>
      <c r="G18" s="2">
        <v>1065825.2277385755</v>
      </c>
      <c r="H18" s="2">
        <v>2704985.7942852657</v>
      </c>
      <c r="I18" s="2">
        <v>1939267.2020909183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Q18" s="2">
        <f t="shared" si="0"/>
        <v>-364557.48781950027</v>
      </c>
      <c r="R18" s="2">
        <f t="shared" si="1"/>
        <v>-765718.59219434741</v>
      </c>
      <c r="S18" s="2">
        <f t="shared" si="2"/>
        <v>0</v>
      </c>
    </row>
    <row r="19" spans="2:19" x14ac:dyDescent="0.25">
      <c r="B19" s="8" t="s">
        <v>26</v>
      </c>
      <c r="C19" s="2">
        <v>6007832.6892136754</v>
      </c>
      <c r="D19" s="2">
        <v>5743842.6655867239</v>
      </c>
      <c r="E19" s="2">
        <v>1834612.9675219601</v>
      </c>
      <c r="F19" s="2">
        <v>106551.84790003145</v>
      </c>
      <c r="G19" s="2">
        <v>836864.89741433889</v>
      </c>
      <c r="H19" s="2">
        <v>1453066.1583193222</v>
      </c>
      <c r="I19" s="2">
        <v>129619.39945633823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Q19" s="2">
        <f t="shared" si="0"/>
        <v>730313.04951430741</v>
      </c>
      <c r="R19" s="2">
        <f t="shared" si="1"/>
        <v>-1323446.7588629839</v>
      </c>
      <c r="S19" s="2">
        <f t="shared" si="2"/>
        <v>0</v>
      </c>
    </row>
    <row r="20" spans="2:19" x14ac:dyDescent="0.25">
      <c r="B20" s="8" t="s">
        <v>27</v>
      </c>
      <c r="C20" s="2">
        <v>7428081.9983696062</v>
      </c>
      <c r="D20" s="2">
        <v>9883124.9980596434</v>
      </c>
      <c r="E20" s="2">
        <v>9004054.5476214048</v>
      </c>
      <c r="F20" s="2">
        <v>2347906.6369563635</v>
      </c>
      <c r="G20" s="2">
        <v>2696636.4098705188</v>
      </c>
      <c r="H20" s="2">
        <v>5014975.7686380064</v>
      </c>
      <c r="I20" s="2">
        <v>6024446.9534125589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Q20" s="2">
        <f t="shared" si="0"/>
        <v>348729.77291415539</v>
      </c>
      <c r="R20" s="2">
        <f t="shared" si="1"/>
        <v>1009471.1847745525</v>
      </c>
      <c r="S20" s="2">
        <f t="shared" si="2"/>
        <v>0</v>
      </c>
    </row>
    <row r="21" spans="2:19" x14ac:dyDescent="0.25">
      <c r="B21" s="8" t="s">
        <v>28</v>
      </c>
      <c r="C21" s="2">
        <v>61002946.210210703</v>
      </c>
      <c r="D21" s="2">
        <v>51015895.618588388</v>
      </c>
      <c r="E21" s="2">
        <v>35654001.106436871</v>
      </c>
      <c r="F21" s="2">
        <v>18404380.365594998</v>
      </c>
      <c r="G21" s="2">
        <v>30385555.568780463</v>
      </c>
      <c r="H21" s="2">
        <v>17819865.371213559</v>
      </c>
      <c r="I21" s="2">
        <v>24819806.746932723</v>
      </c>
      <c r="J21" s="2">
        <v>49832973.323039725</v>
      </c>
      <c r="K21" s="2">
        <v>49832973.323039725</v>
      </c>
      <c r="L21" s="2">
        <v>50404190.34559276</v>
      </c>
      <c r="M21" s="2">
        <v>51285499.697696909</v>
      </c>
      <c r="N21" s="2">
        <v>56455209.861226387</v>
      </c>
      <c r="O21" s="2">
        <v>57692628.368925937</v>
      </c>
      <c r="Q21" s="2">
        <f t="shared" si="0"/>
        <v>11981175.203185465</v>
      </c>
      <c r="R21" s="2">
        <f t="shared" si="1"/>
        <v>6999941.3757191636</v>
      </c>
      <c r="S21" s="2">
        <f t="shared" si="2"/>
        <v>0</v>
      </c>
    </row>
    <row r="22" spans="2:19" x14ac:dyDescent="0.25">
      <c r="B22" s="9" t="s">
        <v>29</v>
      </c>
      <c r="C22" s="7">
        <v>304125236.24298483</v>
      </c>
      <c r="D22" s="7">
        <v>266097407.20623952</v>
      </c>
      <c r="E22" s="7">
        <v>250265299.24784589</v>
      </c>
      <c r="F22" s="7">
        <v>229392773.79136562</v>
      </c>
      <c r="G22" s="7">
        <f>SUM(G11:G21)</f>
        <v>245473627.68628347</v>
      </c>
      <c r="H22" s="7">
        <v>253405023.46712878</v>
      </c>
      <c r="I22" s="7">
        <v>244220307.73571727</v>
      </c>
      <c r="J22" s="7">
        <v>306565761.19100165</v>
      </c>
      <c r="K22" s="7">
        <v>307565761.19100165</v>
      </c>
      <c r="L22" s="7">
        <v>325696968.51823735</v>
      </c>
      <c r="M22" s="7">
        <v>323148393.07524949</v>
      </c>
      <c r="N22" s="7">
        <v>338954230.83421934</v>
      </c>
      <c r="O22" s="7">
        <v>325530649.16542429</v>
      </c>
      <c r="Q22" s="7">
        <f t="shared" si="0"/>
        <v>16080853.894917846</v>
      </c>
      <c r="R22" s="7">
        <f t="shared" si="1"/>
        <v>-9184715.7314115167</v>
      </c>
      <c r="S22" s="7">
        <f t="shared" si="2"/>
        <v>1000000</v>
      </c>
    </row>
    <row r="23" spans="2:19" x14ac:dyDescent="0.25">
      <c r="B23" s="8" t="s">
        <v>3</v>
      </c>
      <c r="C23" s="2">
        <v>0</v>
      </c>
      <c r="D23" s="2">
        <v>0</v>
      </c>
      <c r="E23" s="2">
        <v>0</v>
      </c>
      <c r="F23" s="2">
        <v>5919999.9999999991</v>
      </c>
      <c r="G23" s="2">
        <f>'[1]2015-2019 CIR Update'!$V$87+'[1]2015-2019 CIR Update'!$V$135</f>
        <v>73979.199999999983</v>
      </c>
      <c r="H23" s="2">
        <v>2015000</v>
      </c>
      <c r="I23" s="2">
        <v>7935000</v>
      </c>
      <c r="J23" s="2">
        <v>1003672.4800000004</v>
      </c>
      <c r="K23" s="2">
        <v>1003672.48</v>
      </c>
      <c r="L23" s="2">
        <v>3711026.3295970839</v>
      </c>
      <c r="M23" s="2">
        <v>3766446.8561877403</v>
      </c>
      <c r="N23" s="2">
        <v>1007569.7451558399</v>
      </c>
      <c r="O23" s="2">
        <v>1008921.1400589568</v>
      </c>
      <c r="Q23" s="2">
        <f t="shared" si="0"/>
        <v>-5846020.7999999989</v>
      </c>
      <c r="R23" s="2">
        <f t="shared" si="1"/>
        <v>5920000</v>
      </c>
      <c r="S23" s="2">
        <f t="shared" si="2"/>
        <v>0</v>
      </c>
    </row>
    <row r="24" spans="2:19" x14ac:dyDescent="0.25">
      <c r="B24" s="8" t="s">
        <v>4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7552754.8042316232</v>
      </c>
      <c r="K24" s="2">
        <v>7957754.8042316232</v>
      </c>
      <c r="L24" s="2">
        <v>10193821.542046418</v>
      </c>
      <c r="M24" s="2">
        <v>12554825.413050294</v>
      </c>
      <c r="N24" s="2">
        <v>15270307.453994825</v>
      </c>
      <c r="O24" s="2">
        <v>17425000.988154858</v>
      </c>
      <c r="Q24" s="2">
        <f t="shared" si="0"/>
        <v>0</v>
      </c>
      <c r="R24" s="2">
        <f t="shared" si="1"/>
        <v>0</v>
      </c>
      <c r="S24" s="2">
        <f t="shared" si="2"/>
        <v>405000</v>
      </c>
    </row>
    <row r="25" spans="2:19" x14ac:dyDescent="0.25">
      <c r="B25" s="8" t="s">
        <v>5</v>
      </c>
      <c r="C25" s="2">
        <v>16866.96</v>
      </c>
      <c r="D25" s="2">
        <v>0</v>
      </c>
      <c r="E25" s="2">
        <v>0</v>
      </c>
      <c r="F25" s="2">
        <v>300000</v>
      </c>
      <c r="G25" s="2">
        <v>0</v>
      </c>
      <c r="H25" s="2">
        <v>300000</v>
      </c>
      <c r="I25" s="2">
        <v>300000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Q25" s="2">
        <f t="shared" si="0"/>
        <v>-300000</v>
      </c>
      <c r="R25" s="2">
        <f t="shared" si="1"/>
        <v>0</v>
      </c>
      <c r="S25" s="2">
        <f t="shared" si="2"/>
        <v>0</v>
      </c>
    </row>
    <row r="26" spans="2:19" x14ac:dyDescent="0.25">
      <c r="B26" s="8" t="s">
        <v>6</v>
      </c>
      <c r="C26" s="2">
        <v>22981441.200822014</v>
      </c>
      <c r="D26" s="2">
        <v>34455509.402816683</v>
      </c>
      <c r="E26" s="2">
        <v>59426832.936406255</v>
      </c>
      <c r="F26" s="2">
        <v>30558176.034841713</v>
      </c>
      <c r="G26" s="2">
        <v>21041394.050000004</v>
      </c>
      <c r="H26" s="2">
        <v>32800099.999999996</v>
      </c>
      <c r="I26" s="2">
        <v>29072599.335404757</v>
      </c>
      <c r="J26" s="2">
        <v>19487303.200000003</v>
      </c>
      <c r="K26" s="2">
        <v>19487303.200000003</v>
      </c>
      <c r="L26" s="2">
        <v>40006868.353322521</v>
      </c>
      <c r="M26" s="2">
        <v>49318433.463717528</v>
      </c>
      <c r="N26" s="2">
        <v>12480780.493991304</v>
      </c>
      <c r="O26" s="2">
        <v>15154300.667933512</v>
      </c>
      <c r="Q26" s="2">
        <f t="shared" si="0"/>
        <v>-9516781.9848417081</v>
      </c>
      <c r="R26" s="2">
        <f t="shared" si="1"/>
        <v>-3727500.6645952389</v>
      </c>
      <c r="S26" s="2">
        <f t="shared" si="2"/>
        <v>0</v>
      </c>
    </row>
    <row r="27" spans="2:19" x14ac:dyDescent="0.25">
      <c r="B27" s="8" t="s">
        <v>7</v>
      </c>
      <c r="C27" s="2">
        <v>7142309.7257193811</v>
      </c>
      <c r="D27" s="2">
        <v>17179903.929679371</v>
      </c>
      <c r="E27" s="2">
        <v>12211824.24653733</v>
      </c>
      <c r="F27" s="2">
        <v>4033145.1038833652</v>
      </c>
      <c r="G27" s="2">
        <v>9406860.3817870095</v>
      </c>
      <c r="H27" s="2">
        <v>6680611.3130068202</v>
      </c>
      <c r="I27" s="2">
        <v>4013190.09182058</v>
      </c>
      <c r="J27" s="2">
        <v>6164303.3112406591</v>
      </c>
      <c r="K27" s="2">
        <v>6164303.3112406591</v>
      </c>
      <c r="L27" s="2">
        <v>6179012.5137843434</v>
      </c>
      <c r="M27" s="2">
        <v>5631788.7494177241</v>
      </c>
      <c r="N27" s="2">
        <v>4828059.1330683483</v>
      </c>
      <c r="O27" s="2">
        <v>4936454.6422223113</v>
      </c>
      <c r="Q27" s="2">
        <f t="shared" si="0"/>
        <v>5373715.2779036444</v>
      </c>
      <c r="R27" s="2">
        <f t="shared" si="1"/>
        <v>-2667421.2211862402</v>
      </c>
      <c r="S27" s="2">
        <f t="shared" si="2"/>
        <v>0</v>
      </c>
    </row>
    <row r="28" spans="2:19" x14ac:dyDescent="0.25">
      <c r="B28" s="8" t="s">
        <v>8</v>
      </c>
      <c r="C28" s="2">
        <v>4720163.9373979047</v>
      </c>
      <c r="D28" s="2">
        <v>783860.64858916902</v>
      </c>
      <c r="E28" s="2">
        <v>808872.81702397973</v>
      </c>
      <c r="F28" s="2">
        <v>0</v>
      </c>
      <c r="G28" s="2">
        <v>29305.04238625713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Q28" s="2">
        <f t="shared" si="0"/>
        <v>29305.04238625713</v>
      </c>
      <c r="R28" s="2">
        <f t="shared" si="1"/>
        <v>0</v>
      </c>
      <c r="S28" s="2">
        <f t="shared" si="2"/>
        <v>0</v>
      </c>
    </row>
    <row r="29" spans="2:19" x14ac:dyDescent="0.25">
      <c r="B29" s="8" t="s">
        <v>9</v>
      </c>
      <c r="C29" s="2">
        <v>3048474.2241670219</v>
      </c>
      <c r="D29" s="2">
        <v>253537.46838767335</v>
      </c>
      <c r="E29" s="2">
        <v>18237.221998782323</v>
      </c>
      <c r="F29" s="2">
        <v>552196.46970110189</v>
      </c>
      <c r="G29" s="2">
        <v>448915.31747897767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Q29" s="2">
        <f t="shared" si="0"/>
        <v>-103281.15222212422</v>
      </c>
      <c r="R29" s="2">
        <f t="shared" si="1"/>
        <v>0</v>
      </c>
      <c r="S29" s="2">
        <f t="shared" si="2"/>
        <v>0</v>
      </c>
    </row>
    <row r="30" spans="2:19" x14ac:dyDescent="0.25">
      <c r="B30" s="8" t="s">
        <v>10</v>
      </c>
      <c r="C30" s="2">
        <v>8761.7014066393513</v>
      </c>
      <c r="D30" s="2">
        <v>630182.09013948892</v>
      </c>
      <c r="E30" s="2">
        <v>-30870.942844042242</v>
      </c>
      <c r="F30" s="2">
        <v>0</v>
      </c>
      <c r="G30" s="2">
        <v>34710.437916046445</v>
      </c>
      <c r="H30" s="2">
        <v>0</v>
      </c>
      <c r="I30" s="2">
        <v>224738.91403733642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Q30" s="2">
        <f t="shared" si="0"/>
        <v>34710.437916046445</v>
      </c>
      <c r="R30" s="2">
        <f t="shared" si="1"/>
        <v>224738.91403733642</v>
      </c>
      <c r="S30" s="2">
        <f t="shared" si="2"/>
        <v>0</v>
      </c>
    </row>
    <row r="31" spans="2:19" x14ac:dyDescent="0.25">
      <c r="B31" s="9" t="s">
        <v>11</v>
      </c>
      <c r="C31" s="7">
        <v>37918017.749512963</v>
      </c>
      <c r="D31" s="7">
        <v>53302993.539612383</v>
      </c>
      <c r="E31" s="7">
        <v>72434896.279122293</v>
      </c>
      <c r="F31" s="7">
        <v>41363517.608426176</v>
      </c>
      <c r="G31" s="7">
        <f>SUM(G23:G30)</f>
        <v>31035164.429568294</v>
      </c>
      <c r="H31" s="7">
        <v>41795711.313006818</v>
      </c>
      <c r="I31" s="7">
        <v>41545528.341262676</v>
      </c>
      <c r="J31" s="7">
        <v>34208033.795472287</v>
      </c>
      <c r="K31" s="7">
        <v>34613033.795472287</v>
      </c>
      <c r="L31" s="7">
        <v>60090728.738750361</v>
      </c>
      <c r="M31" s="7">
        <v>71271494.482373282</v>
      </c>
      <c r="N31" s="7">
        <v>33586716.826210313</v>
      </c>
      <c r="O31" s="7">
        <v>38524677.438369647</v>
      </c>
      <c r="Q31" s="7">
        <f t="shared" si="0"/>
        <v>-10328353.178857882</v>
      </c>
      <c r="R31" s="7">
        <f t="shared" si="1"/>
        <v>-250182.97174414247</v>
      </c>
      <c r="S31" s="7">
        <f t="shared" si="2"/>
        <v>405000</v>
      </c>
    </row>
    <row r="32" spans="2:19" x14ac:dyDescent="0.25">
      <c r="B32" s="8" t="s">
        <v>30</v>
      </c>
      <c r="C32" s="2">
        <v>15379089.379999999</v>
      </c>
      <c r="D32" s="2">
        <v>9041682.0100000016</v>
      </c>
      <c r="E32" s="2">
        <v>6285716.46</v>
      </c>
      <c r="F32" s="2">
        <v>2119000</v>
      </c>
      <c r="G32" s="2">
        <v>1745278.9099999997</v>
      </c>
      <c r="H32" s="2">
        <v>2500000</v>
      </c>
      <c r="I32" s="2">
        <v>3500000</v>
      </c>
      <c r="J32" s="2">
        <v>11610227.396054639</v>
      </c>
      <c r="K32" s="2">
        <v>11610227.396054639</v>
      </c>
      <c r="L32" s="2">
        <v>11772731.682548199</v>
      </c>
      <c r="M32" s="2">
        <v>12119497.82503802</v>
      </c>
      <c r="N32" s="2">
        <v>12320935.188051337</v>
      </c>
      <c r="O32" s="2">
        <v>12596026.029625323</v>
      </c>
      <c r="Q32" s="2">
        <f t="shared" si="0"/>
        <v>-373721.09000000032</v>
      </c>
      <c r="R32" s="2">
        <f t="shared" si="1"/>
        <v>1000000</v>
      </c>
      <c r="S32" s="2">
        <f t="shared" si="2"/>
        <v>0</v>
      </c>
    </row>
    <row r="33" spans="2:19" x14ac:dyDescent="0.25">
      <c r="B33" s="8" t="s">
        <v>31</v>
      </c>
      <c r="C33" s="2">
        <v>4111193.5899999989</v>
      </c>
      <c r="D33" s="2">
        <v>3668560.89</v>
      </c>
      <c r="E33" s="2">
        <v>4714363.72</v>
      </c>
      <c r="F33" s="2">
        <v>3300000</v>
      </c>
      <c r="G33" s="2">
        <v>2939314.04</v>
      </c>
      <c r="H33" s="2">
        <v>3300000</v>
      </c>
      <c r="I33" s="2">
        <v>3600000</v>
      </c>
      <c r="J33" s="2">
        <v>8572643.7581521105</v>
      </c>
      <c r="K33" s="2">
        <v>8572643.7581521105</v>
      </c>
      <c r="L33" s="2">
        <v>8864911.0430412963</v>
      </c>
      <c r="M33" s="2">
        <v>8468586.3379328474</v>
      </c>
      <c r="N33" s="2">
        <v>8730551.7268784754</v>
      </c>
      <c r="O33" s="2">
        <v>7804468.1138471067</v>
      </c>
      <c r="Q33" s="2">
        <f t="shared" si="0"/>
        <v>-360685.95999999996</v>
      </c>
      <c r="R33" s="2">
        <f t="shared" si="1"/>
        <v>300000</v>
      </c>
      <c r="S33" s="2">
        <f t="shared" si="2"/>
        <v>0</v>
      </c>
    </row>
    <row r="34" spans="2:19" x14ac:dyDescent="0.25">
      <c r="B34" s="8" t="s">
        <v>32</v>
      </c>
      <c r="C34" s="2">
        <v>28355710.68</v>
      </c>
      <c r="D34" s="2">
        <v>48554148.469999999</v>
      </c>
      <c r="E34" s="2">
        <v>55351001.560000002</v>
      </c>
      <c r="F34" s="2">
        <v>64562191.120000005</v>
      </c>
      <c r="G34" s="2">
        <v>53695763.239999995</v>
      </c>
      <c r="H34" s="2">
        <v>34425000</v>
      </c>
      <c r="I34" s="2">
        <v>39325000</v>
      </c>
      <c r="J34" s="2">
        <v>54771663.030399993</v>
      </c>
      <c r="K34" s="2">
        <v>55571663.030399993</v>
      </c>
      <c r="L34" s="2">
        <v>55686344.620551266</v>
      </c>
      <c r="M34" s="2">
        <v>49498847.081588283</v>
      </c>
      <c r="N34" s="2">
        <v>56616778.417013682</v>
      </c>
      <c r="O34" s="2">
        <v>64821041.104326144</v>
      </c>
      <c r="Q34" s="2">
        <f t="shared" si="0"/>
        <v>-10866427.88000001</v>
      </c>
      <c r="R34" s="2">
        <f t="shared" si="1"/>
        <v>4900000</v>
      </c>
      <c r="S34" s="2">
        <f t="shared" si="2"/>
        <v>800000</v>
      </c>
    </row>
    <row r="35" spans="2:19" x14ac:dyDescent="0.25">
      <c r="B35" s="8" t="s">
        <v>33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3876508.2042705612</v>
      </c>
      <c r="K35" s="2">
        <v>3876508.2042705612</v>
      </c>
      <c r="L35" s="2">
        <v>17381916.676196449</v>
      </c>
      <c r="M35" s="2">
        <v>18881575.106823411</v>
      </c>
      <c r="N35" s="2">
        <v>0</v>
      </c>
      <c r="O35" s="2">
        <v>0</v>
      </c>
      <c r="Q35" s="2">
        <f t="shared" si="0"/>
        <v>0</v>
      </c>
      <c r="R35" s="2">
        <f t="shared" si="1"/>
        <v>0</v>
      </c>
      <c r="S35" s="2">
        <f t="shared" si="2"/>
        <v>0</v>
      </c>
    </row>
    <row r="36" spans="2:19" x14ac:dyDescent="0.25">
      <c r="B36" s="8" t="s">
        <v>34</v>
      </c>
      <c r="C36" s="2">
        <v>31588275.699999996</v>
      </c>
      <c r="D36" s="2">
        <v>48276688.699999996</v>
      </c>
      <c r="E36" s="2">
        <v>32197918.429999996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Q36" s="2">
        <f t="shared" si="0"/>
        <v>0</v>
      </c>
      <c r="R36" s="2">
        <f t="shared" si="1"/>
        <v>0</v>
      </c>
      <c r="S36" s="2">
        <f t="shared" si="2"/>
        <v>0</v>
      </c>
    </row>
    <row r="37" spans="2:19" x14ac:dyDescent="0.25">
      <c r="B37" s="8" t="s">
        <v>35</v>
      </c>
      <c r="C37" s="2">
        <v>0</v>
      </c>
      <c r="D37" s="2">
        <v>2162.37</v>
      </c>
      <c r="E37" s="2">
        <v>362028.58999999997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Q37" s="2">
        <f t="shared" si="0"/>
        <v>0</v>
      </c>
      <c r="R37" s="2">
        <f t="shared" si="1"/>
        <v>0</v>
      </c>
      <c r="S37" s="2">
        <f t="shared" si="2"/>
        <v>0</v>
      </c>
    </row>
    <row r="38" spans="2:19" x14ac:dyDescent="0.25">
      <c r="B38" s="9" t="s">
        <v>36</v>
      </c>
      <c r="C38" s="7">
        <v>79434269.349999994</v>
      </c>
      <c r="D38" s="7">
        <v>109543242.44</v>
      </c>
      <c r="E38" s="7">
        <v>98911028.760000005</v>
      </c>
      <c r="F38" s="7">
        <v>69981191.120000005</v>
      </c>
      <c r="G38" s="7">
        <f>SUM(G32:G37)</f>
        <v>58380356.189999998</v>
      </c>
      <c r="H38" s="7">
        <v>40225000</v>
      </c>
      <c r="I38" s="7">
        <v>46425000</v>
      </c>
      <c r="J38" s="7">
        <v>78831042.388877302</v>
      </c>
      <c r="K38" s="7">
        <v>79631042.388877302</v>
      </c>
      <c r="L38" s="7">
        <v>93705904.022337198</v>
      </c>
      <c r="M38" s="7">
        <v>88968506.351382568</v>
      </c>
      <c r="N38" s="7">
        <v>77668265.331943497</v>
      </c>
      <c r="O38" s="7">
        <v>85221535.247798577</v>
      </c>
      <c r="Q38" s="7">
        <f t="shared" si="0"/>
        <v>-11600834.930000007</v>
      </c>
      <c r="R38" s="7">
        <f t="shared" si="1"/>
        <v>6200000</v>
      </c>
      <c r="S38" s="7">
        <f t="shared" si="2"/>
        <v>800000</v>
      </c>
    </row>
    <row r="39" spans="2:19" x14ac:dyDescent="0.25">
      <c r="B39" s="8" t="s">
        <v>37</v>
      </c>
      <c r="C39" s="2">
        <v>10805151.180000003</v>
      </c>
      <c r="D39" s="2">
        <v>12515399.80000001</v>
      </c>
      <c r="E39" s="2">
        <v>9802955.9300000034</v>
      </c>
      <c r="F39" s="2">
        <v>6009579.0163955064</v>
      </c>
      <c r="G39" s="2">
        <v>8900063.4200000055</v>
      </c>
      <c r="H39" s="2">
        <v>3976667.7832005378</v>
      </c>
      <c r="I39" s="2">
        <v>3976667.7832005378</v>
      </c>
      <c r="J39" s="2">
        <v>6007800.4346001651</v>
      </c>
      <c r="K39" s="2">
        <v>6007800.4346001651</v>
      </c>
      <c r="L39" s="2">
        <v>8239285.4097941788</v>
      </c>
      <c r="M39" s="2">
        <v>8650156.9694034252</v>
      </c>
      <c r="N39" s="2">
        <v>8880300.4776838347</v>
      </c>
      <c r="O39" s="2">
        <v>7697116.2937209643</v>
      </c>
      <c r="Q39" s="2">
        <f t="shared" si="0"/>
        <v>2890484.4036044991</v>
      </c>
      <c r="R39" s="2">
        <f t="shared" si="1"/>
        <v>0</v>
      </c>
      <c r="S39" s="2">
        <f t="shared" si="2"/>
        <v>0</v>
      </c>
    </row>
    <row r="40" spans="2:19" x14ac:dyDescent="0.25">
      <c r="B40" s="8" t="s">
        <v>38</v>
      </c>
      <c r="C40" s="2">
        <v>789114.29999993532</v>
      </c>
      <c r="D40" s="2">
        <v>-8801680.8175999466</v>
      </c>
      <c r="E40" s="2">
        <v>899737.62080000015</v>
      </c>
      <c r="F40" s="2">
        <v>262943.00000000023</v>
      </c>
      <c r="G40" s="2">
        <f>3879422.58-56000</f>
        <v>3823422.58</v>
      </c>
      <c r="H40" s="2">
        <v>-1580749.9999999995</v>
      </c>
      <c r="I40" s="2">
        <v>-5316783.82</v>
      </c>
      <c r="J40" s="2">
        <v>955087.2</v>
      </c>
      <c r="K40" s="2">
        <v>955087.2</v>
      </c>
      <c r="L40" s="2">
        <v>797752.5019191606</v>
      </c>
      <c r="M40" s="2">
        <v>1173637.8937998309</v>
      </c>
      <c r="N40" s="2">
        <v>646417.22865753598</v>
      </c>
      <c r="O40" s="2">
        <v>1033817.1008843521</v>
      </c>
      <c r="Q40" s="2">
        <f t="shared" si="0"/>
        <v>3560479.58</v>
      </c>
      <c r="R40" s="2">
        <f t="shared" si="1"/>
        <v>-3736033.8200000008</v>
      </c>
      <c r="S40" s="2">
        <f t="shared" si="2"/>
        <v>0</v>
      </c>
    </row>
    <row r="41" spans="2:19" x14ac:dyDescent="0.25">
      <c r="B41" s="9" t="s">
        <v>39</v>
      </c>
      <c r="C41" s="7">
        <v>11594265.479999939</v>
      </c>
      <c r="D41" s="7">
        <v>3713718.9824000634</v>
      </c>
      <c r="E41" s="7">
        <v>10702693.550800003</v>
      </c>
      <c r="F41" s="7">
        <v>6272522.0163955064</v>
      </c>
      <c r="G41" s="7">
        <f>SUM(G39:G40)</f>
        <v>12723486.000000006</v>
      </c>
      <c r="H41" s="7">
        <v>2395917.7832005383</v>
      </c>
      <c r="I41" s="7">
        <v>-1340116.0367994625</v>
      </c>
      <c r="J41" s="7">
        <v>6962887.6346001653</v>
      </c>
      <c r="K41" s="7">
        <v>6962887.6346001653</v>
      </c>
      <c r="L41" s="7">
        <v>9037037.9117133394</v>
      </c>
      <c r="M41" s="7">
        <v>9823794.8632032555</v>
      </c>
      <c r="N41" s="7">
        <v>9526717.7063413709</v>
      </c>
      <c r="O41" s="7">
        <v>8730933.3946053162</v>
      </c>
      <c r="Q41" s="7">
        <f t="shared" si="0"/>
        <v>6450963.9836044991</v>
      </c>
      <c r="R41" s="7">
        <f t="shared" si="1"/>
        <v>-3736033.8200000008</v>
      </c>
      <c r="S41" s="7">
        <f t="shared" si="2"/>
        <v>0</v>
      </c>
    </row>
    <row r="42" spans="2:19" x14ac:dyDescent="0.25">
      <c r="B42" s="9" t="s">
        <v>40</v>
      </c>
      <c r="C42" s="7">
        <v>491419708.25999993</v>
      </c>
      <c r="D42" s="7">
        <v>511618982.96240008</v>
      </c>
      <c r="E42" s="7">
        <v>497810424.25080001</v>
      </c>
      <c r="F42" s="7">
        <v>447784953.6680932</v>
      </c>
      <c r="G42" s="7">
        <f>SUM(G10,G22,G31,G38,G41)</f>
        <v>435607016.69</v>
      </c>
      <c r="H42" s="7">
        <v>434914066.3469795</v>
      </c>
      <c r="I42" s="7">
        <v>442979322.20238417</v>
      </c>
      <c r="J42" s="7">
        <v>518407576.18320817</v>
      </c>
      <c r="K42" s="7">
        <v>521612576.18320817</v>
      </c>
      <c r="L42" s="7">
        <v>581827514.38954425</v>
      </c>
      <c r="M42" s="7">
        <v>587116206.99980283</v>
      </c>
      <c r="N42" s="7">
        <v>565720187.04615235</v>
      </c>
      <c r="O42" s="7">
        <v>574365565.96137476</v>
      </c>
      <c r="Q42" s="7">
        <f t="shared" si="0"/>
        <v>-12177936.978093207</v>
      </c>
      <c r="R42" s="7">
        <f t="shared" si="1"/>
        <v>8065255.855404675</v>
      </c>
      <c r="S42" s="7">
        <f t="shared" si="2"/>
        <v>3205000</v>
      </c>
    </row>
    <row r="43" spans="2:19" ht="39" thickBot="1" x14ac:dyDescent="0.3">
      <c r="B43" s="10" t="s">
        <v>41</v>
      </c>
      <c r="C43" s="3">
        <v>-816418.67</v>
      </c>
      <c r="D43" s="3">
        <v>-3182819.0407999996</v>
      </c>
      <c r="E43" s="3">
        <v>-1175508.0949999997</v>
      </c>
      <c r="F43" s="3">
        <v>-13109921.368399996</v>
      </c>
      <c r="G43" s="3">
        <f>-'[1]2015-2019 CIR Update'!$V$137</f>
        <v>-661513.1736000001</v>
      </c>
      <c r="H43" s="3">
        <v>-9263468.2821581848</v>
      </c>
      <c r="I43" s="3">
        <v>-17680538.960000001</v>
      </c>
      <c r="J43" s="3">
        <v>-4418000</v>
      </c>
      <c r="K43" s="3">
        <v>-4418000</v>
      </c>
      <c r="L43" s="3">
        <v>-3064400</v>
      </c>
      <c r="M43" s="3">
        <v>-3167800</v>
      </c>
      <c r="N43" s="3">
        <v>-3318200</v>
      </c>
      <c r="O43" s="3">
        <v>-3468600</v>
      </c>
      <c r="Q43" s="3">
        <f t="shared" si="0"/>
        <v>12448408.194799997</v>
      </c>
      <c r="R43" s="3">
        <f t="shared" si="1"/>
        <v>-8417070.6778418161</v>
      </c>
      <c r="S43" s="3">
        <f t="shared" si="2"/>
        <v>0</v>
      </c>
    </row>
    <row r="44" spans="2:19" ht="16.5" thickTop="1" thickBot="1" x14ac:dyDescent="0.3">
      <c r="B44" s="11" t="s">
        <v>42</v>
      </c>
      <c r="C44" s="4">
        <v>490603289.58999991</v>
      </c>
      <c r="D44" s="4">
        <v>508436163.9216001</v>
      </c>
      <c r="E44" s="4">
        <v>496634916.15579998</v>
      </c>
      <c r="F44" s="4">
        <v>434675032.29969323</v>
      </c>
      <c r="G44" s="4">
        <f>SUM(G42:G43)</f>
        <v>434945503.51639998</v>
      </c>
      <c r="H44" s="4">
        <v>425650598.0648213</v>
      </c>
      <c r="I44" s="4">
        <v>425298783.2423842</v>
      </c>
      <c r="J44" s="4">
        <v>513989576.18320817</v>
      </c>
      <c r="K44" s="4">
        <v>517194576.18320817</v>
      </c>
      <c r="L44" s="4">
        <v>578763114.38954425</v>
      </c>
      <c r="M44" s="4">
        <v>583948406.99980283</v>
      </c>
      <c r="N44" s="4">
        <v>562401987.04615235</v>
      </c>
      <c r="O44" s="4">
        <v>570896965.96137476</v>
      </c>
      <c r="Q44" s="4">
        <f t="shared" si="0"/>
        <v>270471.21670675278</v>
      </c>
      <c r="R44" s="4">
        <f t="shared" si="1"/>
        <v>-351814.82243710756</v>
      </c>
      <c r="S44" s="4">
        <f t="shared" si="2"/>
        <v>3205000</v>
      </c>
    </row>
  </sheetData>
  <printOptions horizontalCentered="1"/>
  <pageMargins left="0.70866141732283472" right="0.70866141732283472" top="1.6929133858267718" bottom="0.6692913385826772" header="0.70866141732283472" footer="0.31496062992125984"/>
  <pageSetup scale="62" orientation="landscape" r:id="rId1"/>
  <headerFooter scaleWithDoc="0">
    <oddHeader>&amp;R&amp;7Toronto Hydro-Electric System Limited
EB-2018-0165
Interrogatory Responses 
&amp;"-,Bold"U-VECC-71
Appendix A&amp;"-,Regular"
FILED:  June 11, 2019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9647A7-5A47-41E9-B5C7-12C0583EC1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C9B9A7-8A33-4E38-927A-11D6EFB2E8CA}">
  <ds:schemaRefs>
    <ds:schemaRef ds:uri="http://purl.org/dc/terms/"/>
    <ds:schemaRef ds:uri="http://schemas.microsoft.com/office/2006/documentManagement/types"/>
    <ds:schemaRef ds:uri="http://schemas.microsoft.com/sharepoint/v3/field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12f68b52-648b-46a0-8463-d3282342a49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8A9DE1F-260A-48E3-AEC6-3E46FDB68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A</vt:lpstr>
      <vt:lpstr>'Appendix A'!Print_Area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Danny Ko</dc:creator>
  <cp:lastModifiedBy>Elissar El-hage</cp:lastModifiedBy>
  <cp:lastPrinted>2019-06-10T00:16:48Z</cp:lastPrinted>
  <dcterms:created xsi:type="dcterms:W3CDTF">2019-05-22T14:59:40Z</dcterms:created>
  <dcterms:modified xsi:type="dcterms:W3CDTF">2019-06-10T00:16:56Z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