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-TRIM\EB-2018-0165 THESL\COMPENDIUM\Panel 3\"/>
    </mc:Choice>
  </mc:AlternateContent>
  <bookViews>
    <workbookView xWindow="0" yWindow="0" windowWidth="14520" windowHeight="12120"/>
  </bookViews>
  <sheets>
    <sheet name="TH CIR vs IRM 2015 -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N14" i="1" l="1"/>
  <c r="P4" i="1" l="1"/>
  <c r="L4" i="1"/>
  <c r="M4" i="1"/>
  <c r="N4" i="1"/>
  <c r="O4" i="1"/>
  <c r="K4" i="1"/>
  <c r="E4" i="1"/>
  <c r="F4" i="1"/>
  <c r="G4" i="1"/>
  <c r="H4" i="1"/>
  <c r="I4" i="1"/>
  <c r="D4" i="1"/>
  <c r="P3" i="1"/>
  <c r="I3" i="1"/>
  <c r="K14" i="1" l="1"/>
  <c r="D14" i="1"/>
  <c r="K9" i="1"/>
  <c r="L8" i="1"/>
  <c r="L9" i="1" s="1"/>
  <c r="P7" i="1"/>
  <c r="D9" i="1"/>
  <c r="E8" i="1"/>
  <c r="E9" i="1" s="1"/>
  <c r="I7" i="1"/>
  <c r="F8" i="1" l="1"/>
  <c r="M8" i="1"/>
  <c r="F9" i="1" l="1"/>
  <c r="G8" i="1"/>
  <c r="M9" i="1"/>
  <c r="N8" i="1"/>
  <c r="D6" i="1"/>
  <c r="O8" i="1" l="1"/>
  <c r="O9" i="1" s="1"/>
  <c r="N9" i="1"/>
  <c r="P8" i="1"/>
  <c r="P9" i="1"/>
  <c r="H8" i="1"/>
  <c r="H9" i="1" s="1"/>
  <c r="G9" i="1"/>
  <c r="E5" i="1"/>
  <c r="F5" i="1" s="1"/>
  <c r="F6" i="1" s="1"/>
  <c r="I8" i="1"/>
  <c r="I9" i="1"/>
  <c r="D13" i="1"/>
  <c r="G98" i="1"/>
  <c r="G97" i="1"/>
  <c r="L14" i="1" s="1"/>
  <c r="G96" i="1"/>
  <c r="G95" i="1"/>
  <c r="G94" i="1"/>
  <c r="G93" i="1"/>
  <c r="E14" i="1" s="1"/>
  <c r="G92" i="1"/>
  <c r="G5" i="1" l="1"/>
  <c r="G6" i="1" s="1"/>
  <c r="F14" i="1"/>
  <c r="G14" i="1" s="1"/>
  <c r="H14" i="1" s="1"/>
  <c r="I14" i="1"/>
  <c r="I19" i="1" s="1"/>
  <c r="J19" i="1" s="1"/>
  <c r="M14" i="1"/>
  <c r="O14" i="1" s="1"/>
  <c r="P14" i="1"/>
  <c r="E6" i="1"/>
  <c r="E13" i="1"/>
  <c r="F13" i="1" s="1"/>
  <c r="G13" i="1" s="1"/>
  <c r="H13" i="1" s="1"/>
  <c r="P19" i="1" l="1"/>
  <c r="H5" i="1"/>
  <c r="H6" i="1" s="1"/>
  <c r="I5" i="1"/>
  <c r="I6" i="1" s="1"/>
  <c r="K6" i="1"/>
  <c r="K13" i="1" s="1"/>
  <c r="L13" i="1" s="1"/>
  <c r="M13" i="1" s="1"/>
  <c r="L5" i="1"/>
  <c r="M5" i="1" s="1"/>
  <c r="N13" i="1" l="1"/>
  <c r="O13" i="1" s="1"/>
  <c r="I13" i="1"/>
  <c r="I18" i="1" s="1"/>
  <c r="J18" i="1" s="1"/>
  <c r="L6" i="1"/>
  <c r="N5" i="1"/>
  <c r="M6" i="1"/>
  <c r="P13" i="1" l="1"/>
  <c r="N6" i="1"/>
  <c r="O5" i="1"/>
  <c r="O6" i="1" l="1"/>
  <c r="P5" i="1"/>
  <c r="P6" i="1" s="1"/>
  <c r="P18" i="1" s="1"/>
  <c r="Q18" i="1" s="1"/>
  <c r="R18" i="1" l="1"/>
  <c r="S18" i="1" s="1"/>
</calcChain>
</file>

<file path=xl/sharedStrings.xml><?xml version="1.0" encoding="utf-8"?>
<sst xmlns="http://schemas.openxmlformats.org/spreadsheetml/2006/main" count="38" uniqueCount="33">
  <si>
    <t xml:space="preserve">TH 2015-2019 CIR (Funded) </t>
  </si>
  <si>
    <t xml:space="preserve">5 yr Total / Average </t>
  </si>
  <si>
    <t xml:space="preserve">TH 2020-2024 CIR (Proposed) </t>
  </si>
  <si>
    <t>TH 2015-2019 IRM (Alternative)</t>
  </si>
  <si>
    <t xml:space="preserve">TH 2020-2024 IRM (Alternative) </t>
  </si>
  <si>
    <t>TH 2015-2019 CIR (Funded) vs IRM (Alternative)</t>
  </si>
  <si>
    <t>TH 2020-2024 CIR (Proposed) vs IRM (Alternative)</t>
  </si>
  <si>
    <t>Term 2015-2019 vs Term 2020-2024</t>
  </si>
  <si>
    <t xml:space="preserve">Inflation </t>
  </si>
  <si>
    <t>TH Stretch</t>
  </si>
  <si>
    <t>I-X</t>
  </si>
  <si>
    <t>2020A</t>
  </si>
  <si>
    <t>Ref:</t>
  </si>
  <si>
    <t>Table 1 - I-X Calculations:</t>
  </si>
  <si>
    <t>Shortfall ($/%)</t>
  </si>
  <si>
    <t>Proportional Shortfall (%)</t>
  </si>
  <si>
    <t>Change in Proportional Shortfall (%)</t>
  </si>
  <si>
    <t>Relative Change in Proportional Shortfall (%)</t>
  </si>
  <si>
    <t>Excluding PILs</t>
  </si>
  <si>
    <t>CRR Funding (Exl PILS)</t>
  </si>
  <si>
    <t>Approved/Proposed PILs</t>
  </si>
  <si>
    <t>Stretch Factor Reduction to PILs</t>
  </si>
  <si>
    <t>Funded/Proposed Funded PILs</t>
  </si>
  <si>
    <t>Funded PILs</t>
  </si>
  <si>
    <t xml:space="preserve">PILs Funding </t>
  </si>
  <si>
    <t>U-Staff-168 / Table 4</t>
  </si>
  <si>
    <t>Approved/Proposed CRR (excl PILs)</t>
  </si>
  <si>
    <t>Stretch Factor Reduction to CRR (excl PILs)</t>
  </si>
  <si>
    <t>Funded/Proposed Funded CRR (excl PILs)</t>
  </si>
  <si>
    <t>Funded CRR (exl PILS)</t>
  </si>
  <si>
    <t>J1.7</t>
  </si>
  <si>
    <t>Ref: 1B-Staff-21</t>
  </si>
  <si>
    <t xml:space="preserve">Approved/Proposed CRR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</si>
</sst>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* #,##0.0000_);_(* \(#,##0.0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4" fillId="0" borderId="0" xfId="0" applyFont="1" applyFill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2" fillId="0" borderId="0" xfId="0" applyFont="1" applyFill="1"/>
    <xf numFmtId="44" fontId="2" fillId="0" borderId="0" xfId="1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Fill="1" applyAlignment="1">
      <alignment horizontal="center"/>
    </xf>
    <xf numFmtId="44" fontId="2" fillId="0" borderId="0" xfId="1" applyFont="1" applyFill="1" applyBorder="1"/>
    <xf numFmtId="0" fontId="2" fillId="0" borderId="0" xfId="0" applyFont="1" applyBorder="1"/>
    <xf numFmtId="44" fontId="2" fillId="0" borderId="0" xfId="0" applyNumberFormat="1" applyFont="1" applyBorder="1"/>
    <xf numFmtId="10" fontId="4" fillId="0" borderId="11" xfId="0" applyNumberFormat="1" applyFont="1" applyBorder="1"/>
    <xf numFmtId="0" fontId="3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2" fillId="0" borderId="10" xfId="0" applyFont="1" applyBorder="1"/>
    <xf numFmtId="164" fontId="2" fillId="0" borderId="10" xfId="3" applyNumberFormat="1" applyFont="1" applyBorder="1"/>
    <xf numFmtId="165" fontId="2" fillId="0" borderId="10" xfId="0" applyNumberFormat="1" applyFont="1" applyBorder="1"/>
    <xf numFmtId="0" fontId="2" fillId="0" borderId="10" xfId="0" applyFont="1" applyBorder="1" applyAlignment="1">
      <alignment horizontal="right"/>
    </xf>
    <xf numFmtId="44" fontId="2" fillId="0" borderId="0" xfId="0" applyNumberFormat="1" applyFont="1" applyFill="1"/>
    <xf numFmtId="0" fontId="2" fillId="3" borderId="0" xfId="0" applyFont="1" applyFill="1" applyBorder="1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/>
    <xf numFmtId="10" fontId="4" fillId="3" borderId="0" xfId="0" applyNumberFormat="1" applyFont="1" applyFill="1" applyBorder="1"/>
    <xf numFmtId="0" fontId="2" fillId="0" borderId="0" xfId="0" applyFont="1" applyFill="1" applyAlignment="1">
      <alignment wrapText="1"/>
    </xf>
    <xf numFmtId="44" fontId="2" fillId="0" borderId="0" xfId="0" applyNumberFormat="1" applyFont="1" applyFill="1" applyBorder="1" applyAlignment="1">
      <alignment horizontal="center" wrapText="1"/>
    </xf>
    <xf numFmtId="44" fontId="2" fillId="0" borderId="0" xfId="0" applyNumberFormat="1" applyFont="1"/>
    <xf numFmtId="44" fontId="2" fillId="0" borderId="19" xfId="1" applyFont="1" applyFill="1" applyBorder="1"/>
    <xf numFmtId="44" fontId="2" fillId="0" borderId="20" xfId="1" applyFont="1" applyFill="1" applyBorder="1"/>
    <xf numFmtId="44" fontId="2" fillId="0" borderId="4" xfId="0" applyNumberFormat="1" applyFont="1" applyFill="1" applyBorder="1"/>
    <xf numFmtId="44" fontId="2" fillId="0" borderId="5" xfId="0" applyNumberFormat="1" applyFont="1" applyFill="1" applyBorder="1"/>
    <xf numFmtId="44" fontId="2" fillId="0" borderId="6" xfId="0" applyNumberFormat="1" applyFont="1" applyFill="1" applyBorder="1"/>
    <xf numFmtId="44" fontId="2" fillId="0" borderId="1" xfId="1" applyFont="1" applyBorder="1"/>
    <xf numFmtId="44" fontId="2" fillId="0" borderId="2" xfId="1" applyFont="1" applyBorder="1"/>
    <xf numFmtId="0" fontId="2" fillId="0" borderId="19" xfId="0" applyFont="1" applyBorder="1"/>
    <xf numFmtId="44" fontId="2" fillId="0" borderId="20" xfId="0" applyNumberFormat="1" applyFont="1" applyBorder="1"/>
    <xf numFmtId="44" fontId="2" fillId="0" borderId="19" xfId="0" applyNumberFormat="1" applyFont="1" applyBorder="1"/>
    <xf numFmtId="44" fontId="2" fillId="0" borderId="4" xfId="0" applyNumberFormat="1" applyFont="1" applyBorder="1"/>
    <xf numFmtId="44" fontId="2" fillId="0" borderId="5" xfId="0" applyNumberFormat="1" applyFont="1" applyBorder="1"/>
    <xf numFmtId="44" fontId="2" fillId="0" borderId="6" xfId="0" applyNumberFormat="1" applyFont="1" applyBorder="1"/>
    <xf numFmtId="44" fontId="2" fillId="0" borderId="3" xfId="1" applyFont="1" applyBorder="1"/>
    <xf numFmtId="44" fontId="2" fillId="0" borderId="4" xfId="1" applyFont="1" applyFill="1" applyBorder="1"/>
    <xf numFmtId="44" fontId="2" fillId="0" borderId="5" xfId="1" applyFont="1" applyBorder="1"/>
    <xf numFmtId="44" fontId="2" fillId="0" borderId="6" xfId="1" applyFont="1" applyBorder="1"/>
    <xf numFmtId="44" fontId="2" fillId="0" borderId="4" xfId="1" applyFont="1" applyBorder="1"/>
    <xf numFmtId="0" fontId="2" fillId="0" borderId="11" xfId="0" applyFont="1" applyBorder="1"/>
    <xf numFmtId="0" fontId="2" fillId="0" borderId="21" xfId="0" applyFont="1" applyBorder="1"/>
    <xf numFmtId="44" fontId="4" fillId="0" borderId="21" xfId="0" applyNumberFormat="1" applyFont="1" applyBorder="1"/>
    <xf numFmtId="10" fontId="4" fillId="0" borderId="12" xfId="2" applyNumberFormat="1" applyFont="1" applyBorder="1"/>
    <xf numFmtId="0" fontId="2" fillId="0" borderId="22" xfId="0" applyFont="1" applyBorder="1"/>
    <xf numFmtId="0" fontId="2" fillId="0" borderId="23" xfId="0" applyFont="1" applyBorder="1"/>
    <xf numFmtId="44" fontId="4" fillId="0" borderId="23" xfId="1" applyFont="1" applyBorder="1"/>
    <xf numFmtId="10" fontId="4" fillId="0" borderId="23" xfId="2" applyNumberFormat="1" applyFont="1" applyBorder="1"/>
    <xf numFmtId="10" fontId="4" fillId="0" borderId="24" xfId="0" applyNumberFormat="1" applyFont="1" applyBorder="1"/>
    <xf numFmtId="10" fontId="4" fillId="0" borderId="25" xfId="0" applyNumberFormat="1" applyFont="1" applyBorder="1"/>
    <xf numFmtId="44" fontId="4" fillId="4" borderId="23" xfId="1" applyFont="1" applyFill="1" applyBorder="1"/>
    <xf numFmtId="10" fontId="4" fillId="4" borderId="12" xfId="0" applyNumberFormat="1" applyFont="1" applyFill="1" applyBorder="1"/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44" fontId="2" fillId="0" borderId="1" xfId="1" applyFont="1" applyFill="1" applyBorder="1" applyAlignment="1">
      <alignment horizontal="center"/>
    </xf>
    <xf numFmtId="44" fontId="2" fillId="0" borderId="2" xfId="1" applyFont="1" applyFill="1" applyBorder="1" applyAlignment="1">
      <alignment horizontal="center"/>
    </xf>
    <xf numFmtId="44" fontId="2" fillId="0" borderId="3" xfId="1" applyFont="1" applyFill="1" applyBorder="1" applyAlignment="1">
      <alignment horizontal="center" wrapText="1"/>
    </xf>
    <xf numFmtId="44" fontId="2" fillId="0" borderId="19" xfId="1" applyFont="1" applyBorder="1"/>
    <xf numFmtId="44" fontId="2" fillId="0" borderId="0" xfId="1" applyFont="1" applyBorder="1"/>
    <xf numFmtId="44" fontId="2" fillId="0" borderId="20" xfId="0" applyNumberFormat="1" applyFont="1" applyFill="1" applyBorder="1"/>
    <xf numFmtId="44" fontId="2" fillId="0" borderId="20" xfId="1" applyFont="1" applyBorder="1"/>
    <xf numFmtId="0" fontId="4" fillId="2" borderId="7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8"/>
  <sheetViews>
    <sheetView tabSelected="1" topLeftCell="C1" zoomScale="112" zoomScaleNormal="112" workbookViewId="0">
      <selection activeCell="Q20" sqref="Q20"/>
    </sheetView>
  </sheetViews>
  <sheetFormatPr defaultColWidth="9.1796875" defaultRowHeight="13" x14ac:dyDescent="0.3"/>
  <cols>
    <col min="1" max="1" width="3.26953125" style="1" customWidth="1"/>
    <col min="2" max="2" width="34.54296875" style="1" customWidth="1"/>
    <col min="3" max="3" width="4.54296875" style="1" customWidth="1"/>
    <col min="4" max="9" width="10.54296875" style="1" customWidth="1"/>
    <col min="10" max="10" width="15.453125" style="1" customWidth="1"/>
    <col min="11" max="16" width="10.54296875" style="1" customWidth="1"/>
    <col min="17" max="17" width="11.1796875" style="1" customWidth="1"/>
    <col min="18" max="21" width="11.26953125" style="1" customWidth="1"/>
    <col min="22" max="16384" width="9.1796875" style="1"/>
  </cols>
  <sheetData>
    <row r="1" spans="1:22" ht="30.75" customHeight="1" x14ac:dyDescent="0.3">
      <c r="D1" s="82" t="s">
        <v>0</v>
      </c>
      <c r="E1" s="83"/>
      <c r="F1" s="83"/>
      <c r="G1" s="83"/>
      <c r="H1" s="83"/>
      <c r="I1" s="84"/>
      <c r="J1" s="15"/>
      <c r="K1" s="82" t="s">
        <v>2</v>
      </c>
      <c r="L1" s="83"/>
      <c r="M1" s="83"/>
      <c r="N1" s="83"/>
      <c r="O1" s="83"/>
      <c r="P1" s="84"/>
      <c r="R1" s="81"/>
      <c r="S1" s="81"/>
      <c r="T1" s="81"/>
      <c r="U1" s="81"/>
      <c r="V1" s="29"/>
    </row>
    <row r="2" spans="1:22" ht="27" customHeight="1" thickBot="1" x14ac:dyDescent="0.35">
      <c r="A2" s="8"/>
      <c r="B2" s="2" t="s">
        <v>18</v>
      </c>
      <c r="C2" s="10"/>
      <c r="D2" s="3">
        <v>2015</v>
      </c>
      <c r="E2" s="4">
        <v>2016</v>
      </c>
      <c r="F2" s="4">
        <v>2017</v>
      </c>
      <c r="G2" s="4">
        <v>2018</v>
      </c>
      <c r="H2" s="4">
        <v>2019</v>
      </c>
      <c r="I2" s="5" t="s">
        <v>1</v>
      </c>
      <c r="J2" s="16"/>
      <c r="K2" s="3">
        <v>2020</v>
      </c>
      <c r="L2" s="4">
        <v>2021</v>
      </c>
      <c r="M2" s="4">
        <v>2022</v>
      </c>
      <c r="N2" s="4">
        <v>2023</v>
      </c>
      <c r="O2" s="4">
        <v>2024</v>
      </c>
      <c r="P2" s="5" t="s">
        <v>1</v>
      </c>
      <c r="Q2" s="2" t="s">
        <v>12</v>
      </c>
      <c r="R2" s="30"/>
      <c r="S2" s="31"/>
      <c r="T2" s="30"/>
      <c r="U2" s="31"/>
      <c r="V2" s="32"/>
    </row>
    <row r="3" spans="1:22" s="6" customFormat="1" ht="27" customHeight="1" x14ac:dyDescent="0.3">
      <c r="A3" s="68"/>
      <c r="B3" s="1" t="s">
        <v>32</v>
      </c>
      <c r="C3" s="10"/>
      <c r="D3" s="72">
        <v>430.5</v>
      </c>
      <c r="E3" s="73">
        <v>456.3</v>
      </c>
      <c r="F3" s="73">
        <v>506.6</v>
      </c>
      <c r="G3" s="73">
        <v>549.5</v>
      </c>
      <c r="H3" s="73">
        <v>583.20000000000005</v>
      </c>
      <c r="I3" s="74">
        <f>SUM(D3:H3)</f>
        <v>2526.1000000000004</v>
      </c>
      <c r="J3" s="67"/>
      <c r="K3" s="72">
        <v>540.5</v>
      </c>
      <c r="L3" s="73">
        <v>579.29999999999995</v>
      </c>
      <c r="M3" s="73">
        <v>595.6</v>
      </c>
      <c r="N3" s="73">
        <v>648.1</v>
      </c>
      <c r="O3" s="73">
        <v>689.4</v>
      </c>
      <c r="P3" s="74">
        <f>SUM(K3:O3)</f>
        <v>3052.9</v>
      </c>
      <c r="Q3" s="6" t="s">
        <v>30</v>
      </c>
      <c r="R3" s="69"/>
      <c r="S3" s="70"/>
      <c r="T3" s="69"/>
      <c r="U3" s="70"/>
      <c r="V3" s="71"/>
    </row>
    <row r="4" spans="1:22" ht="25.5" customHeight="1" x14ac:dyDescent="0.3">
      <c r="A4" s="8"/>
      <c r="B4" s="1" t="s">
        <v>26</v>
      </c>
      <c r="D4" s="37">
        <f>D3-D7</f>
        <v>405.5</v>
      </c>
      <c r="E4" s="11">
        <f t="shared" ref="E4:I4" si="0">E3-E7</f>
        <v>439.40000000000003</v>
      </c>
      <c r="F4" s="11">
        <f t="shared" si="0"/>
        <v>482.3</v>
      </c>
      <c r="G4" s="11">
        <f t="shared" si="0"/>
        <v>509.3</v>
      </c>
      <c r="H4" s="11">
        <f t="shared" si="0"/>
        <v>537.5</v>
      </c>
      <c r="I4" s="38">
        <f t="shared" si="0"/>
        <v>2374.0000000000005</v>
      </c>
      <c r="J4" s="88" t="s">
        <v>31</v>
      </c>
      <c r="K4" s="75">
        <f>K3-K7</f>
        <v>527.70000000000005</v>
      </c>
      <c r="L4" s="76">
        <f t="shared" ref="L4:O4" si="1">L3-L7</f>
        <v>557.09999999999991</v>
      </c>
      <c r="M4" s="76">
        <f t="shared" si="1"/>
        <v>582</v>
      </c>
      <c r="N4" s="76">
        <f t="shared" si="1"/>
        <v>620.20000000000005</v>
      </c>
      <c r="O4" s="76">
        <f t="shared" si="1"/>
        <v>648.9</v>
      </c>
      <c r="P4" s="78">
        <f>P3-P7</f>
        <v>2935.9</v>
      </c>
      <c r="Q4" s="6"/>
      <c r="R4" s="33"/>
      <c r="S4" s="33"/>
      <c r="T4" s="33"/>
      <c r="U4" s="33"/>
      <c r="V4" s="29"/>
    </row>
    <row r="5" spans="1:22" x14ac:dyDescent="0.3">
      <c r="A5" s="8"/>
      <c r="B5" s="1" t="s">
        <v>27</v>
      </c>
      <c r="D5" s="37"/>
      <c r="E5" s="11">
        <f>D4*-0.006</f>
        <v>-2.4329999999999998</v>
      </c>
      <c r="F5" s="11">
        <f>(E4*-0.006)+E5</f>
        <v>-5.0693999999999999</v>
      </c>
      <c r="G5" s="11">
        <f t="shared" ref="G5:H5" si="2">(F4*-0.006)+F5</f>
        <v>-7.9632000000000005</v>
      </c>
      <c r="H5" s="11">
        <f t="shared" si="2"/>
        <v>-11.019</v>
      </c>
      <c r="I5" s="77">
        <f>SUM(D5:H5)</f>
        <v>-26.4846</v>
      </c>
      <c r="J5" s="88"/>
      <c r="K5" s="44"/>
      <c r="L5" s="13">
        <f>K4*-0.003</f>
        <v>-1.5831000000000002</v>
      </c>
      <c r="M5" s="13">
        <f>(L4*-0.003)+L5</f>
        <v>-3.2544</v>
      </c>
      <c r="N5" s="13">
        <f>(M4*-0.003)+M5</f>
        <v>-5.0004</v>
      </c>
      <c r="O5" s="13">
        <f>(N4*-0.003)+N5</f>
        <v>-6.8610000000000007</v>
      </c>
      <c r="P5" s="45">
        <f>SUM(L5:O5)</f>
        <v>-16.698900000000002</v>
      </c>
      <c r="Q5" s="6"/>
      <c r="R5" s="33"/>
      <c r="S5" s="33"/>
      <c r="T5" s="33"/>
      <c r="U5" s="33"/>
      <c r="V5" s="29"/>
    </row>
    <row r="6" spans="1:22" x14ac:dyDescent="0.3">
      <c r="A6" s="8"/>
      <c r="B6" s="1" t="s">
        <v>28</v>
      </c>
      <c r="D6" s="37">
        <f>D4</f>
        <v>405.5</v>
      </c>
      <c r="E6" s="11">
        <f>E4+E5</f>
        <v>436.96700000000004</v>
      </c>
      <c r="F6" s="11">
        <f t="shared" ref="F6:H6" si="3">F4+F5</f>
        <v>477.23060000000004</v>
      </c>
      <c r="G6" s="11">
        <f t="shared" si="3"/>
        <v>501.33680000000004</v>
      </c>
      <c r="H6" s="11">
        <f t="shared" si="3"/>
        <v>526.48099999999999</v>
      </c>
      <c r="I6" s="38">
        <f>I4+I5</f>
        <v>2347.5154000000002</v>
      </c>
      <c r="J6" s="88"/>
      <c r="K6" s="46">
        <f>K4+K5</f>
        <v>527.70000000000005</v>
      </c>
      <c r="L6" s="13">
        <f t="shared" ref="L6:P6" si="4">L4+L5</f>
        <v>555.51689999999996</v>
      </c>
      <c r="M6" s="13">
        <f t="shared" si="4"/>
        <v>578.74559999999997</v>
      </c>
      <c r="N6" s="13">
        <f t="shared" si="4"/>
        <v>615.19960000000003</v>
      </c>
      <c r="O6" s="13">
        <f t="shared" si="4"/>
        <v>642.03899999999999</v>
      </c>
      <c r="P6" s="45">
        <f t="shared" si="4"/>
        <v>2919.2011000000002</v>
      </c>
      <c r="Q6" s="6"/>
      <c r="R6" s="33"/>
      <c r="S6" s="33"/>
      <c r="T6" s="33"/>
      <c r="U6" s="33"/>
      <c r="V6" s="29"/>
    </row>
    <row r="7" spans="1:22" x14ac:dyDescent="0.3">
      <c r="A7" s="8"/>
      <c r="B7" s="1" t="s">
        <v>20</v>
      </c>
      <c r="D7" s="37">
        <v>25</v>
      </c>
      <c r="E7" s="11">
        <v>16.899999999999999</v>
      </c>
      <c r="F7" s="11">
        <v>24.3</v>
      </c>
      <c r="G7" s="11">
        <v>40.200000000000003</v>
      </c>
      <c r="H7" s="11">
        <v>45.7</v>
      </c>
      <c r="I7" s="38">
        <f>SUM(D7:H7)</f>
        <v>152.10000000000002</v>
      </c>
      <c r="J7" s="35"/>
      <c r="K7" s="46">
        <v>12.8</v>
      </c>
      <c r="L7" s="13">
        <v>22.2</v>
      </c>
      <c r="M7" s="13">
        <v>13.6</v>
      </c>
      <c r="N7" s="13">
        <v>27.9</v>
      </c>
      <c r="O7" s="13">
        <v>40.5</v>
      </c>
      <c r="P7" s="45">
        <f>SUM(K7:O7)</f>
        <v>117</v>
      </c>
      <c r="Q7" s="6" t="s">
        <v>25</v>
      </c>
      <c r="R7" s="33"/>
      <c r="S7" s="33"/>
      <c r="T7" s="33"/>
      <c r="U7" s="33"/>
      <c r="V7" s="29"/>
    </row>
    <row r="8" spans="1:22" x14ac:dyDescent="0.3">
      <c r="A8" s="8"/>
      <c r="B8" s="1" t="s">
        <v>21</v>
      </c>
      <c r="D8" s="37"/>
      <c r="E8" s="11">
        <f>D7*-0.006</f>
        <v>-0.15</v>
      </c>
      <c r="F8" s="11">
        <f>(E7*-0.006)+E8</f>
        <v>-0.25139999999999996</v>
      </c>
      <c r="G8" s="11">
        <f t="shared" ref="G8:H8" si="5">(F7*-0.006)+F8</f>
        <v>-0.3972</v>
      </c>
      <c r="H8" s="11">
        <f t="shared" si="5"/>
        <v>-0.63840000000000008</v>
      </c>
      <c r="I8" s="38">
        <f>SUM(E8:H8)</f>
        <v>-1.4370000000000001</v>
      </c>
      <c r="J8" s="35"/>
      <c r="K8" s="46"/>
      <c r="L8" s="13">
        <f>K7*-0.003</f>
        <v>-3.8400000000000004E-2</v>
      </c>
      <c r="M8" s="13">
        <f>(L7*-0.003)+L8</f>
        <v>-0.105</v>
      </c>
      <c r="N8" s="13">
        <f t="shared" ref="N8:O8" si="6">(M7*-0.003)+M8</f>
        <v>-0.14579999999999999</v>
      </c>
      <c r="O8" s="13">
        <f t="shared" si="6"/>
        <v>-0.22949999999999998</v>
      </c>
      <c r="P8" s="45">
        <f>SUM(L8:O8)</f>
        <v>-0.51869999999999994</v>
      </c>
      <c r="Q8" s="6"/>
      <c r="R8" s="33"/>
      <c r="S8" s="33"/>
      <c r="T8" s="33"/>
      <c r="U8" s="33"/>
      <c r="V8" s="29"/>
    </row>
    <row r="9" spans="1:22" ht="13.5" thickBot="1" x14ac:dyDescent="0.35">
      <c r="B9" s="1" t="s">
        <v>22</v>
      </c>
      <c r="D9" s="39">
        <f>D7</f>
        <v>25</v>
      </c>
      <c r="E9" s="40">
        <f>E7+E8</f>
        <v>16.75</v>
      </c>
      <c r="F9" s="40">
        <f t="shared" ref="F9:H9" si="7">F7+F8</f>
        <v>24.0486</v>
      </c>
      <c r="G9" s="40">
        <f t="shared" si="7"/>
        <v>39.802800000000005</v>
      </c>
      <c r="H9" s="40">
        <f t="shared" si="7"/>
        <v>45.061600000000006</v>
      </c>
      <c r="I9" s="41">
        <f>SUM(D9:H9)</f>
        <v>150.66300000000001</v>
      </c>
      <c r="J9" s="34"/>
      <c r="K9" s="47">
        <f>K7</f>
        <v>12.8</v>
      </c>
      <c r="L9" s="48">
        <f>L7+L8</f>
        <v>22.1616</v>
      </c>
      <c r="M9" s="48">
        <f t="shared" ref="M9:O9" si="8">M7+M8</f>
        <v>13.494999999999999</v>
      </c>
      <c r="N9" s="48">
        <f t="shared" si="8"/>
        <v>27.754199999999997</v>
      </c>
      <c r="O9" s="48">
        <f t="shared" si="8"/>
        <v>40.270499999999998</v>
      </c>
      <c r="P9" s="49">
        <f>SUM(K9:O9)</f>
        <v>116.4813</v>
      </c>
      <c r="R9" s="29"/>
      <c r="S9" s="29"/>
      <c r="T9" s="29"/>
      <c r="U9" s="29"/>
      <c r="V9" s="29"/>
    </row>
    <row r="10" spans="1:22" ht="13.5" thickBot="1" x14ac:dyDescent="0.35">
      <c r="D10" s="28"/>
      <c r="E10" s="6"/>
      <c r="F10" s="6"/>
      <c r="G10" s="6"/>
      <c r="H10" s="6"/>
      <c r="I10" s="6"/>
      <c r="J10" s="34"/>
      <c r="R10" s="29"/>
      <c r="S10" s="29"/>
      <c r="T10" s="29"/>
      <c r="U10" s="29"/>
      <c r="V10" s="29"/>
    </row>
    <row r="11" spans="1:22" x14ac:dyDescent="0.3">
      <c r="D11" s="82" t="s">
        <v>3</v>
      </c>
      <c r="E11" s="83"/>
      <c r="F11" s="83"/>
      <c r="G11" s="83"/>
      <c r="H11" s="83"/>
      <c r="I11" s="84"/>
      <c r="J11" s="15"/>
      <c r="K11" s="82" t="s">
        <v>4</v>
      </c>
      <c r="L11" s="83"/>
      <c r="M11" s="83"/>
      <c r="N11" s="83"/>
      <c r="O11" s="83"/>
      <c r="P11" s="84"/>
    </row>
    <row r="12" spans="1:22" ht="26.5" thickBot="1" x14ac:dyDescent="0.35">
      <c r="D12" s="3">
        <v>2015</v>
      </c>
      <c r="E12" s="4">
        <v>2016</v>
      </c>
      <c r="F12" s="4">
        <v>2017</v>
      </c>
      <c r="G12" s="4">
        <v>2018</v>
      </c>
      <c r="H12" s="4">
        <v>2019</v>
      </c>
      <c r="I12" s="5" t="s">
        <v>1</v>
      </c>
      <c r="J12" s="16"/>
      <c r="K12" s="3">
        <v>2020</v>
      </c>
      <c r="L12" s="4">
        <v>2021</v>
      </c>
      <c r="M12" s="4">
        <v>2022</v>
      </c>
      <c r="N12" s="4">
        <v>2023</v>
      </c>
      <c r="O12" s="4">
        <v>2024</v>
      </c>
      <c r="P12" s="5" t="s">
        <v>1</v>
      </c>
    </row>
    <row r="13" spans="1:22" x14ac:dyDescent="0.3">
      <c r="B13" s="1" t="s">
        <v>29</v>
      </c>
      <c r="D13" s="42">
        <f>D6</f>
        <v>405.5</v>
      </c>
      <c r="E13" s="43">
        <f>D13*G93</f>
        <v>411.58249999999998</v>
      </c>
      <c r="F13" s="43">
        <f>E13*G94</f>
        <v>416.93307249999992</v>
      </c>
      <c r="G13" s="43">
        <f>F13*G95</f>
        <v>419.43467093499993</v>
      </c>
      <c r="H13" s="43">
        <f>G13*G96</f>
        <v>423.20958297341491</v>
      </c>
      <c r="I13" s="50">
        <f>SUM(D13:H13)</f>
        <v>2076.659826408415</v>
      </c>
      <c r="J13" s="7"/>
      <c r="K13" s="42">
        <f>K6</f>
        <v>527.70000000000005</v>
      </c>
      <c r="L13" s="43">
        <f>K13*G97</f>
        <v>532.44930000000011</v>
      </c>
      <c r="M13" s="43">
        <f>L13*G97</f>
        <v>537.24134370000013</v>
      </c>
      <c r="N13" s="43">
        <f>M13*G97</f>
        <v>542.07651579330025</v>
      </c>
      <c r="O13" s="43">
        <f>N13*G97</f>
        <v>546.95520443544001</v>
      </c>
      <c r="P13" s="50">
        <f>SUM(K13:O13)</f>
        <v>2686.4223639287402</v>
      </c>
      <c r="Q13" s="12"/>
    </row>
    <row r="14" spans="1:22" ht="13.5" thickBot="1" x14ac:dyDescent="0.35">
      <c r="B14" s="1" t="s">
        <v>23</v>
      </c>
      <c r="D14" s="51">
        <f>D7</f>
        <v>25</v>
      </c>
      <c r="E14" s="52">
        <f>D14*G93</f>
        <v>25.374999999999996</v>
      </c>
      <c r="F14" s="52">
        <f>E14*G94</f>
        <v>25.704874999999994</v>
      </c>
      <c r="G14" s="52">
        <f>F14*G95</f>
        <v>25.859104249999994</v>
      </c>
      <c r="H14" s="52">
        <f>G14*G96</f>
        <v>26.091836188249992</v>
      </c>
      <c r="I14" s="53">
        <f>SUM(D14:H14)</f>
        <v>128.03081543824999</v>
      </c>
      <c r="J14" s="7"/>
      <c r="K14" s="54">
        <f>K7</f>
        <v>12.8</v>
      </c>
      <c r="L14" s="52">
        <f>K14*G97</f>
        <v>12.915200000000002</v>
      </c>
      <c r="M14" s="52">
        <f>L14*G97</f>
        <v>13.031436800000003</v>
      </c>
      <c r="N14" s="52">
        <f>M14*G97</f>
        <v>13.148719731200005</v>
      </c>
      <c r="O14" s="52">
        <f>N14*G97</f>
        <v>13.267058208780806</v>
      </c>
      <c r="P14" s="53">
        <f>SUM(K14:O14)</f>
        <v>65.162414739980818</v>
      </c>
      <c r="Q14" s="12"/>
    </row>
    <row r="15" spans="1:22" ht="13.5" thickBot="1" x14ac:dyDescent="0.35"/>
    <row r="16" spans="1:22" ht="26.25" customHeight="1" thickBot="1" x14ac:dyDescent="0.35">
      <c r="D16" s="85" t="s">
        <v>5</v>
      </c>
      <c r="E16" s="86"/>
      <c r="F16" s="86"/>
      <c r="G16" s="86"/>
      <c r="H16" s="86"/>
      <c r="I16" s="86"/>
      <c r="J16" s="87"/>
      <c r="K16" s="85" t="s">
        <v>6</v>
      </c>
      <c r="L16" s="86"/>
      <c r="M16" s="86"/>
      <c r="N16" s="86"/>
      <c r="O16" s="86"/>
      <c r="P16" s="86"/>
      <c r="Q16" s="87"/>
      <c r="R16" s="79" t="s">
        <v>7</v>
      </c>
      <c r="S16" s="80"/>
    </row>
    <row r="17" spans="1:19" ht="52" x14ac:dyDescent="0.3">
      <c r="D17" s="17"/>
      <c r="E17" s="18"/>
      <c r="F17" s="18"/>
      <c r="G17" s="18"/>
      <c r="H17" s="18"/>
      <c r="I17" s="19" t="s">
        <v>14</v>
      </c>
      <c r="J17" s="20" t="s">
        <v>15</v>
      </c>
      <c r="K17" s="18"/>
      <c r="L17" s="18"/>
      <c r="M17" s="18"/>
      <c r="N17" s="18"/>
      <c r="O17" s="18"/>
      <c r="P17" s="19" t="s">
        <v>14</v>
      </c>
      <c r="Q17" s="20" t="s">
        <v>15</v>
      </c>
      <c r="R17" s="21" t="s">
        <v>16</v>
      </c>
      <c r="S17" s="22" t="s">
        <v>17</v>
      </c>
    </row>
    <row r="18" spans="1:19" x14ac:dyDescent="0.3">
      <c r="B18" s="9" t="s">
        <v>19</v>
      </c>
      <c r="D18" s="55"/>
      <c r="E18" s="56"/>
      <c r="F18" s="56"/>
      <c r="G18" s="56"/>
      <c r="H18" s="56"/>
      <c r="I18" s="57">
        <f>(I13-I6)*-1</f>
        <v>270.8555735915852</v>
      </c>
      <c r="J18" s="58">
        <f>I18/I6</f>
        <v>0.115379679124399</v>
      </c>
      <c r="K18" s="56"/>
      <c r="L18" s="56"/>
      <c r="M18" s="56"/>
      <c r="N18" s="56"/>
      <c r="O18" s="56"/>
      <c r="P18" s="57">
        <f>(P13-P6)*-1</f>
        <v>232.77873607126003</v>
      </c>
      <c r="Q18" s="58">
        <f>P18/P6</f>
        <v>7.9740561919923916E-2</v>
      </c>
      <c r="R18" s="14">
        <f>Q18-J18</f>
        <v>-3.5639117204475088E-2</v>
      </c>
      <c r="S18" s="66">
        <f>R18/J18</f>
        <v>-0.30888556351461188</v>
      </c>
    </row>
    <row r="19" spans="1:19" x14ac:dyDescent="0.3">
      <c r="B19" s="9" t="s">
        <v>24</v>
      </c>
      <c r="D19" s="59"/>
      <c r="E19" s="60"/>
      <c r="F19" s="60"/>
      <c r="G19" s="60"/>
      <c r="H19" s="60"/>
      <c r="I19" s="61">
        <f>I9-I14</f>
        <v>22.632184561750023</v>
      </c>
      <c r="J19" s="62">
        <f>I19/I9</f>
        <v>0.1502172700779224</v>
      </c>
      <c r="K19" s="60"/>
      <c r="L19" s="60"/>
      <c r="M19" s="60"/>
      <c r="N19" s="60"/>
      <c r="O19" s="60"/>
      <c r="P19" s="65">
        <f>P9-P14</f>
        <v>51.318885260019186</v>
      </c>
      <c r="Q19" s="62">
        <f>P19/P9</f>
        <v>0.44057617196939924</v>
      </c>
      <c r="R19" s="63"/>
      <c r="S19" s="64"/>
    </row>
    <row r="22" spans="1:19" x14ac:dyDescent="0.3">
      <c r="A22" s="8"/>
    </row>
    <row r="23" spans="1:19" x14ac:dyDescent="0.3">
      <c r="A23" s="8"/>
      <c r="P23" s="36"/>
    </row>
    <row r="24" spans="1:19" x14ac:dyDescent="0.3">
      <c r="A24" s="8"/>
    </row>
    <row r="25" spans="1:19" x14ac:dyDescent="0.3">
      <c r="A25" s="8"/>
    </row>
    <row r="26" spans="1:19" x14ac:dyDescent="0.3">
      <c r="A26" s="8"/>
    </row>
    <row r="27" spans="1:19" x14ac:dyDescent="0.3">
      <c r="A27" s="8"/>
    </row>
    <row r="28" spans="1:19" x14ac:dyDescent="0.3">
      <c r="A28" s="8"/>
    </row>
    <row r="29" spans="1:19" x14ac:dyDescent="0.3">
      <c r="A29" s="8"/>
    </row>
    <row r="30" spans="1:19" x14ac:dyDescent="0.3">
      <c r="A30" s="8"/>
    </row>
    <row r="31" spans="1:19" x14ac:dyDescent="0.3">
      <c r="A31" s="8"/>
    </row>
    <row r="32" spans="1:19" x14ac:dyDescent="0.3">
      <c r="A32" s="8"/>
    </row>
    <row r="33" spans="1:1" x14ac:dyDescent="0.3">
      <c r="A33" s="8"/>
    </row>
    <row r="34" spans="1:1" x14ac:dyDescent="0.3">
      <c r="A34" s="8"/>
    </row>
    <row r="35" spans="1:1" x14ac:dyDescent="0.3">
      <c r="A35" s="8"/>
    </row>
    <row r="36" spans="1:1" x14ac:dyDescent="0.3">
      <c r="A36" s="8"/>
    </row>
    <row r="37" spans="1:1" x14ac:dyDescent="0.3">
      <c r="A37" s="8"/>
    </row>
    <row r="38" spans="1:1" x14ac:dyDescent="0.3">
      <c r="A38" s="8"/>
    </row>
    <row r="39" spans="1:1" x14ac:dyDescent="0.3">
      <c r="A39" s="8"/>
    </row>
    <row r="40" spans="1:1" x14ac:dyDescent="0.3">
      <c r="A40" s="8"/>
    </row>
    <row r="41" spans="1:1" x14ac:dyDescent="0.3">
      <c r="A41" s="8"/>
    </row>
    <row r="42" spans="1:1" x14ac:dyDescent="0.3">
      <c r="A42" s="8"/>
    </row>
    <row r="43" spans="1:1" x14ac:dyDescent="0.3">
      <c r="A43" s="8"/>
    </row>
    <row r="44" spans="1:1" x14ac:dyDescent="0.3">
      <c r="A44" s="8"/>
    </row>
    <row r="91" spans="2:7" x14ac:dyDescent="0.3">
      <c r="B91" s="1" t="s">
        <v>13</v>
      </c>
      <c r="D91" s="23"/>
      <c r="E91" s="24" t="s">
        <v>8</v>
      </c>
      <c r="F91" s="24" t="s">
        <v>9</v>
      </c>
      <c r="G91" s="24" t="s">
        <v>10</v>
      </c>
    </row>
    <row r="92" spans="2:7" x14ac:dyDescent="0.3">
      <c r="D92" s="24">
        <v>2015</v>
      </c>
      <c r="E92" s="25">
        <v>1.016</v>
      </c>
      <c r="F92" s="24">
        <v>6.0000000000000001E-3</v>
      </c>
      <c r="G92" s="26">
        <f>E92-F92</f>
        <v>1.01</v>
      </c>
    </row>
    <row r="93" spans="2:7" x14ac:dyDescent="0.3">
      <c r="D93" s="24">
        <v>2016</v>
      </c>
      <c r="E93" s="25">
        <v>1.0209999999999999</v>
      </c>
      <c r="F93" s="24">
        <v>6.0000000000000001E-3</v>
      </c>
      <c r="G93" s="26">
        <f t="shared" ref="G93:G98" si="9">E93-F93</f>
        <v>1.0149999999999999</v>
      </c>
    </row>
    <row r="94" spans="2:7" x14ac:dyDescent="0.3">
      <c r="D94" s="24">
        <v>2017</v>
      </c>
      <c r="E94" s="25">
        <v>1.0189999999999999</v>
      </c>
      <c r="F94" s="24">
        <v>6.0000000000000001E-3</v>
      </c>
      <c r="G94" s="26">
        <f t="shared" si="9"/>
        <v>1.0129999999999999</v>
      </c>
    </row>
    <row r="95" spans="2:7" x14ac:dyDescent="0.3">
      <c r="D95" s="24">
        <v>2018</v>
      </c>
      <c r="E95" s="25">
        <v>1.012</v>
      </c>
      <c r="F95" s="24">
        <v>6.0000000000000001E-3</v>
      </c>
      <c r="G95" s="26">
        <f t="shared" si="9"/>
        <v>1.006</v>
      </c>
    </row>
    <row r="96" spans="2:7" x14ac:dyDescent="0.3">
      <c r="D96" s="24">
        <v>2019</v>
      </c>
      <c r="E96" s="25">
        <v>1.0149999999999999</v>
      </c>
      <c r="F96" s="24">
        <v>6.0000000000000001E-3</v>
      </c>
      <c r="G96" s="26">
        <f t="shared" si="9"/>
        <v>1.0089999999999999</v>
      </c>
    </row>
    <row r="97" spans="4:7" x14ac:dyDescent="0.3">
      <c r="D97" s="24">
        <v>2020</v>
      </c>
      <c r="E97" s="25">
        <v>1.012</v>
      </c>
      <c r="F97" s="24">
        <v>3.0000000000000001E-3</v>
      </c>
      <c r="G97" s="26">
        <f t="shared" si="9"/>
        <v>1.0090000000000001</v>
      </c>
    </row>
    <row r="98" spans="4:7" x14ac:dyDescent="0.3">
      <c r="D98" s="27" t="s">
        <v>11</v>
      </c>
      <c r="E98" s="25">
        <v>1.012</v>
      </c>
      <c r="F98" s="24">
        <v>6.0000000000000001E-3</v>
      </c>
      <c r="G98" s="26">
        <f t="shared" si="9"/>
        <v>1.006</v>
      </c>
    </row>
  </sheetData>
  <mergeCells count="10">
    <mergeCell ref="R16:S16"/>
    <mergeCell ref="R1:S1"/>
    <mergeCell ref="T1:U1"/>
    <mergeCell ref="D1:I1"/>
    <mergeCell ref="K1:P1"/>
    <mergeCell ref="D11:I11"/>
    <mergeCell ref="K11:P11"/>
    <mergeCell ref="D16:J16"/>
    <mergeCell ref="K16:Q16"/>
    <mergeCell ref="J4:J6"/>
  </mergeCells>
  <pageMargins left="0.7" right="0.7" top="0.75" bottom="0.75" header="0.3" footer="0.3"/>
  <pageSetup paperSize="17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 CIR vs IRM 2015 - 2024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Lawrie Gluck</dc:creator>
  <cp:lastModifiedBy>Lillian Ing</cp:lastModifiedBy>
  <cp:lastPrinted>2019-07-04T11:44:22Z</cp:lastPrinted>
  <dcterms:created xsi:type="dcterms:W3CDTF">2019-02-04T22:24:14Z</dcterms:created>
  <dcterms:modified xsi:type="dcterms:W3CDTF">2019-07-05T21:30:48Z</dcterms:modified>
</cp:coreProperties>
</file>