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OEB\2020_EDR\EB_2019_0032_EnWin_CoS\"/>
    </mc:Choice>
  </mc:AlternateContent>
  <bookViews>
    <workbookView xWindow="0" yWindow="0" windowWidth="19960" windowHeight="1005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31" i="1" l="1"/>
  <c r="R30" i="1"/>
  <c r="R29" i="1"/>
  <c r="R28" i="1"/>
  <c r="R27" i="1"/>
  <c r="R26" i="1"/>
  <c r="R25" i="1"/>
  <c r="R24" i="1"/>
  <c r="R23" i="1"/>
  <c r="R22" i="1"/>
  <c r="R21" i="1"/>
  <c r="R20" i="1"/>
  <c r="P31" i="1"/>
  <c r="P20" i="1"/>
  <c r="P21" i="1"/>
  <c r="P22" i="1"/>
  <c r="P23" i="1"/>
  <c r="P24" i="1"/>
  <c r="P25" i="1"/>
  <c r="P26" i="1"/>
  <c r="P27" i="1"/>
  <c r="P28" i="1"/>
  <c r="P29" i="1"/>
  <c r="P30" i="1"/>
  <c r="S7" i="1"/>
  <c r="S8" i="1" s="1"/>
  <c r="S9" i="1" s="1"/>
  <c r="S10" i="1" s="1"/>
  <c r="S11" i="1" s="1"/>
  <c r="S12" i="1" s="1"/>
  <c r="S13" i="1" s="1"/>
  <c r="S6" i="1"/>
  <c r="R6" i="1"/>
  <c r="R7" i="1"/>
  <c r="R8" i="1"/>
  <c r="R9" i="1"/>
  <c r="R10" i="1"/>
  <c r="R11" i="1"/>
  <c r="R12" i="1"/>
  <c r="R13" i="1"/>
  <c r="R14" i="1"/>
  <c r="R15" i="1"/>
  <c r="R16" i="1"/>
  <c r="R5" i="1"/>
  <c r="Q15" i="1"/>
  <c r="Q16" i="1"/>
  <c r="Q14" i="1"/>
  <c r="Q6" i="1"/>
  <c r="Q7" i="1"/>
  <c r="Q8" i="1"/>
  <c r="Q9" i="1"/>
  <c r="Q10" i="1"/>
  <c r="Q11" i="1"/>
  <c r="Q12" i="1"/>
  <c r="Q13" i="1"/>
  <c r="Q5" i="1"/>
  <c r="P15" i="1"/>
  <c r="P16" i="1"/>
  <c r="P14" i="1"/>
  <c r="P6" i="1"/>
  <c r="P7" i="1"/>
  <c r="P8" i="1"/>
  <c r="P9" i="1"/>
  <c r="P10" i="1"/>
  <c r="P11" i="1"/>
  <c r="P12" i="1"/>
  <c r="P13" i="1"/>
  <c r="P5" i="1"/>
  <c r="P4" i="1"/>
  <c r="L31" i="1" l="1"/>
  <c r="K31" i="1"/>
  <c r="C15" i="1" l="1"/>
  <c r="C14" i="1" s="1"/>
  <c r="N17" i="1"/>
  <c r="N30" i="1" s="1"/>
  <c r="K20" i="1"/>
  <c r="L20" i="1"/>
  <c r="K21" i="1"/>
  <c r="L21" i="1"/>
  <c r="K22" i="1"/>
  <c r="L22" i="1"/>
  <c r="K23" i="1"/>
  <c r="L23" i="1"/>
  <c r="K24" i="1"/>
  <c r="L24" i="1"/>
  <c r="K25" i="1"/>
  <c r="L25" i="1"/>
  <c r="K26" i="1"/>
  <c r="L26" i="1"/>
  <c r="K27" i="1"/>
  <c r="L27" i="1"/>
  <c r="L28" i="1"/>
  <c r="C29" i="1"/>
  <c r="J29" i="1" s="1"/>
  <c r="K29" i="1"/>
  <c r="L29" i="1"/>
  <c r="C30" i="1"/>
  <c r="J30" i="1" s="1"/>
  <c r="K30" i="1"/>
  <c r="L30" i="1"/>
  <c r="J31" i="1"/>
  <c r="C13" i="1" l="1"/>
  <c r="C28" i="1"/>
  <c r="J28" i="1" s="1"/>
  <c r="C12" i="1" l="1"/>
  <c r="C27" i="1"/>
  <c r="J27" i="1" s="1"/>
  <c r="C11" i="1" l="1"/>
  <c r="C26" i="1"/>
  <c r="J26" i="1" s="1"/>
  <c r="C10" i="1" l="1"/>
  <c r="C25" i="1"/>
  <c r="J25" i="1" s="1"/>
  <c r="C9" i="1" l="1"/>
  <c r="C24" i="1"/>
  <c r="J24" i="1" s="1"/>
  <c r="C8" i="1" l="1"/>
  <c r="C23" i="1"/>
  <c r="J23" i="1" s="1"/>
  <c r="C7" i="1" l="1"/>
  <c r="C22" i="1"/>
  <c r="J22" i="1" s="1"/>
  <c r="C6" i="1" l="1"/>
  <c r="C21" i="1"/>
  <c r="J21" i="1" s="1"/>
  <c r="C5" i="1" l="1"/>
  <c r="C19" i="1" s="1"/>
  <c r="J19" i="1" s="1"/>
  <c r="C20" i="1"/>
  <c r="J20" i="1" s="1"/>
</calcChain>
</file>

<file path=xl/sharedStrings.xml><?xml version="1.0" encoding="utf-8"?>
<sst xmlns="http://schemas.openxmlformats.org/spreadsheetml/2006/main" count="48" uniqueCount="24">
  <si>
    <t>Distribution System (Total)</t>
  </si>
  <si>
    <t>Calendar Year</t>
  </si>
  <si>
    <r>
      <t xml:space="preserve">Consumption (kWh) </t>
    </r>
    <r>
      <rPr>
        <b/>
        <vertAlign val="superscript"/>
        <sz val="10"/>
        <rFont val="Arial"/>
        <family val="2"/>
      </rPr>
      <t>(3)</t>
    </r>
  </si>
  <si>
    <t>(for 2020 Cost of Service</t>
  </si>
  <si>
    <t>Actual (Weather actual)</t>
  </si>
  <si>
    <t>Weather-normalized</t>
  </si>
  <si>
    <t>Historical</t>
  </si>
  <si>
    <t>Actual</t>
  </si>
  <si>
    <t>Board Approved</t>
  </si>
  <si>
    <t>Forecast</t>
  </si>
  <si>
    <t>Bridge Year</t>
  </si>
  <si>
    <t>Test Year</t>
  </si>
  <si>
    <t>Variance Analysis</t>
  </si>
  <si>
    <t>Year</t>
  </si>
  <si>
    <t>Year-over-year</t>
  </si>
  <si>
    <t>Versus Board-approved</t>
  </si>
  <si>
    <t>Geometric Mean</t>
  </si>
  <si>
    <t/>
  </si>
  <si>
    <t>Ln(Weather-Normalized)</t>
  </si>
  <si>
    <t>Exp(Ln (Weather-Normalized))</t>
  </si>
  <si>
    <t>P</t>
  </si>
  <si>
    <t>Q</t>
  </si>
  <si>
    <t>R</t>
  </si>
  <si>
    <t>Trend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</si>
</sst>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_-* #,##0_-;\-* #,##0_-;_-* &quot;-&quot;??_-;_-@_-"/>
    <numFmt numFmtId="165" formatCode="0.0%"/>
    <numFmt numFmtId="172" formatCode="_-* #,##0.0000000_-;\-* #,##0.0000000_-;_-* &quot;-&quot;??_-;_-@_-"/>
    <numFmt numFmtId="175" formatCode="_(* #,##0_);_(* \(#,##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4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i/>
      <sz val="10"/>
      <name val="Arial"/>
      <family val="2"/>
    </font>
    <font>
      <sz val="10"/>
      <color theme="0" tint="-0.34998626667073579"/>
      <name val="Arial"/>
      <family val="2"/>
    </font>
    <font>
      <sz val="10"/>
      <color theme="0"/>
      <name val="Arial"/>
      <family val="2"/>
    </font>
    <font>
      <i/>
      <sz val="10"/>
      <color theme="0"/>
      <name val="Arial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7">
    <xf numFmtId="0" fontId="0" fillId="0" borderId="0" xfId="0"/>
    <xf numFmtId="0" fontId="2" fillId="0" borderId="0" xfId="0" applyFont="1" applyFill="1" applyAlignment="1">
      <alignment horizontal="left" vertical="top"/>
    </xf>
    <xf numFmtId="0" fontId="3" fillId="0" borderId="0" xfId="0" applyFont="1" applyFill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1" xfId="0" applyFont="1" applyBorder="1" applyAlignment="1">
      <alignment horizontal="left" vertical="top"/>
    </xf>
    <xf numFmtId="0" fontId="4" fillId="0" borderId="2" xfId="0" applyFont="1" applyBorder="1"/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Fill="1" applyBorder="1" applyAlignment="1">
      <alignment wrapText="1"/>
    </xf>
    <xf numFmtId="0" fontId="5" fillId="0" borderId="5" xfId="0" applyFont="1" applyFill="1" applyBorder="1"/>
    <xf numFmtId="0" fontId="0" fillId="0" borderId="9" xfId="0" applyBorder="1"/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/>
    <xf numFmtId="0" fontId="5" fillId="0" borderId="1" xfId="0" applyFont="1" applyFill="1" applyBorder="1" applyAlignment="1">
      <alignment horizontal="center"/>
    </xf>
    <xf numFmtId="0" fontId="5" fillId="0" borderId="11" xfId="0" applyFont="1" applyFill="1" applyBorder="1"/>
    <xf numFmtId="0" fontId="5" fillId="0" borderId="1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3" xfId="0" applyFont="1" applyBorder="1" applyAlignment="1">
      <alignment vertical="center" wrapText="1"/>
    </xf>
    <xf numFmtId="0" fontId="5" fillId="0" borderId="14" xfId="0" applyFont="1" applyBorder="1" applyAlignment="1">
      <alignment vertical="center" wrapText="1"/>
    </xf>
    <xf numFmtId="0" fontId="5" fillId="0" borderId="15" xfId="0" applyFont="1" applyBorder="1"/>
    <xf numFmtId="0" fontId="7" fillId="0" borderId="15" xfId="0" applyFont="1" applyBorder="1" applyAlignment="1">
      <alignment horizontal="center" vertical="center"/>
    </xf>
    <xf numFmtId="0" fontId="5" fillId="0" borderId="16" xfId="0" applyFont="1" applyBorder="1"/>
    <xf numFmtId="0" fontId="5" fillId="0" borderId="0" xfId="0" applyFont="1" applyFill="1" applyBorder="1" applyAlignment="1">
      <alignment horizontal="center"/>
    </xf>
    <xf numFmtId="0" fontId="5" fillId="0" borderId="17" xfId="0" applyFont="1" applyFill="1" applyBorder="1"/>
    <xf numFmtId="0" fontId="4" fillId="2" borderId="18" xfId="0" applyFont="1" applyFill="1" applyBorder="1" applyAlignment="1">
      <alignment horizontal="center" vertical="center"/>
    </xf>
    <xf numFmtId="164" fontId="4" fillId="3" borderId="0" xfId="1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vertical="center" wrapText="1"/>
    </xf>
    <xf numFmtId="164" fontId="0" fillId="3" borderId="17" xfId="1" applyNumberFormat="1" applyFont="1" applyFill="1" applyBorder="1"/>
    <xf numFmtId="0" fontId="5" fillId="0" borderId="0" xfId="0" applyFont="1" applyBorder="1" applyAlignment="1">
      <alignment vertical="center" wrapText="1"/>
    </xf>
    <xf numFmtId="0" fontId="4" fillId="4" borderId="17" xfId="0" applyFont="1" applyFill="1" applyBorder="1" applyAlignment="1">
      <alignment horizontal="center" vertical="center"/>
    </xf>
    <xf numFmtId="0" fontId="0" fillId="0" borderId="16" xfId="0" applyBorder="1"/>
    <xf numFmtId="0" fontId="4" fillId="0" borderId="0" xfId="0" applyFont="1" applyFill="1" applyBorder="1" applyAlignment="1">
      <alignment horizontal="center" vertical="center"/>
    </xf>
    <xf numFmtId="164" fontId="4" fillId="0" borderId="0" xfId="1" applyNumberFormat="1" applyFont="1" applyFill="1" applyBorder="1" applyAlignment="1">
      <alignment horizontal="center" vertical="center"/>
    </xf>
    <xf numFmtId="0" fontId="0" fillId="0" borderId="0" xfId="0" applyFill="1" applyBorder="1"/>
    <xf numFmtId="0" fontId="0" fillId="0" borderId="17" xfId="0" applyFill="1" applyBorder="1"/>
    <xf numFmtId="0" fontId="0" fillId="4" borderId="0" xfId="0" applyFill="1" applyBorder="1" applyAlignment="1">
      <alignment horizontal="center" vertical="center"/>
    </xf>
    <xf numFmtId="164" fontId="0" fillId="3" borderId="0" xfId="1" applyNumberFormat="1" applyFont="1" applyFill="1" applyBorder="1" applyAlignment="1">
      <alignment horizontal="center" vertical="center"/>
    </xf>
    <xf numFmtId="0" fontId="5" fillId="0" borderId="9" xfId="0" applyFont="1" applyBorder="1"/>
    <xf numFmtId="0" fontId="7" fillId="0" borderId="9" xfId="0" applyFont="1" applyBorder="1" applyAlignment="1">
      <alignment horizontal="center" vertical="center"/>
    </xf>
    <xf numFmtId="0" fontId="0" fillId="0" borderId="10" xfId="0" applyBorder="1"/>
    <xf numFmtId="0" fontId="4" fillId="0" borderId="1" xfId="0" applyFont="1" applyFill="1" applyBorder="1" applyAlignment="1">
      <alignment horizontal="center" vertical="center"/>
    </xf>
    <xf numFmtId="164" fontId="4" fillId="0" borderId="1" xfId="1" applyNumberFormat="1" applyFont="1" applyFill="1" applyBorder="1" applyAlignment="1">
      <alignment horizontal="center" vertical="center"/>
    </xf>
    <xf numFmtId="0" fontId="0" fillId="0" borderId="1" xfId="0" applyFill="1" applyBorder="1"/>
    <xf numFmtId="0" fontId="0" fillId="0" borderId="11" xfId="0" applyFill="1" applyBorder="1"/>
    <xf numFmtId="0" fontId="4" fillId="2" borderId="19" xfId="0" applyFont="1" applyFill="1" applyBorder="1" applyAlignment="1">
      <alignment horizontal="center" vertical="center"/>
    </xf>
    <xf numFmtId="0" fontId="0" fillId="4" borderId="20" xfId="0" applyFill="1" applyBorder="1" applyAlignment="1">
      <alignment horizontal="center" vertical="center"/>
    </xf>
    <xf numFmtId="164" fontId="0" fillId="3" borderId="1" xfId="1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0" fillId="4" borderId="11" xfId="0" applyFill="1" applyBorder="1"/>
    <xf numFmtId="0" fontId="5" fillId="0" borderId="1" xfId="0" applyFont="1" applyFill="1" applyBorder="1"/>
    <xf numFmtId="0" fontId="0" fillId="0" borderId="1" xfId="0" applyBorder="1"/>
    <xf numFmtId="0" fontId="0" fillId="0" borderId="0" xfId="0" applyFill="1"/>
    <xf numFmtId="0" fontId="8" fillId="0" borderId="0" xfId="0" applyFont="1" applyFill="1"/>
    <xf numFmtId="0" fontId="0" fillId="0" borderId="0" xfId="0" applyBorder="1"/>
    <xf numFmtId="0" fontId="9" fillId="0" borderId="0" xfId="0" applyFont="1" applyFill="1"/>
    <xf numFmtId="0" fontId="5" fillId="0" borderId="3" xfId="0" applyFont="1" applyFill="1" applyBorder="1" applyAlignment="1">
      <alignment horizontal="left" vertical="top"/>
    </xf>
    <xf numFmtId="0" fontId="0" fillId="0" borderId="4" xfId="0" applyBorder="1"/>
    <xf numFmtId="0" fontId="0" fillId="0" borderId="4" xfId="0" applyFill="1" applyBorder="1"/>
    <xf numFmtId="0" fontId="4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0" fillId="0" borderId="5" xfId="0" applyFill="1" applyBorder="1"/>
    <xf numFmtId="0" fontId="5" fillId="0" borderId="21" xfId="0" applyFont="1" applyBorder="1" applyAlignment="1">
      <alignment horizontal="center" vertical="center"/>
    </xf>
    <xf numFmtId="0" fontId="5" fillId="0" borderId="23" xfId="0" applyFont="1" applyBorder="1"/>
    <xf numFmtId="0" fontId="5" fillId="0" borderId="24" xfId="0" applyFont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left" vertical="top"/>
    </xf>
    <xf numFmtId="0" fontId="10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Border="1"/>
    <xf numFmtId="0" fontId="5" fillId="4" borderId="17" xfId="0" applyFont="1" applyFill="1" applyBorder="1" applyAlignment="1">
      <alignment horizontal="center" vertical="center" wrapText="1"/>
    </xf>
    <xf numFmtId="165" fontId="0" fillId="0" borderId="0" xfId="2" applyNumberFormat="1" applyFont="1" applyBorder="1" applyAlignment="1">
      <alignment horizontal="center" vertical="center"/>
    </xf>
    <xf numFmtId="0" fontId="0" fillId="4" borderId="17" xfId="0" applyFill="1" applyBorder="1"/>
    <xf numFmtId="0" fontId="9" fillId="0" borderId="16" xfId="0" applyFont="1" applyBorder="1"/>
    <xf numFmtId="0" fontId="0" fillId="0" borderId="0" xfId="0" applyFill="1" applyBorder="1" applyAlignment="1">
      <alignment horizontal="center"/>
    </xf>
    <xf numFmtId="165" fontId="0" fillId="0" borderId="0" xfId="2" applyNumberFormat="1" applyFont="1" applyFill="1" applyBorder="1" applyAlignment="1">
      <alignment horizontal="center"/>
    </xf>
    <xf numFmtId="165" fontId="0" fillId="4" borderId="0" xfId="2" applyNumberFormat="1" applyFont="1" applyFill="1" applyBorder="1" applyAlignment="1">
      <alignment horizontal="center" vertical="center"/>
    </xf>
    <xf numFmtId="165" fontId="0" fillId="4" borderId="17" xfId="2" applyNumberFormat="1" applyFont="1" applyFill="1" applyBorder="1"/>
    <xf numFmtId="0" fontId="9" fillId="0" borderId="10" xfId="0" applyFont="1" applyBorder="1"/>
    <xf numFmtId="0" fontId="9" fillId="0" borderId="1" xfId="0" applyFont="1" applyBorder="1" applyAlignment="1">
      <alignment horizontal="center" vertical="center"/>
    </xf>
    <xf numFmtId="165" fontId="0" fillId="0" borderId="1" xfId="2" applyNumberFormat="1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1" xfId="0" applyBorder="1"/>
    <xf numFmtId="0" fontId="0" fillId="0" borderId="9" xfId="0" applyBorder="1" applyAlignment="1">
      <alignment horizontal="center" vertical="center" wrapText="1"/>
    </xf>
    <xf numFmtId="165" fontId="0" fillId="0" borderId="1" xfId="2" applyNumberFormat="1" applyFont="1" applyBorder="1" applyAlignment="1">
      <alignment horizontal="center"/>
    </xf>
    <xf numFmtId="165" fontId="0" fillId="4" borderId="11" xfId="2" applyNumberFormat="1" applyFont="1" applyFill="1" applyBorder="1"/>
    <xf numFmtId="0" fontId="5" fillId="0" borderId="6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top" wrapText="1"/>
    </xf>
    <xf numFmtId="0" fontId="5" fillId="0" borderId="8" xfId="0" applyFont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/>
    </xf>
    <xf numFmtId="0" fontId="5" fillId="0" borderId="22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12" fillId="0" borderId="0" xfId="0" applyFont="1"/>
    <xf numFmtId="0" fontId="0" fillId="0" borderId="17" xfId="0" applyBorder="1"/>
    <xf numFmtId="0" fontId="11" fillId="0" borderId="25" xfId="0" quotePrefix="1" applyFont="1" applyBorder="1" applyAlignment="1">
      <alignment horizontal="center" vertical="center" wrapText="1"/>
    </xf>
    <xf numFmtId="0" fontId="0" fillId="0" borderId="25" xfId="0" applyBorder="1"/>
    <xf numFmtId="172" fontId="12" fillId="0" borderId="25" xfId="0" applyNumberFormat="1" applyFont="1" applyBorder="1"/>
    <xf numFmtId="0" fontId="11" fillId="0" borderId="26" xfId="0" applyFont="1" applyBorder="1" applyAlignment="1">
      <alignment horizontal="center" vertical="center"/>
    </xf>
    <xf numFmtId="0" fontId="11" fillId="0" borderId="27" xfId="0" applyFont="1" applyBorder="1" applyAlignment="1">
      <alignment horizontal="center" vertical="center"/>
    </xf>
    <xf numFmtId="0" fontId="11" fillId="0" borderId="28" xfId="0" applyFont="1" applyBorder="1" applyAlignment="1">
      <alignment horizontal="center" vertical="center"/>
    </xf>
    <xf numFmtId="0" fontId="11" fillId="0" borderId="29" xfId="0" applyFont="1" applyBorder="1" applyAlignment="1">
      <alignment horizontal="center" vertical="center" wrapText="1"/>
    </xf>
    <xf numFmtId="164" fontId="0" fillId="0" borderId="29" xfId="0" applyNumberFormat="1" applyBorder="1"/>
    <xf numFmtId="164" fontId="12" fillId="0" borderId="29" xfId="0" applyNumberFormat="1" applyFont="1" applyBorder="1"/>
    <xf numFmtId="164" fontId="12" fillId="0" borderId="12" xfId="0" applyNumberFormat="1" applyFont="1" applyBorder="1"/>
    <xf numFmtId="172" fontId="12" fillId="0" borderId="31" xfId="0" applyNumberFormat="1" applyFont="1" applyBorder="1"/>
    <xf numFmtId="165" fontId="0" fillId="0" borderId="16" xfId="2" applyNumberFormat="1" applyFont="1" applyBorder="1" applyAlignment="1">
      <alignment horizontal="center" vertical="center"/>
    </xf>
    <xf numFmtId="165" fontId="0" fillId="0" borderId="17" xfId="2" applyNumberFormat="1" applyFont="1" applyBorder="1" applyAlignment="1">
      <alignment horizontal="center" vertical="center"/>
    </xf>
    <xf numFmtId="165" fontId="0" fillId="0" borderId="10" xfId="2" applyNumberFormat="1" applyFont="1" applyBorder="1" applyAlignment="1">
      <alignment horizontal="center"/>
    </xf>
    <xf numFmtId="165" fontId="0" fillId="0" borderId="11" xfId="2" applyNumberFormat="1" applyFont="1" applyBorder="1" applyAlignment="1">
      <alignment horizontal="center"/>
    </xf>
    <xf numFmtId="175" fontId="0" fillId="0" borderId="30" xfId="1" applyNumberFormat="1" applyFont="1" applyBorder="1"/>
    <xf numFmtId="175" fontId="12" fillId="0" borderId="30" xfId="1" applyNumberFormat="1" applyFont="1" applyBorder="1"/>
    <xf numFmtId="175" fontId="12" fillId="0" borderId="32" xfId="1" applyNumberFormat="1" applyFont="1" applyBorder="1"/>
    <xf numFmtId="0" fontId="11" fillId="0" borderId="22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165" fontId="12" fillId="0" borderId="16" xfId="2" applyNumberFormat="1" applyFont="1" applyBorder="1" applyAlignment="1">
      <alignment horizontal="center" vertical="center"/>
    </xf>
    <xf numFmtId="0" fontId="12" fillId="0" borderId="0" xfId="0" applyFont="1" applyBorder="1"/>
    <xf numFmtId="165" fontId="12" fillId="0" borderId="17" xfId="2" applyNumberFormat="1" applyFont="1" applyBorder="1" applyAlignment="1">
      <alignment horizontal="center" vertical="center"/>
    </xf>
    <xf numFmtId="0" fontId="11" fillId="0" borderId="30" xfId="0" quotePrefix="1" applyFont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2"/>
  <sheetViews>
    <sheetView showGridLines="0" tabSelected="1" topLeftCell="A4" workbookViewId="0">
      <selection activeCell="K13" sqref="K13"/>
    </sheetView>
  </sheetViews>
  <sheetFormatPr defaultRowHeight="14.5" x14ac:dyDescent="0.35"/>
  <cols>
    <col min="1" max="1" width="3.54296875" customWidth="1"/>
    <col min="2" max="2" width="10.81640625" customWidth="1"/>
    <col min="3" max="3" width="9" customWidth="1"/>
    <col min="4" max="4" width="1.6328125" customWidth="1"/>
    <col min="5" max="5" width="1.1796875" hidden="1" customWidth="1"/>
    <col min="6" max="6" width="2.1796875" hidden="1" customWidth="1"/>
    <col min="7" max="7" width="1.90625" hidden="1" customWidth="1"/>
    <col min="8" max="8" width="1.453125" customWidth="1"/>
    <col min="9" max="9" width="0.90625" customWidth="1"/>
    <col min="10" max="10" width="9.26953125" customWidth="1"/>
    <col min="11" max="11" width="14" customWidth="1"/>
    <col min="12" max="12" width="13.7265625" customWidth="1"/>
    <col min="13" max="13" width="8.7265625" customWidth="1"/>
    <col min="14" max="14" width="13.453125" customWidth="1"/>
    <col min="15" max="15" width="1.36328125" customWidth="1"/>
    <col min="16" max="16" width="13.90625" customWidth="1"/>
    <col min="17" max="17" width="13.1796875" customWidth="1"/>
    <col min="18" max="18" width="14.08984375" customWidth="1"/>
    <col min="19" max="19" width="7.7265625" customWidth="1"/>
  </cols>
  <sheetData>
    <row r="1" spans="1:19" ht="18.5" x14ac:dyDescent="0.35">
      <c r="A1" s="1" t="s">
        <v>0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9" ht="15" thickBot="1" x14ac:dyDescent="0.4">
      <c r="A2" s="2"/>
      <c r="B2" s="2"/>
      <c r="C2" s="2"/>
      <c r="D2" s="3"/>
      <c r="E2" s="4"/>
      <c r="F2" s="4"/>
      <c r="G2" s="4"/>
      <c r="H2" s="4"/>
      <c r="I2" s="3"/>
      <c r="J2" s="3"/>
      <c r="K2" s="3"/>
      <c r="L2" s="3"/>
      <c r="M2" s="3"/>
      <c r="N2" s="3"/>
      <c r="O2" s="3"/>
    </row>
    <row r="3" spans="1:19" ht="14.5" customHeight="1" x14ac:dyDescent="0.35">
      <c r="B3" s="5"/>
      <c r="C3" s="6" t="s">
        <v>1</v>
      </c>
      <c r="D3" s="7"/>
      <c r="E3" s="8"/>
      <c r="F3" s="8"/>
      <c r="G3" s="8"/>
      <c r="H3" s="8"/>
      <c r="I3" s="9"/>
      <c r="J3" s="84" t="s">
        <v>2</v>
      </c>
      <c r="K3" s="85"/>
      <c r="L3" s="85"/>
      <c r="M3" s="85"/>
      <c r="N3" s="86"/>
      <c r="O3" s="3"/>
      <c r="P3" s="95" t="s">
        <v>20</v>
      </c>
      <c r="Q3" s="96" t="s">
        <v>21</v>
      </c>
      <c r="R3" s="97" t="s">
        <v>22</v>
      </c>
    </row>
    <row r="4" spans="1:19" ht="42.5" customHeight="1" thickBot="1" x14ac:dyDescent="0.4">
      <c r="B4" s="10"/>
      <c r="C4" s="11" t="s">
        <v>3</v>
      </c>
      <c r="D4" s="12"/>
      <c r="E4" s="87"/>
      <c r="F4" s="87"/>
      <c r="G4" s="87"/>
      <c r="H4" s="13"/>
      <c r="I4" s="14"/>
      <c r="J4" s="15"/>
      <c r="K4" s="16" t="s">
        <v>4</v>
      </c>
      <c r="L4" s="16" t="s">
        <v>5</v>
      </c>
      <c r="M4" s="17"/>
      <c r="N4" s="18" t="s">
        <v>5</v>
      </c>
      <c r="O4" s="3"/>
      <c r="P4" s="98" t="str">
        <f>L4</f>
        <v>Weather-normalized</v>
      </c>
      <c r="Q4" s="92" t="s">
        <v>18</v>
      </c>
      <c r="R4" s="116" t="s">
        <v>19</v>
      </c>
    </row>
    <row r="5" spans="1:19" ht="25" x14ac:dyDescent="0.35">
      <c r="B5" s="19" t="s">
        <v>6</v>
      </c>
      <c r="C5" s="20">
        <f t="shared" ref="C5:C15" si="0">C6-1</f>
        <v>2009</v>
      </c>
      <c r="D5" s="21"/>
      <c r="E5" s="22"/>
      <c r="F5" s="22"/>
      <c r="G5" s="22"/>
      <c r="H5" s="22"/>
      <c r="I5" s="23"/>
      <c r="J5" s="24" t="s">
        <v>7</v>
      </c>
      <c r="K5" s="25">
        <v>2381532328.7216001</v>
      </c>
      <c r="L5" s="25">
        <v>2454693020.3183699</v>
      </c>
      <c r="M5" s="26" t="s">
        <v>8</v>
      </c>
      <c r="N5" s="27">
        <v>2596512398</v>
      </c>
      <c r="O5" s="3"/>
      <c r="P5" s="99">
        <f>L5</f>
        <v>2454693020.3183699</v>
      </c>
      <c r="Q5" s="93">
        <f>LN(P5)</f>
        <v>21.621267547734238</v>
      </c>
      <c r="R5" s="107">
        <f>EXP(Q5)</f>
        <v>2454693020.3183718</v>
      </c>
      <c r="S5" t="s">
        <v>7</v>
      </c>
    </row>
    <row r="6" spans="1:19" x14ac:dyDescent="0.35">
      <c r="B6" s="19" t="s">
        <v>6</v>
      </c>
      <c r="C6" s="20">
        <f t="shared" si="0"/>
        <v>2010</v>
      </c>
      <c r="D6" s="21"/>
      <c r="E6" s="22"/>
      <c r="F6" s="22"/>
      <c r="G6" s="22"/>
      <c r="H6" s="22"/>
      <c r="I6" s="23"/>
      <c r="J6" s="24" t="s">
        <v>7</v>
      </c>
      <c r="K6" s="25">
        <v>2521864889.58957</v>
      </c>
      <c r="L6" s="25">
        <v>2500489529.1896901</v>
      </c>
      <c r="M6" s="28"/>
      <c r="N6" s="29"/>
      <c r="O6" s="3"/>
      <c r="P6" s="99">
        <f t="shared" ref="P6:P13" si="1">L6</f>
        <v>2500489529.1896901</v>
      </c>
      <c r="Q6" s="93">
        <f t="shared" ref="Q6:Q13" si="2">LN(P6)</f>
        <v>21.639752361327837</v>
      </c>
      <c r="R6" s="107">
        <f t="shared" ref="R6:R16" si="3">EXP(Q6)</f>
        <v>2500489529.1896858</v>
      </c>
      <c r="S6" t="str">
        <f>S5</f>
        <v>Actual</v>
      </c>
    </row>
    <row r="7" spans="1:19" x14ac:dyDescent="0.35">
      <c r="B7" s="19" t="s">
        <v>6</v>
      </c>
      <c r="C7" s="20">
        <f t="shared" si="0"/>
        <v>2011</v>
      </c>
      <c r="D7" s="21"/>
      <c r="E7" s="22"/>
      <c r="F7" s="22"/>
      <c r="G7" s="22"/>
      <c r="H7" s="22"/>
      <c r="I7" s="23"/>
      <c r="J7" s="24" t="s">
        <v>7</v>
      </c>
      <c r="K7" s="25">
        <v>2500918607.8745999</v>
      </c>
      <c r="L7" s="25">
        <v>2479507609.2845302</v>
      </c>
      <c r="M7" s="28"/>
      <c r="N7" s="29"/>
      <c r="O7" s="3"/>
      <c r="P7" s="99">
        <f t="shared" si="1"/>
        <v>2479507609.2845302</v>
      </c>
      <c r="Q7" s="93">
        <f t="shared" si="2"/>
        <v>21.63132583276737</v>
      </c>
      <c r="R7" s="107">
        <f t="shared" si="3"/>
        <v>2479507609.2845292</v>
      </c>
      <c r="S7" t="str">
        <f t="shared" ref="S7:S13" si="4">S6</f>
        <v>Actual</v>
      </c>
    </row>
    <row r="8" spans="1:19" x14ac:dyDescent="0.35">
      <c r="B8" s="19" t="s">
        <v>6</v>
      </c>
      <c r="C8" s="20">
        <f t="shared" si="0"/>
        <v>2012</v>
      </c>
      <c r="D8" s="21"/>
      <c r="E8" s="22"/>
      <c r="F8" s="22"/>
      <c r="G8" s="22"/>
      <c r="H8" s="22"/>
      <c r="I8" s="23"/>
      <c r="J8" s="24" t="s">
        <v>7</v>
      </c>
      <c r="K8" s="25">
        <v>2480837614.7033</v>
      </c>
      <c r="L8" s="25">
        <v>2477871785.7791901</v>
      </c>
      <c r="M8" s="28"/>
      <c r="N8" s="29"/>
      <c r="O8" s="3"/>
      <c r="P8" s="99">
        <f t="shared" si="1"/>
        <v>2477871785.7791901</v>
      </c>
      <c r="Q8" s="93">
        <f t="shared" si="2"/>
        <v>21.630665877805544</v>
      </c>
      <c r="R8" s="107">
        <f t="shared" si="3"/>
        <v>2477871785.7791891</v>
      </c>
      <c r="S8" t="str">
        <f t="shared" si="4"/>
        <v>Actual</v>
      </c>
    </row>
    <row r="9" spans="1:19" x14ac:dyDescent="0.35">
      <c r="B9" s="19" t="s">
        <v>6</v>
      </c>
      <c r="C9" s="20">
        <f t="shared" si="0"/>
        <v>2013</v>
      </c>
      <c r="D9" s="21"/>
      <c r="E9" s="22"/>
      <c r="F9" s="22"/>
      <c r="G9" s="22"/>
      <c r="H9" s="22"/>
      <c r="I9" s="23"/>
      <c r="J9" s="24" t="s">
        <v>7</v>
      </c>
      <c r="K9" s="25">
        <v>2450616245.4113798</v>
      </c>
      <c r="L9" s="25">
        <v>2451029475.5784798</v>
      </c>
      <c r="M9" s="28"/>
      <c r="N9" s="29"/>
      <c r="O9" s="3"/>
      <c r="P9" s="99">
        <f t="shared" si="1"/>
        <v>2451029475.5784798</v>
      </c>
      <c r="Q9" s="93">
        <f t="shared" si="2"/>
        <v>21.619773967359887</v>
      </c>
      <c r="R9" s="107">
        <f t="shared" si="3"/>
        <v>2451029475.5784769</v>
      </c>
      <c r="S9" t="str">
        <f t="shared" si="4"/>
        <v>Actual</v>
      </c>
    </row>
    <row r="10" spans="1:19" x14ac:dyDescent="0.35">
      <c r="B10" s="19" t="s">
        <v>6</v>
      </c>
      <c r="C10" s="20">
        <f t="shared" si="0"/>
        <v>2014</v>
      </c>
      <c r="D10" s="30"/>
      <c r="E10" s="31"/>
      <c r="F10" s="32"/>
      <c r="G10" s="33"/>
      <c r="H10" s="33"/>
      <c r="I10" s="34"/>
      <c r="J10" s="24" t="s">
        <v>7</v>
      </c>
      <c r="K10" s="25">
        <v>2463137593.61482</v>
      </c>
      <c r="L10" s="25">
        <v>2441447555.7189498</v>
      </c>
      <c r="M10" s="28"/>
      <c r="N10" s="29"/>
      <c r="O10" s="3"/>
      <c r="P10" s="99">
        <f t="shared" si="1"/>
        <v>2441447555.7189498</v>
      </c>
      <c r="Q10" s="93">
        <f t="shared" si="2"/>
        <v>21.61585696088261</v>
      </c>
      <c r="R10" s="107">
        <f t="shared" si="3"/>
        <v>2441447555.7189488</v>
      </c>
      <c r="S10" t="str">
        <f t="shared" si="4"/>
        <v>Actual</v>
      </c>
    </row>
    <row r="11" spans="1:19" x14ac:dyDescent="0.35">
      <c r="B11" s="19" t="s">
        <v>6</v>
      </c>
      <c r="C11" s="20">
        <f t="shared" si="0"/>
        <v>2015</v>
      </c>
      <c r="D11" s="30"/>
      <c r="E11" s="31"/>
      <c r="F11" s="32"/>
      <c r="G11" s="33"/>
      <c r="H11" s="33"/>
      <c r="I11" s="34"/>
      <c r="J11" s="24" t="s">
        <v>7</v>
      </c>
      <c r="K11" s="25">
        <v>2397631611.1056099</v>
      </c>
      <c r="L11" s="25">
        <v>2405193061.3094501</v>
      </c>
      <c r="M11" s="28"/>
      <c r="N11" s="29"/>
      <c r="O11" s="3"/>
      <c r="P11" s="99">
        <f t="shared" si="1"/>
        <v>2405193061.3094501</v>
      </c>
      <c r="Q11" s="93">
        <f t="shared" si="2"/>
        <v>21.600896012255017</v>
      </c>
      <c r="R11" s="107">
        <f t="shared" si="3"/>
        <v>2405193061.3094506</v>
      </c>
      <c r="S11" t="str">
        <f t="shared" si="4"/>
        <v>Actual</v>
      </c>
    </row>
    <row r="12" spans="1:19" x14ac:dyDescent="0.35">
      <c r="B12" s="19" t="s">
        <v>6</v>
      </c>
      <c r="C12" s="20">
        <f t="shared" si="0"/>
        <v>2016</v>
      </c>
      <c r="D12" s="30"/>
      <c r="E12" s="31"/>
      <c r="F12" s="32"/>
      <c r="G12" s="33"/>
      <c r="H12" s="31"/>
      <c r="I12" s="34"/>
      <c r="J12" s="24" t="s">
        <v>7</v>
      </c>
      <c r="K12" s="25">
        <v>2471215846.1173201</v>
      </c>
      <c r="L12" s="25">
        <v>2425111572.0861702</v>
      </c>
      <c r="M12" s="28"/>
      <c r="N12" s="29"/>
      <c r="O12" s="3"/>
      <c r="P12" s="99">
        <f t="shared" si="1"/>
        <v>2425111572.0861702</v>
      </c>
      <c r="Q12" s="93">
        <f t="shared" si="2"/>
        <v>21.609143369385169</v>
      </c>
      <c r="R12" s="107">
        <f t="shared" si="3"/>
        <v>2425111572.0861673</v>
      </c>
      <c r="S12" t="str">
        <f t="shared" si="4"/>
        <v>Actual</v>
      </c>
    </row>
    <row r="13" spans="1:19" x14ac:dyDescent="0.35">
      <c r="B13" s="19" t="s">
        <v>6</v>
      </c>
      <c r="C13" s="20">
        <f t="shared" si="0"/>
        <v>2017</v>
      </c>
      <c r="D13" s="30"/>
      <c r="E13" s="31"/>
      <c r="F13" s="32"/>
      <c r="G13" s="33"/>
      <c r="H13" s="33"/>
      <c r="I13" s="34"/>
      <c r="J13" s="24" t="s">
        <v>7</v>
      </c>
      <c r="K13" s="25">
        <v>2367940087.46</v>
      </c>
      <c r="L13" s="25">
        <v>2409664889.8712301</v>
      </c>
      <c r="M13" s="28"/>
      <c r="N13" s="29"/>
      <c r="O13" s="3"/>
      <c r="P13" s="99">
        <f t="shared" si="1"/>
        <v>2409664889.8712301</v>
      </c>
      <c r="Q13" s="93">
        <f t="shared" si="2"/>
        <v>21.602753524934688</v>
      </c>
      <c r="R13" s="107">
        <f t="shared" si="3"/>
        <v>2409664889.8712339</v>
      </c>
      <c r="S13" t="str">
        <f t="shared" si="4"/>
        <v>Actual</v>
      </c>
    </row>
    <row r="14" spans="1:19" x14ac:dyDescent="0.35">
      <c r="B14" s="19" t="s">
        <v>6</v>
      </c>
      <c r="C14" s="20">
        <f t="shared" si="0"/>
        <v>2018</v>
      </c>
      <c r="D14" s="30"/>
      <c r="E14" s="31"/>
      <c r="F14" s="32"/>
      <c r="G14" s="33"/>
      <c r="H14" s="33"/>
      <c r="I14" s="34"/>
      <c r="J14" s="24" t="s">
        <v>9</v>
      </c>
      <c r="K14" s="35"/>
      <c r="L14" s="25">
        <v>2373403712.89428</v>
      </c>
      <c r="M14" s="28"/>
      <c r="N14" s="29"/>
      <c r="O14" s="3"/>
      <c r="P14" s="100">
        <f>TREND($P$5:$P$13,$C$5:$C$13,C14)</f>
        <v>2400170412.2004356</v>
      </c>
      <c r="Q14" s="94">
        <f>TREND($Q$5:$Q$13,$C$5:$C$13,C14)</f>
        <v>21.598919081746889</v>
      </c>
      <c r="R14" s="108">
        <f t="shared" si="3"/>
        <v>2400442858.7258964</v>
      </c>
      <c r="S14" s="90" t="s">
        <v>23</v>
      </c>
    </row>
    <row r="15" spans="1:19" x14ac:dyDescent="0.35">
      <c r="B15" s="19" t="s">
        <v>10</v>
      </c>
      <c r="C15" s="20">
        <f t="shared" si="0"/>
        <v>2019</v>
      </c>
      <c r="D15" s="30"/>
      <c r="E15" s="31"/>
      <c r="F15" s="32"/>
      <c r="G15" s="33"/>
      <c r="H15" s="33"/>
      <c r="I15" s="34"/>
      <c r="J15" s="24" t="s">
        <v>9</v>
      </c>
      <c r="K15" s="35"/>
      <c r="L15" s="36">
        <v>2307487796.74581</v>
      </c>
      <c r="M15" s="28"/>
      <c r="N15" s="29"/>
      <c r="O15" s="3"/>
      <c r="P15" s="100">
        <f t="shared" ref="P15:P16" si="5">TREND($P$5:$P$13,$C$5:$C$13,C15)</f>
        <v>2390315416.8819427</v>
      </c>
      <c r="Q15" s="94">
        <f t="shared" ref="Q15:Q16" si="6">TREND($Q$5:$Q$13,$C$5:$C$13,C15)</f>
        <v>21.594893221330658</v>
      </c>
      <c r="R15" s="108">
        <f t="shared" si="3"/>
        <v>2390798437.4125638</v>
      </c>
      <c r="S15" s="90" t="s">
        <v>23</v>
      </c>
    </row>
    <row r="16" spans="1:19" ht="15" thickBot="1" x14ac:dyDescent="0.4">
      <c r="B16" s="37" t="s">
        <v>11</v>
      </c>
      <c r="C16" s="38">
        <v>2020</v>
      </c>
      <c r="D16" s="39"/>
      <c r="E16" s="40"/>
      <c r="F16" s="41"/>
      <c r="G16" s="42"/>
      <c r="H16" s="42"/>
      <c r="I16" s="43"/>
      <c r="J16" s="44" t="s">
        <v>9</v>
      </c>
      <c r="K16" s="45"/>
      <c r="L16" s="46">
        <v>2230875606.6085501</v>
      </c>
      <c r="M16" s="47"/>
      <c r="N16" s="48"/>
      <c r="O16" s="3"/>
      <c r="P16" s="101">
        <f t="shared" si="5"/>
        <v>2380460421.5634499</v>
      </c>
      <c r="Q16" s="102">
        <f t="shared" si="6"/>
        <v>21.590867360914427</v>
      </c>
      <c r="R16" s="109">
        <f t="shared" si="3"/>
        <v>2381192765.1417794</v>
      </c>
      <c r="S16" s="90" t="s">
        <v>23</v>
      </c>
    </row>
    <row r="17" spans="1:18" ht="15" thickBot="1" x14ac:dyDescent="0.4">
      <c r="B17" s="49"/>
      <c r="C17" s="50"/>
      <c r="E17" s="51"/>
      <c r="F17" s="51"/>
      <c r="G17" s="51"/>
      <c r="H17" s="52"/>
      <c r="I17" s="51"/>
      <c r="J17" s="53"/>
      <c r="N17" s="54">
        <f>SUM(N10:N15)</f>
        <v>0</v>
      </c>
      <c r="O17" s="3"/>
    </row>
    <row r="18" spans="1:18" ht="52.5" customHeight="1" thickBot="1" x14ac:dyDescent="0.4">
      <c r="B18" s="55" t="s">
        <v>12</v>
      </c>
      <c r="C18" s="56"/>
      <c r="D18" s="56"/>
      <c r="E18" s="57"/>
      <c r="F18" s="58"/>
      <c r="G18" s="57"/>
      <c r="H18" s="59"/>
      <c r="I18" s="60"/>
      <c r="J18" s="61" t="s">
        <v>13</v>
      </c>
      <c r="K18" s="88" t="s">
        <v>14</v>
      </c>
      <c r="L18" s="89"/>
      <c r="M18" s="62"/>
      <c r="N18" s="63" t="s">
        <v>15</v>
      </c>
      <c r="O18" s="3"/>
      <c r="P18" s="110" t="s">
        <v>14</v>
      </c>
      <c r="Q18" s="111"/>
      <c r="R18" s="112"/>
    </row>
    <row r="19" spans="1:18" x14ac:dyDescent="0.35">
      <c r="B19" s="64"/>
      <c r="C19" s="65">
        <f t="shared" ref="C19:C25" si="7">C5</f>
        <v>2009</v>
      </c>
      <c r="D19" s="53"/>
      <c r="E19" s="33"/>
      <c r="F19" s="31"/>
      <c r="G19" s="33"/>
      <c r="H19" s="66"/>
      <c r="I19" s="34"/>
      <c r="J19" s="20">
        <f t="shared" ref="J19:J31" si="8">C19</f>
        <v>2009</v>
      </c>
      <c r="K19" s="35"/>
      <c r="L19" s="35"/>
      <c r="M19" s="67"/>
      <c r="N19" s="68"/>
      <c r="O19" s="3"/>
      <c r="P19" s="103"/>
      <c r="Q19" s="53"/>
      <c r="R19" s="91"/>
    </row>
    <row r="20" spans="1:18" x14ac:dyDescent="0.35">
      <c r="B20" s="64"/>
      <c r="C20" s="65">
        <f t="shared" si="7"/>
        <v>2010</v>
      </c>
      <c r="D20" s="53"/>
      <c r="E20" s="33"/>
      <c r="F20" s="31"/>
      <c r="G20" s="33"/>
      <c r="H20" s="66"/>
      <c r="I20" s="34"/>
      <c r="J20" s="20">
        <f t="shared" si="8"/>
        <v>2010</v>
      </c>
      <c r="K20" s="69">
        <f t="shared" ref="K20:L30" si="9">IF(K5=0,"",K6/K5-1)</f>
        <v>5.892532264859085E-2</v>
      </c>
      <c r="L20" s="69">
        <f t="shared" si="9"/>
        <v>1.8656715317249883E-2</v>
      </c>
      <c r="M20" s="53"/>
      <c r="N20" s="70"/>
      <c r="O20" s="3"/>
      <c r="P20" s="103">
        <f t="shared" ref="P19:R30" si="10">IF(P5=0,"",P6/P5-1)</f>
        <v>1.8656715317249883E-2</v>
      </c>
      <c r="Q20" s="53"/>
      <c r="R20" s="104">
        <f t="shared" si="10"/>
        <v>1.8656715317247441E-2</v>
      </c>
    </row>
    <row r="21" spans="1:18" x14ac:dyDescent="0.35">
      <c r="B21" s="64"/>
      <c r="C21" s="65">
        <f t="shared" si="7"/>
        <v>2011</v>
      </c>
      <c r="D21" s="53"/>
      <c r="E21" s="33"/>
      <c r="F21" s="31"/>
      <c r="G21" s="33"/>
      <c r="H21" s="66"/>
      <c r="I21" s="34"/>
      <c r="J21" s="20">
        <f t="shared" si="8"/>
        <v>2011</v>
      </c>
      <c r="K21" s="69">
        <f t="shared" si="9"/>
        <v>-8.3058699145374115E-3</v>
      </c>
      <c r="L21" s="69">
        <f t="shared" si="9"/>
        <v>-8.3911248818383521E-3</v>
      </c>
      <c r="M21" s="53"/>
      <c r="N21" s="70"/>
      <c r="O21" s="3"/>
      <c r="P21" s="103">
        <f t="shared" si="10"/>
        <v>-8.3911248818383521E-3</v>
      </c>
      <c r="Q21" s="53"/>
      <c r="R21" s="104">
        <f t="shared" si="10"/>
        <v>-8.3911248818370199E-3</v>
      </c>
    </row>
    <row r="22" spans="1:18" x14ac:dyDescent="0.35">
      <c r="B22" s="64"/>
      <c r="C22" s="65">
        <f t="shared" si="7"/>
        <v>2012</v>
      </c>
      <c r="D22" s="53"/>
      <c r="E22" s="33"/>
      <c r="F22" s="31"/>
      <c r="G22" s="33"/>
      <c r="H22" s="66"/>
      <c r="I22" s="34"/>
      <c r="J22" s="20">
        <f t="shared" si="8"/>
        <v>2012</v>
      </c>
      <c r="K22" s="69">
        <f t="shared" si="9"/>
        <v>-8.0294469032583526E-3</v>
      </c>
      <c r="L22" s="69">
        <f t="shared" si="9"/>
        <v>-6.5973723944812157E-4</v>
      </c>
      <c r="M22" s="53"/>
      <c r="N22" s="70"/>
      <c r="O22" s="3"/>
      <c r="P22" s="103">
        <f t="shared" si="10"/>
        <v>-6.5973723944812157E-4</v>
      </c>
      <c r="Q22" s="53"/>
      <c r="R22" s="104">
        <f t="shared" si="10"/>
        <v>-6.5973723944812157E-4</v>
      </c>
    </row>
    <row r="23" spans="1:18" x14ac:dyDescent="0.35">
      <c r="B23" s="64"/>
      <c r="C23" s="65">
        <f t="shared" si="7"/>
        <v>2013</v>
      </c>
      <c r="D23" s="53"/>
      <c r="E23" s="33"/>
      <c r="F23" s="31"/>
      <c r="G23" s="33"/>
      <c r="H23" s="66"/>
      <c r="I23" s="34"/>
      <c r="J23" s="20">
        <f t="shared" si="8"/>
        <v>2013</v>
      </c>
      <c r="K23" s="69">
        <f t="shared" si="9"/>
        <v>-1.2181921586808309E-2</v>
      </c>
      <c r="L23" s="69">
        <f t="shared" si="9"/>
        <v>-1.0832808361902146E-2</v>
      </c>
      <c r="M23" s="53"/>
      <c r="N23" s="70"/>
      <c r="O23" s="3"/>
      <c r="P23" s="103">
        <f t="shared" si="10"/>
        <v>-1.0832808361902146E-2</v>
      </c>
      <c r="Q23" s="53"/>
      <c r="R23" s="104">
        <f t="shared" si="10"/>
        <v>-1.0832808361902924E-2</v>
      </c>
    </row>
    <row r="24" spans="1:18" x14ac:dyDescent="0.35">
      <c r="B24" s="71"/>
      <c r="C24" s="65">
        <f t="shared" si="7"/>
        <v>2014</v>
      </c>
      <c r="D24" s="53"/>
      <c r="E24" s="33"/>
      <c r="F24" s="72"/>
      <c r="G24" s="33"/>
      <c r="H24" s="72"/>
      <c r="I24" s="34"/>
      <c r="J24" s="20">
        <f t="shared" si="8"/>
        <v>2014</v>
      </c>
      <c r="K24" s="69">
        <f t="shared" si="9"/>
        <v>5.1094691904070011E-3</v>
      </c>
      <c r="L24" s="69">
        <f t="shared" si="9"/>
        <v>-3.9093450140041952E-3</v>
      </c>
      <c r="M24" s="53"/>
      <c r="N24" s="70"/>
      <c r="O24" s="3"/>
      <c r="P24" s="103">
        <f t="shared" si="10"/>
        <v>-3.9093450140041952E-3</v>
      </c>
      <c r="Q24" s="53"/>
      <c r="R24" s="104">
        <f t="shared" si="10"/>
        <v>-3.9093450140034181E-3</v>
      </c>
    </row>
    <row r="25" spans="1:18" x14ac:dyDescent="0.35">
      <c r="B25" s="71"/>
      <c r="C25" s="65">
        <f t="shared" si="7"/>
        <v>2015</v>
      </c>
      <c r="D25" s="53"/>
      <c r="E25" s="33"/>
      <c r="F25" s="73"/>
      <c r="G25" s="33"/>
      <c r="H25" s="72"/>
      <c r="I25" s="34"/>
      <c r="J25" s="20">
        <f t="shared" si="8"/>
        <v>2015</v>
      </c>
      <c r="K25" s="69">
        <f>IF(K10=0,"",K11/K10-1)</f>
        <v>-2.6594528328024003E-2</v>
      </c>
      <c r="L25" s="69">
        <f t="shared" si="9"/>
        <v>-1.4849589672559449E-2</v>
      </c>
      <c r="M25" s="53"/>
      <c r="N25" s="70"/>
      <c r="O25" s="3"/>
      <c r="P25" s="103">
        <f t="shared" si="10"/>
        <v>-1.4849589672559449E-2</v>
      </c>
      <c r="Q25" s="53"/>
      <c r="R25" s="104">
        <f t="shared" si="10"/>
        <v>-1.4849589672558894E-2</v>
      </c>
    </row>
    <row r="26" spans="1:18" x14ac:dyDescent="0.35">
      <c r="B26" s="71"/>
      <c r="C26" s="65">
        <f>C12</f>
        <v>2016</v>
      </c>
      <c r="D26" s="53"/>
      <c r="E26" s="33"/>
      <c r="F26" s="73"/>
      <c r="G26" s="33"/>
      <c r="H26" s="72"/>
      <c r="I26" s="34"/>
      <c r="J26" s="20">
        <f t="shared" si="8"/>
        <v>2016</v>
      </c>
      <c r="K26" s="69">
        <f>IF(K11=0,"",K12/K11-1)</f>
        <v>3.0690384073547738E-2</v>
      </c>
      <c r="L26" s="69">
        <f t="shared" si="9"/>
        <v>8.2814602690879369E-3</v>
      </c>
      <c r="M26" s="53"/>
      <c r="N26" s="70"/>
      <c r="O26" s="3"/>
      <c r="P26" s="103">
        <f t="shared" si="10"/>
        <v>8.2814602690879369E-3</v>
      </c>
      <c r="Q26" s="53"/>
      <c r="R26" s="104">
        <f t="shared" si="10"/>
        <v>8.2814602690863826E-3</v>
      </c>
    </row>
    <row r="27" spans="1:18" x14ac:dyDescent="0.35">
      <c r="B27" s="71"/>
      <c r="C27" s="65">
        <f>C13</f>
        <v>2017</v>
      </c>
      <c r="D27" s="53"/>
      <c r="E27" s="33"/>
      <c r="F27" s="73"/>
      <c r="G27" s="33"/>
      <c r="H27" s="72"/>
      <c r="I27" s="34"/>
      <c r="J27" s="20">
        <f t="shared" si="8"/>
        <v>2017</v>
      </c>
      <c r="K27" s="69">
        <f>IF(K12=0,"",K13/K12-1)</f>
        <v>-4.1791476377744607E-2</v>
      </c>
      <c r="L27" s="69">
        <f t="shared" si="9"/>
        <v>-6.3694728080705421E-3</v>
      </c>
      <c r="M27" s="53"/>
      <c r="N27" s="70"/>
      <c r="O27" s="3"/>
      <c r="P27" s="103">
        <f t="shared" si="10"/>
        <v>-6.3694728080705421E-3</v>
      </c>
      <c r="Q27" s="53"/>
      <c r="R27" s="104">
        <f t="shared" si="10"/>
        <v>-6.3694728080677665E-3</v>
      </c>
    </row>
    <row r="28" spans="1:18" x14ac:dyDescent="0.35">
      <c r="B28" s="71"/>
      <c r="C28" s="65">
        <f>C14</f>
        <v>2018</v>
      </c>
      <c r="D28" s="53"/>
      <c r="E28" s="33"/>
      <c r="F28" s="73"/>
      <c r="G28" s="33"/>
      <c r="H28" s="72"/>
      <c r="I28" s="34"/>
      <c r="J28" s="20">
        <f t="shared" si="8"/>
        <v>2018</v>
      </c>
      <c r="K28" s="74"/>
      <c r="L28" s="69">
        <f t="shared" si="9"/>
        <v>-1.5048223978931796E-2</v>
      </c>
      <c r="M28" s="53"/>
      <c r="N28" s="70"/>
      <c r="O28" s="3"/>
      <c r="P28" s="113">
        <f t="shared" si="10"/>
        <v>-3.9401651701460594E-3</v>
      </c>
      <c r="Q28" s="114"/>
      <c r="R28" s="115">
        <f t="shared" si="10"/>
        <v>-3.8271010977922737E-3</v>
      </c>
    </row>
    <row r="29" spans="1:18" x14ac:dyDescent="0.35">
      <c r="B29" s="71"/>
      <c r="C29" s="65">
        <f>C15</f>
        <v>2019</v>
      </c>
      <c r="D29" s="53"/>
      <c r="E29" s="33"/>
      <c r="F29" s="73"/>
      <c r="G29" s="33"/>
      <c r="H29" s="72"/>
      <c r="I29" s="34"/>
      <c r="J29" s="20">
        <f t="shared" si="8"/>
        <v>2019</v>
      </c>
      <c r="K29" s="74" t="str">
        <f>IF(J15="Forecast","",IF(K14=0,"",K15/K14-1))</f>
        <v/>
      </c>
      <c r="L29" s="69">
        <f t="shared" si="9"/>
        <v>-2.7772736593593583E-2</v>
      </c>
      <c r="M29" s="53"/>
      <c r="N29" s="70"/>
      <c r="O29" s="3"/>
      <c r="P29" s="113">
        <f t="shared" si="10"/>
        <v>-4.105956505587427E-3</v>
      </c>
      <c r="Q29" s="114"/>
      <c r="R29" s="115">
        <f t="shared" si="10"/>
        <v>-4.0177675041395133E-3</v>
      </c>
    </row>
    <row r="30" spans="1:18" x14ac:dyDescent="0.35">
      <c r="B30" s="71"/>
      <c r="C30" s="65">
        <f>C16</f>
        <v>2020</v>
      </c>
      <c r="D30" s="53"/>
      <c r="E30" s="33"/>
      <c r="F30" s="73"/>
      <c r="G30" s="33"/>
      <c r="H30" s="73"/>
      <c r="I30" s="34"/>
      <c r="J30" s="20">
        <f t="shared" si="8"/>
        <v>2020</v>
      </c>
      <c r="K30" s="74" t="str">
        <f>IF(J16="Forecast","",IF(K15=0,"",K16/K15-1))</f>
        <v/>
      </c>
      <c r="L30" s="69">
        <f t="shared" si="9"/>
        <v>-3.3201558095043548E-2</v>
      </c>
      <c r="M30" s="53"/>
      <c r="N30" s="75" t="str">
        <f>IF(N17=0,"",L16/N17-1)</f>
        <v/>
      </c>
      <c r="O30" s="3"/>
      <c r="P30" s="113">
        <f t="shared" si="10"/>
        <v>-4.1228848916300409E-3</v>
      </c>
      <c r="Q30" s="114"/>
      <c r="R30" s="115">
        <f t="shared" si="10"/>
        <v>-4.0177675041397354E-3</v>
      </c>
    </row>
    <row r="31" spans="1:18" ht="29.5" thickBot="1" x14ac:dyDescent="0.4">
      <c r="B31" s="76"/>
      <c r="C31" s="77" t="s">
        <v>16</v>
      </c>
      <c r="D31" s="50"/>
      <c r="E31" s="42"/>
      <c r="F31" s="78"/>
      <c r="G31" s="42"/>
      <c r="H31" s="79"/>
      <c r="I31" s="80"/>
      <c r="J31" s="81" t="str">
        <f t="shared" si="8"/>
        <v>Geometric Mean</v>
      </c>
      <c r="K31" s="82">
        <f>IF(K5=0,"",(K13/K5)^(1/($C13-$C5))-1)</f>
        <v>-7.1520665639435155E-4</v>
      </c>
      <c r="L31" s="82">
        <f>IF(L5=0,"",(L16/L5)^(1/($C16-$C5))-1)</f>
        <v>-8.6539330656733027E-3</v>
      </c>
      <c r="M31" s="50"/>
      <c r="N31" s="83" t="s">
        <v>17</v>
      </c>
      <c r="O31" s="3"/>
      <c r="P31" s="105">
        <f>IF(P5=0,"",(P16/P5)^(1/($C16-$C5))-1)</f>
        <v>-2.7877240947159487E-3</v>
      </c>
      <c r="Q31" s="50"/>
      <c r="R31" s="106">
        <f>IF(R5=0,"",(R16/R5)^(1/($C16-$C5))-1)</f>
        <v>-2.7598379729436573E-3</v>
      </c>
    </row>
    <row r="32" spans="1:18" x14ac:dyDescent="0.3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</row>
  </sheetData>
  <mergeCells count="4">
    <mergeCell ref="J3:N3"/>
    <mergeCell ref="E4:G4"/>
    <mergeCell ref="K18:L18"/>
    <mergeCell ref="P18:R18"/>
  </mergeCells>
  <dataValidations count="1">
    <dataValidation type="list" allowBlank="1" showInputMessage="1" showErrorMessage="1" sqref="J5:J16">
      <formula1>"Actual, Forecast"</formula1>
    </dataValidation>
  </dataValidations>
  <pageMargins left="0.7" right="0.7" top="0.75" bottom="0.75" header="0.3" footer="0.3"/>
  <pageSetup scale="8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Ontario Energy Board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Ritchie</dc:creator>
  <cp:lastModifiedBy>Keith Ritchie</cp:lastModifiedBy>
  <cp:lastPrinted>2019-07-03T16:39:20Z</cp:lastPrinted>
  <dcterms:created xsi:type="dcterms:W3CDTF">2019-06-28T15:42:37Z</dcterms:created>
  <dcterms:modified xsi:type="dcterms:W3CDTF">2019-07-03T16:46:57Z</dcterms:modified>
</cp:coreProperties>
</file>