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OEB_work\2020_EDR\EB_2018_0165_Toronto_Hydro_CIR_2020_24\Oral_Hearing\PEG_Undertakings_final\"/>
    </mc:Choice>
  </mc:AlternateContent>
  <bookViews>
    <workbookView xWindow="28680" yWindow="-120" windowWidth="29040" windowHeight="15840"/>
  </bookViews>
  <sheets>
    <sheet name="Calculation" sheetId="3" r:id="rId1"/>
    <sheet name="TABLE 2 1B-TAB4-PAGE9" sheetId="5" r:id="rId2"/>
    <sheet name="2C 2020 COST" sheetId="4" r:id="rId3"/>
  </sheets>
  <definedNames>
    <definedName name="_Parse_Out" localSheetId="2" hidden="1">#REF!</definedName>
    <definedName name="_Parse_Out" localSheetId="0" hidden="1">#REF!</definedName>
    <definedName name="_Parse_Out" hidden="1">#REF!</definedName>
    <definedName name="AS2DocOpenMode" hidden="1">"AS2DocumentEdit"</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5" i="3" l="1"/>
  <c r="C6" i="3" l="1"/>
  <c r="I5" i="3" l="1"/>
  <c r="C7" i="3" l="1"/>
  <c r="D12" i="3"/>
  <c r="D6" i="3" s="1"/>
  <c r="M61" i="4"/>
  <c r="D7" i="3" l="1"/>
  <c r="D11" i="3" s="1"/>
  <c r="D13" i="3" s="1"/>
  <c r="D10" i="3" l="1"/>
  <c r="D14" i="3" s="1"/>
  <c r="E12" i="3"/>
  <c r="E6" i="3" s="1"/>
  <c r="E7" i="3" s="1"/>
  <c r="E11" i="3" l="1"/>
  <c r="E13" i="3" s="1"/>
  <c r="F12" i="3"/>
  <c r="F6" i="3" s="1"/>
  <c r="E10" i="3"/>
  <c r="F7" i="3" l="1"/>
  <c r="G12" i="3" s="1"/>
  <c r="E14" i="3"/>
  <c r="F11" i="3" l="1"/>
  <c r="F13" i="3" s="1"/>
  <c r="F10" i="3"/>
  <c r="I12" i="3"/>
  <c r="J12" i="3" s="1"/>
  <c r="G6" i="3"/>
  <c r="G7" i="3" s="1"/>
  <c r="F14" i="3" l="1"/>
  <c r="I6" i="3"/>
  <c r="J6" i="3" s="1"/>
  <c r="G10" i="3" l="1"/>
  <c r="G11" i="3"/>
  <c r="I7" i="3"/>
  <c r="J7" i="3" s="1"/>
  <c r="G13" i="3" l="1"/>
  <c r="I13" i="3" s="1"/>
  <c r="J13" i="3" s="1"/>
  <c r="I11" i="3"/>
  <c r="J11" i="3" s="1"/>
  <c r="I10" i="3"/>
  <c r="J10" i="3" s="1"/>
  <c r="G14" i="3" l="1"/>
  <c r="I14" i="3" l="1"/>
  <c r="J14" i="3" s="1"/>
</calcChain>
</file>

<file path=xl/sharedStrings.xml><?xml version="1.0" encoding="utf-8"?>
<sst xmlns="http://schemas.openxmlformats.org/spreadsheetml/2006/main" count="149" uniqueCount="147">
  <si>
    <t>g</t>
  </si>
  <si>
    <t>d</t>
  </si>
  <si>
    <t>Cn</t>
  </si>
  <si>
    <t>Assumptions for the capital structure, rate of return on debt, and rate of return on equity were provided in the part c of the Company's response to 1B-Staff-22.</t>
  </si>
  <si>
    <t>Total [H = D + E + F + G]</t>
  </si>
  <si>
    <t>PILs/Taxes [G]</t>
  </si>
  <si>
    <t>Return on Equity [E]</t>
  </si>
  <si>
    <t>Interest Expense [D]</t>
  </si>
  <si>
    <t>New Additions Rate Base</t>
  </si>
  <si>
    <t>Total</t>
  </si>
  <si>
    <t>2020 values are included at 1/2 of their proposed amounts to reflect the half-year rule as it applies to Ontario regulation (e.g., the use of an average rate base assumes that all assets were placed in service in the middle of the year, which allows only half of the value of additions to be added to rate base).</t>
  </si>
  <si>
    <t xml:space="preserve">PILs/Taxes are assumed to be 11.5% for provincial income tax and 15% for Canadian income tax. </t>
  </si>
  <si>
    <t>PEG has assumed that the depreciation rate for 2021-2024 is equivalent to the composite depreciation rate calculated for 2020 additions.  This was calculated for new additions using only data reported in Exhibit 4B, Tab 1, Schedule 1, Appendix B.  This depreciation rate is 4.71%.</t>
  </si>
  <si>
    <t>Comments</t>
  </si>
  <si>
    <t>Revenue Offsets</t>
  </si>
  <si>
    <t>OM&amp;A</t>
  </si>
  <si>
    <t>Depreciation Expense [F]</t>
  </si>
  <si>
    <t xml:space="preserve">Capital-Related Annual Revenue Requirement (New) </t>
  </si>
  <si>
    <t>Accumulated Depreciation</t>
  </si>
  <si>
    <t>Gross Plant Additions</t>
  </si>
  <si>
    <t>Averages</t>
  </si>
  <si>
    <t>Totals</t>
  </si>
  <si>
    <t>Plan Year</t>
  </si>
  <si>
    <t>This should include assets in column d (excel column f) that have become fully depreciated.  The amount input in e (excel column G) should equal the gross book value of the asset</t>
  </si>
  <si>
    <t>This should include assets in column a (excel column C) that become fully depreciated since the date of the policy change.  The amount input in b (excel column D) should equal the net book value of the asset as at the date of depreciation policy change</t>
  </si>
  <si>
    <t>The applicant must provide an explanation of material variances in evidence.</t>
  </si>
  <si>
    <t>Board policy of the "half-year" rule - the applicant must ensure that additions in the year attract a half-year depreciation expense in the first year.  Deviations from this standard practice must be supported in the application.</t>
  </si>
  <si>
    <t>The useful life used should be consistent with the OEB's regulatory accounting policies as set out in the  Accounting Procedures Handbook for Electricity Distributors, effective Jan. 1, 2012 and also with the Report of the Board, Transition to International Financial Reporting Standards, EB-2008-0408, and the Kinectrics Report.</t>
  </si>
  <si>
    <t>A recalculation should be performed to determine the average remaining life of opening balance of assets (i.e. excluding current year's additions) under the change in policies under CGAAP.  For example, Asset A had a useful life of 20 years under CGAAP without the change in policies.  On January 1 of the year of policy changes, Asset A was 3 years depreciated. As a result, Asset A would have a remaining service life of 17 years (20 years less 3 years) as at January 1 of the year of policy changes.  Due to making the change in policies under CGAAP, management re-assessed the asset useful lives and concluded that the revised useful life of Asset A is now 30 years. Therefore, the average remaining useful life of the opening balance of Asset A is determined to be 27 years (30 years less 3 years) under the revised CGAAP as at January 1 of the year of policy changes.</t>
  </si>
  <si>
    <t>This is the opening gross book value of assets that have been acquired after the date of the utilities change in depreciation policies (i.e. additions starting in 2012/2013 for those who changed policies Jan. 1, 2012/2013). These assets are to be depreciated at the revised service life. The amount is expected to be equal to the gross book value of the prior year plus the prior year's additions.</t>
  </si>
  <si>
    <t>This is the net book value of assets that existed as at the date of the utility's change in depreciation policies (i.e. as at Jan. 1, 2012 or Jan. 1, 2013).  These assets are to be depreciated at the average remaining service life. This amount will not change in years subsequent to the date of the utility's change in depreciation policies.  This column is expected to be used until the assets that existed as at the date of the utility's change in depreciation policies are fully depreciated.</t>
  </si>
  <si>
    <t>Notes:</t>
  </si>
  <si>
    <t>Applicants must provide a breakdown of depreciation and amortization expense in the above format for all relevant accounts.  Balances presented in the table should exclude asset retirement obligations (AROs) and the related depreciation and accretion expense. These should be disclosed separately consistent with the Notes of historical Audited Financial Statements.</t>
  </si>
  <si>
    <t>Applicants are to complete this appendix to show the reasonability of the depreciation expense that is included in rate base via. Accumulated depreciation and the revenue requirement.</t>
  </si>
  <si>
    <t>General:</t>
  </si>
  <si>
    <r>
      <t xml:space="preserve">Less Other Non Rate-Regulated Utility Assets </t>
    </r>
    <r>
      <rPr>
        <b/>
        <i/>
        <sz val="9"/>
        <rFont val="Arial"/>
        <family val="2"/>
      </rPr>
      <t>(input as negative)</t>
    </r>
  </si>
  <si>
    <r>
      <t xml:space="preserve">Less Socialized Renewable Energy Generation Investments </t>
    </r>
    <r>
      <rPr>
        <b/>
        <i/>
        <sz val="9"/>
        <rFont val="Arial"/>
        <family val="2"/>
      </rPr>
      <t>(input as negative)</t>
    </r>
  </si>
  <si>
    <t>Sub-Total</t>
  </si>
  <si>
    <t>Property Under Capital Leases</t>
  </si>
  <si>
    <t>Capital Contributions Paid</t>
  </si>
  <si>
    <t>Contributions &amp; Grants (Formally known as Account 1995)</t>
  </si>
  <si>
    <t>Miscellaneous Fixed Assets</t>
  </si>
  <si>
    <t>System Supervisor Equipment</t>
  </si>
  <si>
    <t>Load Management Controls Utility Premises</t>
  </si>
  <si>
    <t>Load Management Controls Customer Premises</t>
  </si>
  <si>
    <t xml:space="preserve">Miscellaneous Equipment </t>
  </si>
  <si>
    <t>Communications Equipment</t>
  </si>
  <si>
    <t>Service Equipment</t>
  </si>
  <si>
    <t>Measurement &amp; Testing Equipment</t>
  </si>
  <si>
    <t>Tools, Shop &amp; Garage Equipment</t>
  </si>
  <si>
    <t>Stores Equipment</t>
  </si>
  <si>
    <t>Transportation Equipment</t>
  </si>
  <si>
    <t>Computer Equipment - Hardware</t>
  </si>
  <si>
    <t>Office Furniture &amp; Equipment</t>
  </si>
  <si>
    <t>Leasehold Improvements</t>
  </si>
  <si>
    <t>Buildings &amp; Fixtures</t>
  </si>
  <si>
    <t>Land</t>
  </si>
  <si>
    <t>Meters (Smart Meters)</t>
  </si>
  <si>
    <t>Meters</t>
  </si>
  <si>
    <t>Services (Overhead &amp; Underground)</t>
  </si>
  <si>
    <t>Line Transformers</t>
  </si>
  <si>
    <t>Underground Conductors &amp; Devices</t>
  </si>
  <si>
    <t>Underground Conduit</t>
  </si>
  <si>
    <t>Overhead Conductors &amp; Devices</t>
  </si>
  <si>
    <t>Poles, Towers &amp; Fixtures</t>
  </si>
  <si>
    <t>Distribution Station Equipment &lt;50 kV</t>
  </si>
  <si>
    <t>Transformer Station Equipment &gt;50 kV</t>
  </si>
  <si>
    <t>Buildings</t>
  </si>
  <si>
    <t>Land Rights</t>
  </si>
  <si>
    <t>Computer Software (Formally known as Account 1925)</t>
  </si>
  <si>
    <t>q = p-o</t>
  </si>
  <si>
    <t>p</t>
  </si>
  <si>
    <t>o = l+m+n</t>
  </si>
  <si>
    <t>n = g*0.5/j</t>
  </si>
  <si>
    <t>m = f/j</t>
  </si>
  <si>
    <t>l = c/h</t>
  </si>
  <si>
    <t>k = 1/j</t>
  </si>
  <si>
    <t>j</t>
  </si>
  <si>
    <t>i = 1/h</t>
  </si>
  <si>
    <t>h</t>
  </si>
  <si>
    <t>f = d- e</t>
  </si>
  <si>
    <t>e</t>
  </si>
  <si>
    <t>c = a-b</t>
  </si>
  <si>
    <t>b</t>
  </si>
  <si>
    <t>a</t>
  </si>
  <si>
    <r>
      <t xml:space="preserve">Variance </t>
    </r>
    <r>
      <rPr>
        <b/>
        <vertAlign val="superscript"/>
        <sz val="10"/>
        <rFont val="Arial"/>
        <family val="2"/>
      </rPr>
      <t>6</t>
    </r>
  </si>
  <si>
    <t xml:space="preserve">Depreciation Expense per Appendix 2-BA Fixed Assets, Column J 
 </t>
  </si>
  <si>
    <t xml:space="preserve">Total Current Year Depreciation Expense </t>
  </si>
  <si>
    <r>
      <t xml:space="preserve">Depreciation Expense on Current Year Additions </t>
    </r>
    <r>
      <rPr>
        <b/>
        <vertAlign val="superscript"/>
        <sz val="10"/>
        <rFont val="Arial"/>
        <family val="2"/>
      </rPr>
      <t>5</t>
    </r>
  </si>
  <si>
    <t>Depreciation Expense on Assets Acquired After Policy Change</t>
  </si>
  <si>
    <t>Depreciation Expense on Assets Existing Before Policy Change</t>
  </si>
  <si>
    <t>Depreciation Rate on New Additions</t>
  </si>
  <si>
    <r>
      <t xml:space="preserve">Life of Assets Acquired After Policy Change </t>
    </r>
    <r>
      <rPr>
        <b/>
        <vertAlign val="superscript"/>
        <sz val="10"/>
        <rFont val="Arial"/>
        <family val="2"/>
      </rPr>
      <t>4</t>
    </r>
  </si>
  <si>
    <t>Depreciation Rate Assets Acquired After Policy Change</t>
  </si>
  <si>
    <r>
      <t xml:space="preserve">Average Remaining Life of Assets Existing Before Policy Change </t>
    </r>
    <r>
      <rPr>
        <b/>
        <vertAlign val="superscript"/>
        <sz val="10"/>
        <rFont val="Arial"/>
        <family val="2"/>
      </rPr>
      <t>3</t>
    </r>
  </si>
  <si>
    <t>Current Year Additions</t>
  </si>
  <si>
    <t xml:space="preserve">Net Amount of Assets Acquired After Policy Change to be Depreciated </t>
  </si>
  <si>
    <r>
      <t xml:space="preserve">Less Fully Depreciated </t>
    </r>
    <r>
      <rPr>
        <b/>
        <vertAlign val="superscript"/>
        <sz val="10"/>
        <rFont val="Arial"/>
        <family val="2"/>
      </rPr>
      <t>8</t>
    </r>
  </si>
  <si>
    <r>
      <t xml:space="preserve">Opening Gross Book Value of Assets Acquired After Policy Change </t>
    </r>
    <r>
      <rPr>
        <b/>
        <vertAlign val="superscript"/>
        <sz val="10"/>
        <rFont val="Arial"/>
        <family val="2"/>
      </rPr>
      <t>2</t>
    </r>
  </si>
  <si>
    <t xml:space="preserve">Net Amount of Existing Assets Before Policy Change to be Depreciated </t>
  </si>
  <si>
    <r>
      <t xml:space="preserve">Less Fully Depreciated </t>
    </r>
    <r>
      <rPr>
        <b/>
        <vertAlign val="superscript"/>
        <sz val="10"/>
        <rFont val="Arial"/>
        <family val="2"/>
      </rPr>
      <t>7</t>
    </r>
  </si>
  <si>
    <r>
      <t>Opening Net  Book Value of Existing Assets as at Date of Policy Change (Jan. 1)</t>
    </r>
    <r>
      <rPr>
        <b/>
        <vertAlign val="superscript"/>
        <sz val="10"/>
        <rFont val="Arial"/>
        <family val="2"/>
      </rPr>
      <t xml:space="preserve"> 1</t>
    </r>
  </si>
  <si>
    <t>Description</t>
  </si>
  <si>
    <t>Account</t>
  </si>
  <si>
    <t>Depreciation Expense</t>
  </si>
  <si>
    <t>Service Lives</t>
  </si>
  <si>
    <t>Book Values</t>
  </si>
  <si>
    <t>MIFRS</t>
  </si>
  <si>
    <t>This appendix must be completed for 2014 to 2018. The appendix for 2014 is to be completed under Revised CGAAP (after changes in depreciation policies). The appendix for 2014 to 2018 is to be completed under MIFRS (2014 if changes to MIFRS are material).</t>
  </si>
  <si>
    <t>Already rebased with depreciation policy changes in a prior rate application</t>
  </si>
  <si>
    <t>This appendix must be duplicated and completed for the years 2013 to 2018. The appendix for 2013 is to be completed under CGAAP (prior to changes in depreciation policies). The appendix for 2013 to 2014 must be completed under Revised CGAAP (after changes in depreciation policies). The appendix for 2014 to 2018 is to be completed under MIFRS (2014 if changes to MIFRS are material).</t>
  </si>
  <si>
    <t>Rebasing for the first time with depreciation policy changes made in 2013.</t>
  </si>
  <si>
    <t>This appendix must be duplicated and completed for the years 2012 to 2018. The appendix for 2012 is to be completed under CGAAP (prior to changes in depreciation policies). The appendix for 2012 to 2014 must be completed under Revised CGAAP (after changes in depreciation policies). The appendix for 2014 to 2018 is to be completed under MIFRS (2014 if changes to MIFRS are material).</t>
  </si>
  <si>
    <t>Rebasing for the first time with depreciation policy changes made in 2012.</t>
  </si>
  <si>
    <t>Accounting Standard Reflected in Schedule Below</t>
  </si>
  <si>
    <t>Year Reflected in Schedule Below</t>
  </si>
  <si>
    <t>Applicable Years and Accounting Standard</t>
  </si>
  <si>
    <t>Scenario that applies</t>
  </si>
  <si>
    <t>This appendix is to be completed in conjunction with the accounting instructions in Appendix 2-B</t>
  </si>
  <si>
    <t>Revised CGAAP</t>
  </si>
  <si>
    <t>Depreciation and Amortization Expense</t>
  </si>
  <si>
    <t>CGAAP</t>
  </si>
  <si>
    <t>OEB Appendix 2-C</t>
  </si>
  <si>
    <t>Toronto</t>
  </si>
  <si>
    <t>Hydro-Electric</t>
  </si>
  <si>
    <t>System</t>
  </si>
  <si>
    <t>Limited</t>
  </si>
  <si>
    <t>EB-2018-0165</t>
  </si>
  <si>
    <t>Exhibit</t>
  </si>
  <si>
    <t>1B</t>
  </si>
  <si>
    <t>Tab</t>
  </si>
  <si>
    <t>Schedule</t>
  </si>
  <si>
    <t>UPDATED:</t>
  </si>
  <si>
    <t>Sep</t>
  </si>
  <si>
    <t>14,</t>
  </si>
  <si>
    <t>Page</t>
  </si>
  <si>
    <t>of</t>
  </si>
  <si>
    <t>Ratebase</t>
  </si>
  <si>
    <t>Interest</t>
  </si>
  <si>
    <t>Return</t>
  </si>
  <si>
    <t>Depreciation</t>
  </si>
  <si>
    <t>PILs/Taxes</t>
  </si>
  <si>
    <t>Capital-related RR</t>
  </si>
  <si>
    <t>Total RR</t>
  </si>
  <si>
    <t>Rate Base</t>
  </si>
  <si>
    <t>Simulation of Capital-Related Revenue Requirement of THESL's Proposed Plant Additions</t>
  </si>
  <si>
    <t>Source for gross plant additions for 2020-2024 is Undertaking J1.7, Appendix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</si>
</sst>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_(* \(#,##0.00\);_(* &quot;-&quot;??_);_(@_)"/>
    <numFmt numFmtId="164" formatCode="0.0%"/>
    <numFmt numFmtId="165" formatCode="_(* #,##0_);_(* \(#,##0\);_(* &quot;-&quot;??_);_(@_)"/>
    <numFmt numFmtId="166" formatCode="_-&quot;$&quot;* #,##0_-;\-&quot;$&quot;* #,##0_-;_-&quot;$&quot;* &quot;-&quot;??_-;_-@_-"/>
    <numFmt numFmtId="167" formatCode="_-* #,##0.00_-;\-* #,##0.00_-;_-* &quot;-&quot;??_-;_-@_-"/>
    <numFmt numFmtId="168" formatCode="_-&quot;$&quot;* #,##0.00_-;\-&quot;$&quot;* #,##0.00_-;_-&quot;$&quot;* &quot;-&quot;??_-;_-@_-"/>
    <numFmt numFmtId="169" formatCode="&quot;$&quot;#,##0"/>
    <numFmt numFmtId="170" formatCode="0_ ;\-0\ "/>
    <numFmt numFmtId="171" formatCode="[$-1009]mmmm\ d\,\ yyyy;@"/>
  </numFmts>
  <fonts count="1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
      <b/>
      <sz val="14"/>
      <color theme="1"/>
      <name val="Calibri"/>
      <family val="2"/>
      <scheme val="minor"/>
    </font>
    <font>
      <sz val="10"/>
      <name val="Arial"/>
      <family val="2"/>
    </font>
    <font>
      <b/>
      <sz val="10"/>
      <name val="Arial"/>
      <family val="2"/>
    </font>
    <font>
      <sz val="11"/>
      <name val="Arial"/>
      <family val="2"/>
    </font>
    <font>
      <b/>
      <i/>
      <sz val="9"/>
      <name val="Arial"/>
      <family val="2"/>
    </font>
    <font>
      <b/>
      <vertAlign val="superscript"/>
      <sz val="10"/>
      <name val="Arial"/>
      <family val="2"/>
    </font>
    <font>
      <b/>
      <sz val="14"/>
      <name val="Arial"/>
      <family val="2"/>
    </font>
    <font>
      <b/>
      <sz val="12"/>
      <name val="Arial"/>
      <family val="2"/>
    </font>
    <font>
      <i/>
      <sz val="11"/>
      <color theme="1"/>
      <name val="Calibri"/>
      <family val="2"/>
      <scheme val="minor"/>
    </font>
    <font>
      <sz val="11"/>
      <name val="Calibri"/>
      <family val="2"/>
      <scheme val="minor"/>
    </font>
    <font>
      <b/>
      <sz val="11"/>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34">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9"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cellStyleXfs>
  <cellXfs count="120">
    <xf numFmtId="0" fontId="0" fillId="0" borderId="0" xfId="0"/>
    <xf numFmtId="0" fontId="2" fillId="0" borderId="0" xfId="0" applyFont="1"/>
    <xf numFmtId="0" fontId="6" fillId="0" borderId="0" xfId="3" applyProtection="1">
      <protection locked="0"/>
    </xf>
    <xf numFmtId="0" fontId="7" fillId="0" borderId="0" xfId="3" applyFont="1" applyAlignment="1" applyProtection="1">
      <alignment vertical="top" wrapText="1"/>
      <protection locked="0"/>
    </xf>
    <xf numFmtId="0" fontId="6" fillId="0" borderId="0" xfId="3" applyAlignment="1" applyProtection="1">
      <alignment horizontal="left" vertical="top" wrapText="1"/>
      <protection locked="0"/>
    </xf>
    <xf numFmtId="0" fontId="6" fillId="0" borderId="0" xfId="3" applyAlignment="1" applyProtection="1">
      <alignment horizontal="center" vertical="top"/>
      <protection locked="0"/>
    </xf>
    <xf numFmtId="0" fontId="6" fillId="0" borderId="0" xfId="3" applyAlignment="1" applyProtection="1">
      <alignment vertical="top"/>
      <protection locked="0"/>
    </xf>
    <xf numFmtId="0" fontId="6" fillId="0" borderId="0" xfId="3" applyAlignment="1" applyProtection="1">
      <alignment horizontal="center" vertical="center"/>
      <protection locked="0"/>
    </xf>
    <xf numFmtId="0" fontId="6" fillId="0" borderId="0" xfId="3" applyAlignment="1" applyProtection="1">
      <alignment horizontal="center"/>
      <protection locked="0"/>
    </xf>
    <xf numFmtId="0" fontId="7" fillId="0" borderId="0" xfId="3" applyFont="1" applyProtection="1">
      <protection locked="0"/>
    </xf>
    <xf numFmtId="10" fontId="6" fillId="0" borderId="0" xfId="2" applyNumberFormat="1" applyFont="1" applyProtection="1">
      <protection locked="0"/>
    </xf>
    <xf numFmtId="9" fontId="6" fillId="0" borderId="0" xfId="2" applyFont="1" applyProtection="1">
      <protection locked="0"/>
    </xf>
    <xf numFmtId="166" fontId="6" fillId="0" borderId="0" xfId="3" applyNumberFormat="1" applyProtection="1">
      <protection locked="0"/>
    </xf>
    <xf numFmtId="10" fontId="6" fillId="0" borderId="0" xfId="3" applyNumberFormat="1" applyProtection="1">
      <protection locked="0"/>
    </xf>
    <xf numFmtId="166" fontId="7" fillId="0" borderId="0" xfId="3" applyNumberFormat="1" applyFont="1" applyProtection="1">
      <protection locked="0"/>
    </xf>
    <xf numFmtId="10" fontId="8" fillId="0" borderId="0" xfId="4" applyNumberFormat="1" applyFont="1" applyProtection="1">
      <protection locked="0"/>
    </xf>
    <xf numFmtId="167" fontId="8" fillId="0" borderId="0" xfId="5" applyFont="1" applyProtection="1">
      <protection locked="0"/>
    </xf>
    <xf numFmtId="166" fontId="7" fillId="0" borderId="8" xfId="3" applyNumberFormat="1" applyFont="1" applyBorder="1" applyProtection="1">
      <protection locked="0"/>
    </xf>
    <xf numFmtId="166" fontId="7" fillId="0" borderId="9" xfId="3" applyNumberFormat="1" applyFont="1" applyBorder="1" applyProtection="1">
      <protection locked="0"/>
    </xf>
    <xf numFmtId="166" fontId="7" fillId="0" borderId="10" xfId="3" applyNumberFormat="1" applyFont="1" applyBorder="1" applyProtection="1">
      <protection locked="0"/>
    </xf>
    <xf numFmtId="10" fontId="8" fillId="0" borderId="11" xfId="4" applyNumberFormat="1" applyFont="1" applyBorder="1" applyProtection="1">
      <protection locked="0"/>
    </xf>
    <xf numFmtId="167" fontId="8" fillId="0" borderId="8" xfId="5" applyFont="1" applyBorder="1" applyProtection="1">
      <protection locked="0"/>
    </xf>
    <xf numFmtId="0" fontId="7" fillId="0" borderId="12" xfId="3" applyFont="1" applyBorder="1" applyProtection="1">
      <protection locked="0"/>
    </xf>
    <xf numFmtId="0" fontId="6" fillId="0" borderId="13" xfId="3" applyBorder="1" applyAlignment="1" applyProtection="1">
      <alignment horizontal="center"/>
      <protection locked="0"/>
    </xf>
    <xf numFmtId="166" fontId="7" fillId="0" borderId="4" xfId="3" applyNumberFormat="1" applyFont="1" applyBorder="1" applyProtection="1">
      <protection locked="0"/>
    </xf>
    <xf numFmtId="166" fontId="8" fillId="2" borderId="6" xfId="6" applyNumberFormat="1" applyFont="1" applyFill="1" applyBorder="1" applyProtection="1">
      <protection locked="0"/>
    </xf>
    <xf numFmtId="166" fontId="7" fillId="0" borderId="14" xfId="3" applyNumberFormat="1" applyFont="1" applyBorder="1" applyProtection="1">
      <protection locked="0"/>
    </xf>
    <xf numFmtId="166" fontId="7" fillId="0" borderId="3" xfId="3" applyNumberFormat="1" applyFont="1" applyBorder="1" applyProtection="1">
      <protection locked="0"/>
    </xf>
    <xf numFmtId="166" fontId="7" fillId="0" borderId="15" xfId="3" applyNumberFormat="1" applyFont="1" applyBorder="1" applyProtection="1">
      <protection locked="0"/>
    </xf>
    <xf numFmtId="10" fontId="8" fillId="0" borderId="16" xfId="4" applyNumberFormat="1" applyFont="1" applyBorder="1" applyProtection="1">
      <protection locked="0"/>
    </xf>
    <xf numFmtId="167" fontId="8" fillId="2" borderId="4" xfId="5" applyFont="1" applyFill="1" applyBorder="1" applyProtection="1">
      <protection locked="0"/>
    </xf>
    <xf numFmtId="10" fontId="8" fillId="0" borderId="3" xfId="4" applyNumberFormat="1" applyFont="1" applyBorder="1" applyProtection="1">
      <protection locked="0"/>
    </xf>
    <xf numFmtId="167" fontId="8" fillId="2" borderId="17" xfId="5" applyFont="1" applyFill="1" applyBorder="1" applyProtection="1">
      <protection locked="0"/>
    </xf>
    <xf numFmtId="166" fontId="8" fillId="2" borderId="18" xfId="6" applyNumberFormat="1" applyFont="1" applyFill="1" applyBorder="1" applyProtection="1">
      <protection locked="0"/>
    </xf>
    <xf numFmtId="166" fontId="8" fillId="0" borderId="19" xfId="6" applyNumberFormat="1" applyFont="1" applyBorder="1" applyProtection="1">
      <protection locked="0"/>
    </xf>
    <xf numFmtId="166" fontId="8" fillId="2" borderId="4" xfId="6" applyNumberFormat="1" applyFont="1" applyFill="1" applyBorder="1" applyProtection="1">
      <protection locked="0"/>
    </xf>
    <xf numFmtId="166" fontId="8" fillId="2" borderId="17" xfId="6" applyNumberFormat="1" applyFont="1" applyFill="1" applyBorder="1" applyProtection="1">
      <protection locked="0"/>
    </xf>
    <xf numFmtId="0" fontId="6" fillId="0" borderId="5" xfId="3" applyBorder="1" applyAlignment="1" applyProtection="1">
      <alignment vertical="center" wrapText="1"/>
      <protection locked="0"/>
    </xf>
    <xf numFmtId="0" fontId="6" fillId="0" borderId="4" xfId="3" applyBorder="1" applyAlignment="1" applyProtection="1">
      <alignment horizontal="center" vertical="center"/>
      <protection locked="0"/>
    </xf>
    <xf numFmtId="166" fontId="7" fillId="0" borderId="20" xfId="3" applyNumberFormat="1" applyFont="1" applyBorder="1" applyProtection="1">
      <protection locked="0"/>
    </xf>
    <xf numFmtId="166" fontId="7" fillId="0" borderId="21" xfId="3" applyNumberFormat="1" applyFont="1" applyBorder="1" applyProtection="1">
      <protection locked="0"/>
    </xf>
    <xf numFmtId="10" fontId="8" fillId="0" borderId="5" xfId="4" applyNumberFormat="1" applyFont="1" applyBorder="1" applyProtection="1">
      <protection locked="0"/>
    </xf>
    <xf numFmtId="0" fontId="6" fillId="0" borderId="5" xfId="3" applyBorder="1" applyAlignment="1" applyProtection="1">
      <alignment vertical="center"/>
      <protection locked="0"/>
    </xf>
    <xf numFmtId="10" fontId="8" fillId="0" borderId="1" xfId="4" applyNumberFormat="1" applyFont="1" applyBorder="1" applyProtection="1">
      <protection locked="0"/>
    </xf>
    <xf numFmtId="0" fontId="6" fillId="0" borderId="1" xfId="3" applyBorder="1" applyAlignment="1" applyProtection="1">
      <alignment vertical="center" wrapText="1"/>
      <protection locked="0"/>
    </xf>
    <xf numFmtId="0" fontId="6" fillId="0" borderId="3" xfId="3" applyBorder="1" applyAlignment="1" applyProtection="1">
      <alignment horizontal="center" vertical="center"/>
      <protection locked="0"/>
    </xf>
    <xf numFmtId="0" fontId="7" fillId="3" borderId="22" xfId="3" quotePrefix="1" applyFont="1" applyFill="1" applyBorder="1" applyAlignment="1" applyProtection="1">
      <alignment horizontal="center"/>
      <protection locked="0"/>
    </xf>
    <xf numFmtId="0" fontId="7" fillId="3" borderId="23" xfId="3" applyFont="1" applyFill="1" applyBorder="1" applyAlignment="1" applyProtection="1">
      <alignment horizontal="center"/>
      <protection locked="0"/>
    </xf>
    <xf numFmtId="0" fontId="7" fillId="3" borderId="19" xfId="3" applyFont="1" applyFill="1" applyBorder="1" applyAlignment="1" applyProtection="1">
      <alignment horizontal="center"/>
      <protection locked="0"/>
    </xf>
    <xf numFmtId="0" fontId="7" fillId="3" borderId="4" xfId="3" quotePrefix="1" applyFont="1" applyFill="1" applyBorder="1" applyAlignment="1" applyProtection="1">
      <alignment horizontal="center"/>
      <protection locked="0"/>
    </xf>
    <xf numFmtId="0" fontId="7" fillId="3" borderId="17" xfId="3" applyFont="1" applyFill="1" applyBorder="1" applyAlignment="1" applyProtection="1">
      <alignment horizontal="center"/>
      <protection locked="0"/>
    </xf>
    <xf numFmtId="0" fontId="7" fillId="3" borderId="12" xfId="3" quotePrefix="1" applyFont="1" applyFill="1" applyBorder="1" applyAlignment="1" applyProtection="1">
      <alignment horizontal="center"/>
      <protection locked="0"/>
    </xf>
    <xf numFmtId="0" fontId="7" fillId="3" borderId="24" xfId="3" quotePrefix="1" applyFont="1" applyFill="1" applyBorder="1" applyAlignment="1" applyProtection="1">
      <alignment horizontal="center"/>
      <protection locked="0"/>
    </xf>
    <xf numFmtId="0" fontId="7" fillId="3" borderId="13" xfId="3" applyFont="1" applyFill="1" applyBorder="1" applyAlignment="1" applyProtection="1">
      <alignment horizontal="center" wrapText="1"/>
      <protection locked="0"/>
    </xf>
    <xf numFmtId="0" fontId="7" fillId="3" borderId="25" xfId="3" quotePrefix="1" applyFont="1" applyFill="1" applyBorder="1" applyAlignment="1" applyProtection="1">
      <alignment horizontal="center"/>
      <protection locked="0"/>
    </xf>
    <xf numFmtId="0" fontId="7" fillId="3" borderId="13" xfId="3" quotePrefix="1" applyFont="1" applyFill="1" applyBorder="1" applyAlignment="1" applyProtection="1">
      <alignment horizontal="center"/>
      <protection locked="0"/>
    </xf>
    <xf numFmtId="0" fontId="7" fillId="3" borderId="26" xfId="3" applyFont="1" applyFill="1" applyBorder="1" applyAlignment="1" applyProtection="1">
      <alignment horizontal="center" vertical="center" wrapText="1"/>
      <protection locked="0"/>
    </xf>
    <xf numFmtId="0" fontId="7" fillId="3" borderId="27" xfId="3" applyFont="1" applyFill="1" applyBorder="1" applyAlignment="1" applyProtection="1">
      <alignment horizontal="center" vertical="center" wrapText="1"/>
      <protection locked="0"/>
    </xf>
    <xf numFmtId="0" fontId="7" fillId="3" borderId="14" xfId="3" applyFont="1" applyFill="1" applyBorder="1" applyAlignment="1" applyProtection="1">
      <alignment horizontal="center" vertical="center" wrapText="1"/>
      <protection locked="0"/>
    </xf>
    <xf numFmtId="0" fontId="7" fillId="3" borderId="3" xfId="3" applyFont="1" applyFill="1" applyBorder="1" applyAlignment="1" applyProtection="1">
      <alignment horizontal="center" vertical="center" wrapText="1"/>
      <protection locked="0"/>
    </xf>
    <xf numFmtId="0" fontId="7" fillId="3" borderId="15" xfId="3" applyFont="1" applyFill="1" applyBorder="1" applyAlignment="1" applyProtection="1">
      <alignment horizontal="center" vertical="center" wrapText="1"/>
      <protection locked="0"/>
    </xf>
    <xf numFmtId="0" fontId="7" fillId="3" borderId="1" xfId="3" applyFont="1" applyFill="1" applyBorder="1" applyAlignment="1" applyProtection="1">
      <alignment horizontal="center" vertical="center" wrapText="1"/>
      <protection locked="0"/>
    </xf>
    <xf numFmtId="0" fontId="7" fillId="3" borderId="28" xfId="3" applyFont="1" applyFill="1" applyBorder="1" applyAlignment="1" applyProtection="1">
      <alignment horizontal="center" vertical="center" wrapText="1"/>
      <protection locked="0"/>
    </xf>
    <xf numFmtId="169" fontId="7" fillId="3" borderId="3" xfId="3" applyNumberFormat="1" applyFont="1" applyFill="1" applyBorder="1" applyAlignment="1" applyProtection="1">
      <alignment horizontal="center" vertical="center" wrapText="1"/>
      <protection locked="0"/>
    </xf>
    <xf numFmtId="0" fontId="11" fillId="0" borderId="0" xfId="3" applyFont="1" applyAlignment="1" applyProtection="1">
      <alignment horizontal="center"/>
      <protection locked="0"/>
    </xf>
    <xf numFmtId="0" fontId="7" fillId="0" borderId="0" xfId="3" applyFont="1" applyAlignment="1" applyProtection="1">
      <alignment horizontal="center" vertical="center" wrapText="1"/>
      <protection locked="0"/>
    </xf>
    <xf numFmtId="170" fontId="6" fillId="0" borderId="0" xfId="6" applyNumberFormat="1" applyFont="1" applyAlignment="1" applyProtection="1">
      <alignment horizontal="center" vertical="center"/>
      <protection locked="0"/>
    </xf>
    <xf numFmtId="0" fontId="6" fillId="0" borderId="0" xfId="3" applyAlignment="1" applyProtection="1">
      <alignment horizontal="left" vertical="center" wrapText="1"/>
      <protection locked="0"/>
    </xf>
    <xf numFmtId="0" fontId="8" fillId="4" borderId="4" xfId="7" applyFont="1" applyFill="1" applyBorder="1" applyAlignment="1" applyProtection="1">
      <alignment horizontal="center" vertical="center"/>
      <protection locked="0"/>
    </xf>
    <xf numFmtId="0" fontId="6" fillId="4" borderId="4" xfId="3" applyFill="1" applyBorder="1" applyAlignment="1" applyProtection="1">
      <alignment horizontal="center" vertical="center"/>
      <protection locked="0"/>
    </xf>
    <xf numFmtId="0" fontId="7" fillId="0" borderId="4" xfId="3" applyFont="1" applyBorder="1" applyAlignment="1" applyProtection="1">
      <alignment horizontal="center" vertical="center" wrapText="1"/>
      <protection locked="0"/>
    </xf>
    <xf numFmtId="0" fontId="7" fillId="0" borderId="5" xfId="3" applyFont="1" applyBorder="1" applyAlignment="1" applyProtection="1">
      <alignment horizontal="center" vertical="center" wrapText="1"/>
      <protection locked="0"/>
    </xf>
    <xf numFmtId="0" fontId="12" fillId="0" borderId="0" xfId="3" applyFont="1" applyAlignment="1" applyProtection="1">
      <alignment horizontal="left"/>
      <protection locked="0"/>
    </xf>
    <xf numFmtId="171" fontId="6" fillId="0" borderId="0" xfId="3" applyNumberFormat="1" applyProtection="1">
      <protection locked="0"/>
    </xf>
    <xf numFmtId="10" fontId="0" fillId="0" borderId="0" xfId="0" applyNumberFormat="1"/>
    <xf numFmtId="20" fontId="0" fillId="0" borderId="0" xfId="0" applyNumberFormat="1"/>
    <xf numFmtId="4" fontId="0" fillId="0" borderId="0" xfId="0" applyNumberFormat="1"/>
    <xf numFmtId="0" fontId="0" fillId="5" borderId="0" xfId="0" applyFill="1"/>
    <xf numFmtId="0" fontId="0" fillId="5" borderId="0" xfId="0" applyFill="1" applyAlignment="1">
      <alignment horizontal="center"/>
    </xf>
    <xf numFmtId="0" fontId="3" fillId="5" borderId="0" xfId="0" applyFont="1" applyFill="1" applyAlignment="1">
      <alignment horizontal="center"/>
    </xf>
    <xf numFmtId="0" fontId="3" fillId="5" borderId="0" xfId="0" applyFont="1" applyFill="1"/>
    <xf numFmtId="165" fontId="13" fillId="5" borderId="0" xfId="1" applyNumberFormat="1" applyFont="1" applyFill="1"/>
    <xf numFmtId="165" fontId="1" fillId="5" borderId="0" xfId="1" applyNumberFormat="1" applyFill="1"/>
    <xf numFmtId="165" fontId="3" fillId="5" borderId="0" xfId="0" applyNumberFormat="1" applyFont="1" applyFill="1"/>
    <xf numFmtId="0" fontId="2" fillId="5" borderId="0" xfId="0" applyFont="1" applyFill="1"/>
    <xf numFmtId="0" fontId="15" fillId="5" borderId="0" xfId="0" applyFont="1" applyFill="1"/>
    <xf numFmtId="43" fontId="14" fillId="5" borderId="0" xfId="1" applyNumberFormat="1" applyFont="1" applyFill="1"/>
    <xf numFmtId="165" fontId="14" fillId="5" borderId="0" xfId="1" applyNumberFormat="1" applyFont="1" applyFill="1"/>
    <xf numFmtId="165" fontId="15" fillId="5" borderId="0" xfId="0" applyNumberFormat="1" applyFont="1" applyFill="1"/>
    <xf numFmtId="165" fontId="0" fillId="5" borderId="0" xfId="0" applyNumberFormat="1" applyFill="1"/>
    <xf numFmtId="165" fontId="0" fillId="5" borderId="0" xfId="1" applyNumberFormat="1" applyFont="1" applyFill="1"/>
    <xf numFmtId="43" fontId="0" fillId="5" borderId="0" xfId="0" applyNumberFormat="1" applyFill="1"/>
    <xf numFmtId="165" fontId="3" fillId="5" borderId="0" xfId="1" applyNumberFormat="1" applyFont="1" applyFill="1"/>
    <xf numFmtId="165" fontId="4" fillId="5" borderId="0" xfId="0" applyNumberFormat="1" applyFont="1" applyFill="1"/>
    <xf numFmtId="9" fontId="0" fillId="5" borderId="0" xfId="2" applyFont="1" applyFill="1"/>
    <xf numFmtId="164" fontId="3" fillId="5" borderId="0" xfId="2" applyNumberFormat="1" applyFont="1" applyFill="1"/>
    <xf numFmtId="0" fontId="0" fillId="5" borderId="2" xfId="0" applyFill="1" applyBorder="1"/>
    <xf numFmtId="0" fontId="14" fillId="5" borderId="0" xfId="0" applyFont="1" applyFill="1"/>
    <xf numFmtId="0" fontId="0" fillId="5" borderId="2" xfId="0" applyFill="1" applyBorder="1" applyAlignment="1">
      <alignment horizontal="center"/>
    </xf>
    <xf numFmtId="0" fontId="5" fillId="5" borderId="7" xfId="0" applyFont="1" applyFill="1" applyBorder="1" applyAlignment="1">
      <alignment horizontal="center"/>
    </xf>
    <xf numFmtId="0" fontId="0" fillId="5" borderId="0" xfId="0" applyFill="1" applyAlignment="1">
      <alignment horizontal="left" wrapText="1"/>
    </xf>
    <xf numFmtId="0" fontId="6" fillId="0" borderId="0" xfId="3" applyAlignment="1" applyProtection="1">
      <alignment horizontal="left" vertical="top" wrapText="1"/>
      <protection locked="0"/>
    </xf>
    <xf numFmtId="0" fontId="7" fillId="3" borderId="30" xfId="3" applyFont="1" applyFill="1" applyBorder="1" applyAlignment="1" applyProtection="1">
      <alignment vertical="center"/>
      <protection locked="0"/>
    </xf>
    <xf numFmtId="0" fontId="7" fillId="3" borderId="13" xfId="3" applyFont="1" applyFill="1" applyBorder="1" applyAlignment="1" applyProtection="1">
      <alignment vertical="center"/>
      <protection locked="0"/>
    </xf>
    <xf numFmtId="0" fontId="7" fillId="3" borderId="29" xfId="3" applyFont="1" applyFill="1" applyBorder="1" applyAlignment="1" applyProtection="1">
      <alignment vertical="center"/>
      <protection locked="0"/>
    </xf>
    <xf numFmtId="0" fontId="7" fillId="3" borderId="12" xfId="3" applyFont="1" applyFill="1" applyBorder="1" applyAlignment="1" applyProtection="1">
      <alignment vertical="center"/>
      <protection locked="0"/>
    </xf>
    <xf numFmtId="0" fontId="6" fillId="0" borderId="0" xfId="3" applyAlignment="1" applyProtection="1">
      <alignment horizontal="left" wrapText="1"/>
      <protection locked="0"/>
    </xf>
    <xf numFmtId="0" fontId="6" fillId="0" borderId="5" xfId="3" applyBorder="1" applyAlignment="1" applyProtection="1">
      <alignment horizontal="left" vertical="center" wrapText="1"/>
      <protection locked="0"/>
    </xf>
    <xf numFmtId="0" fontId="6" fillId="0" borderId="6" xfId="3" applyBorder="1" applyAlignment="1" applyProtection="1">
      <alignment horizontal="left" vertical="center" wrapText="1"/>
      <protection locked="0"/>
    </xf>
    <xf numFmtId="0" fontId="6" fillId="0" borderId="4" xfId="3" applyBorder="1" applyAlignment="1" applyProtection="1">
      <alignment horizontal="left" vertical="center" wrapText="1"/>
      <protection locked="0"/>
    </xf>
    <xf numFmtId="0" fontId="12" fillId="0" borderId="33" xfId="3" applyFont="1" applyBorder="1" applyAlignment="1" applyProtection="1">
      <alignment horizontal="center" vertical="center"/>
      <protection locked="0"/>
    </xf>
    <xf numFmtId="0" fontId="12" fillId="0" borderId="32" xfId="3" applyFont="1" applyBorder="1" applyAlignment="1" applyProtection="1">
      <alignment horizontal="center" vertical="center"/>
      <protection locked="0"/>
    </xf>
    <xf numFmtId="0" fontId="12" fillId="0" borderId="31" xfId="3" applyFont="1" applyBorder="1" applyAlignment="1" applyProtection="1">
      <alignment horizontal="center" vertical="center"/>
      <protection locked="0"/>
    </xf>
    <xf numFmtId="0" fontId="12" fillId="0" borderId="33" xfId="3" applyFont="1" applyBorder="1" applyAlignment="1" applyProtection="1">
      <alignment horizontal="center" wrapText="1"/>
      <protection locked="0"/>
    </xf>
    <xf numFmtId="0" fontId="12" fillId="0" borderId="32" xfId="3" applyFont="1" applyBorder="1" applyAlignment="1" applyProtection="1">
      <alignment horizontal="center" wrapText="1"/>
      <protection locked="0"/>
    </xf>
    <xf numFmtId="0" fontId="12" fillId="0" borderId="31" xfId="3" applyFont="1" applyBorder="1" applyAlignment="1" applyProtection="1">
      <alignment horizontal="center" wrapText="1"/>
      <protection locked="0"/>
    </xf>
    <xf numFmtId="0" fontId="11" fillId="0" borderId="0" xfId="3" applyFont="1" applyAlignment="1" applyProtection="1">
      <alignment horizontal="center"/>
      <protection locked="0"/>
    </xf>
    <xf numFmtId="0" fontId="7" fillId="0" borderId="5" xfId="3" applyFont="1" applyBorder="1" applyAlignment="1" applyProtection="1">
      <alignment horizontal="center" vertical="center"/>
      <protection locked="0"/>
    </xf>
    <xf numFmtId="0" fontId="7" fillId="0" borderId="6" xfId="3" applyFont="1" applyBorder="1" applyAlignment="1" applyProtection="1">
      <alignment horizontal="center" vertical="center"/>
      <protection locked="0"/>
    </xf>
    <xf numFmtId="0" fontId="7" fillId="0" borderId="4" xfId="3" applyFont="1" applyBorder="1" applyAlignment="1" applyProtection="1">
      <alignment horizontal="left" vertical="center" wrapText="1"/>
      <protection locked="0"/>
    </xf>
  </cellXfs>
  <cellStyles count="8">
    <cellStyle name="Comma" xfId="1" builtinId="3"/>
    <cellStyle name="Comma 5" xfId="5"/>
    <cellStyle name="Currency 4" xfId="6"/>
    <cellStyle name="Normal" xfId="0" builtinId="0"/>
    <cellStyle name="Normal 2" xfId="3"/>
    <cellStyle name="Normal 7" xfId="7"/>
    <cellStyle name="Percent" xfId="2" builtinId="5"/>
    <cellStyle name="Percent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374650</xdr:colOff>
          <xdr:row>14</xdr:row>
          <xdr:rowOff>285750</xdr:rowOff>
        </xdr:from>
        <xdr:to>
          <xdr:col>1</xdr:col>
          <xdr:colOff>647700</xdr:colOff>
          <xdr:row>14</xdr:row>
          <xdr:rowOff>412750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16</xdr:row>
          <xdr:rowOff>260350</xdr:rowOff>
        </xdr:from>
        <xdr:to>
          <xdr:col>1</xdr:col>
          <xdr:colOff>603250</xdr:colOff>
          <xdr:row>16</xdr:row>
          <xdr:rowOff>412750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15</xdr:row>
          <xdr:rowOff>260350</xdr:rowOff>
        </xdr:from>
        <xdr:to>
          <xdr:col>1</xdr:col>
          <xdr:colOff>552450</xdr:colOff>
          <xdr:row>15</xdr:row>
          <xdr:rowOff>374650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4.9989318521683403E-2"/>
    <pageSetUpPr fitToPage="1"/>
  </sheetPr>
  <dimension ref="A1:N22"/>
  <sheetViews>
    <sheetView tabSelected="1" workbookViewId="0">
      <selection activeCell="A20" sqref="A20:N20"/>
    </sheetView>
  </sheetViews>
  <sheetFormatPr defaultRowHeight="14.5" x14ac:dyDescent="0.35"/>
  <cols>
    <col min="1" max="1" width="2.81640625" customWidth="1"/>
    <col min="2" max="2" width="53.81640625" customWidth="1"/>
    <col min="3" max="3" width="28.7265625" customWidth="1"/>
    <col min="4" max="4" width="14.7265625" customWidth="1"/>
    <col min="5" max="5" width="14.81640625" customWidth="1"/>
    <col min="6" max="6" width="15.7265625" customWidth="1"/>
    <col min="7" max="7" width="14" customWidth="1"/>
    <col min="8" max="8" width="1" customWidth="1"/>
    <col min="9" max="9" width="14.26953125" bestFit="1" customWidth="1"/>
    <col min="10" max="10" width="16.26953125" customWidth="1"/>
    <col min="14" max="14" width="14.26953125" bestFit="1" customWidth="1"/>
  </cols>
  <sheetData>
    <row r="1" spans="1:14" ht="19" thickBot="1" x14ac:dyDescent="0.5">
      <c r="A1" s="99" t="s">
        <v>145</v>
      </c>
      <c r="B1" s="99"/>
      <c r="C1" s="99"/>
      <c r="D1" s="99"/>
      <c r="E1" s="99"/>
      <c r="F1" s="99"/>
      <c r="G1" s="99"/>
      <c r="H1" s="99"/>
      <c r="I1" s="99"/>
      <c r="J1" s="99"/>
      <c r="K1" s="77"/>
      <c r="L1" s="77"/>
      <c r="M1" s="77"/>
      <c r="N1" s="77"/>
    </row>
    <row r="2" spans="1:14" x14ac:dyDescent="0.35">
      <c r="A2" s="77"/>
      <c r="B2" s="77"/>
      <c r="C2" s="77"/>
      <c r="D2" s="98" t="s">
        <v>22</v>
      </c>
      <c r="E2" s="98"/>
      <c r="F2" s="98"/>
      <c r="G2" s="98"/>
      <c r="H2" s="77"/>
      <c r="I2" s="77"/>
      <c r="J2" s="77"/>
      <c r="K2" s="77"/>
      <c r="L2" s="77"/>
      <c r="M2" s="77"/>
      <c r="N2" s="77"/>
    </row>
    <row r="3" spans="1:14" x14ac:dyDescent="0.35">
      <c r="A3" s="77"/>
      <c r="B3" s="77"/>
      <c r="C3" s="77">
        <v>2020</v>
      </c>
      <c r="D3" s="78">
        <v>2021</v>
      </c>
      <c r="E3" s="78">
        <v>2022</v>
      </c>
      <c r="F3" s="78">
        <v>2023</v>
      </c>
      <c r="G3" s="78">
        <v>2024</v>
      </c>
      <c r="H3" s="77"/>
      <c r="I3" s="79" t="s">
        <v>21</v>
      </c>
      <c r="J3" s="79" t="s">
        <v>20</v>
      </c>
      <c r="K3" s="77"/>
      <c r="L3" s="77"/>
      <c r="M3" s="77"/>
      <c r="N3" s="77"/>
    </row>
    <row r="4" spans="1:14" x14ac:dyDescent="0.35">
      <c r="A4" s="80" t="s">
        <v>144</v>
      </c>
      <c r="B4" s="77"/>
      <c r="C4" s="77"/>
      <c r="D4" s="77"/>
      <c r="E4" s="77"/>
      <c r="F4" s="77"/>
      <c r="G4" s="77"/>
      <c r="H4" s="77"/>
      <c r="I4" s="77"/>
      <c r="J4" s="77"/>
      <c r="K4" s="77"/>
      <c r="L4" s="77"/>
      <c r="M4" s="77"/>
      <c r="N4" s="77"/>
    </row>
    <row r="5" spans="1:14" x14ac:dyDescent="0.35">
      <c r="A5" s="77"/>
      <c r="B5" s="80" t="s">
        <v>19</v>
      </c>
      <c r="C5" s="81">
        <v>539900000</v>
      </c>
      <c r="D5" s="81">
        <v>475000000</v>
      </c>
      <c r="E5" s="81">
        <v>587400000</v>
      </c>
      <c r="F5" s="81">
        <v>590500000</v>
      </c>
      <c r="G5" s="81">
        <v>583600000</v>
      </c>
      <c r="H5" s="82"/>
      <c r="I5" s="83">
        <f>SUM(D5:G5)</f>
        <v>2236500000</v>
      </c>
      <c r="J5" s="83">
        <f>I5/4</f>
        <v>559125000</v>
      </c>
      <c r="K5" s="77"/>
      <c r="L5" s="77"/>
      <c r="M5" s="77"/>
      <c r="N5" s="77"/>
    </row>
    <row r="6" spans="1:14" x14ac:dyDescent="0.35">
      <c r="A6" s="77"/>
      <c r="B6" s="80" t="s">
        <v>18</v>
      </c>
      <c r="C6" s="82">
        <f>'2C 2020 COST'!P56</f>
        <v>11763571.563314591</v>
      </c>
      <c r="D6" s="82">
        <f>D12+C6</f>
        <v>35093614.237755433</v>
      </c>
      <c r="E6" s="82">
        <f>D6+E12</f>
        <v>70595259.097763717</v>
      </c>
      <c r="F6" s="82">
        <f>E6+F12</f>
        <v>127848739.81385803</v>
      </c>
      <c r="G6" s="82">
        <f>F6+G12</f>
        <v>206642094.96998477</v>
      </c>
      <c r="H6" s="82"/>
      <c r="I6" s="83">
        <f>SUM(D6:G6)</f>
        <v>440179708.11936194</v>
      </c>
      <c r="J6" s="83">
        <f>I6/4</f>
        <v>110044927.02984048</v>
      </c>
      <c r="K6" s="77"/>
      <c r="L6" s="77"/>
      <c r="M6" s="77"/>
      <c r="N6" s="77"/>
    </row>
    <row r="7" spans="1:14" s="1" customFormat="1" x14ac:dyDescent="0.35">
      <c r="A7" s="84"/>
      <c r="B7" s="85" t="s">
        <v>8</v>
      </c>
      <c r="C7" s="86">
        <f>C5/2-C6</f>
        <v>258186428.43668541</v>
      </c>
      <c r="D7" s="87">
        <f>C7+D5*0.5-D6</f>
        <v>460592814.19893003</v>
      </c>
      <c r="E7" s="87">
        <f>D7+0.5*(D5+E5)-E6</f>
        <v>921197555.10116625</v>
      </c>
      <c r="F7" s="87">
        <f>E7+0.5*(E5+F5)-F6</f>
        <v>1382298815.2873082</v>
      </c>
      <c r="G7" s="87">
        <f>F7+0.5*(F5+G5)-G6</f>
        <v>1762706720.3173234</v>
      </c>
      <c r="H7" s="87"/>
      <c r="I7" s="88">
        <f>SUM(D7:G7)</f>
        <v>4526795904.9047279</v>
      </c>
      <c r="J7" s="88">
        <f>I7/4</f>
        <v>1131698976.226182</v>
      </c>
      <c r="K7" s="84"/>
      <c r="L7" s="84"/>
      <c r="M7" s="84"/>
      <c r="N7" s="84"/>
    </row>
    <row r="8" spans="1:14" x14ac:dyDescent="0.35">
      <c r="A8" s="77"/>
      <c r="B8" s="77"/>
      <c r="C8" s="77"/>
      <c r="D8" s="77"/>
      <c r="E8" s="77"/>
      <c r="F8" s="77"/>
      <c r="G8" s="77"/>
      <c r="H8" s="77"/>
      <c r="I8" s="77"/>
      <c r="J8" s="77"/>
      <c r="K8" s="77"/>
      <c r="L8" s="77"/>
      <c r="M8" s="77"/>
      <c r="N8" s="77"/>
    </row>
    <row r="9" spans="1:14" x14ac:dyDescent="0.35">
      <c r="A9" s="80" t="s">
        <v>17</v>
      </c>
      <c r="B9" s="77"/>
      <c r="C9" s="77"/>
      <c r="D9" s="77"/>
      <c r="E9" s="77"/>
      <c r="F9" s="77"/>
      <c r="G9" s="77"/>
      <c r="H9" s="77"/>
      <c r="I9" s="77"/>
      <c r="J9" s="77"/>
      <c r="K9" s="77"/>
      <c r="L9" s="77"/>
      <c r="M9" s="77"/>
      <c r="N9" s="77"/>
    </row>
    <row r="10" spans="1:14" x14ac:dyDescent="0.35">
      <c r="A10" s="77"/>
      <c r="B10" s="80" t="s">
        <v>7</v>
      </c>
      <c r="C10" s="80"/>
      <c r="D10" s="89">
        <f>0.56*D7*0.0371+0.04*D7*0.0261</f>
        <v>10050135.205820655</v>
      </c>
      <c r="E10" s="89">
        <f t="shared" ref="E10:G10" si="0">0.56*E7*0.0371+0.04*E7*0.0261</f>
        <v>20100530.652307451</v>
      </c>
      <c r="F10" s="89">
        <f t="shared" si="0"/>
        <v>30161760.149569068</v>
      </c>
      <c r="G10" s="89">
        <f t="shared" si="0"/>
        <v>38462260.637324005</v>
      </c>
      <c r="H10" s="89"/>
      <c r="I10" s="83">
        <f>SUM(D10:G10)</f>
        <v>98774686.645021185</v>
      </c>
      <c r="J10" s="83">
        <f>I10/4</f>
        <v>24693671.661255296</v>
      </c>
      <c r="K10" s="77"/>
      <c r="L10" s="77"/>
      <c r="M10" s="77"/>
      <c r="N10" s="77"/>
    </row>
    <row r="11" spans="1:14" x14ac:dyDescent="0.35">
      <c r="A11" s="77"/>
      <c r="B11" s="80" t="s">
        <v>6</v>
      </c>
      <c r="C11" s="80"/>
      <c r="D11" s="89">
        <f>0.4*D7*0.0882</f>
        <v>16249714.484938253</v>
      </c>
      <c r="E11" s="89">
        <f>0.4*E7*0.0882</f>
        <v>32499849.74396915</v>
      </c>
      <c r="F11" s="89">
        <f>0.4*F7*0.0882</f>
        <v>48767502.203336239</v>
      </c>
      <c r="G11" s="89">
        <f>0.4*G7*0.0882</f>
        <v>62188293.092795171</v>
      </c>
      <c r="H11" s="89"/>
      <c r="I11" s="83">
        <f>SUM(D11:G11)</f>
        <v>159705359.52503881</v>
      </c>
      <c r="J11" s="83">
        <f>I11/4</f>
        <v>39926339.881259702</v>
      </c>
      <c r="K11" s="77"/>
      <c r="L11" s="77"/>
      <c r="M11" s="77"/>
      <c r="N11" s="77"/>
    </row>
    <row r="12" spans="1:14" x14ac:dyDescent="0.35">
      <c r="A12" s="77"/>
      <c r="B12" s="80" t="s">
        <v>16</v>
      </c>
      <c r="C12" s="80"/>
      <c r="D12" s="90">
        <f>'2C 2020 COST'!$M$61*(Calculation!C7+D5*0.5)</f>
        <v>23330042.674440846</v>
      </c>
      <c r="E12" s="90">
        <f>'2C 2020 COST'!$M$61*(Calculation!D7+E5*0.5)</f>
        <v>35501644.860008284</v>
      </c>
      <c r="F12" s="90">
        <f>'2C 2020 COST'!$M$61*(Calculation!E7+F5*0.5)</f>
        <v>57253480.716094323</v>
      </c>
      <c r="G12" s="90">
        <f>'2C 2020 COST'!$M$61*(Calculation!F7+G5*0.5)</f>
        <v>78793355.156126752</v>
      </c>
      <c r="H12" s="90"/>
      <c r="I12" s="83">
        <f>SUM(D12:G12)</f>
        <v>194878523.40667021</v>
      </c>
      <c r="J12" s="83">
        <f>I12/4</f>
        <v>48719630.851667553</v>
      </c>
      <c r="K12" s="77"/>
      <c r="L12" s="77"/>
      <c r="M12" s="77"/>
      <c r="N12" s="91"/>
    </row>
    <row r="13" spans="1:14" x14ac:dyDescent="0.35">
      <c r="A13" s="77"/>
      <c r="B13" s="80" t="s">
        <v>5</v>
      </c>
      <c r="C13" s="80"/>
      <c r="D13" s="89">
        <f>0.265*D11</f>
        <v>4306174.3385086376</v>
      </c>
      <c r="E13" s="89">
        <f>0.265*E11</f>
        <v>8612460.1821518242</v>
      </c>
      <c r="F13" s="89">
        <f>0.265*F11</f>
        <v>12923388.083884103</v>
      </c>
      <c r="G13" s="89">
        <f>0.265*G11</f>
        <v>16479897.669590721</v>
      </c>
      <c r="H13" s="89"/>
      <c r="I13" s="83">
        <f>SUM(D13:G13)</f>
        <v>42321920.274135284</v>
      </c>
      <c r="J13" s="83">
        <f>I13/4</f>
        <v>10580480.068533821</v>
      </c>
      <c r="K13" s="77"/>
      <c r="L13" s="77"/>
      <c r="M13" s="77"/>
      <c r="N13" s="91"/>
    </row>
    <row r="14" spans="1:14" x14ac:dyDescent="0.35">
      <c r="A14" s="77"/>
      <c r="B14" s="80" t="s">
        <v>4</v>
      </c>
      <c r="C14" s="80"/>
      <c r="D14" s="92">
        <f>SUM(D10:D13)</f>
        <v>53936066.703708388</v>
      </c>
      <c r="E14" s="92">
        <f>SUM(E10:E13)</f>
        <v>96714485.438436717</v>
      </c>
      <c r="F14" s="92">
        <f>SUM(F10:F13)</f>
        <v>149106131.15288371</v>
      </c>
      <c r="G14" s="92">
        <f>SUM(G10:G13)</f>
        <v>195923806.55583662</v>
      </c>
      <c r="H14" s="92"/>
      <c r="I14" s="83">
        <f>SUM(D14:G14)</f>
        <v>495680489.85086542</v>
      </c>
      <c r="J14" s="93">
        <f>I14/4</f>
        <v>123920122.46271636</v>
      </c>
      <c r="K14" s="94"/>
      <c r="L14" s="77"/>
      <c r="M14" s="77"/>
      <c r="N14" s="77"/>
    </row>
    <row r="15" spans="1:14" x14ac:dyDescent="0.35">
      <c r="A15" s="77"/>
      <c r="B15" s="77"/>
      <c r="C15" s="77"/>
      <c r="D15" s="95"/>
      <c r="E15" s="95"/>
      <c r="F15" s="95"/>
      <c r="G15" s="95"/>
      <c r="H15" s="77"/>
      <c r="I15" s="95"/>
      <c r="J15" s="95"/>
      <c r="K15" s="77"/>
      <c r="L15" s="77"/>
      <c r="M15" s="77"/>
      <c r="N15" s="77"/>
    </row>
    <row r="16" spans="1:14" x14ac:dyDescent="0.35">
      <c r="A16" s="96" t="s">
        <v>13</v>
      </c>
      <c r="B16" s="96"/>
      <c r="C16" s="77"/>
      <c r="D16" s="95"/>
      <c r="E16" s="95"/>
      <c r="F16" s="95"/>
      <c r="G16" s="95"/>
      <c r="H16" s="95"/>
      <c r="I16" s="95"/>
      <c r="J16" s="95"/>
      <c r="K16" s="77"/>
      <c r="L16" s="77"/>
      <c r="M16" s="77"/>
      <c r="N16" s="77"/>
    </row>
    <row r="17" spans="1:14" x14ac:dyDescent="0.35">
      <c r="A17" s="77"/>
      <c r="B17" s="77"/>
      <c r="C17" s="77"/>
      <c r="D17" s="95"/>
      <c r="E17" s="95"/>
      <c r="F17" s="95"/>
      <c r="G17" s="95"/>
      <c r="H17" s="77"/>
      <c r="I17" s="95"/>
      <c r="J17" s="95"/>
      <c r="K17" s="77"/>
      <c r="L17" s="77"/>
      <c r="M17" s="77"/>
      <c r="N17" s="77"/>
    </row>
    <row r="18" spans="1:14" x14ac:dyDescent="0.35">
      <c r="A18" s="97" t="s">
        <v>146</v>
      </c>
      <c r="B18" s="77"/>
      <c r="C18" s="77"/>
      <c r="D18" s="77"/>
      <c r="E18" s="77"/>
      <c r="F18" s="77"/>
      <c r="G18" s="77"/>
      <c r="H18" s="77"/>
      <c r="I18" s="77"/>
      <c r="J18" s="77"/>
      <c r="K18" s="77"/>
      <c r="L18" s="77"/>
      <c r="M18" s="77"/>
      <c r="N18" s="77"/>
    </row>
    <row r="19" spans="1:14" ht="16.5" customHeight="1" x14ac:dyDescent="0.35">
      <c r="A19" s="77" t="s">
        <v>3</v>
      </c>
      <c r="B19" s="77"/>
      <c r="C19" s="77"/>
      <c r="D19" s="77"/>
      <c r="E19" s="77"/>
      <c r="F19" s="77"/>
      <c r="G19" s="77"/>
      <c r="H19" s="77"/>
      <c r="I19" s="77"/>
      <c r="J19" s="77"/>
      <c r="K19" s="77"/>
      <c r="L19" s="77"/>
      <c r="M19" s="77"/>
      <c r="N19" s="77"/>
    </row>
    <row r="20" spans="1:14" ht="28.5" customHeight="1" x14ac:dyDescent="0.35">
      <c r="A20" s="100" t="s">
        <v>12</v>
      </c>
      <c r="B20" s="100"/>
      <c r="C20" s="100"/>
      <c r="D20" s="100"/>
      <c r="E20" s="100"/>
      <c r="F20" s="100"/>
      <c r="G20" s="100"/>
      <c r="H20" s="100"/>
      <c r="I20" s="100"/>
      <c r="J20" s="100"/>
      <c r="K20" s="100"/>
      <c r="L20" s="100"/>
      <c r="M20" s="100"/>
      <c r="N20" s="100"/>
    </row>
    <row r="21" spans="1:14" ht="16.5" customHeight="1" x14ac:dyDescent="0.35">
      <c r="A21" s="97" t="s">
        <v>11</v>
      </c>
      <c r="B21" s="77"/>
      <c r="C21" s="77"/>
      <c r="D21" s="77"/>
      <c r="E21" s="77"/>
      <c r="F21" s="77"/>
      <c r="G21" s="77"/>
      <c r="H21" s="77"/>
      <c r="I21" s="77"/>
      <c r="J21" s="77"/>
      <c r="K21" s="77"/>
      <c r="L21" s="77"/>
      <c r="M21" s="77"/>
      <c r="N21" s="77"/>
    </row>
    <row r="22" spans="1:14" ht="35.25" customHeight="1" x14ac:dyDescent="0.35">
      <c r="A22" s="100" t="s">
        <v>10</v>
      </c>
      <c r="B22" s="100"/>
      <c r="C22" s="100"/>
      <c r="D22" s="100"/>
      <c r="E22" s="100"/>
      <c r="F22" s="100"/>
      <c r="G22" s="100"/>
      <c r="H22" s="100"/>
      <c r="I22" s="100"/>
      <c r="J22" s="100"/>
      <c r="K22" s="100"/>
      <c r="L22" s="100"/>
      <c r="M22" s="100"/>
      <c r="N22" s="77"/>
    </row>
  </sheetData>
  <mergeCells count="4">
    <mergeCell ref="D2:G2"/>
    <mergeCell ref="A1:J1"/>
    <mergeCell ref="A20:N20"/>
    <mergeCell ref="A22:M22"/>
  </mergeCells>
  <pageMargins left="0.7" right="0.7" top="0.75" bottom="0.75" header="0.3" footer="0.3"/>
  <pageSetup scale="56" fitToHeight="0" orientation="landscape" r:id="rId1"/>
  <ignoredErrors>
    <ignoredError sqref="I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O18"/>
  <sheetViews>
    <sheetView workbookViewId="0">
      <selection activeCell="M10" sqref="M10"/>
    </sheetView>
  </sheetViews>
  <sheetFormatPr defaultRowHeight="14.5" x14ac:dyDescent="0.35"/>
  <cols>
    <col min="2" max="2" width="14.453125" customWidth="1"/>
    <col min="13" max="13" width="13.26953125" customWidth="1"/>
  </cols>
  <sheetData>
    <row r="5" spans="3:15" x14ac:dyDescent="0.35">
      <c r="L5" t="s">
        <v>123</v>
      </c>
      <c r="M5" t="s">
        <v>124</v>
      </c>
      <c r="N5" t="s">
        <v>125</v>
      </c>
      <c r="O5" t="s">
        <v>126</v>
      </c>
    </row>
    <row r="6" spans="3:15" x14ac:dyDescent="0.35">
      <c r="L6" t="s">
        <v>127</v>
      </c>
    </row>
    <row r="7" spans="3:15" x14ac:dyDescent="0.35">
      <c r="L7" t="s">
        <v>128</v>
      </c>
      <c r="M7" t="s">
        <v>129</v>
      </c>
    </row>
    <row r="8" spans="3:15" x14ac:dyDescent="0.35">
      <c r="E8">
        <v>2020</v>
      </c>
      <c r="F8">
        <v>2021</v>
      </c>
      <c r="G8">
        <v>2022</v>
      </c>
      <c r="H8">
        <v>2023</v>
      </c>
      <c r="I8">
        <v>2024</v>
      </c>
      <c r="L8" t="s">
        <v>130</v>
      </c>
      <c r="M8">
        <v>4</v>
      </c>
    </row>
    <row r="9" spans="3:15" x14ac:dyDescent="0.35">
      <c r="D9" t="s">
        <v>137</v>
      </c>
      <c r="E9" s="76">
        <v>4615.3</v>
      </c>
      <c r="F9" s="76">
        <v>4829</v>
      </c>
      <c r="G9" s="76">
        <v>5081.6000000000004</v>
      </c>
      <c r="H9" s="76">
        <v>5374.5</v>
      </c>
      <c r="I9" s="76">
        <v>5650</v>
      </c>
      <c r="L9" t="s">
        <v>131</v>
      </c>
      <c r="M9">
        <v>1</v>
      </c>
    </row>
    <row r="10" spans="3:15" x14ac:dyDescent="0.35">
      <c r="D10" t="s">
        <v>138</v>
      </c>
      <c r="E10">
        <v>100.8</v>
      </c>
      <c r="F10">
        <v>105.5</v>
      </c>
      <c r="G10">
        <v>111</v>
      </c>
      <c r="H10">
        <v>117.4</v>
      </c>
      <c r="I10">
        <v>123.4</v>
      </c>
      <c r="L10" t="s">
        <v>132</v>
      </c>
      <c r="M10" t="s">
        <v>133</v>
      </c>
      <c r="N10" t="s">
        <v>134</v>
      </c>
      <c r="O10">
        <v>2018</v>
      </c>
    </row>
    <row r="11" spans="3:15" x14ac:dyDescent="0.35">
      <c r="D11" t="s">
        <v>139</v>
      </c>
      <c r="E11">
        <v>162.80000000000001</v>
      </c>
      <c r="F11">
        <v>170.4</v>
      </c>
      <c r="G11">
        <v>179.3</v>
      </c>
      <c r="H11">
        <v>189.6</v>
      </c>
      <c r="I11">
        <v>199.3</v>
      </c>
      <c r="L11" t="s">
        <v>135</v>
      </c>
      <c r="M11">
        <v>9</v>
      </c>
      <c r="N11" t="s">
        <v>136</v>
      </c>
      <c r="O11">
        <v>15</v>
      </c>
    </row>
    <row r="12" spans="3:15" x14ac:dyDescent="0.35">
      <c r="C12" s="75"/>
      <c r="D12" t="s">
        <v>140</v>
      </c>
      <c r="E12">
        <v>268.7</v>
      </c>
      <c r="F12">
        <v>281.89999999999998</v>
      </c>
      <c r="G12">
        <v>293.10000000000002</v>
      </c>
      <c r="H12">
        <v>310.89999999999998</v>
      </c>
      <c r="I12">
        <v>325.39999999999998</v>
      </c>
    </row>
    <row r="13" spans="3:15" x14ac:dyDescent="0.35">
      <c r="D13" t="s">
        <v>141</v>
      </c>
      <c r="E13">
        <v>34.700000000000003</v>
      </c>
      <c r="F13">
        <v>36.5</v>
      </c>
      <c r="G13">
        <v>32.700000000000003</v>
      </c>
      <c r="H13">
        <v>35.700000000000003</v>
      </c>
      <c r="I13">
        <v>42.2</v>
      </c>
    </row>
    <row r="14" spans="3:15" x14ac:dyDescent="0.35">
      <c r="D14" t="s">
        <v>142</v>
      </c>
      <c r="E14">
        <v>567</v>
      </c>
      <c r="F14">
        <v>594.29999999999995</v>
      </c>
      <c r="G14">
        <v>616</v>
      </c>
      <c r="H14">
        <v>653.6</v>
      </c>
      <c r="I14">
        <v>690.3</v>
      </c>
    </row>
    <row r="15" spans="3:15" x14ac:dyDescent="0.35">
      <c r="D15" t="s">
        <v>15</v>
      </c>
      <c r="E15">
        <v>277.5</v>
      </c>
      <c r="F15">
        <v>280</v>
      </c>
      <c r="G15">
        <v>282.5</v>
      </c>
      <c r="H15">
        <v>285.10000000000002</v>
      </c>
      <c r="I15">
        <v>287.60000000000002</v>
      </c>
    </row>
    <row r="16" spans="3:15" x14ac:dyDescent="0.35">
      <c r="D16" t="s">
        <v>14</v>
      </c>
      <c r="E16">
        <v>-47.7</v>
      </c>
      <c r="F16">
        <v>-48.1</v>
      </c>
      <c r="G16">
        <v>-48.5</v>
      </c>
      <c r="H16">
        <v>-49</v>
      </c>
      <c r="I16">
        <v>-49.4</v>
      </c>
    </row>
    <row r="17" spans="4:9" x14ac:dyDescent="0.35">
      <c r="D17" t="s">
        <v>143</v>
      </c>
      <c r="E17">
        <v>796.8</v>
      </c>
      <c r="F17">
        <v>826.2</v>
      </c>
      <c r="G17">
        <v>850</v>
      </c>
      <c r="H17">
        <v>889.6</v>
      </c>
      <c r="I17">
        <v>928.5</v>
      </c>
    </row>
    <row r="18" spans="4:9" x14ac:dyDescent="0.35">
      <c r="D18" t="s">
        <v>2</v>
      </c>
      <c r="F18" s="74">
        <v>3.4299999999999997E-2</v>
      </c>
      <c r="G18" s="74">
        <v>2.63E-2</v>
      </c>
      <c r="H18" s="74">
        <v>4.4200000000000003E-2</v>
      </c>
      <c r="I18" s="74">
        <v>4.1200000000000001E-2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Y76"/>
  <sheetViews>
    <sheetView showGridLines="0" topLeftCell="D18" zoomScale="69" zoomScaleNormal="69" zoomScaleSheetLayoutView="70" zoomScalePageLayoutView="40" workbookViewId="0">
      <selection activeCell="P59" sqref="P59"/>
    </sheetView>
  </sheetViews>
  <sheetFormatPr defaultRowHeight="12.5" x14ac:dyDescent="0.25"/>
  <cols>
    <col min="1" max="1" width="9.1796875" style="2"/>
    <col min="2" max="2" width="40.26953125" style="2" bestFit="1" customWidth="1"/>
    <col min="3" max="3" width="17.81640625" style="2" customWidth="1"/>
    <col min="4" max="4" width="15" style="2" customWidth="1"/>
    <col min="5" max="5" width="20.54296875" style="2" customWidth="1"/>
    <col min="6" max="6" width="19.54296875" style="2" customWidth="1"/>
    <col min="7" max="7" width="15.1796875" style="2" bestFit="1" customWidth="1"/>
    <col min="8" max="8" width="19.54296875" style="2" customWidth="1"/>
    <col min="9" max="9" width="18.1796875" style="2" customWidth="1"/>
    <col min="10" max="10" width="18.54296875" style="2" customWidth="1"/>
    <col min="11" max="11" width="17" style="2" customWidth="1"/>
    <col min="12" max="12" width="15.1796875" style="2" customWidth="1"/>
    <col min="13" max="13" width="13" style="2" customWidth="1"/>
    <col min="14" max="14" width="18.54296875" style="2" customWidth="1"/>
    <col min="15" max="15" width="20.7265625" style="2" bestFit="1" customWidth="1"/>
    <col min="16" max="16" width="15.1796875" style="2" customWidth="1"/>
    <col min="17" max="17" width="16.81640625" style="2" customWidth="1"/>
    <col min="18" max="18" width="16.54296875" style="2" customWidth="1"/>
    <col min="19" max="19" width="20.1796875" style="2" bestFit="1" customWidth="1"/>
    <col min="20" max="20" width="11.453125" style="2" bestFit="1" customWidth="1"/>
    <col min="21" max="24" width="9.1796875" style="2"/>
    <col min="25" max="25" width="8.81640625" style="2" hidden="1" customWidth="1"/>
    <col min="26" max="260" width="9.1796875" style="2"/>
    <col min="261" max="261" width="2.7265625" style="2" customWidth="1"/>
    <col min="262" max="262" width="9.1796875" style="2"/>
    <col min="263" max="263" width="40.26953125" style="2" bestFit="1" customWidth="1"/>
    <col min="264" max="264" width="12" style="2" customWidth="1"/>
    <col min="265" max="265" width="10" style="2" customWidth="1"/>
    <col min="266" max="266" width="14.7265625" style="2" customWidth="1"/>
    <col min="267" max="267" width="9.54296875" style="2" customWidth="1"/>
    <col min="268" max="269" width="12.26953125" style="2" customWidth="1"/>
    <col min="270" max="273" width="12.7265625" style="2" customWidth="1"/>
    <col min="274" max="274" width="12.26953125" style="2" bestFit="1" customWidth="1"/>
    <col min="275" max="275" width="13.26953125" style="2" customWidth="1"/>
    <col min="276" max="516" width="9.1796875" style="2"/>
    <col min="517" max="517" width="2.7265625" style="2" customWidth="1"/>
    <col min="518" max="518" width="9.1796875" style="2"/>
    <col min="519" max="519" width="40.26953125" style="2" bestFit="1" customWidth="1"/>
    <col min="520" max="520" width="12" style="2" customWidth="1"/>
    <col min="521" max="521" width="10" style="2" customWidth="1"/>
    <col min="522" max="522" width="14.7265625" style="2" customWidth="1"/>
    <col min="523" max="523" width="9.54296875" style="2" customWidth="1"/>
    <col min="524" max="525" width="12.26953125" style="2" customWidth="1"/>
    <col min="526" max="529" width="12.7265625" style="2" customWidth="1"/>
    <col min="530" max="530" width="12.26953125" style="2" bestFit="1" customWidth="1"/>
    <col min="531" max="531" width="13.26953125" style="2" customWidth="1"/>
    <col min="532" max="772" width="9.1796875" style="2"/>
    <col min="773" max="773" width="2.7265625" style="2" customWidth="1"/>
    <col min="774" max="774" width="9.1796875" style="2"/>
    <col min="775" max="775" width="40.26953125" style="2" bestFit="1" customWidth="1"/>
    <col min="776" max="776" width="12" style="2" customWidth="1"/>
    <col min="777" max="777" width="10" style="2" customWidth="1"/>
    <col min="778" max="778" width="14.7265625" style="2" customWidth="1"/>
    <col min="779" max="779" width="9.54296875" style="2" customWidth="1"/>
    <col min="780" max="781" width="12.26953125" style="2" customWidth="1"/>
    <col min="782" max="785" width="12.7265625" style="2" customWidth="1"/>
    <col min="786" max="786" width="12.26953125" style="2" bestFit="1" customWidth="1"/>
    <col min="787" max="787" width="13.26953125" style="2" customWidth="1"/>
    <col min="788" max="1028" width="9.1796875" style="2"/>
    <col min="1029" max="1029" width="2.7265625" style="2" customWidth="1"/>
    <col min="1030" max="1030" width="9.1796875" style="2"/>
    <col min="1031" max="1031" width="40.26953125" style="2" bestFit="1" customWidth="1"/>
    <col min="1032" max="1032" width="12" style="2" customWidth="1"/>
    <col min="1033" max="1033" width="10" style="2" customWidth="1"/>
    <col min="1034" max="1034" width="14.7265625" style="2" customWidth="1"/>
    <col min="1035" max="1035" width="9.54296875" style="2" customWidth="1"/>
    <col min="1036" max="1037" width="12.26953125" style="2" customWidth="1"/>
    <col min="1038" max="1041" width="12.7265625" style="2" customWidth="1"/>
    <col min="1042" max="1042" width="12.26953125" style="2" bestFit="1" customWidth="1"/>
    <col min="1043" max="1043" width="13.26953125" style="2" customWidth="1"/>
    <col min="1044" max="1284" width="9.1796875" style="2"/>
    <col min="1285" max="1285" width="2.7265625" style="2" customWidth="1"/>
    <col min="1286" max="1286" width="9.1796875" style="2"/>
    <col min="1287" max="1287" width="40.26953125" style="2" bestFit="1" customWidth="1"/>
    <col min="1288" max="1288" width="12" style="2" customWidth="1"/>
    <col min="1289" max="1289" width="10" style="2" customWidth="1"/>
    <col min="1290" max="1290" width="14.7265625" style="2" customWidth="1"/>
    <col min="1291" max="1291" width="9.54296875" style="2" customWidth="1"/>
    <col min="1292" max="1293" width="12.26953125" style="2" customWidth="1"/>
    <col min="1294" max="1297" width="12.7265625" style="2" customWidth="1"/>
    <col min="1298" max="1298" width="12.26953125" style="2" bestFit="1" customWidth="1"/>
    <col min="1299" max="1299" width="13.26953125" style="2" customWidth="1"/>
    <col min="1300" max="1540" width="9.1796875" style="2"/>
    <col min="1541" max="1541" width="2.7265625" style="2" customWidth="1"/>
    <col min="1542" max="1542" width="9.1796875" style="2"/>
    <col min="1543" max="1543" width="40.26953125" style="2" bestFit="1" customWidth="1"/>
    <col min="1544" max="1544" width="12" style="2" customWidth="1"/>
    <col min="1545" max="1545" width="10" style="2" customWidth="1"/>
    <col min="1546" max="1546" width="14.7265625" style="2" customWidth="1"/>
    <col min="1547" max="1547" width="9.54296875" style="2" customWidth="1"/>
    <col min="1548" max="1549" width="12.26953125" style="2" customWidth="1"/>
    <col min="1550" max="1553" width="12.7265625" style="2" customWidth="1"/>
    <col min="1554" max="1554" width="12.26953125" style="2" bestFit="1" customWidth="1"/>
    <col min="1555" max="1555" width="13.26953125" style="2" customWidth="1"/>
    <col min="1556" max="1796" width="9.1796875" style="2"/>
    <col min="1797" max="1797" width="2.7265625" style="2" customWidth="1"/>
    <col min="1798" max="1798" width="9.1796875" style="2"/>
    <col min="1799" max="1799" width="40.26953125" style="2" bestFit="1" customWidth="1"/>
    <col min="1800" max="1800" width="12" style="2" customWidth="1"/>
    <col min="1801" max="1801" width="10" style="2" customWidth="1"/>
    <col min="1802" max="1802" width="14.7265625" style="2" customWidth="1"/>
    <col min="1803" max="1803" width="9.54296875" style="2" customWidth="1"/>
    <col min="1804" max="1805" width="12.26953125" style="2" customWidth="1"/>
    <col min="1806" max="1809" width="12.7265625" style="2" customWidth="1"/>
    <col min="1810" max="1810" width="12.26953125" style="2" bestFit="1" customWidth="1"/>
    <col min="1811" max="1811" width="13.26953125" style="2" customWidth="1"/>
    <col min="1812" max="2052" width="9.1796875" style="2"/>
    <col min="2053" max="2053" width="2.7265625" style="2" customWidth="1"/>
    <col min="2054" max="2054" width="9.1796875" style="2"/>
    <col min="2055" max="2055" width="40.26953125" style="2" bestFit="1" customWidth="1"/>
    <col min="2056" max="2056" width="12" style="2" customWidth="1"/>
    <col min="2057" max="2057" width="10" style="2" customWidth="1"/>
    <col min="2058" max="2058" width="14.7265625" style="2" customWidth="1"/>
    <col min="2059" max="2059" width="9.54296875" style="2" customWidth="1"/>
    <col min="2060" max="2061" width="12.26953125" style="2" customWidth="1"/>
    <col min="2062" max="2065" width="12.7265625" style="2" customWidth="1"/>
    <col min="2066" max="2066" width="12.26953125" style="2" bestFit="1" customWidth="1"/>
    <col min="2067" max="2067" width="13.26953125" style="2" customWidth="1"/>
    <col min="2068" max="2308" width="9.1796875" style="2"/>
    <col min="2309" max="2309" width="2.7265625" style="2" customWidth="1"/>
    <col min="2310" max="2310" width="9.1796875" style="2"/>
    <col min="2311" max="2311" width="40.26953125" style="2" bestFit="1" customWidth="1"/>
    <col min="2312" max="2312" width="12" style="2" customWidth="1"/>
    <col min="2313" max="2313" width="10" style="2" customWidth="1"/>
    <col min="2314" max="2314" width="14.7265625" style="2" customWidth="1"/>
    <col min="2315" max="2315" width="9.54296875" style="2" customWidth="1"/>
    <col min="2316" max="2317" width="12.26953125" style="2" customWidth="1"/>
    <col min="2318" max="2321" width="12.7265625" style="2" customWidth="1"/>
    <col min="2322" max="2322" width="12.26953125" style="2" bestFit="1" customWidth="1"/>
    <col min="2323" max="2323" width="13.26953125" style="2" customWidth="1"/>
    <col min="2324" max="2564" width="9.1796875" style="2"/>
    <col min="2565" max="2565" width="2.7265625" style="2" customWidth="1"/>
    <col min="2566" max="2566" width="9.1796875" style="2"/>
    <col min="2567" max="2567" width="40.26953125" style="2" bestFit="1" customWidth="1"/>
    <col min="2568" max="2568" width="12" style="2" customWidth="1"/>
    <col min="2569" max="2569" width="10" style="2" customWidth="1"/>
    <col min="2570" max="2570" width="14.7265625" style="2" customWidth="1"/>
    <col min="2571" max="2571" width="9.54296875" style="2" customWidth="1"/>
    <col min="2572" max="2573" width="12.26953125" style="2" customWidth="1"/>
    <col min="2574" max="2577" width="12.7265625" style="2" customWidth="1"/>
    <col min="2578" max="2578" width="12.26953125" style="2" bestFit="1" customWidth="1"/>
    <col min="2579" max="2579" width="13.26953125" style="2" customWidth="1"/>
    <col min="2580" max="2820" width="9.1796875" style="2"/>
    <col min="2821" max="2821" width="2.7265625" style="2" customWidth="1"/>
    <col min="2822" max="2822" width="9.1796875" style="2"/>
    <col min="2823" max="2823" width="40.26953125" style="2" bestFit="1" customWidth="1"/>
    <col min="2824" max="2824" width="12" style="2" customWidth="1"/>
    <col min="2825" max="2825" width="10" style="2" customWidth="1"/>
    <col min="2826" max="2826" width="14.7265625" style="2" customWidth="1"/>
    <col min="2827" max="2827" width="9.54296875" style="2" customWidth="1"/>
    <col min="2828" max="2829" width="12.26953125" style="2" customWidth="1"/>
    <col min="2830" max="2833" width="12.7265625" style="2" customWidth="1"/>
    <col min="2834" max="2834" width="12.26953125" style="2" bestFit="1" customWidth="1"/>
    <col min="2835" max="2835" width="13.26953125" style="2" customWidth="1"/>
    <col min="2836" max="3076" width="9.1796875" style="2"/>
    <col min="3077" max="3077" width="2.7265625" style="2" customWidth="1"/>
    <col min="3078" max="3078" width="9.1796875" style="2"/>
    <col min="3079" max="3079" width="40.26953125" style="2" bestFit="1" customWidth="1"/>
    <col min="3080" max="3080" width="12" style="2" customWidth="1"/>
    <col min="3081" max="3081" width="10" style="2" customWidth="1"/>
    <col min="3082" max="3082" width="14.7265625" style="2" customWidth="1"/>
    <col min="3083" max="3083" width="9.54296875" style="2" customWidth="1"/>
    <col min="3084" max="3085" width="12.26953125" style="2" customWidth="1"/>
    <col min="3086" max="3089" width="12.7265625" style="2" customWidth="1"/>
    <col min="3090" max="3090" width="12.26953125" style="2" bestFit="1" customWidth="1"/>
    <col min="3091" max="3091" width="13.26953125" style="2" customWidth="1"/>
    <col min="3092" max="3332" width="9.1796875" style="2"/>
    <col min="3333" max="3333" width="2.7265625" style="2" customWidth="1"/>
    <col min="3334" max="3334" width="9.1796875" style="2"/>
    <col min="3335" max="3335" width="40.26953125" style="2" bestFit="1" customWidth="1"/>
    <col min="3336" max="3336" width="12" style="2" customWidth="1"/>
    <col min="3337" max="3337" width="10" style="2" customWidth="1"/>
    <col min="3338" max="3338" width="14.7265625" style="2" customWidth="1"/>
    <col min="3339" max="3339" width="9.54296875" style="2" customWidth="1"/>
    <col min="3340" max="3341" width="12.26953125" style="2" customWidth="1"/>
    <col min="3342" max="3345" width="12.7265625" style="2" customWidth="1"/>
    <col min="3346" max="3346" width="12.26953125" style="2" bestFit="1" customWidth="1"/>
    <col min="3347" max="3347" width="13.26953125" style="2" customWidth="1"/>
    <col min="3348" max="3588" width="9.1796875" style="2"/>
    <col min="3589" max="3589" width="2.7265625" style="2" customWidth="1"/>
    <col min="3590" max="3590" width="9.1796875" style="2"/>
    <col min="3591" max="3591" width="40.26953125" style="2" bestFit="1" customWidth="1"/>
    <col min="3592" max="3592" width="12" style="2" customWidth="1"/>
    <col min="3593" max="3593" width="10" style="2" customWidth="1"/>
    <col min="3594" max="3594" width="14.7265625" style="2" customWidth="1"/>
    <col min="3595" max="3595" width="9.54296875" style="2" customWidth="1"/>
    <col min="3596" max="3597" width="12.26953125" style="2" customWidth="1"/>
    <col min="3598" max="3601" width="12.7265625" style="2" customWidth="1"/>
    <col min="3602" max="3602" width="12.26953125" style="2" bestFit="1" customWidth="1"/>
    <col min="3603" max="3603" width="13.26953125" style="2" customWidth="1"/>
    <col min="3604" max="3844" width="9.1796875" style="2"/>
    <col min="3845" max="3845" width="2.7265625" style="2" customWidth="1"/>
    <col min="3846" max="3846" width="9.1796875" style="2"/>
    <col min="3847" max="3847" width="40.26953125" style="2" bestFit="1" customWidth="1"/>
    <col min="3848" max="3848" width="12" style="2" customWidth="1"/>
    <col min="3849" max="3849" width="10" style="2" customWidth="1"/>
    <col min="3850" max="3850" width="14.7265625" style="2" customWidth="1"/>
    <col min="3851" max="3851" width="9.54296875" style="2" customWidth="1"/>
    <col min="3852" max="3853" width="12.26953125" style="2" customWidth="1"/>
    <col min="3854" max="3857" width="12.7265625" style="2" customWidth="1"/>
    <col min="3858" max="3858" width="12.26953125" style="2" bestFit="1" customWidth="1"/>
    <col min="3859" max="3859" width="13.26953125" style="2" customWidth="1"/>
    <col min="3860" max="4100" width="9.1796875" style="2"/>
    <col min="4101" max="4101" width="2.7265625" style="2" customWidth="1"/>
    <col min="4102" max="4102" width="9.1796875" style="2"/>
    <col min="4103" max="4103" width="40.26953125" style="2" bestFit="1" customWidth="1"/>
    <col min="4104" max="4104" width="12" style="2" customWidth="1"/>
    <col min="4105" max="4105" width="10" style="2" customWidth="1"/>
    <col min="4106" max="4106" width="14.7265625" style="2" customWidth="1"/>
    <col min="4107" max="4107" width="9.54296875" style="2" customWidth="1"/>
    <col min="4108" max="4109" width="12.26953125" style="2" customWidth="1"/>
    <col min="4110" max="4113" width="12.7265625" style="2" customWidth="1"/>
    <col min="4114" max="4114" width="12.26953125" style="2" bestFit="1" customWidth="1"/>
    <col min="4115" max="4115" width="13.26953125" style="2" customWidth="1"/>
    <col min="4116" max="4356" width="9.1796875" style="2"/>
    <col min="4357" max="4357" width="2.7265625" style="2" customWidth="1"/>
    <col min="4358" max="4358" width="9.1796875" style="2"/>
    <col min="4359" max="4359" width="40.26953125" style="2" bestFit="1" customWidth="1"/>
    <col min="4360" max="4360" width="12" style="2" customWidth="1"/>
    <col min="4361" max="4361" width="10" style="2" customWidth="1"/>
    <col min="4362" max="4362" width="14.7265625" style="2" customWidth="1"/>
    <col min="4363" max="4363" width="9.54296875" style="2" customWidth="1"/>
    <col min="4364" max="4365" width="12.26953125" style="2" customWidth="1"/>
    <col min="4366" max="4369" width="12.7265625" style="2" customWidth="1"/>
    <col min="4370" max="4370" width="12.26953125" style="2" bestFit="1" customWidth="1"/>
    <col min="4371" max="4371" width="13.26953125" style="2" customWidth="1"/>
    <col min="4372" max="4612" width="9.1796875" style="2"/>
    <col min="4613" max="4613" width="2.7265625" style="2" customWidth="1"/>
    <col min="4614" max="4614" width="9.1796875" style="2"/>
    <col min="4615" max="4615" width="40.26953125" style="2" bestFit="1" customWidth="1"/>
    <col min="4616" max="4616" width="12" style="2" customWidth="1"/>
    <col min="4617" max="4617" width="10" style="2" customWidth="1"/>
    <col min="4618" max="4618" width="14.7265625" style="2" customWidth="1"/>
    <col min="4619" max="4619" width="9.54296875" style="2" customWidth="1"/>
    <col min="4620" max="4621" width="12.26953125" style="2" customWidth="1"/>
    <col min="4622" max="4625" width="12.7265625" style="2" customWidth="1"/>
    <col min="4626" max="4626" width="12.26953125" style="2" bestFit="1" customWidth="1"/>
    <col min="4627" max="4627" width="13.26953125" style="2" customWidth="1"/>
    <col min="4628" max="4868" width="9.1796875" style="2"/>
    <col min="4869" max="4869" width="2.7265625" style="2" customWidth="1"/>
    <col min="4870" max="4870" width="9.1796875" style="2"/>
    <col min="4871" max="4871" width="40.26953125" style="2" bestFit="1" customWidth="1"/>
    <col min="4872" max="4872" width="12" style="2" customWidth="1"/>
    <col min="4873" max="4873" width="10" style="2" customWidth="1"/>
    <col min="4874" max="4874" width="14.7265625" style="2" customWidth="1"/>
    <col min="4875" max="4875" width="9.54296875" style="2" customWidth="1"/>
    <col min="4876" max="4877" width="12.26953125" style="2" customWidth="1"/>
    <col min="4878" max="4881" width="12.7265625" style="2" customWidth="1"/>
    <col min="4882" max="4882" width="12.26953125" style="2" bestFit="1" customWidth="1"/>
    <col min="4883" max="4883" width="13.26953125" style="2" customWidth="1"/>
    <col min="4884" max="5124" width="9.1796875" style="2"/>
    <col min="5125" max="5125" width="2.7265625" style="2" customWidth="1"/>
    <col min="5126" max="5126" width="9.1796875" style="2"/>
    <col min="5127" max="5127" width="40.26953125" style="2" bestFit="1" customWidth="1"/>
    <col min="5128" max="5128" width="12" style="2" customWidth="1"/>
    <col min="5129" max="5129" width="10" style="2" customWidth="1"/>
    <col min="5130" max="5130" width="14.7265625" style="2" customWidth="1"/>
    <col min="5131" max="5131" width="9.54296875" style="2" customWidth="1"/>
    <col min="5132" max="5133" width="12.26953125" style="2" customWidth="1"/>
    <col min="5134" max="5137" width="12.7265625" style="2" customWidth="1"/>
    <col min="5138" max="5138" width="12.26953125" style="2" bestFit="1" customWidth="1"/>
    <col min="5139" max="5139" width="13.26953125" style="2" customWidth="1"/>
    <col min="5140" max="5380" width="9.1796875" style="2"/>
    <col min="5381" max="5381" width="2.7265625" style="2" customWidth="1"/>
    <col min="5382" max="5382" width="9.1796875" style="2"/>
    <col min="5383" max="5383" width="40.26953125" style="2" bestFit="1" customWidth="1"/>
    <col min="5384" max="5384" width="12" style="2" customWidth="1"/>
    <col min="5385" max="5385" width="10" style="2" customWidth="1"/>
    <col min="5386" max="5386" width="14.7265625" style="2" customWidth="1"/>
    <col min="5387" max="5387" width="9.54296875" style="2" customWidth="1"/>
    <col min="5388" max="5389" width="12.26953125" style="2" customWidth="1"/>
    <col min="5390" max="5393" width="12.7265625" style="2" customWidth="1"/>
    <col min="5394" max="5394" width="12.26953125" style="2" bestFit="1" customWidth="1"/>
    <col min="5395" max="5395" width="13.26953125" style="2" customWidth="1"/>
    <col min="5396" max="5636" width="9.1796875" style="2"/>
    <col min="5637" max="5637" width="2.7265625" style="2" customWidth="1"/>
    <col min="5638" max="5638" width="9.1796875" style="2"/>
    <col min="5639" max="5639" width="40.26953125" style="2" bestFit="1" customWidth="1"/>
    <col min="5640" max="5640" width="12" style="2" customWidth="1"/>
    <col min="5641" max="5641" width="10" style="2" customWidth="1"/>
    <col min="5642" max="5642" width="14.7265625" style="2" customWidth="1"/>
    <col min="5643" max="5643" width="9.54296875" style="2" customWidth="1"/>
    <col min="5644" max="5645" width="12.26953125" style="2" customWidth="1"/>
    <col min="5646" max="5649" width="12.7265625" style="2" customWidth="1"/>
    <col min="5650" max="5650" width="12.26953125" style="2" bestFit="1" customWidth="1"/>
    <col min="5651" max="5651" width="13.26953125" style="2" customWidth="1"/>
    <col min="5652" max="5892" width="9.1796875" style="2"/>
    <col min="5893" max="5893" width="2.7265625" style="2" customWidth="1"/>
    <col min="5894" max="5894" width="9.1796875" style="2"/>
    <col min="5895" max="5895" width="40.26953125" style="2" bestFit="1" customWidth="1"/>
    <col min="5896" max="5896" width="12" style="2" customWidth="1"/>
    <col min="5897" max="5897" width="10" style="2" customWidth="1"/>
    <col min="5898" max="5898" width="14.7265625" style="2" customWidth="1"/>
    <col min="5899" max="5899" width="9.54296875" style="2" customWidth="1"/>
    <col min="5900" max="5901" width="12.26953125" style="2" customWidth="1"/>
    <col min="5902" max="5905" width="12.7265625" style="2" customWidth="1"/>
    <col min="5906" max="5906" width="12.26953125" style="2" bestFit="1" customWidth="1"/>
    <col min="5907" max="5907" width="13.26953125" style="2" customWidth="1"/>
    <col min="5908" max="6148" width="9.1796875" style="2"/>
    <col min="6149" max="6149" width="2.7265625" style="2" customWidth="1"/>
    <col min="6150" max="6150" width="9.1796875" style="2"/>
    <col min="6151" max="6151" width="40.26953125" style="2" bestFit="1" customWidth="1"/>
    <col min="6152" max="6152" width="12" style="2" customWidth="1"/>
    <col min="6153" max="6153" width="10" style="2" customWidth="1"/>
    <col min="6154" max="6154" width="14.7265625" style="2" customWidth="1"/>
    <col min="6155" max="6155" width="9.54296875" style="2" customWidth="1"/>
    <col min="6156" max="6157" width="12.26953125" style="2" customWidth="1"/>
    <col min="6158" max="6161" width="12.7265625" style="2" customWidth="1"/>
    <col min="6162" max="6162" width="12.26953125" style="2" bestFit="1" customWidth="1"/>
    <col min="6163" max="6163" width="13.26953125" style="2" customWidth="1"/>
    <col min="6164" max="6404" width="9.1796875" style="2"/>
    <col min="6405" max="6405" width="2.7265625" style="2" customWidth="1"/>
    <col min="6406" max="6406" width="9.1796875" style="2"/>
    <col min="6407" max="6407" width="40.26953125" style="2" bestFit="1" customWidth="1"/>
    <col min="6408" max="6408" width="12" style="2" customWidth="1"/>
    <col min="6409" max="6409" width="10" style="2" customWidth="1"/>
    <col min="6410" max="6410" width="14.7265625" style="2" customWidth="1"/>
    <col min="6411" max="6411" width="9.54296875" style="2" customWidth="1"/>
    <col min="6412" max="6413" width="12.26953125" style="2" customWidth="1"/>
    <col min="6414" max="6417" width="12.7265625" style="2" customWidth="1"/>
    <col min="6418" max="6418" width="12.26953125" style="2" bestFit="1" customWidth="1"/>
    <col min="6419" max="6419" width="13.26953125" style="2" customWidth="1"/>
    <col min="6420" max="6660" width="9.1796875" style="2"/>
    <col min="6661" max="6661" width="2.7265625" style="2" customWidth="1"/>
    <col min="6662" max="6662" width="9.1796875" style="2"/>
    <col min="6663" max="6663" width="40.26953125" style="2" bestFit="1" customWidth="1"/>
    <col min="6664" max="6664" width="12" style="2" customWidth="1"/>
    <col min="6665" max="6665" width="10" style="2" customWidth="1"/>
    <col min="6666" max="6666" width="14.7265625" style="2" customWidth="1"/>
    <col min="6667" max="6667" width="9.54296875" style="2" customWidth="1"/>
    <col min="6668" max="6669" width="12.26953125" style="2" customWidth="1"/>
    <col min="6670" max="6673" width="12.7265625" style="2" customWidth="1"/>
    <col min="6674" max="6674" width="12.26953125" style="2" bestFit="1" customWidth="1"/>
    <col min="6675" max="6675" width="13.26953125" style="2" customWidth="1"/>
    <col min="6676" max="6916" width="9.1796875" style="2"/>
    <col min="6917" max="6917" width="2.7265625" style="2" customWidth="1"/>
    <col min="6918" max="6918" width="9.1796875" style="2"/>
    <col min="6919" max="6919" width="40.26953125" style="2" bestFit="1" customWidth="1"/>
    <col min="6920" max="6920" width="12" style="2" customWidth="1"/>
    <col min="6921" max="6921" width="10" style="2" customWidth="1"/>
    <col min="6922" max="6922" width="14.7265625" style="2" customWidth="1"/>
    <col min="6923" max="6923" width="9.54296875" style="2" customWidth="1"/>
    <col min="6924" max="6925" width="12.26953125" style="2" customWidth="1"/>
    <col min="6926" max="6929" width="12.7265625" style="2" customWidth="1"/>
    <col min="6930" max="6930" width="12.26953125" style="2" bestFit="1" customWidth="1"/>
    <col min="6931" max="6931" width="13.26953125" style="2" customWidth="1"/>
    <col min="6932" max="7172" width="9.1796875" style="2"/>
    <col min="7173" max="7173" width="2.7265625" style="2" customWidth="1"/>
    <col min="7174" max="7174" width="9.1796875" style="2"/>
    <col min="7175" max="7175" width="40.26953125" style="2" bestFit="1" customWidth="1"/>
    <col min="7176" max="7176" width="12" style="2" customWidth="1"/>
    <col min="7177" max="7177" width="10" style="2" customWidth="1"/>
    <col min="7178" max="7178" width="14.7265625" style="2" customWidth="1"/>
    <col min="7179" max="7179" width="9.54296875" style="2" customWidth="1"/>
    <col min="7180" max="7181" width="12.26953125" style="2" customWidth="1"/>
    <col min="7182" max="7185" width="12.7265625" style="2" customWidth="1"/>
    <col min="7186" max="7186" width="12.26953125" style="2" bestFit="1" customWidth="1"/>
    <col min="7187" max="7187" width="13.26953125" style="2" customWidth="1"/>
    <col min="7188" max="7428" width="9.1796875" style="2"/>
    <col min="7429" max="7429" width="2.7265625" style="2" customWidth="1"/>
    <col min="7430" max="7430" width="9.1796875" style="2"/>
    <col min="7431" max="7431" width="40.26953125" style="2" bestFit="1" customWidth="1"/>
    <col min="7432" max="7432" width="12" style="2" customWidth="1"/>
    <col min="7433" max="7433" width="10" style="2" customWidth="1"/>
    <col min="7434" max="7434" width="14.7265625" style="2" customWidth="1"/>
    <col min="7435" max="7435" width="9.54296875" style="2" customWidth="1"/>
    <col min="7436" max="7437" width="12.26953125" style="2" customWidth="1"/>
    <col min="7438" max="7441" width="12.7265625" style="2" customWidth="1"/>
    <col min="7442" max="7442" width="12.26953125" style="2" bestFit="1" customWidth="1"/>
    <col min="7443" max="7443" width="13.26953125" style="2" customWidth="1"/>
    <col min="7444" max="7684" width="9.1796875" style="2"/>
    <col min="7685" max="7685" width="2.7265625" style="2" customWidth="1"/>
    <col min="7686" max="7686" width="9.1796875" style="2"/>
    <col min="7687" max="7687" width="40.26953125" style="2" bestFit="1" customWidth="1"/>
    <col min="7688" max="7688" width="12" style="2" customWidth="1"/>
    <col min="7689" max="7689" width="10" style="2" customWidth="1"/>
    <col min="7690" max="7690" width="14.7265625" style="2" customWidth="1"/>
    <col min="7691" max="7691" width="9.54296875" style="2" customWidth="1"/>
    <col min="7692" max="7693" width="12.26953125" style="2" customWidth="1"/>
    <col min="7694" max="7697" width="12.7265625" style="2" customWidth="1"/>
    <col min="7698" max="7698" width="12.26953125" style="2" bestFit="1" customWidth="1"/>
    <col min="7699" max="7699" width="13.26953125" style="2" customWidth="1"/>
    <col min="7700" max="7940" width="9.1796875" style="2"/>
    <col min="7941" max="7941" width="2.7265625" style="2" customWidth="1"/>
    <col min="7942" max="7942" width="9.1796875" style="2"/>
    <col min="7943" max="7943" width="40.26953125" style="2" bestFit="1" customWidth="1"/>
    <col min="7944" max="7944" width="12" style="2" customWidth="1"/>
    <col min="7945" max="7945" width="10" style="2" customWidth="1"/>
    <col min="7946" max="7946" width="14.7265625" style="2" customWidth="1"/>
    <col min="7947" max="7947" width="9.54296875" style="2" customWidth="1"/>
    <col min="7948" max="7949" width="12.26953125" style="2" customWidth="1"/>
    <col min="7950" max="7953" width="12.7265625" style="2" customWidth="1"/>
    <col min="7954" max="7954" width="12.26953125" style="2" bestFit="1" customWidth="1"/>
    <col min="7955" max="7955" width="13.26953125" style="2" customWidth="1"/>
    <col min="7956" max="8196" width="9.1796875" style="2"/>
    <col min="8197" max="8197" width="2.7265625" style="2" customWidth="1"/>
    <col min="8198" max="8198" width="9.1796875" style="2"/>
    <col min="8199" max="8199" width="40.26953125" style="2" bestFit="1" customWidth="1"/>
    <col min="8200" max="8200" width="12" style="2" customWidth="1"/>
    <col min="8201" max="8201" width="10" style="2" customWidth="1"/>
    <col min="8202" max="8202" width="14.7265625" style="2" customWidth="1"/>
    <col min="8203" max="8203" width="9.54296875" style="2" customWidth="1"/>
    <col min="8204" max="8205" width="12.26953125" style="2" customWidth="1"/>
    <col min="8206" max="8209" width="12.7265625" style="2" customWidth="1"/>
    <col min="8210" max="8210" width="12.26953125" style="2" bestFit="1" customWidth="1"/>
    <col min="8211" max="8211" width="13.26953125" style="2" customWidth="1"/>
    <col min="8212" max="8452" width="9.1796875" style="2"/>
    <col min="8453" max="8453" width="2.7265625" style="2" customWidth="1"/>
    <col min="8454" max="8454" width="9.1796875" style="2"/>
    <col min="8455" max="8455" width="40.26953125" style="2" bestFit="1" customWidth="1"/>
    <col min="8456" max="8456" width="12" style="2" customWidth="1"/>
    <col min="8457" max="8457" width="10" style="2" customWidth="1"/>
    <col min="8458" max="8458" width="14.7265625" style="2" customWidth="1"/>
    <col min="8459" max="8459" width="9.54296875" style="2" customWidth="1"/>
    <col min="8460" max="8461" width="12.26953125" style="2" customWidth="1"/>
    <col min="8462" max="8465" width="12.7265625" style="2" customWidth="1"/>
    <col min="8466" max="8466" width="12.26953125" style="2" bestFit="1" customWidth="1"/>
    <col min="8467" max="8467" width="13.26953125" style="2" customWidth="1"/>
    <col min="8468" max="8708" width="9.1796875" style="2"/>
    <col min="8709" max="8709" width="2.7265625" style="2" customWidth="1"/>
    <col min="8710" max="8710" width="9.1796875" style="2"/>
    <col min="8711" max="8711" width="40.26953125" style="2" bestFit="1" customWidth="1"/>
    <col min="8712" max="8712" width="12" style="2" customWidth="1"/>
    <col min="8713" max="8713" width="10" style="2" customWidth="1"/>
    <col min="8714" max="8714" width="14.7265625" style="2" customWidth="1"/>
    <col min="8715" max="8715" width="9.54296875" style="2" customWidth="1"/>
    <col min="8716" max="8717" width="12.26953125" style="2" customWidth="1"/>
    <col min="8718" max="8721" width="12.7265625" style="2" customWidth="1"/>
    <col min="8722" max="8722" width="12.26953125" style="2" bestFit="1" customWidth="1"/>
    <col min="8723" max="8723" width="13.26953125" style="2" customWidth="1"/>
    <col min="8724" max="8964" width="9.1796875" style="2"/>
    <col min="8965" max="8965" width="2.7265625" style="2" customWidth="1"/>
    <col min="8966" max="8966" width="9.1796875" style="2"/>
    <col min="8967" max="8967" width="40.26953125" style="2" bestFit="1" customWidth="1"/>
    <col min="8968" max="8968" width="12" style="2" customWidth="1"/>
    <col min="8969" max="8969" width="10" style="2" customWidth="1"/>
    <col min="8970" max="8970" width="14.7265625" style="2" customWidth="1"/>
    <col min="8971" max="8971" width="9.54296875" style="2" customWidth="1"/>
    <col min="8972" max="8973" width="12.26953125" style="2" customWidth="1"/>
    <col min="8974" max="8977" width="12.7265625" style="2" customWidth="1"/>
    <col min="8978" max="8978" width="12.26953125" style="2" bestFit="1" customWidth="1"/>
    <col min="8979" max="8979" width="13.26953125" style="2" customWidth="1"/>
    <col min="8980" max="9220" width="9.1796875" style="2"/>
    <col min="9221" max="9221" width="2.7265625" style="2" customWidth="1"/>
    <col min="9222" max="9222" width="9.1796875" style="2"/>
    <col min="9223" max="9223" width="40.26953125" style="2" bestFit="1" customWidth="1"/>
    <col min="9224" max="9224" width="12" style="2" customWidth="1"/>
    <col min="9225" max="9225" width="10" style="2" customWidth="1"/>
    <col min="9226" max="9226" width="14.7265625" style="2" customWidth="1"/>
    <col min="9227" max="9227" width="9.54296875" style="2" customWidth="1"/>
    <col min="9228" max="9229" width="12.26953125" style="2" customWidth="1"/>
    <col min="9230" max="9233" width="12.7265625" style="2" customWidth="1"/>
    <col min="9234" max="9234" width="12.26953125" style="2" bestFit="1" customWidth="1"/>
    <col min="9235" max="9235" width="13.26953125" style="2" customWidth="1"/>
    <col min="9236" max="9476" width="9.1796875" style="2"/>
    <col min="9477" max="9477" width="2.7265625" style="2" customWidth="1"/>
    <col min="9478" max="9478" width="9.1796875" style="2"/>
    <col min="9479" max="9479" width="40.26953125" style="2" bestFit="1" customWidth="1"/>
    <col min="9480" max="9480" width="12" style="2" customWidth="1"/>
    <col min="9481" max="9481" width="10" style="2" customWidth="1"/>
    <col min="9482" max="9482" width="14.7265625" style="2" customWidth="1"/>
    <col min="9483" max="9483" width="9.54296875" style="2" customWidth="1"/>
    <col min="9484" max="9485" width="12.26953125" style="2" customWidth="1"/>
    <col min="9486" max="9489" width="12.7265625" style="2" customWidth="1"/>
    <col min="9490" max="9490" width="12.26953125" style="2" bestFit="1" customWidth="1"/>
    <col min="9491" max="9491" width="13.26953125" style="2" customWidth="1"/>
    <col min="9492" max="9732" width="9.1796875" style="2"/>
    <col min="9733" max="9733" width="2.7265625" style="2" customWidth="1"/>
    <col min="9734" max="9734" width="9.1796875" style="2"/>
    <col min="9735" max="9735" width="40.26953125" style="2" bestFit="1" customWidth="1"/>
    <col min="9736" max="9736" width="12" style="2" customWidth="1"/>
    <col min="9737" max="9737" width="10" style="2" customWidth="1"/>
    <col min="9738" max="9738" width="14.7265625" style="2" customWidth="1"/>
    <col min="9739" max="9739" width="9.54296875" style="2" customWidth="1"/>
    <col min="9740" max="9741" width="12.26953125" style="2" customWidth="1"/>
    <col min="9742" max="9745" width="12.7265625" style="2" customWidth="1"/>
    <col min="9746" max="9746" width="12.26953125" style="2" bestFit="1" customWidth="1"/>
    <col min="9747" max="9747" width="13.26953125" style="2" customWidth="1"/>
    <col min="9748" max="9988" width="9.1796875" style="2"/>
    <col min="9989" max="9989" width="2.7265625" style="2" customWidth="1"/>
    <col min="9990" max="9990" width="9.1796875" style="2"/>
    <col min="9991" max="9991" width="40.26953125" style="2" bestFit="1" customWidth="1"/>
    <col min="9992" max="9992" width="12" style="2" customWidth="1"/>
    <col min="9993" max="9993" width="10" style="2" customWidth="1"/>
    <col min="9994" max="9994" width="14.7265625" style="2" customWidth="1"/>
    <col min="9995" max="9995" width="9.54296875" style="2" customWidth="1"/>
    <col min="9996" max="9997" width="12.26953125" style="2" customWidth="1"/>
    <col min="9998" max="10001" width="12.7265625" style="2" customWidth="1"/>
    <col min="10002" max="10002" width="12.26953125" style="2" bestFit="1" customWidth="1"/>
    <col min="10003" max="10003" width="13.26953125" style="2" customWidth="1"/>
    <col min="10004" max="10244" width="9.1796875" style="2"/>
    <col min="10245" max="10245" width="2.7265625" style="2" customWidth="1"/>
    <col min="10246" max="10246" width="9.1796875" style="2"/>
    <col min="10247" max="10247" width="40.26953125" style="2" bestFit="1" customWidth="1"/>
    <col min="10248" max="10248" width="12" style="2" customWidth="1"/>
    <col min="10249" max="10249" width="10" style="2" customWidth="1"/>
    <col min="10250" max="10250" width="14.7265625" style="2" customWidth="1"/>
    <col min="10251" max="10251" width="9.54296875" style="2" customWidth="1"/>
    <col min="10252" max="10253" width="12.26953125" style="2" customWidth="1"/>
    <col min="10254" max="10257" width="12.7265625" style="2" customWidth="1"/>
    <col min="10258" max="10258" width="12.26953125" style="2" bestFit="1" customWidth="1"/>
    <col min="10259" max="10259" width="13.26953125" style="2" customWidth="1"/>
    <col min="10260" max="10500" width="9.1796875" style="2"/>
    <col min="10501" max="10501" width="2.7265625" style="2" customWidth="1"/>
    <col min="10502" max="10502" width="9.1796875" style="2"/>
    <col min="10503" max="10503" width="40.26953125" style="2" bestFit="1" customWidth="1"/>
    <col min="10504" max="10504" width="12" style="2" customWidth="1"/>
    <col min="10505" max="10505" width="10" style="2" customWidth="1"/>
    <col min="10506" max="10506" width="14.7265625" style="2" customWidth="1"/>
    <col min="10507" max="10507" width="9.54296875" style="2" customWidth="1"/>
    <col min="10508" max="10509" width="12.26953125" style="2" customWidth="1"/>
    <col min="10510" max="10513" width="12.7265625" style="2" customWidth="1"/>
    <col min="10514" max="10514" width="12.26953125" style="2" bestFit="1" customWidth="1"/>
    <col min="10515" max="10515" width="13.26953125" style="2" customWidth="1"/>
    <col min="10516" max="10756" width="9.1796875" style="2"/>
    <col min="10757" max="10757" width="2.7265625" style="2" customWidth="1"/>
    <col min="10758" max="10758" width="9.1796875" style="2"/>
    <col min="10759" max="10759" width="40.26953125" style="2" bestFit="1" customWidth="1"/>
    <col min="10760" max="10760" width="12" style="2" customWidth="1"/>
    <col min="10761" max="10761" width="10" style="2" customWidth="1"/>
    <col min="10762" max="10762" width="14.7265625" style="2" customWidth="1"/>
    <col min="10763" max="10763" width="9.54296875" style="2" customWidth="1"/>
    <col min="10764" max="10765" width="12.26953125" style="2" customWidth="1"/>
    <col min="10766" max="10769" width="12.7265625" style="2" customWidth="1"/>
    <col min="10770" max="10770" width="12.26953125" style="2" bestFit="1" customWidth="1"/>
    <col min="10771" max="10771" width="13.26953125" style="2" customWidth="1"/>
    <col min="10772" max="11012" width="9.1796875" style="2"/>
    <col min="11013" max="11013" width="2.7265625" style="2" customWidth="1"/>
    <col min="11014" max="11014" width="9.1796875" style="2"/>
    <col min="11015" max="11015" width="40.26953125" style="2" bestFit="1" customWidth="1"/>
    <col min="11016" max="11016" width="12" style="2" customWidth="1"/>
    <col min="11017" max="11017" width="10" style="2" customWidth="1"/>
    <col min="11018" max="11018" width="14.7265625" style="2" customWidth="1"/>
    <col min="11019" max="11019" width="9.54296875" style="2" customWidth="1"/>
    <col min="11020" max="11021" width="12.26953125" style="2" customWidth="1"/>
    <col min="11022" max="11025" width="12.7265625" style="2" customWidth="1"/>
    <col min="11026" max="11026" width="12.26953125" style="2" bestFit="1" customWidth="1"/>
    <col min="11027" max="11027" width="13.26953125" style="2" customWidth="1"/>
    <col min="11028" max="11268" width="9.1796875" style="2"/>
    <col min="11269" max="11269" width="2.7265625" style="2" customWidth="1"/>
    <col min="11270" max="11270" width="9.1796875" style="2"/>
    <col min="11271" max="11271" width="40.26953125" style="2" bestFit="1" customWidth="1"/>
    <col min="11272" max="11272" width="12" style="2" customWidth="1"/>
    <col min="11273" max="11273" width="10" style="2" customWidth="1"/>
    <col min="11274" max="11274" width="14.7265625" style="2" customWidth="1"/>
    <col min="11275" max="11275" width="9.54296875" style="2" customWidth="1"/>
    <col min="11276" max="11277" width="12.26953125" style="2" customWidth="1"/>
    <col min="11278" max="11281" width="12.7265625" style="2" customWidth="1"/>
    <col min="11282" max="11282" width="12.26953125" style="2" bestFit="1" customWidth="1"/>
    <col min="11283" max="11283" width="13.26953125" style="2" customWidth="1"/>
    <col min="11284" max="11524" width="9.1796875" style="2"/>
    <col min="11525" max="11525" width="2.7265625" style="2" customWidth="1"/>
    <col min="11526" max="11526" width="9.1796875" style="2"/>
    <col min="11527" max="11527" width="40.26953125" style="2" bestFit="1" customWidth="1"/>
    <col min="11528" max="11528" width="12" style="2" customWidth="1"/>
    <col min="11529" max="11529" width="10" style="2" customWidth="1"/>
    <col min="11530" max="11530" width="14.7265625" style="2" customWidth="1"/>
    <col min="11531" max="11531" width="9.54296875" style="2" customWidth="1"/>
    <col min="11532" max="11533" width="12.26953125" style="2" customWidth="1"/>
    <col min="11534" max="11537" width="12.7265625" style="2" customWidth="1"/>
    <col min="11538" max="11538" width="12.26953125" style="2" bestFit="1" customWidth="1"/>
    <col min="11539" max="11539" width="13.26953125" style="2" customWidth="1"/>
    <col min="11540" max="11780" width="9.1796875" style="2"/>
    <col min="11781" max="11781" width="2.7265625" style="2" customWidth="1"/>
    <col min="11782" max="11782" width="9.1796875" style="2"/>
    <col min="11783" max="11783" width="40.26953125" style="2" bestFit="1" customWidth="1"/>
    <col min="11784" max="11784" width="12" style="2" customWidth="1"/>
    <col min="11785" max="11785" width="10" style="2" customWidth="1"/>
    <col min="11786" max="11786" width="14.7265625" style="2" customWidth="1"/>
    <col min="11787" max="11787" width="9.54296875" style="2" customWidth="1"/>
    <col min="11788" max="11789" width="12.26953125" style="2" customWidth="1"/>
    <col min="11790" max="11793" width="12.7265625" style="2" customWidth="1"/>
    <col min="11794" max="11794" width="12.26953125" style="2" bestFit="1" customWidth="1"/>
    <col min="11795" max="11795" width="13.26953125" style="2" customWidth="1"/>
    <col min="11796" max="12036" width="9.1796875" style="2"/>
    <col min="12037" max="12037" width="2.7265625" style="2" customWidth="1"/>
    <col min="12038" max="12038" width="9.1796875" style="2"/>
    <col min="12039" max="12039" width="40.26953125" style="2" bestFit="1" customWidth="1"/>
    <col min="12040" max="12040" width="12" style="2" customWidth="1"/>
    <col min="12041" max="12041" width="10" style="2" customWidth="1"/>
    <col min="12042" max="12042" width="14.7265625" style="2" customWidth="1"/>
    <col min="12043" max="12043" width="9.54296875" style="2" customWidth="1"/>
    <col min="12044" max="12045" width="12.26953125" style="2" customWidth="1"/>
    <col min="12046" max="12049" width="12.7265625" style="2" customWidth="1"/>
    <col min="12050" max="12050" width="12.26953125" style="2" bestFit="1" customWidth="1"/>
    <col min="12051" max="12051" width="13.26953125" style="2" customWidth="1"/>
    <col min="12052" max="12292" width="9.1796875" style="2"/>
    <col min="12293" max="12293" width="2.7265625" style="2" customWidth="1"/>
    <col min="12294" max="12294" width="9.1796875" style="2"/>
    <col min="12295" max="12295" width="40.26953125" style="2" bestFit="1" customWidth="1"/>
    <col min="12296" max="12296" width="12" style="2" customWidth="1"/>
    <col min="12297" max="12297" width="10" style="2" customWidth="1"/>
    <col min="12298" max="12298" width="14.7265625" style="2" customWidth="1"/>
    <col min="12299" max="12299" width="9.54296875" style="2" customWidth="1"/>
    <col min="12300" max="12301" width="12.26953125" style="2" customWidth="1"/>
    <col min="12302" max="12305" width="12.7265625" style="2" customWidth="1"/>
    <col min="12306" max="12306" width="12.26953125" style="2" bestFit="1" customWidth="1"/>
    <col min="12307" max="12307" width="13.26953125" style="2" customWidth="1"/>
    <col min="12308" max="12548" width="9.1796875" style="2"/>
    <col min="12549" max="12549" width="2.7265625" style="2" customWidth="1"/>
    <col min="12550" max="12550" width="9.1796875" style="2"/>
    <col min="12551" max="12551" width="40.26953125" style="2" bestFit="1" customWidth="1"/>
    <col min="12552" max="12552" width="12" style="2" customWidth="1"/>
    <col min="12553" max="12553" width="10" style="2" customWidth="1"/>
    <col min="12554" max="12554" width="14.7265625" style="2" customWidth="1"/>
    <col min="12555" max="12555" width="9.54296875" style="2" customWidth="1"/>
    <col min="12556" max="12557" width="12.26953125" style="2" customWidth="1"/>
    <col min="12558" max="12561" width="12.7265625" style="2" customWidth="1"/>
    <col min="12562" max="12562" width="12.26953125" style="2" bestFit="1" customWidth="1"/>
    <col min="12563" max="12563" width="13.26953125" style="2" customWidth="1"/>
    <col min="12564" max="12804" width="9.1796875" style="2"/>
    <col min="12805" max="12805" width="2.7265625" style="2" customWidth="1"/>
    <col min="12806" max="12806" width="9.1796875" style="2"/>
    <col min="12807" max="12807" width="40.26953125" style="2" bestFit="1" customWidth="1"/>
    <col min="12808" max="12808" width="12" style="2" customWidth="1"/>
    <col min="12809" max="12809" width="10" style="2" customWidth="1"/>
    <col min="12810" max="12810" width="14.7265625" style="2" customWidth="1"/>
    <col min="12811" max="12811" width="9.54296875" style="2" customWidth="1"/>
    <col min="12812" max="12813" width="12.26953125" style="2" customWidth="1"/>
    <col min="12814" max="12817" width="12.7265625" style="2" customWidth="1"/>
    <col min="12818" max="12818" width="12.26953125" style="2" bestFit="1" customWidth="1"/>
    <col min="12819" max="12819" width="13.26953125" style="2" customWidth="1"/>
    <col min="12820" max="13060" width="9.1796875" style="2"/>
    <col min="13061" max="13061" width="2.7265625" style="2" customWidth="1"/>
    <col min="13062" max="13062" width="9.1796875" style="2"/>
    <col min="13063" max="13063" width="40.26953125" style="2" bestFit="1" customWidth="1"/>
    <col min="13064" max="13064" width="12" style="2" customWidth="1"/>
    <col min="13065" max="13065" width="10" style="2" customWidth="1"/>
    <col min="13066" max="13066" width="14.7265625" style="2" customWidth="1"/>
    <col min="13067" max="13067" width="9.54296875" style="2" customWidth="1"/>
    <col min="13068" max="13069" width="12.26953125" style="2" customWidth="1"/>
    <col min="13070" max="13073" width="12.7265625" style="2" customWidth="1"/>
    <col min="13074" max="13074" width="12.26953125" style="2" bestFit="1" customWidth="1"/>
    <col min="13075" max="13075" width="13.26953125" style="2" customWidth="1"/>
    <col min="13076" max="13316" width="9.1796875" style="2"/>
    <col min="13317" max="13317" width="2.7265625" style="2" customWidth="1"/>
    <col min="13318" max="13318" width="9.1796875" style="2"/>
    <col min="13319" max="13319" width="40.26953125" style="2" bestFit="1" customWidth="1"/>
    <col min="13320" max="13320" width="12" style="2" customWidth="1"/>
    <col min="13321" max="13321" width="10" style="2" customWidth="1"/>
    <col min="13322" max="13322" width="14.7265625" style="2" customWidth="1"/>
    <col min="13323" max="13323" width="9.54296875" style="2" customWidth="1"/>
    <col min="13324" max="13325" width="12.26953125" style="2" customWidth="1"/>
    <col min="13326" max="13329" width="12.7265625" style="2" customWidth="1"/>
    <col min="13330" max="13330" width="12.26953125" style="2" bestFit="1" customWidth="1"/>
    <col min="13331" max="13331" width="13.26953125" style="2" customWidth="1"/>
    <col min="13332" max="13572" width="9.1796875" style="2"/>
    <col min="13573" max="13573" width="2.7265625" style="2" customWidth="1"/>
    <col min="13574" max="13574" width="9.1796875" style="2"/>
    <col min="13575" max="13575" width="40.26953125" style="2" bestFit="1" customWidth="1"/>
    <col min="13576" max="13576" width="12" style="2" customWidth="1"/>
    <col min="13577" max="13577" width="10" style="2" customWidth="1"/>
    <col min="13578" max="13578" width="14.7265625" style="2" customWidth="1"/>
    <col min="13579" max="13579" width="9.54296875" style="2" customWidth="1"/>
    <col min="13580" max="13581" width="12.26953125" style="2" customWidth="1"/>
    <col min="13582" max="13585" width="12.7265625" style="2" customWidth="1"/>
    <col min="13586" max="13586" width="12.26953125" style="2" bestFit="1" customWidth="1"/>
    <col min="13587" max="13587" width="13.26953125" style="2" customWidth="1"/>
    <col min="13588" max="13828" width="9.1796875" style="2"/>
    <col min="13829" max="13829" width="2.7265625" style="2" customWidth="1"/>
    <col min="13830" max="13830" width="9.1796875" style="2"/>
    <col min="13831" max="13831" width="40.26953125" style="2" bestFit="1" customWidth="1"/>
    <col min="13832" max="13832" width="12" style="2" customWidth="1"/>
    <col min="13833" max="13833" width="10" style="2" customWidth="1"/>
    <col min="13834" max="13834" width="14.7265625" style="2" customWidth="1"/>
    <col min="13835" max="13835" width="9.54296875" style="2" customWidth="1"/>
    <col min="13836" max="13837" width="12.26953125" style="2" customWidth="1"/>
    <col min="13838" max="13841" width="12.7265625" style="2" customWidth="1"/>
    <col min="13842" max="13842" width="12.26953125" style="2" bestFit="1" customWidth="1"/>
    <col min="13843" max="13843" width="13.26953125" style="2" customWidth="1"/>
    <col min="13844" max="14084" width="9.1796875" style="2"/>
    <col min="14085" max="14085" width="2.7265625" style="2" customWidth="1"/>
    <col min="14086" max="14086" width="9.1796875" style="2"/>
    <col min="14087" max="14087" width="40.26953125" style="2" bestFit="1" customWidth="1"/>
    <col min="14088" max="14088" width="12" style="2" customWidth="1"/>
    <col min="14089" max="14089" width="10" style="2" customWidth="1"/>
    <col min="14090" max="14090" width="14.7265625" style="2" customWidth="1"/>
    <col min="14091" max="14091" width="9.54296875" style="2" customWidth="1"/>
    <col min="14092" max="14093" width="12.26953125" style="2" customWidth="1"/>
    <col min="14094" max="14097" width="12.7265625" style="2" customWidth="1"/>
    <col min="14098" max="14098" width="12.26953125" style="2" bestFit="1" customWidth="1"/>
    <col min="14099" max="14099" width="13.26953125" style="2" customWidth="1"/>
    <col min="14100" max="14340" width="9.1796875" style="2"/>
    <col min="14341" max="14341" width="2.7265625" style="2" customWidth="1"/>
    <col min="14342" max="14342" width="9.1796875" style="2"/>
    <col min="14343" max="14343" width="40.26953125" style="2" bestFit="1" customWidth="1"/>
    <col min="14344" max="14344" width="12" style="2" customWidth="1"/>
    <col min="14345" max="14345" width="10" style="2" customWidth="1"/>
    <col min="14346" max="14346" width="14.7265625" style="2" customWidth="1"/>
    <col min="14347" max="14347" width="9.54296875" style="2" customWidth="1"/>
    <col min="14348" max="14349" width="12.26953125" style="2" customWidth="1"/>
    <col min="14350" max="14353" width="12.7265625" style="2" customWidth="1"/>
    <col min="14354" max="14354" width="12.26953125" style="2" bestFit="1" customWidth="1"/>
    <col min="14355" max="14355" width="13.26953125" style="2" customWidth="1"/>
    <col min="14356" max="14596" width="9.1796875" style="2"/>
    <col min="14597" max="14597" width="2.7265625" style="2" customWidth="1"/>
    <col min="14598" max="14598" width="9.1796875" style="2"/>
    <col min="14599" max="14599" width="40.26953125" style="2" bestFit="1" customWidth="1"/>
    <col min="14600" max="14600" width="12" style="2" customWidth="1"/>
    <col min="14601" max="14601" width="10" style="2" customWidth="1"/>
    <col min="14602" max="14602" width="14.7265625" style="2" customWidth="1"/>
    <col min="14603" max="14603" width="9.54296875" style="2" customWidth="1"/>
    <col min="14604" max="14605" width="12.26953125" style="2" customWidth="1"/>
    <col min="14606" max="14609" width="12.7265625" style="2" customWidth="1"/>
    <col min="14610" max="14610" width="12.26953125" style="2" bestFit="1" customWidth="1"/>
    <col min="14611" max="14611" width="13.26953125" style="2" customWidth="1"/>
    <col min="14612" max="14852" width="9.1796875" style="2"/>
    <col min="14853" max="14853" width="2.7265625" style="2" customWidth="1"/>
    <col min="14854" max="14854" width="9.1796875" style="2"/>
    <col min="14855" max="14855" width="40.26953125" style="2" bestFit="1" customWidth="1"/>
    <col min="14856" max="14856" width="12" style="2" customWidth="1"/>
    <col min="14857" max="14857" width="10" style="2" customWidth="1"/>
    <col min="14858" max="14858" width="14.7265625" style="2" customWidth="1"/>
    <col min="14859" max="14859" width="9.54296875" style="2" customWidth="1"/>
    <col min="14860" max="14861" width="12.26953125" style="2" customWidth="1"/>
    <col min="14862" max="14865" width="12.7265625" style="2" customWidth="1"/>
    <col min="14866" max="14866" width="12.26953125" style="2" bestFit="1" customWidth="1"/>
    <col min="14867" max="14867" width="13.26953125" style="2" customWidth="1"/>
    <col min="14868" max="15108" width="9.1796875" style="2"/>
    <col min="15109" max="15109" width="2.7265625" style="2" customWidth="1"/>
    <col min="15110" max="15110" width="9.1796875" style="2"/>
    <col min="15111" max="15111" width="40.26953125" style="2" bestFit="1" customWidth="1"/>
    <col min="15112" max="15112" width="12" style="2" customWidth="1"/>
    <col min="15113" max="15113" width="10" style="2" customWidth="1"/>
    <col min="15114" max="15114" width="14.7265625" style="2" customWidth="1"/>
    <col min="15115" max="15115" width="9.54296875" style="2" customWidth="1"/>
    <col min="15116" max="15117" width="12.26953125" style="2" customWidth="1"/>
    <col min="15118" max="15121" width="12.7265625" style="2" customWidth="1"/>
    <col min="15122" max="15122" width="12.26953125" style="2" bestFit="1" customWidth="1"/>
    <col min="15123" max="15123" width="13.26953125" style="2" customWidth="1"/>
    <col min="15124" max="15364" width="9.1796875" style="2"/>
    <col min="15365" max="15365" width="2.7265625" style="2" customWidth="1"/>
    <col min="15366" max="15366" width="9.1796875" style="2"/>
    <col min="15367" max="15367" width="40.26953125" style="2" bestFit="1" customWidth="1"/>
    <col min="15368" max="15368" width="12" style="2" customWidth="1"/>
    <col min="15369" max="15369" width="10" style="2" customWidth="1"/>
    <col min="15370" max="15370" width="14.7265625" style="2" customWidth="1"/>
    <col min="15371" max="15371" width="9.54296875" style="2" customWidth="1"/>
    <col min="15372" max="15373" width="12.26953125" style="2" customWidth="1"/>
    <col min="15374" max="15377" width="12.7265625" style="2" customWidth="1"/>
    <col min="15378" max="15378" width="12.26953125" style="2" bestFit="1" customWidth="1"/>
    <col min="15379" max="15379" width="13.26953125" style="2" customWidth="1"/>
    <col min="15380" max="15620" width="9.1796875" style="2"/>
    <col min="15621" max="15621" width="2.7265625" style="2" customWidth="1"/>
    <col min="15622" max="15622" width="9.1796875" style="2"/>
    <col min="15623" max="15623" width="40.26953125" style="2" bestFit="1" customWidth="1"/>
    <col min="15624" max="15624" width="12" style="2" customWidth="1"/>
    <col min="15625" max="15625" width="10" style="2" customWidth="1"/>
    <col min="15626" max="15626" width="14.7265625" style="2" customWidth="1"/>
    <col min="15627" max="15627" width="9.54296875" style="2" customWidth="1"/>
    <col min="15628" max="15629" width="12.26953125" style="2" customWidth="1"/>
    <col min="15630" max="15633" width="12.7265625" style="2" customWidth="1"/>
    <col min="15634" max="15634" width="12.26953125" style="2" bestFit="1" customWidth="1"/>
    <col min="15635" max="15635" width="13.26953125" style="2" customWidth="1"/>
    <col min="15636" max="15876" width="9.1796875" style="2"/>
    <col min="15877" max="15877" width="2.7265625" style="2" customWidth="1"/>
    <col min="15878" max="15878" width="9.1796875" style="2"/>
    <col min="15879" max="15879" width="40.26953125" style="2" bestFit="1" customWidth="1"/>
    <col min="15880" max="15880" width="12" style="2" customWidth="1"/>
    <col min="15881" max="15881" width="10" style="2" customWidth="1"/>
    <col min="15882" max="15882" width="14.7265625" style="2" customWidth="1"/>
    <col min="15883" max="15883" width="9.54296875" style="2" customWidth="1"/>
    <col min="15884" max="15885" width="12.26953125" style="2" customWidth="1"/>
    <col min="15886" max="15889" width="12.7265625" style="2" customWidth="1"/>
    <col min="15890" max="15890" width="12.26953125" style="2" bestFit="1" customWidth="1"/>
    <col min="15891" max="15891" width="13.26953125" style="2" customWidth="1"/>
    <col min="15892" max="16132" width="9.1796875" style="2"/>
    <col min="16133" max="16133" width="2.7265625" style="2" customWidth="1"/>
    <col min="16134" max="16134" width="9.1796875" style="2"/>
    <col min="16135" max="16135" width="40.26953125" style="2" bestFit="1" customWidth="1"/>
    <col min="16136" max="16136" width="12" style="2" customWidth="1"/>
    <col min="16137" max="16137" width="10" style="2" customWidth="1"/>
    <col min="16138" max="16138" width="14.7265625" style="2" customWidth="1"/>
    <col min="16139" max="16139" width="9.54296875" style="2" customWidth="1"/>
    <col min="16140" max="16141" width="12.26953125" style="2" customWidth="1"/>
    <col min="16142" max="16145" width="12.7265625" style="2" customWidth="1"/>
    <col min="16146" max="16146" width="12.26953125" style="2" bestFit="1" customWidth="1"/>
    <col min="16147" max="16147" width="13.26953125" style="2" customWidth="1"/>
    <col min="16148" max="16384" width="9.1796875" style="2"/>
  </cols>
  <sheetData>
    <row r="1" spans="1:25" ht="13" x14ac:dyDescent="0.3">
      <c r="L1" s="9"/>
    </row>
    <row r="2" spans="1:25" ht="13" x14ac:dyDescent="0.3">
      <c r="L2" s="9"/>
    </row>
    <row r="3" spans="1:25" ht="13" x14ac:dyDescent="0.3">
      <c r="L3" s="9"/>
    </row>
    <row r="4" spans="1:25" ht="13" x14ac:dyDescent="0.3">
      <c r="L4" s="9"/>
    </row>
    <row r="5" spans="1:25" ht="13" x14ac:dyDescent="0.3">
      <c r="L5" s="9"/>
    </row>
    <row r="6" spans="1:25" ht="13" x14ac:dyDescent="0.3">
      <c r="L6" s="9"/>
    </row>
    <row r="7" spans="1:25" ht="13" x14ac:dyDescent="0.3">
      <c r="L7" s="9"/>
      <c r="S7" s="73"/>
      <c r="T7" s="73"/>
    </row>
    <row r="9" spans="1:25" ht="18" x14ac:dyDescent="0.4">
      <c r="A9" s="116" t="s">
        <v>122</v>
      </c>
      <c r="B9" s="116"/>
      <c r="C9" s="116"/>
      <c r="D9" s="116"/>
      <c r="E9" s="116"/>
      <c r="F9" s="116"/>
      <c r="G9" s="116"/>
      <c r="H9" s="116"/>
      <c r="I9" s="116"/>
      <c r="J9" s="116"/>
      <c r="K9" s="116"/>
      <c r="L9" s="116"/>
      <c r="M9" s="116"/>
      <c r="N9" s="116"/>
      <c r="O9" s="116"/>
      <c r="P9" s="116"/>
      <c r="Q9" s="116"/>
      <c r="R9" s="116"/>
      <c r="S9" s="116"/>
      <c r="Y9" s="2" t="s">
        <v>121</v>
      </c>
    </row>
    <row r="10" spans="1:25" ht="18" x14ac:dyDescent="0.4">
      <c r="A10" s="116" t="s">
        <v>120</v>
      </c>
      <c r="B10" s="116"/>
      <c r="C10" s="116"/>
      <c r="D10" s="116"/>
      <c r="E10" s="116"/>
      <c r="F10" s="116"/>
      <c r="G10" s="116"/>
      <c r="H10" s="116"/>
      <c r="I10" s="116"/>
      <c r="J10" s="116"/>
      <c r="K10" s="116"/>
      <c r="L10" s="116"/>
      <c r="M10" s="116"/>
      <c r="N10" s="116"/>
      <c r="O10" s="116"/>
      <c r="P10" s="116"/>
      <c r="Q10" s="116"/>
      <c r="R10" s="116"/>
      <c r="S10" s="116"/>
      <c r="Y10" s="2" t="s">
        <v>119</v>
      </c>
    </row>
    <row r="11" spans="1:25" ht="18" x14ac:dyDescent="0.4">
      <c r="A11" s="116"/>
      <c r="B11" s="116"/>
      <c r="C11" s="116"/>
      <c r="D11" s="116"/>
      <c r="E11" s="116"/>
      <c r="F11" s="116"/>
      <c r="G11" s="116"/>
      <c r="H11" s="116"/>
      <c r="I11" s="116"/>
      <c r="J11" s="116"/>
      <c r="K11" s="116"/>
      <c r="L11" s="116"/>
      <c r="M11" s="116"/>
      <c r="N11" s="116"/>
      <c r="O11" s="116"/>
      <c r="P11" s="116"/>
      <c r="Q11" s="116"/>
      <c r="R11" s="116"/>
      <c r="S11" s="116"/>
      <c r="Y11" s="2" t="s">
        <v>107</v>
      </c>
    </row>
    <row r="12" spans="1:25" ht="18" x14ac:dyDescent="0.4">
      <c r="A12" s="72" t="s">
        <v>118</v>
      </c>
      <c r="B12" s="64"/>
      <c r="C12" s="64"/>
      <c r="D12" s="64"/>
      <c r="E12" s="64"/>
      <c r="F12" s="64"/>
      <c r="G12" s="64"/>
      <c r="H12" s="64"/>
      <c r="I12" s="64"/>
      <c r="J12" s="64"/>
      <c r="K12" s="64"/>
      <c r="L12" s="64"/>
      <c r="M12" s="64"/>
      <c r="N12" s="64"/>
      <c r="O12" s="64"/>
      <c r="P12" s="64"/>
      <c r="Q12" s="64"/>
      <c r="R12" s="64"/>
      <c r="S12" s="64"/>
    </row>
    <row r="13" spans="1:25" ht="18" x14ac:dyDescent="0.4">
      <c r="A13" s="64"/>
      <c r="B13" s="64"/>
      <c r="C13" s="64"/>
      <c r="D13" s="64"/>
      <c r="E13" s="64"/>
      <c r="F13" s="64"/>
      <c r="G13" s="64"/>
      <c r="H13" s="64"/>
      <c r="I13" s="64"/>
      <c r="J13" s="64"/>
      <c r="K13" s="64"/>
      <c r="L13" s="64"/>
      <c r="M13" s="64"/>
      <c r="N13" s="64"/>
      <c r="O13" s="64"/>
      <c r="P13" s="64"/>
      <c r="Q13" s="64"/>
      <c r="R13" s="64"/>
      <c r="S13" s="64"/>
    </row>
    <row r="14" spans="1:25" ht="51" customHeight="1" x14ac:dyDescent="0.25">
      <c r="A14" s="117" t="s">
        <v>117</v>
      </c>
      <c r="B14" s="118"/>
      <c r="C14" s="119" t="s">
        <v>116</v>
      </c>
      <c r="D14" s="119"/>
      <c r="E14" s="119"/>
      <c r="F14" s="119"/>
      <c r="G14" s="119"/>
      <c r="H14" s="119"/>
      <c r="I14" s="119"/>
      <c r="J14" s="119"/>
      <c r="K14" s="119"/>
      <c r="L14" s="119"/>
      <c r="M14" s="119"/>
      <c r="N14" s="119"/>
      <c r="O14" s="119"/>
      <c r="P14" s="119"/>
      <c r="Q14" s="119"/>
      <c r="R14" s="71" t="s">
        <v>115</v>
      </c>
      <c r="S14" s="70" t="s">
        <v>114</v>
      </c>
      <c r="Y14" s="2">
        <v>2012</v>
      </c>
    </row>
    <row r="15" spans="1:25" ht="35.25" customHeight="1" x14ac:dyDescent="0.25">
      <c r="A15" s="107" t="s">
        <v>113</v>
      </c>
      <c r="B15" s="108"/>
      <c r="C15" s="109" t="s">
        <v>112</v>
      </c>
      <c r="D15" s="109"/>
      <c r="E15" s="109"/>
      <c r="F15" s="109"/>
      <c r="G15" s="109"/>
      <c r="H15" s="109"/>
      <c r="I15" s="109"/>
      <c r="J15" s="109"/>
      <c r="K15" s="109"/>
      <c r="L15" s="109"/>
      <c r="M15" s="109"/>
      <c r="N15" s="109"/>
      <c r="O15" s="109"/>
      <c r="P15" s="109"/>
      <c r="Q15" s="109"/>
      <c r="R15" s="68"/>
      <c r="S15" s="69"/>
      <c r="Y15" s="2">
        <v>2013</v>
      </c>
    </row>
    <row r="16" spans="1:25" ht="30.75" customHeight="1" x14ac:dyDescent="0.25">
      <c r="A16" s="107" t="s">
        <v>111</v>
      </c>
      <c r="B16" s="108"/>
      <c r="C16" s="109" t="s">
        <v>110</v>
      </c>
      <c r="D16" s="109"/>
      <c r="E16" s="109"/>
      <c r="F16" s="109"/>
      <c r="G16" s="109"/>
      <c r="H16" s="109"/>
      <c r="I16" s="109"/>
      <c r="J16" s="109"/>
      <c r="K16" s="109"/>
      <c r="L16" s="109"/>
      <c r="M16" s="109"/>
      <c r="N16" s="109"/>
      <c r="O16" s="109"/>
      <c r="P16" s="109"/>
      <c r="Q16" s="109"/>
      <c r="R16" s="68"/>
      <c r="S16" s="68"/>
      <c r="Y16" s="2">
        <v>2014</v>
      </c>
    </row>
    <row r="17" spans="1:25" ht="36.75" customHeight="1" x14ac:dyDescent="0.25">
      <c r="A17" s="109" t="s">
        <v>109</v>
      </c>
      <c r="B17" s="109"/>
      <c r="C17" s="109" t="s">
        <v>108</v>
      </c>
      <c r="D17" s="109"/>
      <c r="E17" s="109"/>
      <c r="F17" s="109"/>
      <c r="G17" s="109"/>
      <c r="H17" s="109"/>
      <c r="I17" s="109"/>
      <c r="J17" s="109"/>
      <c r="K17" s="109"/>
      <c r="L17" s="109"/>
      <c r="M17" s="109"/>
      <c r="N17" s="109"/>
      <c r="O17" s="109"/>
      <c r="P17" s="109"/>
      <c r="Q17" s="109"/>
      <c r="R17" s="68">
        <v>2020</v>
      </c>
      <c r="S17" s="68" t="s">
        <v>107</v>
      </c>
      <c r="Y17" s="2">
        <v>2015</v>
      </c>
    </row>
    <row r="18" spans="1:25" ht="36.75" customHeight="1" x14ac:dyDescent="0.25">
      <c r="A18" s="7"/>
      <c r="B18" s="7"/>
      <c r="C18" s="67"/>
      <c r="D18" s="67"/>
      <c r="E18" s="67"/>
      <c r="F18" s="67"/>
      <c r="G18" s="67"/>
      <c r="H18" s="67"/>
      <c r="I18" s="67"/>
      <c r="J18" s="67"/>
      <c r="K18" s="67"/>
      <c r="L18" s="67"/>
      <c r="M18" s="67"/>
      <c r="N18" s="67"/>
      <c r="O18" s="67"/>
      <c r="P18" s="67"/>
      <c r="Q18" s="67"/>
      <c r="R18" s="67"/>
      <c r="S18" s="66"/>
      <c r="Y18" s="2">
        <v>2016</v>
      </c>
    </row>
    <row r="19" spans="1:25" ht="13.5" thickBot="1" x14ac:dyDescent="0.3">
      <c r="A19" s="65"/>
      <c r="B19" s="65"/>
      <c r="C19" s="65"/>
      <c r="D19" s="65"/>
      <c r="E19" s="65"/>
      <c r="F19" s="65"/>
      <c r="G19" s="65"/>
      <c r="H19" s="65"/>
      <c r="I19" s="65"/>
      <c r="J19" s="65"/>
      <c r="K19" s="65"/>
      <c r="L19" s="65"/>
      <c r="M19" s="65"/>
      <c r="N19" s="65"/>
      <c r="O19" s="65"/>
      <c r="P19" s="65"/>
      <c r="Q19" s="65"/>
      <c r="R19" s="65"/>
      <c r="S19" s="65"/>
      <c r="Y19" s="2">
        <v>2017</v>
      </c>
    </row>
    <row r="20" spans="1:25" ht="18.75" customHeight="1" thickBot="1" x14ac:dyDescent="0.45">
      <c r="A20" s="64"/>
      <c r="B20" s="64"/>
      <c r="C20" s="110" t="s">
        <v>106</v>
      </c>
      <c r="D20" s="111"/>
      <c r="E20" s="111"/>
      <c r="F20" s="111"/>
      <c r="G20" s="111"/>
      <c r="H20" s="111"/>
      <c r="I20" s="112"/>
      <c r="J20" s="113" t="s">
        <v>105</v>
      </c>
      <c r="K20" s="114"/>
      <c r="L20" s="114"/>
      <c r="M20" s="114"/>
      <c r="N20" s="113" t="s">
        <v>104</v>
      </c>
      <c r="O20" s="114"/>
      <c r="P20" s="114"/>
      <c r="Q20" s="115"/>
      <c r="R20" s="64"/>
      <c r="S20" s="64"/>
      <c r="Y20" s="2">
        <v>2018</v>
      </c>
    </row>
    <row r="21" spans="1:25" ht="63.75" customHeight="1" x14ac:dyDescent="0.25">
      <c r="A21" s="102" t="s">
        <v>103</v>
      </c>
      <c r="B21" s="104" t="s">
        <v>102</v>
      </c>
      <c r="C21" s="60" t="s">
        <v>101</v>
      </c>
      <c r="D21" s="63" t="s">
        <v>100</v>
      </c>
      <c r="E21" s="58" t="s">
        <v>99</v>
      </c>
      <c r="F21" s="60" t="s">
        <v>98</v>
      </c>
      <c r="G21" s="63" t="s">
        <v>97</v>
      </c>
      <c r="H21" s="58" t="s">
        <v>96</v>
      </c>
      <c r="I21" s="62" t="s">
        <v>95</v>
      </c>
      <c r="J21" s="60" t="s">
        <v>94</v>
      </c>
      <c r="K21" s="59" t="s">
        <v>93</v>
      </c>
      <c r="L21" s="59" t="s">
        <v>92</v>
      </c>
      <c r="M21" s="61" t="s">
        <v>91</v>
      </c>
      <c r="N21" s="60" t="s">
        <v>90</v>
      </c>
      <c r="O21" s="59" t="s">
        <v>89</v>
      </c>
      <c r="P21" s="59" t="s">
        <v>88</v>
      </c>
      <c r="Q21" s="58" t="s">
        <v>87</v>
      </c>
      <c r="R21" s="57" t="s">
        <v>86</v>
      </c>
      <c r="S21" s="56" t="s">
        <v>85</v>
      </c>
      <c r="Y21" s="2">
        <v>2019</v>
      </c>
    </row>
    <row r="22" spans="1:25" ht="13.5" thickBot="1" x14ac:dyDescent="0.35">
      <c r="A22" s="103"/>
      <c r="B22" s="105"/>
      <c r="C22" s="55" t="s">
        <v>84</v>
      </c>
      <c r="D22" s="52" t="s">
        <v>83</v>
      </c>
      <c r="E22" s="46" t="s">
        <v>82</v>
      </c>
      <c r="F22" s="55" t="s">
        <v>1</v>
      </c>
      <c r="G22" s="52" t="s">
        <v>81</v>
      </c>
      <c r="H22" s="46" t="s">
        <v>80</v>
      </c>
      <c r="I22" s="54" t="s">
        <v>0</v>
      </c>
      <c r="J22" s="53" t="s">
        <v>79</v>
      </c>
      <c r="K22" s="51" t="s">
        <v>78</v>
      </c>
      <c r="L22" s="52" t="s">
        <v>77</v>
      </c>
      <c r="M22" s="51" t="s">
        <v>76</v>
      </c>
      <c r="N22" s="50" t="s">
        <v>75</v>
      </c>
      <c r="O22" s="49" t="s">
        <v>74</v>
      </c>
      <c r="P22" s="49" t="s">
        <v>73</v>
      </c>
      <c r="Q22" s="48" t="s">
        <v>72</v>
      </c>
      <c r="R22" s="47" t="s">
        <v>71</v>
      </c>
      <c r="S22" s="46" t="s">
        <v>70</v>
      </c>
      <c r="Y22" s="2">
        <v>2020</v>
      </c>
    </row>
    <row r="23" spans="1:25" ht="25" x14ac:dyDescent="0.3">
      <c r="A23" s="45">
        <v>1611</v>
      </c>
      <c r="B23" s="44" t="s">
        <v>69</v>
      </c>
      <c r="C23" s="36">
        <v>69572669.109999999</v>
      </c>
      <c r="D23" s="35">
        <v>36877356.769999996</v>
      </c>
      <c r="E23" s="34">
        <v>32695312.340000004</v>
      </c>
      <c r="F23" s="36">
        <v>198453136.8431403</v>
      </c>
      <c r="G23" s="35">
        <v>31870339.189999998</v>
      </c>
      <c r="H23" s="34">
        <v>166582797.65314031</v>
      </c>
      <c r="I23" s="33">
        <v>30655578.529642459</v>
      </c>
      <c r="J23" s="32">
        <v>4.9126566349913681</v>
      </c>
      <c r="K23" s="31">
        <v>0.20355585059157244</v>
      </c>
      <c r="L23" s="30">
        <v>6.3088870000000004</v>
      </c>
      <c r="M23" s="43">
        <v>0.15850656383606174</v>
      </c>
      <c r="N23" s="28">
        <v>6655322.1137258355</v>
      </c>
      <c r="O23" s="28">
        <v>26404466.850197237</v>
      </c>
      <c r="P23" s="27">
        <v>2429555.2075700876</v>
      </c>
      <c r="Q23" s="26">
        <v>35489344.171493165</v>
      </c>
      <c r="R23" s="25">
        <v>36099942.063359961</v>
      </c>
      <c r="S23" s="24">
        <v>610597.89186679572</v>
      </c>
      <c r="T23" s="12"/>
    </row>
    <row r="24" spans="1:25" ht="14" x14ac:dyDescent="0.3">
      <c r="A24" s="38">
        <v>1612</v>
      </c>
      <c r="B24" s="37" t="s">
        <v>68</v>
      </c>
      <c r="C24" s="36">
        <v>0</v>
      </c>
      <c r="D24" s="35">
        <v>0</v>
      </c>
      <c r="E24" s="34">
        <v>0</v>
      </c>
      <c r="F24" s="36">
        <v>0</v>
      </c>
      <c r="G24" s="35">
        <v>0</v>
      </c>
      <c r="H24" s="34">
        <v>0</v>
      </c>
      <c r="I24" s="33">
        <v>0</v>
      </c>
      <c r="J24" s="32">
        <v>0</v>
      </c>
      <c r="K24" s="31">
        <v>0</v>
      </c>
      <c r="L24" s="30">
        <v>0</v>
      </c>
      <c r="M24" s="41">
        <v>0</v>
      </c>
      <c r="N24" s="28">
        <v>0</v>
      </c>
      <c r="O24" s="28">
        <v>0</v>
      </c>
      <c r="P24" s="27">
        <v>0</v>
      </c>
      <c r="Q24" s="26">
        <v>0</v>
      </c>
      <c r="R24" s="25">
        <v>0</v>
      </c>
      <c r="S24" s="24">
        <v>0</v>
      </c>
      <c r="T24" s="12"/>
    </row>
    <row r="25" spans="1:25" ht="14" x14ac:dyDescent="0.3">
      <c r="A25" s="38">
        <v>1805</v>
      </c>
      <c r="B25" s="37" t="s">
        <v>56</v>
      </c>
      <c r="C25" s="36">
        <v>7588530.5800000001</v>
      </c>
      <c r="D25" s="35">
        <v>0</v>
      </c>
      <c r="E25" s="34">
        <v>7588530.5800000001</v>
      </c>
      <c r="F25" s="36">
        <v>0</v>
      </c>
      <c r="G25" s="35">
        <v>0</v>
      </c>
      <c r="H25" s="34">
        <v>0</v>
      </c>
      <c r="I25" s="33">
        <v>0</v>
      </c>
      <c r="J25" s="32">
        <v>0</v>
      </c>
      <c r="K25" s="31">
        <v>0</v>
      </c>
      <c r="L25" s="30">
        <v>0</v>
      </c>
      <c r="M25" s="41">
        <v>0</v>
      </c>
      <c r="N25" s="28">
        <v>0</v>
      </c>
      <c r="O25" s="28">
        <v>0</v>
      </c>
      <c r="P25" s="27">
        <v>0</v>
      </c>
      <c r="Q25" s="26">
        <v>0</v>
      </c>
      <c r="R25" s="25">
        <v>0</v>
      </c>
      <c r="S25" s="24">
        <v>0</v>
      </c>
      <c r="T25" s="12"/>
    </row>
    <row r="26" spans="1:25" ht="14" x14ac:dyDescent="0.3">
      <c r="A26" s="38">
        <v>1808</v>
      </c>
      <c r="B26" s="37" t="s">
        <v>67</v>
      </c>
      <c r="C26" s="36">
        <v>29677626.34</v>
      </c>
      <c r="D26" s="35">
        <v>3502025.4599999953</v>
      </c>
      <c r="E26" s="34">
        <v>26175600.880000003</v>
      </c>
      <c r="F26" s="36">
        <v>108629124.48734494</v>
      </c>
      <c r="G26" s="35">
        <v>5350</v>
      </c>
      <c r="H26" s="34">
        <v>108623774.48734494</v>
      </c>
      <c r="I26" s="33">
        <v>2986709.7712636334</v>
      </c>
      <c r="J26" s="32">
        <v>18.078214114898515</v>
      </c>
      <c r="K26" s="31">
        <v>5.5315198373266622E-2</v>
      </c>
      <c r="L26" s="30">
        <v>61.390990000000002</v>
      </c>
      <c r="M26" s="41">
        <v>1.6289035247680481E-2</v>
      </c>
      <c r="N26" s="28">
        <v>1447908.5552166526</v>
      </c>
      <c r="O26" s="28">
        <v>1769376.4913604574</v>
      </c>
      <c r="P26" s="27">
        <v>24325.310369352515</v>
      </c>
      <c r="Q26" s="26">
        <v>3241610.3569464623</v>
      </c>
      <c r="R26" s="25">
        <v>3720101.5825348333</v>
      </c>
      <c r="S26" s="24">
        <v>478491.22558837105</v>
      </c>
      <c r="T26" s="12"/>
    </row>
    <row r="27" spans="1:25" ht="14" x14ac:dyDescent="0.3">
      <c r="A27" s="38">
        <v>1815</v>
      </c>
      <c r="B27" s="37" t="s">
        <v>66</v>
      </c>
      <c r="C27" s="36">
        <v>5839954.9000000004</v>
      </c>
      <c r="D27" s="35">
        <v>13224.44</v>
      </c>
      <c r="E27" s="34">
        <v>5826730.46</v>
      </c>
      <c r="F27" s="36">
        <v>32499983.24030773</v>
      </c>
      <c r="G27" s="35">
        <v>0</v>
      </c>
      <c r="H27" s="34">
        <v>32499983.24030773</v>
      </c>
      <c r="I27" s="33">
        <v>112337.4636620184</v>
      </c>
      <c r="J27" s="32">
        <v>14.451758077603918</v>
      </c>
      <c r="K27" s="31">
        <v>6.9195733462333098E-2</v>
      </c>
      <c r="L27" s="30">
        <v>36.844090000000001</v>
      </c>
      <c r="M27" s="41">
        <v>2.7141394997135224E-2</v>
      </c>
      <c r="N27" s="28">
        <v>403184.88786701747</v>
      </c>
      <c r="O27" s="28">
        <v>882094.88252546685</v>
      </c>
      <c r="P27" s="27">
        <v>1524.4977371135833</v>
      </c>
      <c r="Q27" s="26">
        <v>1286804.2681295979</v>
      </c>
      <c r="R27" s="25">
        <v>1325172.3874599901</v>
      </c>
      <c r="S27" s="24">
        <v>38368.119330392219</v>
      </c>
      <c r="T27" s="12"/>
    </row>
    <row r="28" spans="1:25" ht="14" x14ac:dyDescent="0.3">
      <c r="A28" s="38">
        <v>1820</v>
      </c>
      <c r="B28" s="37" t="s">
        <v>65</v>
      </c>
      <c r="C28" s="36">
        <v>112667455.2</v>
      </c>
      <c r="D28" s="35">
        <v>3473401.1500000004</v>
      </c>
      <c r="E28" s="34">
        <v>109194054.05</v>
      </c>
      <c r="F28" s="36">
        <v>131457317.88823333</v>
      </c>
      <c r="G28" s="35">
        <v>0</v>
      </c>
      <c r="H28" s="34">
        <v>131457317.88823333</v>
      </c>
      <c r="I28" s="33">
        <v>27166845.689579301</v>
      </c>
      <c r="J28" s="32">
        <v>19.200149507954713</v>
      </c>
      <c r="K28" s="31">
        <v>5.2082927770208003E-2</v>
      </c>
      <c r="L28" s="30">
        <v>31.132819999999999</v>
      </c>
      <c r="M28" s="41">
        <v>3.2120443955928182E-2</v>
      </c>
      <c r="N28" s="28">
        <v>5687146.030022338</v>
      </c>
      <c r="O28" s="28">
        <v>4222467.4118256345</v>
      </c>
      <c r="P28" s="27">
        <v>436305.57221574051</v>
      </c>
      <c r="Q28" s="26">
        <v>10345919.014063712</v>
      </c>
      <c r="R28" s="25">
        <v>11273000.411862288</v>
      </c>
      <c r="S28" s="24">
        <v>927081.39779857546</v>
      </c>
      <c r="T28" s="12"/>
    </row>
    <row r="29" spans="1:25" ht="14" x14ac:dyDescent="0.3">
      <c r="A29" s="38">
        <v>1830</v>
      </c>
      <c r="B29" s="37" t="s">
        <v>64</v>
      </c>
      <c r="C29" s="36">
        <v>208620348.13425463</v>
      </c>
      <c r="D29" s="35">
        <v>763354.3600000001</v>
      </c>
      <c r="E29" s="34">
        <v>207856993.77425462</v>
      </c>
      <c r="F29" s="36">
        <v>257737418.66225249</v>
      </c>
      <c r="G29" s="35">
        <v>1397280.5399999998</v>
      </c>
      <c r="H29" s="34">
        <v>256340138.12225249</v>
      </c>
      <c r="I29" s="33">
        <v>34478688.080454938</v>
      </c>
      <c r="J29" s="32">
        <v>31.604041185194109</v>
      </c>
      <c r="K29" s="31">
        <v>3.1641523124849011E-2</v>
      </c>
      <c r="L29" s="30">
        <v>38.639719999999997</v>
      </c>
      <c r="M29" s="41">
        <v>2.5880104721255747E-2</v>
      </c>
      <c r="N29" s="28">
        <v>6576911.8751696749</v>
      </c>
      <c r="O29" s="28">
        <v>6634109.6188650569</v>
      </c>
      <c r="P29" s="27">
        <v>446156.02908684302</v>
      </c>
      <c r="Q29" s="26">
        <v>13657177.523121575</v>
      </c>
      <c r="R29" s="25">
        <v>11739345.728909777</v>
      </c>
      <c r="S29" s="24">
        <v>-1917831.7942117974</v>
      </c>
      <c r="T29" s="12"/>
    </row>
    <row r="30" spans="1:25" ht="14" x14ac:dyDescent="0.3">
      <c r="A30" s="38">
        <v>1835</v>
      </c>
      <c r="B30" s="37" t="s">
        <v>63</v>
      </c>
      <c r="C30" s="36">
        <v>197786422.94205889</v>
      </c>
      <c r="D30" s="35">
        <v>1150248.2600000002</v>
      </c>
      <c r="E30" s="34">
        <v>196636174.6820589</v>
      </c>
      <c r="F30" s="36">
        <v>318513788.38813239</v>
      </c>
      <c r="G30" s="35">
        <v>1713412.5500000003</v>
      </c>
      <c r="H30" s="34">
        <v>316800375.83813238</v>
      </c>
      <c r="I30" s="33">
        <v>47031817.285470627</v>
      </c>
      <c r="J30" s="32">
        <v>34.01873662217772</v>
      </c>
      <c r="K30" s="31">
        <v>2.9395565482231146E-2</v>
      </c>
      <c r="L30" s="30">
        <v>44.499960000000002</v>
      </c>
      <c r="M30" s="41">
        <v>2.2471930311847469E-2</v>
      </c>
      <c r="N30" s="28">
        <v>5780231.5490419045</v>
      </c>
      <c r="O30" s="28">
        <v>7119115.9686015984</v>
      </c>
      <c r="P30" s="27">
        <v>528447.86023931962</v>
      </c>
      <c r="Q30" s="26">
        <v>13427795.377882823</v>
      </c>
      <c r="R30" s="25">
        <v>12364682.611566689</v>
      </c>
      <c r="S30" s="24">
        <v>-1063112.7663161345</v>
      </c>
      <c r="T30" s="12"/>
    </row>
    <row r="31" spans="1:25" ht="14" x14ac:dyDescent="0.3">
      <c r="A31" s="38">
        <v>1840</v>
      </c>
      <c r="B31" s="37" t="s">
        <v>62</v>
      </c>
      <c r="C31" s="36">
        <v>639376709.56217277</v>
      </c>
      <c r="D31" s="35">
        <v>10972359.139999999</v>
      </c>
      <c r="E31" s="34">
        <v>628404350.42217278</v>
      </c>
      <c r="F31" s="36">
        <v>816883788.54647517</v>
      </c>
      <c r="G31" s="35">
        <v>205791.29</v>
      </c>
      <c r="H31" s="34">
        <v>816677997.25647521</v>
      </c>
      <c r="I31" s="33">
        <v>111087569.91475828</v>
      </c>
      <c r="J31" s="32">
        <v>22.266492198628654</v>
      </c>
      <c r="K31" s="31">
        <v>4.4910531532289931E-2</v>
      </c>
      <c r="L31" s="30">
        <v>33.294370000000001</v>
      </c>
      <c r="M31" s="41">
        <v>3.0035108037785366E-2</v>
      </c>
      <c r="N31" s="28">
        <v>28221973.394663163</v>
      </c>
      <c r="O31" s="28">
        <v>24529011.879680414</v>
      </c>
      <c r="P31" s="27">
        <v>1668263.5820224001</v>
      </c>
      <c r="Q31" s="26">
        <v>54419248.856365979</v>
      </c>
      <c r="R31" s="25">
        <v>50257598.933059178</v>
      </c>
      <c r="S31" s="24">
        <v>-4161649.9233068004</v>
      </c>
      <c r="T31" s="12"/>
    </row>
    <row r="32" spans="1:25" ht="14" x14ac:dyDescent="0.3">
      <c r="A32" s="38">
        <v>1845</v>
      </c>
      <c r="B32" s="37" t="s">
        <v>61</v>
      </c>
      <c r="C32" s="36">
        <v>397494066.99264348</v>
      </c>
      <c r="D32" s="35">
        <v>7329047.7599999998</v>
      </c>
      <c r="E32" s="34">
        <v>390165019.23264349</v>
      </c>
      <c r="F32" s="36">
        <v>649960786.54377222</v>
      </c>
      <c r="G32" s="35">
        <v>5858817.9099999992</v>
      </c>
      <c r="H32" s="34">
        <v>644101968.63377225</v>
      </c>
      <c r="I32" s="33">
        <v>99413968.01882644</v>
      </c>
      <c r="J32" s="32">
        <v>31.090253262479479</v>
      </c>
      <c r="K32" s="31">
        <v>3.2164421163041017E-2</v>
      </c>
      <c r="L32" s="30">
        <v>37.52655</v>
      </c>
      <c r="M32" s="41">
        <v>2.6647800024249498E-2</v>
      </c>
      <c r="N32" s="28">
        <v>12549432.001684744</v>
      </c>
      <c r="O32" s="28">
        <v>17163900.455378186</v>
      </c>
      <c r="P32" s="27">
        <v>1324581.7696914109</v>
      </c>
      <c r="Q32" s="26">
        <v>31037914.226754341</v>
      </c>
      <c r="R32" s="25">
        <v>29225809.970517579</v>
      </c>
      <c r="S32" s="24">
        <v>-1812104.2562367618</v>
      </c>
      <c r="T32" s="12"/>
    </row>
    <row r="33" spans="1:20" ht="14" x14ac:dyDescent="0.3">
      <c r="A33" s="38">
        <v>1850</v>
      </c>
      <c r="B33" s="37" t="s">
        <v>60</v>
      </c>
      <c r="C33" s="36">
        <v>305215157.2244491</v>
      </c>
      <c r="D33" s="35">
        <v>13904114.34</v>
      </c>
      <c r="E33" s="34">
        <v>291311042.88444912</v>
      </c>
      <c r="F33" s="36">
        <v>429505249.37401348</v>
      </c>
      <c r="G33" s="35">
        <v>1520860.2400000002</v>
      </c>
      <c r="H33" s="34">
        <v>427984389.13401347</v>
      </c>
      <c r="I33" s="33">
        <v>79659606.747545719</v>
      </c>
      <c r="J33" s="32">
        <v>18.141098326621151</v>
      </c>
      <c r="K33" s="31">
        <v>5.5123454048675226E-2</v>
      </c>
      <c r="L33" s="30">
        <v>27.376370000000001</v>
      </c>
      <c r="M33" s="41">
        <v>3.6527852304743105E-2</v>
      </c>
      <c r="N33" s="28">
        <v>16058070.886312589</v>
      </c>
      <c r="O33" s="28">
        <v>15633350.555022944</v>
      </c>
      <c r="P33" s="27">
        <v>1454897.1749641337</v>
      </c>
      <c r="Q33" s="26">
        <v>33146318.616299666</v>
      </c>
      <c r="R33" s="25">
        <v>28236014.546484713</v>
      </c>
      <c r="S33" s="24">
        <v>-4910304.069814954</v>
      </c>
      <c r="T33" s="12"/>
    </row>
    <row r="34" spans="1:20" ht="14" x14ac:dyDescent="0.3">
      <c r="A34" s="38">
        <v>1855</v>
      </c>
      <c r="B34" s="37" t="s">
        <v>59</v>
      </c>
      <c r="C34" s="36">
        <v>61419385.125160955</v>
      </c>
      <c r="D34" s="35">
        <v>720463.6399999999</v>
      </c>
      <c r="E34" s="34">
        <v>60698921.485160954</v>
      </c>
      <c r="F34" s="36">
        <v>105076499.0775121</v>
      </c>
      <c r="G34" s="35">
        <v>77979.27</v>
      </c>
      <c r="H34" s="34">
        <v>104998519.8075121</v>
      </c>
      <c r="I34" s="33">
        <v>19867314.51078622</v>
      </c>
      <c r="J34" s="32">
        <v>40.496489425525951</v>
      </c>
      <c r="K34" s="31">
        <v>2.4693498478158826E-2</v>
      </c>
      <c r="L34" s="30">
        <v>44.487169999999999</v>
      </c>
      <c r="M34" s="41">
        <v>2.2478390960809599E-2</v>
      </c>
      <c r="N34" s="28">
        <v>1498868.725319704</v>
      </c>
      <c r="O34" s="28">
        <v>2360197.7785395677</v>
      </c>
      <c r="P34" s="27">
        <v>223292.63145740918</v>
      </c>
      <c r="Q34" s="26">
        <v>4082359.1353166811</v>
      </c>
      <c r="R34" s="25">
        <v>3818256.1212778557</v>
      </c>
      <c r="S34" s="24">
        <v>-264103.01403882541</v>
      </c>
      <c r="T34" s="12"/>
    </row>
    <row r="35" spans="1:20" ht="14" x14ac:dyDescent="0.3">
      <c r="A35" s="38">
        <v>1860</v>
      </c>
      <c r="B35" s="37" t="s">
        <v>58</v>
      </c>
      <c r="C35" s="36">
        <v>44538582.523998156</v>
      </c>
      <c r="D35" s="35">
        <v>1198476.4100000001</v>
      </c>
      <c r="E35" s="34">
        <v>43340106.11399816</v>
      </c>
      <c r="F35" s="36">
        <v>99880785.67059055</v>
      </c>
      <c r="G35" s="35">
        <v>273348.45999999996</v>
      </c>
      <c r="H35" s="34">
        <v>99607437.210590556</v>
      </c>
      <c r="I35" s="33">
        <v>20046264.01802922</v>
      </c>
      <c r="J35" s="32">
        <v>19.715240917221447</v>
      </c>
      <c r="K35" s="31">
        <v>5.0722180073715997E-2</v>
      </c>
      <c r="L35" s="30">
        <v>21.063569999999999</v>
      </c>
      <c r="M35" s="41">
        <v>4.7475333003854522E-2</v>
      </c>
      <c r="N35" s="28">
        <v>2198304.6667281743</v>
      </c>
      <c r="O35" s="28">
        <v>4728896.251233317</v>
      </c>
      <c r="P35" s="27">
        <v>475851.52986956201</v>
      </c>
      <c r="Q35" s="26">
        <v>7403052.4478310533</v>
      </c>
      <c r="R35" s="25">
        <v>6389229.6023461968</v>
      </c>
      <c r="S35" s="24">
        <v>-1013822.8454848565</v>
      </c>
      <c r="T35" s="12"/>
    </row>
    <row r="36" spans="1:20" ht="14" x14ac:dyDescent="0.3">
      <c r="A36" s="38">
        <v>1860</v>
      </c>
      <c r="B36" s="37" t="s">
        <v>57</v>
      </c>
      <c r="C36" s="36">
        <v>94589513.485141322</v>
      </c>
      <c r="D36" s="35">
        <v>2176233.2400000002</v>
      </c>
      <c r="E36" s="34">
        <v>92413280.245141327</v>
      </c>
      <c r="F36" s="36">
        <v>52089047.83383368</v>
      </c>
      <c r="G36" s="35">
        <v>106085.44</v>
      </c>
      <c r="H36" s="34">
        <v>51982962.393833682</v>
      </c>
      <c r="I36" s="33">
        <v>9339433.4033947699</v>
      </c>
      <c r="J36" s="32">
        <v>9.7539900842165128</v>
      </c>
      <c r="K36" s="31">
        <v>0.10252214646169848</v>
      </c>
      <c r="L36" s="30">
        <v>15</v>
      </c>
      <c r="M36" s="41">
        <v>6.6666666666666666E-2</v>
      </c>
      <c r="N36" s="28">
        <v>9474407.8522983659</v>
      </c>
      <c r="O36" s="28">
        <v>3465530.826255579</v>
      </c>
      <c r="P36" s="27">
        <v>311314.44677982567</v>
      </c>
      <c r="Q36" s="26">
        <v>13251253.125333769</v>
      </c>
      <c r="R36" s="25">
        <v>12222116.719466183</v>
      </c>
      <c r="S36" s="24">
        <v>-1029136.4058675859</v>
      </c>
      <c r="T36" s="12"/>
    </row>
    <row r="37" spans="1:20" ht="14" x14ac:dyDescent="0.3">
      <c r="A37" s="38">
        <v>1905</v>
      </c>
      <c r="B37" s="37" t="s">
        <v>56</v>
      </c>
      <c r="C37" s="36">
        <v>9150993.6999999993</v>
      </c>
      <c r="D37" s="35">
        <v>0</v>
      </c>
      <c r="E37" s="34">
        <v>9150993.6999999993</v>
      </c>
      <c r="F37" s="36">
        <v>9347821.9199999999</v>
      </c>
      <c r="G37" s="35">
        <v>0</v>
      </c>
      <c r="H37" s="34">
        <v>9347821.9199999999</v>
      </c>
      <c r="I37" s="33">
        <v>0</v>
      </c>
      <c r="J37" s="32">
        <v>0</v>
      </c>
      <c r="K37" s="31">
        <v>0</v>
      </c>
      <c r="L37" s="30">
        <v>0</v>
      </c>
      <c r="M37" s="41">
        <v>0</v>
      </c>
      <c r="N37" s="28">
        <v>0</v>
      </c>
      <c r="O37" s="28">
        <v>0</v>
      </c>
      <c r="P37" s="27">
        <v>0</v>
      </c>
      <c r="Q37" s="26">
        <v>0</v>
      </c>
      <c r="R37" s="25">
        <v>0</v>
      </c>
      <c r="S37" s="24">
        <v>0</v>
      </c>
      <c r="T37" s="12"/>
    </row>
    <row r="38" spans="1:20" ht="14" x14ac:dyDescent="0.3">
      <c r="A38" s="38">
        <v>1908</v>
      </c>
      <c r="B38" s="37" t="s">
        <v>55</v>
      </c>
      <c r="C38" s="36">
        <v>65356634.369999997</v>
      </c>
      <c r="D38" s="35">
        <v>5869810.2899999991</v>
      </c>
      <c r="E38" s="34">
        <v>59486824.079999998</v>
      </c>
      <c r="F38" s="36">
        <v>195237452.29106718</v>
      </c>
      <c r="G38" s="35">
        <v>2372563.44</v>
      </c>
      <c r="H38" s="34">
        <v>192864888.85106719</v>
      </c>
      <c r="I38" s="33">
        <v>2499407.9489527824</v>
      </c>
      <c r="J38" s="32">
        <v>12.892898855866139</v>
      </c>
      <c r="K38" s="31">
        <v>7.7562075928720248E-2</v>
      </c>
      <c r="L38" s="30">
        <v>30.843830000000001</v>
      </c>
      <c r="M38" s="41">
        <v>3.2421395138022745E-2</v>
      </c>
      <c r="N38" s="28">
        <v>4613921.5660513844</v>
      </c>
      <c r="O38" s="28">
        <v>6252948.7696912857</v>
      </c>
      <c r="P38" s="27">
        <v>40517.14636205657</v>
      </c>
      <c r="Q38" s="26">
        <v>10907387.482104728</v>
      </c>
      <c r="R38" s="25">
        <v>11382931.725571051</v>
      </c>
      <c r="S38" s="24">
        <v>475544.24346632324</v>
      </c>
      <c r="T38" s="12"/>
    </row>
    <row r="39" spans="1:20" ht="14" x14ac:dyDescent="0.3">
      <c r="A39" s="38">
        <v>1910</v>
      </c>
      <c r="B39" s="37" t="s">
        <v>54</v>
      </c>
      <c r="C39" s="36">
        <v>701433.85</v>
      </c>
      <c r="D39" s="35">
        <v>701433.85000000009</v>
      </c>
      <c r="E39" s="34">
        <v>0</v>
      </c>
      <c r="F39" s="36">
        <v>52406.240000000005</v>
      </c>
      <c r="G39" s="35">
        <v>52406.26</v>
      </c>
      <c r="H39" s="34">
        <v>-1.9999999996798579E-2</v>
      </c>
      <c r="I39" s="33">
        <v>0</v>
      </c>
      <c r="J39" s="32">
        <v>3.0332897847515561</v>
      </c>
      <c r="K39" s="31">
        <v>0.32967506270816316</v>
      </c>
      <c r="L39" s="30">
        <v>5</v>
      </c>
      <c r="M39" s="41">
        <v>0.2</v>
      </c>
      <c r="N39" s="28">
        <v>0</v>
      </c>
      <c r="O39" s="28">
        <v>-3.9999999993597154E-3</v>
      </c>
      <c r="P39" s="27">
        <v>0</v>
      </c>
      <c r="Q39" s="26">
        <v>-3.9999999993597154E-3</v>
      </c>
      <c r="R39" s="25">
        <v>0</v>
      </c>
      <c r="S39" s="24">
        <v>3.9999999993597154E-3</v>
      </c>
      <c r="T39" s="12"/>
    </row>
    <row r="40" spans="1:20" ht="14" x14ac:dyDescent="0.3">
      <c r="A40" s="38">
        <v>1915</v>
      </c>
      <c r="B40" s="37" t="s">
        <v>53</v>
      </c>
      <c r="C40" s="36">
        <v>9802430.8100000005</v>
      </c>
      <c r="D40" s="35">
        <v>5698460.2199999997</v>
      </c>
      <c r="E40" s="34">
        <v>4103970.5900000008</v>
      </c>
      <c r="F40" s="36">
        <v>10150022.111055596</v>
      </c>
      <c r="G40" s="35">
        <v>0</v>
      </c>
      <c r="H40" s="34">
        <v>10150022.111055596</v>
      </c>
      <c r="I40" s="33">
        <v>896014.17037929967</v>
      </c>
      <c r="J40" s="32">
        <v>5.8741505074852896</v>
      </c>
      <c r="K40" s="31">
        <v>0.17023738134147634</v>
      </c>
      <c r="L40" s="30">
        <v>10</v>
      </c>
      <c r="M40" s="41">
        <v>0.1</v>
      </c>
      <c r="N40" s="28">
        <v>698649.20634403382</v>
      </c>
      <c r="O40" s="28">
        <v>1015002.2111055596</v>
      </c>
      <c r="P40" s="27">
        <v>44800.708518964981</v>
      </c>
      <c r="Q40" s="26">
        <v>1758452.1259685585</v>
      </c>
      <c r="R40" s="25">
        <v>1905523.0604409915</v>
      </c>
      <c r="S40" s="24">
        <v>147070.93447243306</v>
      </c>
      <c r="T40" s="12"/>
    </row>
    <row r="41" spans="1:20" ht="14" x14ac:dyDescent="0.3">
      <c r="A41" s="38">
        <v>1920</v>
      </c>
      <c r="B41" s="37" t="s">
        <v>52</v>
      </c>
      <c r="C41" s="36">
        <v>11192630.920000002</v>
      </c>
      <c r="D41" s="35">
        <v>11254519.940000001</v>
      </c>
      <c r="E41" s="34">
        <v>-61889.019999999553</v>
      </c>
      <c r="F41" s="36">
        <v>66770006.995976314</v>
      </c>
      <c r="G41" s="35">
        <v>23468331.18</v>
      </c>
      <c r="H41" s="34">
        <v>43301675.815976314</v>
      </c>
      <c r="I41" s="33">
        <v>11081695.814022198</v>
      </c>
      <c r="J41" s="32">
        <v>3.3410893109135502</v>
      </c>
      <c r="K41" s="31">
        <v>0.2993035824374809</v>
      </c>
      <c r="L41" s="30">
        <v>4.569693</v>
      </c>
      <c r="M41" s="41">
        <v>0.21883308134704016</v>
      </c>
      <c r="N41" s="28">
        <v>-18523.605399544769</v>
      </c>
      <c r="O41" s="28">
        <v>9475839.146300707</v>
      </c>
      <c r="P41" s="27">
        <v>1212520.820766537</v>
      </c>
      <c r="Q41" s="26">
        <v>10669836.361667698</v>
      </c>
      <c r="R41" s="25">
        <v>11692221.501063688</v>
      </c>
      <c r="S41" s="24">
        <v>1022385.1393959895</v>
      </c>
      <c r="T41" s="12"/>
    </row>
    <row r="42" spans="1:20" ht="14" x14ac:dyDescent="0.3">
      <c r="A42" s="38">
        <v>1930</v>
      </c>
      <c r="B42" s="37" t="s">
        <v>51</v>
      </c>
      <c r="C42" s="36">
        <v>21967081</v>
      </c>
      <c r="D42" s="35">
        <v>21784692.490000002</v>
      </c>
      <c r="E42" s="34">
        <v>182388.50999999791</v>
      </c>
      <c r="F42" s="36">
        <v>19866631.050101008</v>
      </c>
      <c r="G42" s="35">
        <v>419947.8899999999</v>
      </c>
      <c r="H42" s="34">
        <v>19446683.160101008</v>
      </c>
      <c r="I42" s="33">
        <v>4654923.6868187869</v>
      </c>
      <c r="J42" s="32">
        <v>4.0320786262401098</v>
      </c>
      <c r="K42" s="31">
        <v>0.24801103666286742</v>
      </c>
      <c r="L42" s="30">
        <v>7.4044179999999997</v>
      </c>
      <c r="M42" s="41">
        <v>0.13505450394615756</v>
      </c>
      <c r="N42" s="28">
        <v>45234.363440495246</v>
      </c>
      <c r="O42" s="28">
        <v>2626362.1475855373</v>
      </c>
      <c r="P42" s="27">
        <v>314334.20471526508</v>
      </c>
      <c r="Q42" s="26">
        <v>2985930.7157412977</v>
      </c>
      <c r="R42" s="25">
        <v>3045967.1444764487</v>
      </c>
      <c r="S42" s="24">
        <v>60036.428735150956</v>
      </c>
      <c r="T42" s="12"/>
    </row>
    <row r="43" spans="1:20" ht="14" x14ac:dyDescent="0.3">
      <c r="A43" s="38">
        <v>1935</v>
      </c>
      <c r="B43" s="37" t="s">
        <v>50</v>
      </c>
      <c r="C43" s="36">
        <v>7066.25</v>
      </c>
      <c r="D43" s="35">
        <v>7066.25</v>
      </c>
      <c r="E43" s="34">
        <v>0</v>
      </c>
      <c r="F43" s="36">
        <v>0</v>
      </c>
      <c r="G43" s="35">
        <v>0</v>
      </c>
      <c r="H43" s="34">
        <v>0</v>
      </c>
      <c r="I43" s="33">
        <v>0</v>
      </c>
      <c r="J43" s="32">
        <v>0</v>
      </c>
      <c r="K43" s="31">
        <v>0</v>
      </c>
      <c r="L43" s="30">
        <v>0</v>
      </c>
      <c r="M43" s="41">
        <v>0</v>
      </c>
      <c r="N43" s="28">
        <v>0</v>
      </c>
      <c r="O43" s="28">
        <v>0</v>
      </c>
      <c r="P43" s="27">
        <v>0</v>
      </c>
      <c r="Q43" s="26">
        <v>0</v>
      </c>
      <c r="R43" s="25">
        <v>0</v>
      </c>
      <c r="S43" s="24">
        <v>0</v>
      </c>
      <c r="T43" s="12"/>
    </row>
    <row r="44" spans="1:20" ht="14" x14ac:dyDescent="0.3">
      <c r="A44" s="38">
        <v>1940</v>
      </c>
      <c r="B44" s="37" t="s">
        <v>49</v>
      </c>
      <c r="C44" s="36">
        <v>11036987.16</v>
      </c>
      <c r="D44" s="35">
        <v>6458923.3800000008</v>
      </c>
      <c r="E44" s="34">
        <v>4578063.7799999993</v>
      </c>
      <c r="F44" s="36">
        <v>22591742.130545732</v>
      </c>
      <c r="G44" s="35">
        <v>0</v>
      </c>
      <c r="H44" s="34">
        <v>22591742.130545732</v>
      </c>
      <c r="I44" s="33">
        <v>9772285.62309069</v>
      </c>
      <c r="J44" s="32">
        <v>5.613311157891383</v>
      </c>
      <c r="K44" s="31">
        <v>0.17814797218111919</v>
      </c>
      <c r="L44" s="30">
        <v>9.9811929999999993</v>
      </c>
      <c r="M44" s="41">
        <v>0.10018842436971212</v>
      </c>
      <c r="N44" s="28">
        <v>815572.77892282919</v>
      </c>
      <c r="O44" s="28">
        <v>2263431.0478262203</v>
      </c>
      <c r="P44" s="27">
        <v>489534.94953412336</v>
      </c>
      <c r="Q44" s="26">
        <v>3568538.7762831729</v>
      </c>
      <c r="R44" s="25">
        <v>3095773.8740912741</v>
      </c>
      <c r="S44" s="24">
        <v>-472764.90219189879</v>
      </c>
      <c r="T44" s="12"/>
    </row>
    <row r="45" spans="1:20" ht="14" x14ac:dyDescent="0.3">
      <c r="A45" s="38">
        <v>1945</v>
      </c>
      <c r="B45" s="37" t="s">
        <v>48</v>
      </c>
      <c r="C45" s="36">
        <v>9367510.2799999993</v>
      </c>
      <c r="D45" s="35">
        <v>149699.68</v>
      </c>
      <c r="E45" s="34">
        <v>9217810.5999999996</v>
      </c>
      <c r="F45" s="36">
        <v>-8886475.71285039</v>
      </c>
      <c r="G45" s="35">
        <v>0</v>
      </c>
      <c r="H45" s="34">
        <v>-8886475.71285039</v>
      </c>
      <c r="I45" s="33">
        <v>2660.898905705958</v>
      </c>
      <c r="J45" s="32">
        <v>4.3920929098969932</v>
      </c>
      <c r="K45" s="31">
        <v>0.22768188663464609</v>
      </c>
      <c r="L45" s="30">
        <v>4.3920929098969932</v>
      </c>
      <c r="M45" s="41">
        <v>0.22768188663464609</v>
      </c>
      <c r="N45" s="28">
        <v>2098728.5080488389</v>
      </c>
      <c r="O45" s="28">
        <v>-2023289.5558347381</v>
      </c>
      <c r="P45" s="27">
        <v>302.91924149759888</v>
      </c>
      <c r="Q45" s="26">
        <v>75741.871455598462</v>
      </c>
      <c r="R45" s="25">
        <v>44522.219334117042</v>
      </c>
      <c r="S45" s="24">
        <v>-31219.65212148142</v>
      </c>
      <c r="T45" s="12"/>
    </row>
    <row r="46" spans="1:20" ht="14" x14ac:dyDescent="0.3">
      <c r="A46" s="38">
        <v>1950</v>
      </c>
      <c r="B46" s="37" t="s">
        <v>47</v>
      </c>
      <c r="C46" s="36">
        <v>615687.6</v>
      </c>
      <c r="D46" s="35">
        <v>478131.87000000005</v>
      </c>
      <c r="E46" s="34">
        <v>137555.72999999992</v>
      </c>
      <c r="F46" s="36">
        <v>499267.05545454542</v>
      </c>
      <c r="G46" s="35">
        <v>0</v>
      </c>
      <c r="H46" s="34">
        <v>499267.05545454542</v>
      </c>
      <c r="I46" s="33">
        <v>59523.15318121259</v>
      </c>
      <c r="J46" s="32">
        <v>5.0857304508737649</v>
      </c>
      <c r="K46" s="31">
        <v>0.19662858849080231</v>
      </c>
      <c r="L46" s="30">
        <v>8</v>
      </c>
      <c r="M46" s="41">
        <v>0.125</v>
      </c>
      <c r="N46" s="28">
        <v>27047.389028721896</v>
      </c>
      <c r="O46" s="28">
        <v>62408.381931818178</v>
      </c>
      <c r="P46" s="27">
        <v>3720.1970738257869</v>
      </c>
      <c r="Q46" s="26">
        <v>93175.968034365855</v>
      </c>
      <c r="R46" s="25">
        <v>84739.319721981694</v>
      </c>
      <c r="S46" s="24">
        <v>-8436.6483123841608</v>
      </c>
      <c r="T46" s="12"/>
    </row>
    <row r="47" spans="1:20" ht="14" x14ac:dyDescent="0.3">
      <c r="A47" s="38">
        <v>1955</v>
      </c>
      <c r="B47" s="37" t="s">
        <v>46</v>
      </c>
      <c r="C47" s="36">
        <v>4593287.7</v>
      </c>
      <c r="D47" s="35">
        <v>4444612.17</v>
      </c>
      <c r="E47" s="34">
        <v>148675.53000000026</v>
      </c>
      <c r="F47" s="36">
        <v>42040662.625200644</v>
      </c>
      <c r="G47" s="35">
        <v>4143447.6300000004</v>
      </c>
      <c r="H47" s="34">
        <v>37897214.995200641</v>
      </c>
      <c r="I47" s="33">
        <v>1711630.0022118217</v>
      </c>
      <c r="J47" s="32">
        <v>2.9377787612431558</v>
      </c>
      <c r="K47" s="31">
        <v>0.34039322946729939</v>
      </c>
      <c r="L47" s="30">
        <v>13.08741</v>
      </c>
      <c r="M47" s="41">
        <v>7.6409312461365536E-2</v>
      </c>
      <c r="N47" s="28">
        <v>50608.143799462436</v>
      </c>
      <c r="O47" s="28">
        <v>2895700.1419838332</v>
      </c>
      <c r="P47" s="27">
        <v>65392.235828625438</v>
      </c>
      <c r="Q47" s="26">
        <v>3011700.521611921</v>
      </c>
      <c r="R47" s="25">
        <v>3827071.0295890127</v>
      </c>
      <c r="S47" s="24">
        <v>815370.50797709171</v>
      </c>
      <c r="T47" s="12"/>
    </row>
    <row r="48" spans="1:20" ht="14" x14ac:dyDescent="0.3">
      <c r="A48" s="38">
        <v>1960</v>
      </c>
      <c r="B48" s="37" t="s">
        <v>45</v>
      </c>
      <c r="C48" s="36">
        <v>267070.51</v>
      </c>
      <c r="D48" s="35">
        <v>127233.2</v>
      </c>
      <c r="E48" s="34">
        <v>139837.31</v>
      </c>
      <c r="F48" s="36">
        <v>8699.41</v>
      </c>
      <c r="G48" s="35">
        <v>0</v>
      </c>
      <c r="H48" s="34">
        <v>8699.41</v>
      </c>
      <c r="I48" s="33">
        <v>0</v>
      </c>
      <c r="J48" s="32">
        <v>7.2339375505131001</v>
      </c>
      <c r="K48" s="31">
        <v>0.13823730064258993</v>
      </c>
      <c r="L48" s="30">
        <v>10</v>
      </c>
      <c r="M48" s="41">
        <v>0.1</v>
      </c>
      <c r="N48" s="28">
        <v>19330.732263521048</v>
      </c>
      <c r="O48" s="28">
        <v>869.94100000000003</v>
      </c>
      <c r="P48" s="27">
        <v>0</v>
      </c>
      <c r="Q48" s="26">
        <v>20200.673263521046</v>
      </c>
      <c r="R48" s="25">
        <v>34673.153210393961</v>
      </c>
      <c r="S48" s="24">
        <v>14472.479946872914</v>
      </c>
      <c r="T48" s="12"/>
    </row>
    <row r="49" spans="1:21" ht="14" x14ac:dyDescent="0.3">
      <c r="A49" s="38">
        <v>1970</v>
      </c>
      <c r="B49" s="37" t="s">
        <v>44</v>
      </c>
      <c r="C49" s="36">
        <v>3022833.64</v>
      </c>
      <c r="D49" s="35">
        <v>3022833.64</v>
      </c>
      <c r="E49" s="34">
        <v>0</v>
      </c>
      <c r="F49" s="36">
        <v>0</v>
      </c>
      <c r="G49" s="35">
        <v>0</v>
      </c>
      <c r="H49" s="34">
        <v>0</v>
      </c>
      <c r="I49" s="33">
        <v>0</v>
      </c>
      <c r="J49" s="32">
        <v>2.8472265917338282</v>
      </c>
      <c r="K49" s="31">
        <v>0.35121897319420814</v>
      </c>
      <c r="L49" s="30">
        <v>0</v>
      </c>
      <c r="M49" s="41">
        <v>0</v>
      </c>
      <c r="N49" s="28">
        <v>0</v>
      </c>
      <c r="O49" s="28">
        <v>0</v>
      </c>
      <c r="P49" s="27">
        <v>0</v>
      </c>
      <c r="Q49" s="26">
        <v>0</v>
      </c>
      <c r="R49" s="25">
        <v>0</v>
      </c>
      <c r="S49" s="24">
        <v>0</v>
      </c>
      <c r="T49" s="12"/>
    </row>
    <row r="50" spans="1:21" ht="14" x14ac:dyDescent="0.3">
      <c r="A50" s="38">
        <v>1975</v>
      </c>
      <c r="B50" s="37" t="s">
        <v>43</v>
      </c>
      <c r="C50" s="36">
        <v>0</v>
      </c>
      <c r="D50" s="35">
        <v>0</v>
      </c>
      <c r="E50" s="34">
        <v>0</v>
      </c>
      <c r="F50" s="36">
        <v>0</v>
      </c>
      <c r="G50" s="35">
        <v>0</v>
      </c>
      <c r="H50" s="34">
        <v>0</v>
      </c>
      <c r="I50" s="33">
        <v>0</v>
      </c>
      <c r="J50" s="32">
        <v>0</v>
      </c>
      <c r="K50" s="31">
        <v>0</v>
      </c>
      <c r="L50" s="30">
        <v>0</v>
      </c>
      <c r="M50" s="41">
        <v>0</v>
      </c>
      <c r="N50" s="28">
        <v>0</v>
      </c>
      <c r="O50" s="28">
        <v>0</v>
      </c>
      <c r="P50" s="27">
        <v>0</v>
      </c>
      <c r="Q50" s="26">
        <v>0</v>
      </c>
      <c r="R50" s="25">
        <v>0</v>
      </c>
      <c r="S50" s="24">
        <v>0</v>
      </c>
      <c r="T50" s="12"/>
    </row>
    <row r="51" spans="1:21" ht="14" x14ac:dyDescent="0.3">
      <c r="A51" s="38">
        <v>1980</v>
      </c>
      <c r="B51" s="37" t="s">
        <v>42</v>
      </c>
      <c r="C51" s="36">
        <v>19174795.499240197</v>
      </c>
      <c r="D51" s="35">
        <v>2694611.58</v>
      </c>
      <c r="E51" s="34">
        <v>16480183.919240197</v>
      </c>
      <c r="F51" s="36">
        <v>47758446.91824308</v>
      </c>
      <c r="G51" s="35">
        <v>70326.929999999993</v>
      </c>
      <c r="H51" s="34">
        <v>47688119.988243081</v>
      </c>
      <c r="I51" s="33">
        <v>9907189.8327657171</v>
      </c>
      <c r="J51" s="32">
        <v>11.089579691429341</v>
      </c>
      <c r="K51" s="31">
        <v>9.0174743121496023E-2</v>
      </c>
      <c r="L51" s="30">
        <v>14.982989999999999</v>
      </c>
      <c r="M51" s="41">
        <v>6.6742352494395321E-2</v>
      </c>
      <c r="N51" s="28">
        <v>1486096.3515124945</v>
      </c>
      <c r="O51" s="28">
        <v>3182817.3140503387</v>
      </c>
      <c r="P51" s="27">
        <v>330614.57802366943</v>
      </c>
      <c r="Q51" s="26">
        <v>4999528.243586502</v>
      </c>
      <c r="R51" s="25">
        <v>4128589.5990996282</v>
      </c>
      <c r="S51" s="24">
        <v>-870938.64448687388</v>
      </c>
      <c r="T51" s="12"/>
    </row>
    <row r="52" spans="1:21" ht="14" x14ac:dyDescent="0.3">
      <c r="A52" s="38">
        <v>1985</v>
      </c>
      <c r="B52" s="37" t="s">
        <v>41</v>
      </c>
      <c r="C52" s="36">
        <v>0</v>
      </c>
      <c r="D52" s="35">
        <v>0</v>
      </c>
      <c r="E52" s="34">
        <v>0</v>
      </c>
      <c r="F52" s="36">
        <v>0</v>
      </c>
      <c r="G52" s="35">
        <v>0</v>
      </c>
      <c r="H52" s="34">
        <v>0</v>
      </c>
      <c r="I52" s="33">
        <v>0</v>
      </c>
      <c r="J52" s="32">
        <v>0</v>
      </c>
      <c r="K52" s="31">
        <v>0</v>
      </c>
      <c r="L52" s="30">
        <v>0</v>
      </c>
      <c r="M52" s="41">
        <v>0</v>
      </c>
      <c r="N52" s="28">
        <v>0</v>
      </c>
      <c r="O52" s="28">
        <v>0</v>
      </c>
      <c r="P52" s="27">
        <v>0</v>
      </c>
      <c r="Q52" s="26">
        <v>0</v>
      </c>
      <c r="R52" s="25">
        <v>0</v>
      </c>
      <c r="S52" s="24">
        <v>0</v>
      </c>
      <c r="T52" s="12"/>
    </row>
    <row r="53" spans="1:21" ht="25" x14ac:dyDescent="0.3">
      <c r="A53" s="38">
        <v>2440</v>
      </c>
      <c r="B53" s="37" t="s">
        <v>40</v>
      </c>
      <c r="C53" s="36">
        <v>0</v>
      </c>
      <c r="D53" s="35">
        <v>0</v>
      </c>
      <c r="E53" s="34">
        <v>0</v>
      </c>
      <c r="F53" s="36">
        <v>-257367852.31851915</v>
      </c>
      <c r="G53" s="35">
        <v>-6958091.4900000002</v>
      </c>
      <c r="H53" s="34">
        <v>-250409760.82851914</v>
      </c>
      <c r="I53" s="33">
        <v>-68786707.115910128</v>
      </c>
      <c r="J53" s="32">
        <v>0</v>
      </c>
      <c r="K53" s="31">
        <v>0</v>
      </c>
      <c r="L53" s="30">
        <v>34.80894</v>
      </c>
      <c r="M53" s="41">
        <v>2.8728251995033462E-2</v>
      </c>
      <c r="N53" s="28">
        <v>0</v>
      </c>
      <c r="O53" s="28">
        <v>-7193834.7110977564</v>
      </c>
      <c r="P53" s="27">
        <v>-988060.92796721368</v>
      </c>
      <c r="Q53" s="26">
        <v>-8181895.6390649704</v>
      </c>
      <c r="R53" s="25">
        <v>-8776417.5376104861</v>
      </c>
      <c r="S53" s="24">
        <v>-594521.89854551572</v>
      </c>
      <c r="T53" s="12"/>
    </row>
    <row r="54" spans="1:21" ht="14" x14ac:dyDescent="0.3">
      <c r="A54" s="38">
        <v>1609</v>
      </c>
      <c r="B54" s="37" t="s">
        <v>39</v>
      </c>
      <c r="C54" s="36">
        <v>19104311.649999999</v>
      </c>
      <c r="D54" s="35">
        <v>0</v>
      </c>
      <c r="E54" s="34">
        <v>19104311.649999999</v>
      </c>
      <c r="F54" s="36">
        <v>172669703.31411213</v>
      </c>
      <c r="G54" s="35">
        <v>0</v>
      </c>
      <c r="H54" s="34">
        <v>172669703.31411213</v>
      </c>
      <c r="I54" s="33">
        <v>46229405.257146791</v>
      </c>
      <c r="J54" s="32">
        <v>21.68</v>
      </c>
      <c r="K54" s="31">
        <v>4.6125461254612546E-2</v>
      </c>
      <c r="L54" s="30">
        <v>24.978629999999999</v>
      </c>
      <c r="M54" s="41">
        <v>4.0034221252326488E-2</v>
      </c>
      <c r="N54" s="28">
        <v>881195.18680811801</v>
      </c>
      <c r="O54" s="28">
        <v>6912697.1060507372</v>
      </c>
      <c r="P54" s="27">
        <v>925379.11921403999</v>
      </c>
      <c r="Q54" s="26">
        <v>8719271.4120728951</v>
      </c>
      <c r="R54" s="25">
        <v>8780891.0421664938</v>
      </c>
      <c r="S54" s="24">
        <v>61619.630093598738</v>
      </c>
      <c r="T54" s="12"/>
    </row>
    <row r="55" spans="1:21" ht="14.5" thickBot="1" x14ac:dyDescent="0.35">
      <c r="A55" s="38">
        <v>2005</v>
      </c>
      <c r="B55" s="42" t="s">
        <v>38</v>
      </c>
      <c r="C55" s="36">
        <v>7191090.2000000002</v>
      </c>
      <c r="D55" s="35">
        <v>0</v>
      </c>
      <c r="E55" s="34">
        <v>7191090.2000000002</v>
      </c>
      <c r="F55" s="36">
        <v>10979744.15</v>
      </c>
      <c r="G55" s="35">
        <v>10979744.149999999</v>
      </c>
      <c r="H55" s="34">
        <v>0</v>
      </c>
      <c r="I55" s="33">
        <v>0</v>
      </c>
      <c r="J55" s="32">
        <v>80.416666666666671</v>
      </c>
      <c r="K55" s="31">
        <v>1.2435233160621761E-2</v>
      </c>
      <c r="L55" s="30">
        <v>4.3096506104022803</v>
      </c>
      <c r="M55" s="41">
        <v>0.23203737156471158</v>
      </c>
      <c r="N55" s="28">
        <v>89422.883316062173</v>
      </c>
      <c r="O55" s="28">
        <v>0</v>
      </c>
      <c r="P55" s="27">
        <v>0</v>
      </c>
      <c r="Q55" s="26">
        <v>89422.883316062173</v>
      </c>
      <c r="R55" s="25">
        <v>89422.88</v>
      </c>
      <c r="S55" s="24">
        <v>-3.3160621678689495E-3</v>
      </c>
      <c r="T55" s="12"/>
    </row>
    <row r="56" spans="1:21" ht="15" thickTop="1" thickBot="1" x14ac:dyDescent="0.35">
      <c r="A56" s="23"/>
      <c r="B56" s="22" t="s">
        <v>37</v>
      </c>
      <c r="C56" s="19">
        <v>2366938267.2591195</v>
      </c>
      <c r="D56" s="19">
        <v>144772333.52999994</v>
      </c>
      <c r="E56" s="19">
        <v>2222165933.7291198</v>
      </c>
      <c r="F56" s="19">
        <v>3532405204.7359943</v>
      </c>
      <c r="G56" s="19">
        <v>77577940.87999998</v>
      </c>
      <c r="H56" s="19">
        <v>3454827263.8559942</v>
      </c>
      <c r="I56" s="40">
        <v>499874162.70497841</v>
      </c>
      <c r="J56" s="19"/>
      <c r="K56" s="18"/>
      <c r="L56" s="21"/>
      <c r="M56" s="20"/>
      <c r="N56" s="19">
        <v>107359046.04218656</v>
      </c>
      <c r="O56" s="17">
        <v>140383470.90607902</v>
      </c>
      <c r="P56" s="17">
        <v>11763571.563314591</v>
      </c>
      <c r="Q56" s="39">
        <v>259506088.51158014</v>
      </c>
      <c r="R56" s="18">
        <v>246007179.68999985</v>
      </c>
      <c r="S56" s="17">
        <v>-13498908.821580339</v>
      </c>
      <c r="T56" s="12"/>
      <c r="U56" s="11"/>
    </row>
    <row r="57" spans="1:21" ht="25.5" thickBot="1" x14ac:dyDescent="0.35">
      <c r="A57" s="38"/>
      <c r="B57" s="37" t="s">
        <v>36</v>
      </c>
      <c r="C57" s="36">
        <v>0</v>
      </c>
      <c r="D57" s="35"/>
      <c r="E57" s="34">
        <v>0</v>
      </c>
      <c r="F57" s="36">
        <v>-8138769.318599999</v>
      </c>
      <c r="G57" s="35"/>
      <c r="H57" s="34">
        <v>-8138769.318599999</v>
      </c>
      <c r="I57" s="33">
        <v>-6831351.3513513478</v>
      </c>
      <c r="J57" s="32"/>
      <c r="K57" s="31">
        <v>0</v>
      </c>
      <c r="L57" s="30">
        <v>10</v>
      </c>
      <c r="M57" s="29">
        <v>0.1</v>
      </c>
      <c r="N57" s="28">
        <v>0</v>
      </c>
      <c r="O57" s="28">
        <v>-813876.9318599999</v>
      </c>
      <c r="P57" s="27">
        <v>-341567.5675675674</v>
      </c>
      <c r="Q57" s="26">
        <v>-1155444.4994275672</v>
      </c>
      <c r="R57" s="25">
        <v>-789272.30876768753</v>
      </c>
      <c r="S57" s="24">
        <v>366172.19065987971</v>
      </c>
    </row>
    <row r="58" spans="1:21" ht="25" thickTop="1" thickBot="1" x14ac:dyDescent="0.35">
      <c r="A58" s="38"/>
      <c r="B58" s="37" t="s">
        <v>35</v>
      </c>
      <c r="C58" s="36">
        <v>0</v>
      </c>
      <c r="D58" s="35"/>
      <c r="E58" s="34">
        <v>0</v>
      </c>
      <c r="F58" s="36">
        <v>-12762660.054199999</v>
      </c>
      <c r="G58" s="35"/>
      <c r="H58" s="34">
        <v>-12762660.054199999</v>
      </c>
      <c r="I58" s="33">
        <v>-3195791.0128040742</v>
      </c>
      <c r="J58" s="32"/>
      <c r="K58" s="31">
        <v>0</v>
      </c>
      <c r="L58" s="30">
        <v>15</v>
      </c>
      <c r="M58" s="29">
        <v>6.6666666666666666E-2</v>
      </c>
      <c r="N58" s="28">
        <v>0</v>
      </c>
      <c r="O58" s="28">
        <v>-850844.00361333333</v>
      </c>
      <c r="P58" s="27">
        <v>-106526.36709346915</v>
      </c>
      <c r="Q58" s="26">
        <v>-957370.37070680247</v>
      </c>
      <c r="R58" s="25">
        <v>-587711.47947886807</v>
      </c>
      <c r="S58" s="24">
        <v>369658.89122793439</v>
      </c>
    </row>
    <row r="59" spans="1:21" ht="15" thickTop="1" thickBot="1" x14ac:dyDescent="0.35">
      <c r="A59" s="23"/>
      <c r="B59" s="22" t="s">
        <v>9</v>
      </c>
      <c r="C59" s="19">
        <v>2366938267.2591195</v>
      </c>
      <c r="D59" s="19">
        <v>144772333.52999994</v>
      </c>
      <c r="E59" s="19">
        <v>2222165933.7291198</v>
      </c>
      <c r="F59" s="19">
        <v>3511503775.363194</v>
      </c>
      <c r="G59" s="19">
        <v>77577940.87999998</v>
      </c>
      <c r="H59" s="19">
        <v>3433925834.4831939</v>
      </c>
      <c r="I59" s="19">
        <v>489847020.34082299</v>
      </c>
      <c r="J59" s="19"/>
      <c r="K59" s="18"/>
      <c r="L59" s="21"/>
      <c r="M59" s="20"/>
      <c r="N59" s="19">
        <v>107359046.04218656</v>
      </c>
      <c r="O59" s="19">
        <v>138718749.9706057</v>
      </c>
      <c r="P59" s="19">
        <v>11315477.628653552</v>
      </c>
      <c r="Q59" s="19">
        <v>257393273.64144579</v>
      </c>
      <c r="R59" s="18">
        <v>244630195.90175331</v>
      </c>
      <c r="S59" s="17">
        <v>-12763077.739692524</v>
      </c>
      <c r="U59" s="11"/>
    </row>
    <row r="60" spans="1:21" ht="14" x14ac:dyDescent="0.3">
      <c r="A60" s="8"/>
      <c r="B60" s="9"/>
      <c r="C60" s="14"/>
      <c r="D60" s="14"/>
      <c r="E60" s="14"/>
      <c r="F60" s="14"/>
      <c r="G60" s="14"/>
      <c r="H60" s="14"/>
      <c r="I60" s="14"/>
      <c r="J60" s="14"/>
      <c r="K60" s="14"/>
      <c r="L60" s="16"/>
      <c r="M60" s="15"/>
      <c r="N60" s="14"/>
      <c r="O60" s="14"/>
      <c r="P60" s="14"/>
      <c r="Q60" s="14"/>
      <c r="R60" s="14"/>
      <c r="S60" s="14"/>
    </row>
    <row r="61" spans="1:21" x14ac:dyDescent="0.25">
      <c r="K61" s="10"/>
      <c r="M61" s="10">
        <f>SUMPRODUCT(I23:I55,M23:M55)/I56</f>
        <v>4.7066131602634377E-2</v>
      </c>
      <c r="N61" s="13"/>
      <c r="Q61" s="12"/>
      <c r="T61" s="11"/>
    </row>
    <row r="62" spans="1:21" ht="13" x14ac:dyDescent="0.3">
      <c r="A62" s="9" t="s">
        <v>34</v>
      </c>
      <c r="B62" s="2" t="s">
        <v>33</v>
      </c>
      <c r="N62" s="10"/>
    </row>
    <row r="63" spans="1:21" ht="12.75" customHeight="1" x14ac:dyDescent="0.25">
      <c r="B63" s="101" t="s">
        <v>32</v>
      </c>
      <c r="C63" s="101"/>
      <c r="D63" s="101"/>
      <c r="E63" s="101"/>
      <c r="F63" s="101"/>
      <c r="G63" s="101"/>
      <c r="H63" s="101"/>
      <c r="I63" s="101"/>
      <c r="J63" s="101"/>
      <c r="K63" s="101"/>
      <c r="L63" s="101"/>
      <c r="M63" s="101"/>
      <c r="N63" s="101"/>
      <c r="O63" s="101"/>
      <c r="P63" s="101"/>
      <c r="Q63" s="101"/>
      <c r="R63" s="101"/>
      <c r="S63" s="101"/>
    </row>
    <row r="64" spans="1:21" ht="13" x14ac:dyDescent="0.3">
      <c r="A64" s="9"/>
      <c r="B64" s="3"/>
      <c r="C64" s="3"/>
      <c r="D64" s="3"/>
      <c r="E64" s="3"/>
      <c r="F64" s="3"/>
      <c r="G64" s="3"/>
      <c r="H64" s="3"/>
      <c r="I64" s="3"/>
      <c r="J64" s="3"/>
      <c r="K64" s="3"/>
      <c r="L64" s="3"/>
      <c r="M64" s="3"/>
      <c r="N64" s="3"/>
      <c r="O64" s="3"/>
      <c r="P64" s="3"/>
      <c r="Q64" s="3"/>
      <c r="R64" s="3"/>
      <c r="S64" s="3"/>
    </row>
    <row r="65" spans="1:19" ht="13" x14ac:dyDescent="0.25">
      <c r="B65" s="3"/>
      <c r="C65" s="3"/>
      <c r="D65" s="3"/>
      <c r="E65" s="3"/>
      <c r="F65" s="3"/>
      <c r="G65" s="3"/>
      <c r="H65" s="3"/>
      <c r="I65" s="3"/>
      <c r="J65" s="3"/>
      <c r="K65" s="3"/>
      <c r="L65" s="3"/>
      <c r="M65" s="3"/>
      <c r="N65" s="3"/>
      <c r="O65" s="3"/>
      <c r="P65" s="3"/>
      <c r="Q65" s="3"/>
      <c r="R65" s="3"/>
      <c r="S65" s="3"/>
    </row>
    <row r="66" spans="1:19" ht="13" x14ac:dyDescent="0.3">
      <c r="A66" s="9" t="s">
        <v>31</v>
      </c>
    </row>
    <row r="67" spans="1:19" ht="31.5" customHeight="1" x14ac:dyDescent="0.25">
      <c r="A67" s="8">
        <v>1</v>
      </c>
      <c r="B67" s="106" t="s">
        <v>30</v>
      </c>
      <c r="C67" s="106"/>
      <c r="D67" s="106"/>
      <c r="E67" s="106"/>
      <c r="F67" s="106"/>
      <c r="G67" s="106"/>
      <c r="H67" s="106"/>
      <c r="I67" s="106"/>
      <c r="J67" s="106"/>
      <c r="K67" s="106"/>
      <c r="L67" s="106"/>
      <c r="M67" s="106"/>
      <c r="N67" s="106"/>
      <c r="O67" s="106"/>
      <c r="P67" s="106"/>
      <c r="Q67" s="106"/>
      <c r="R67" s="106"/>
      <c r="S67" s="106"/>
    </row>
    <row r="68" spans="1:19" ht="29.25" customHeight="1" x14ac:dyDescent="0.25">
      <c r="A68" s="8">
        <v>2</v>
      </c>
      <c r="B68" s="106" t="s">
        <v>29</v>
      </c>
      <c r="C68" s="106"/>
      <c r="D68" s="106"/>
      <c r="E68" s="106"/>
      <c r="F68" s="106"/>
      <c r="G68" s="106"/>
      <c r="H68" s="106"/>
      <c r="I68" s="106"/>
      <c r="J68" s="106"/>
      <c r="K68" s="106"/>
      <c r="L68" s="106"/>
      <c r="M68" s="106"/>
      <c r="N68" s="106"/>
      <c r="O68" s="106"/>
      <c r="P68" s="106"/>
      <c r="Q68" s="106"/>
      <c r="R68" s="106"/>
      <c r="S68" s="106"/>
    </row>
    <row r="69" spans="1:19" ht="44.25" customHeight="1" x14ac:dyDescent="0.25">
      <c r="A69" s="8">
        <v>3</v>
      </c>
      <c r="B69" s="101" t="s">
        <v>28</v>
      </c>
      <c r="C69" s="101"/>
      <c r="D69" s="101"/>
      <c r="E69" s="101"/>
      <c r="F69" s="101"/>
      <c r="G69" s="101"/>
      <c r="H69" s="101"/>
      <c r="I69" s="101"/>
      <c r="J69" s="101"/>
      <c r="K69" s="101"/>
      <c r="L69" s="101"/>
      <c r="M69" s="101"/>
      <c r="N69" s="101"/>
      <c r="O69" s="101"/>
      <c r="P69" s="101"/>
      <c r="Q69" s="101"/>
      <c r="R69" s="101"/>
      <c r="S69" s="101"/>
    </row>
    <row r="70" spans="1:19" x14ac:dyDescent="0.25">
      <c r="A70" s="8">
        <v>4</v>
      </c>
      <c r="B70" s="101" t="s">
        <v>27</v>
      </c>
      <c r="C70" s="101"/>
      <c r="D70" s="101"/>
      <c r="E70" s="101"/>
      <c r="F70" s="101"/>
      <c r="G70" s="101"/>
      <c r="H70" s="101"/>
      <c r="I70" s="101"/>
      <c r="J70" s="101"/>
      <c r="K70" s="101"/>
      <c r="L70" s="101"/>
      <c r="M70" s="101"/>
      <c r="N70" s="101"/>
      <c r="O70" s="101"/>
      <c r="P70" s="101"/>
      <c r="Q70" s="101"/>
      <c r="R70" s="101"/>
      <c r="S70" s="101"/>
    </row>
    <row r="71" spans="1:19" ht="12.75" customHeight="1" x14ac:dyDescent="0.25">
      <c r="A71" s="7">
        <v>5</v>
      </c>
      <c r="B71" s="6" t="s">
        <v>26</v>
      </c>
      <c r="C71" s="6"/>
      <c r="D71" s="6"/>
      <c r="E71" s="6"/>
      <c r="F71" s="6"/>
      <c r="G71" s="6"/>
      <c r="H71" s="6"/>
      <c r="I71" s="6"/>
      <c r="J71" s="6"/>
      <c r="K71" s="6"/>
      <c r="L71" s="6"/>
      <c r="M71" s="6"/>
      <c r="N71" s="6"/>
      <c r="O71" s="6"/>
      <c r="P71" s="6"/>
      <c r="Q71" s="6"/>
      <c r="R71" s="6"/>
      <c r="S71" s="6"/>
    </row>
    <row r="72" spans="1:19" x14ac:dyDescent="0.25">
      <c r="A72" s="7">
        <v>6</v>
      </c>
      <c r="B72" s="101" t="s">
        <v>25</v>
      </c>
      <c r="C72" s="101"/>
      <c r="D72" s="101"/>
      <c r="E72" s="101"/>
      <c r="F72" s="101"/>
      <c r="G72" s="101"/>
      <c r="H72" s="101"/>
      <c r="I72" s="101"/>
      <c r="J72" s="101"/>
      <c r="K72" s="101"/>
      <c r="L72" s="101"/>
      <c r="M72" s="101"/>
      <c r="N72" s="101"/>
      <c r="O72" s="101"/>
      <c r="P72" s="101"/>
      <c r="Q72" s="101"/>
      <c r="R72" s="101"/>
      <c r="S72" s="101"/>
    </row>
    <row r="73" spans="1:19" x14ac:dyDescent="0.25">
      <c r="A73" s="5">
        <v>7</v>
      </c>
      <c r="B73" s="6" t="s">
        <v>24</v>
      </c>
    </row>
    <row r="74" spans="1:19" ht="12.75" customHeight="1" x14ac:dyDescent="0.25">
      <c r="A74" s="5">
        <v>8</v>
      </c>
      <c r="B74" s="6" t="s">
        <v>23</v>
      </c>
      <c r="C74" s="4"/>
      <c r="D74" s="4"/>
      <c r="E74" s="4"/>
      <c r="F74" s="4"/>
      <c r="G74" s="4"/>
      <c r="H74" s="4"/>
      <c r="I74" s="4"/>
      <c r="J74" s="4"/>
      <c r="K74" s="4"/>
      <c r="L74" s="4"/>
      <c r="M74" s="4"/>
      <c r="N74" s="4"/>
      <c r="O74" s="4"/>
      <c r="P74" s="4"/>
      <c r="Q74" s="4"/>
      <c r="R74" s="4"/>
      <c r="S74" s="4"/>
    </row>
    <row r="75" spans="1:19" x14ac:dyDescent="0.25">
      <c r="A75" s="5"/>
      <c r="B75" s="4"/>
      <c r="C75" s="4"/>
      <c r="D75" s="4"/>
      <c r="E75" s="4"/>
      <c r="F75" s="4"/>
      <c r="G75" s="4"/>
      <c r="H75" s="4"/>
      <c r="I75" s="4"/>
      <c r="J75" s="4"/>
      <c r="K75" s="4"/>
      <c r="L75" s="4"/>
      <c r="M75" s="4"/>
      <c r="N75" s="4"/>
      <c r="O75" s="4"/>
      <c r="P75" s="4"/>
      <c r="Q75" s="4"/>
      <c r="R75" s="4"/>
      <c r="S75" s="4"/>
    </row>
    <row r="76" spans="1:19" ht="13" x14ac:dyDescent="0.25">
      <c r="C76" s="3"/>
      <c r="D76" s="3"/>
      <c r="E76" s="3"/>
      <c r="F76" s="3"/>
      <c r="G76" s="3"/>
      <c r="H76" s="3"/>
      <c r="I76" s="3"/>
      <c r="J76" s="3"/>
      <c r="K76" s="3"/>
      <c r="L76" s="3"/>
      <c r="M76" s="3"/>
      <c r="N76" s="3"/>
      <c r="O76" s="3"/>
      <c r="P76" s="3"/>
      <c r="Q76" s="3"/>
      <c r="R76" s="3"/>
      <c r="S76" s="3"/>
    </row>
  </sheetData>
  <mergeCells count="22">
    <mergeCell ref="A15:B15"/>
    <mergeCell ref="C15:Q15"/>
    <mergeCell ref="A9:S9"/>
    <mergeCell ref="A10:S10"/>
    <mergeCell ref="A11:S11"/>
    <mergeCell ref="A14:B14"/>
    <mergeCell ref="C14:Q14"/>
    <mergeCell ref="A16:B16"/>
    <mergeCell ref="C16:Q16"/>
    <mergeCell ref="A17:B17"/>
    <mergeCell ref="C17:Q17"/>
    <mergeCell ref="C20:I20"/>
    <mergeCell ref="J20:M20"/>
    <mergeCell ref="N20:Q20"/>
    <mergeCell ref="B70:S70"/>
    <mergeCell ref="B72:S72"/>
    <mergeCell ref="A21:A22"/>
    <mergeCell ref="B21:B22"/>
    <mergeCell ref="B63:S63"/>
    <mergeCell ref="B67:S67"/>
    <mergeCell ref="B68:S68"/>
    <mergeCell ref="B69:S69"/>
  </mergeCells>
  <dataValidations count="6">
    <dataValidation type="list" allowBlank="1" showInputMessage="1" showErrorMessage="1" sqref="S17">
      <formula1>$Y$10:$Y$11</formula1>
    </dataValidation>
    <dataValidation type="list" allowBlank="1" showInputMessage="1" showErrorMessage="1" sqref="S15:S16">
      <formula1>$Y$9:$Y$11</formula1>
    </dataValidation>
    <dataValidation type="list" allowBlank="1" showInputMessage="1" showErrorMessage="1" sqref="R17">
      <formula1>$Y$16:$Y$22</formula1>
    </dataValidation>
    <dataValidation type="list" allowBlank="1" showInputMessage="1" showErrorMessage="1" sqref="R16">
      <formula1>$Y$15:$Y$20</formula1>
    </dataValidation>
    <dataValidation type="list" allowBlank="1" showInputMessage="1" showErrorMessage="1" sqref="R15">
      <formula1>$Y$14:$Y$20</formula1>
    </dataValidation>
    <dataValidation allowBlank="1" showInputMessage="1" showErrorMessage="1" promptTitle="Date Format" prompt="E.g:  &quot;August 1, 2011&quot;" sqref="S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S65553 JM65553 TI65553 ADE65553 ANA65553 AWW65553 BGS65553 BQO65553 CAK65553 CKG65553 CUC65553 DDY65553 DNU65553 DXQ65553 EHM65553 ERI65553 FBE65553 FLA65553 FUW65553 GES65553 GOO65553 GYK65553 HIG65553 HSC65553 IBY65553 ILU65553 IVQ65553 JFM65553 JPI65553 JZE65553 KJA65553 KSW65553 LCS65553 LMO65553 LWK65553 MGG65553 MQC65553 MZY65553 NJU65553 NTQ65553 ODM65553 ONI65553 OXE65553 PHA65553 PQW65553 QAS65553 QKO65553 QUK65553 REG65553 ROC65553 RXY65553 SHU65553 SRQ65553 TBM65553 TLI65553 TVE65553 UFA65553 UOW65553 UYS65553 VIO65553 VSK65553 WCG65553 WMC65553 WVY65553 S131089 JM131089 TI131089 ADE131089 ANA131089 AWW131089 BGS131089 BQO131089 CAK131089 CKG131089 CUC131089 DDY131089 DNU131089 DXQ131089 EHM131089 ERI131089 FBE131089 FLA131089 FUW131089 GES131089 GOO131089 GYK131089 HIG131089 HSC131089 IBY131089 ILU131089 IVQ131089 JFM131089 JPI131089 JZE131089 KJA131089 KSW131089 LCS131089 LMO131089 LWK131089 MGG131089 MQC131089 MZY131089 NJU131089 NTQ131089 ODM131089 ONI131089 OXE131089 PHA131089 PQW131089 QAS131089 QKO131089 QUK131089 REG131089 ROC131089 RXY131089 SHU131089 SRQ131089 TBM131089 TLI131089 TVE131089 UFA131089 UOW131089 UYS131089 VIO131089 VSK131089 WCG131089 WMC131089 WVY131089 S196625 JM196625 TI196625 ADE196625 ANA196625 AWW196625 BGS196625 BQO196625 CAK196625 CKG196625 CUC196625 DDY196625 DNU196625 DXQ196625 EHM196625 ERI196625 FBE196625 FLA196625 FUW196625 GES196625 GOO196625 GYK196625 HIG196625 HSC196625 IBY196625 ILU196625 IVQ196625 JFM196625 JPI196625 JZE196625 KJA196625 KSW196625 LCS196625 LMO196625 LWK196625 MGG196625 MQC196625 MZY196625 NJU196625 NTQ196625 ODM196625 ONI196625 OXE196625 PHA196625 PQW196625 QAS196625 QKO196625 QUK196625 REG196625 ROC196625 RXY196625 SHU196625 SRQ196625 TBM196625 TLI196625 TVE196625 UFA196625 UOW196625 UYS196625 VIO196625 VSK196625 WCG196625 WMC196625 WVY196625 S262161 JM262161 TI262161 ADE262161 ANA262161 AWW262161 BGS262161 BQO262161 CAK262161 CKG262161 CUC262161 DDY262161 DNU262161 DXQ262161 EHM262161 ERI262161 FBE262161 FLA262161 FUW262161 GES262161 GOO262161 GYK262161 HIG262161 HSC262161 IBY262161 ILU262161 IVQ262161 JFM262161 JPI262161 JZE262161 KJA262161 KSW262161 LCS262161 LMO262161 LWK262161 MGG262161 MQC262161 MZY262161 NJU262161 NTQ262161 ODM262161 ONI262161 OXE262161 PHA262161 PQW262161 QAS262161 QKO262161 QUK262161 REG262161 ROC262161 RXY262161 SHU262161 SRQ262161 TBM262161 TLI262161 TVE262161 UFA262161 UOW262161 UYS262161 VIO262161 VSK262161 WCG262161 WMC262161 WVY262161 S327697 JM327697 TI327697 ADE327697 ANA327697 AWW327697 BGS327697 BQO327697 CAK327697 CKG327697 CUC327697 DDY327697 DNU327697 DXQ327697 EHM327697 ERI327697 FBE327697 FLA327697 FUW327697 GES327697 GOO327697 GYK327697 HIG327697 HSC327697 IBY327697 ILU327697 IVQ327697 JFM327697 JPI327697 JZE327697 KJA327697 KSW327697 LCS327697 LMO327697 LWK327697 MGG327697 MQC327697 MZY327697 NJU327697 NTQ327697 ODM327697 ONI327697 OXE327697 PHA327697 PQW327697 QAS327697 QKO327697 QUK327697 REG327697 ROC327697 RXY327697 SHU327697 SRQ327697 TBM327697 TLI327697 TVE327697 UFA327697 UOW327697 UYS327697 VIO327697 VSK327697 WCG327697 WMC327697 WVY327697 S393233 JM393233 TI393233 ADE393233 ANA393233 AWW393233 BGS393233 BQO393233 CAK393233 CKG393233 CUC393233 DDY393233 DNU393233 DXQ393233 EHM393233 ERI393233 FBE393233 FLA393233 FUW393233 GES393233 GOO393233 GYK393233 HIG393233 HSC393233 IBY393233 ILU393233 IVQ393233 JFM393233 JPI393233 JZE393233 KJA393233 KSW393233 LCS393233 LMO393233 LWK393233 MGG393233 MQC393233 MZY393233 NJU393233 NTQ393233 ODM393233 ONI393233 OXE393233 PHA393233 PQW393233 QAS393233 QKO393233 QUK393233 REG393233 ROC393233 RXY393233 SHU393233 SRQ393233 TBM393233 TLI393233 TVE393233 UFA393233 UOW393233 UYS393233 VIO393233 VSK393233 WCG393233 WMC393233 WVY393233 S458769 JM458769 TI458769 ADE458769 ANA458769 AWW458769 BGS458769 BQO458769 CAK458769 CKG458769 CUC458769 DDY458769 DNU458769 DXQ458769 EHM458769 ERI458769 FBE458769 FLA458769 FUW458769 GES458769 GOO458769 GYK458769 HIG458769 HSC458769 IBY458769 ILU458769 IVQ458769 JFM458769 JPI458769 JZE458769 KJA458769 KSW458769 LCS458769 LMO458769 LWK458769 MGG458769 MQC458769 MZY458769 NJU458769 NTQ458769 ODM458769 ONI458769 OXE458769 PHA458769 PQW458769 QAS458769 QKO458769 QUK458769 REG458769 ROC458769 RXY458769 SHU458769 SRQ458769 TBM458769 TLI458769 TVE458769 UFA458769 UOW458769 UYS458769 VIO458769 VSK458769 WCG458769 WMC458769 WVY458769 S524305 JM524305 TI524305 ADE524305 ANA524305 AWW524305 BGS524305 BQO524305 CAK524305 CKG524305 CUC524305 DDY524305 DNU524305 DXQ524305 EHM524305 ERI524305 FBE524305 FLA524305 FUW524305 GES524305 GOO524305 GYK524305 HIG524305 HSC524305 IBY524305 ILU524305 IVQ524305 JFM524305 JPI524305 JZE524305 KJA524305 KSW524305 LCS524305 LMO524305 LWK524305 MGG524305 MQC524305 MZY524305 NJU524305 NTQ524305 ODM524305 ONI524305 OXE524305 PHA524305 PQW524305 QAS524305 QKO524305 QUK524305 REG524305 ROC524305 RXY524305 SHU524305 SRQ524305 TBM524305 TLI524305 TVE524305 UFA524305 UOW524305 UYS524305 VIO524305 VSK524305 WCG524305 WMC524305 WVY524305 S589841 JM589841 TI589841 ADE589841 ANA589841 AWW589841 BGS589841 BQO589841 CAK589841 CKG589841 CUC589841 DDY589841 DNU589841 DXQ589841 EHM589841 ERI589841 FBE589841 FLA589841 FUW589841 GES589841 GOO589841 GYK589841 HIG589841 HSC589841 IBY589841 ILU589841 IVQ589841 JFM589841 JPI589841 JZE589841 KJA589841 KSW589841 LCS589841 LMO589841 LWK589841 MGG589841 MQC589841 MZY589841 NJU589841 NTQ589841 ODM589841 ONI589841 OXE589841 PHA589841 PQW589841 QAS589841 QKO589841 QUK589841 REG589841 ROC589841 RXY589841 SHU589841 SRQ589841 TBM589841 TLI589841 TVE589841 UFA589841 UOW589841 UYS589841 VIO589841 VSK589841 WCG589841 WMC589841 WVY589841 S655377 JM655377 TI655377 ADE655377 ANA655377 AWW655377 BGS655377 BQO655377 CAK655377 CKG655377 CUC655377 DDY655377 DNU655377 DXQ655377 EHM655377 ERI655377 FBE655377 FLA655377 FUW655377 GES655377 GOO655377 GYK655377 HIG655377 HSC655377 IBY655377 ILU655377 IVQ655377 JFM655377 JPI655377 JZE655377 KJA655377 KSW655377 LCS655377 LMO655377 LWK655377 MGG655377 MQC655377 MZY655377 NJU655377 NTQ655377 ODM655377 ONI655377 OXE655377 PHA655377 PQW655377 QAS655377 QKO655377 QUK655377 REG655377 ROC655377 RXY655377 SHU655377 SRQ655377 TBM655377 TLI655377 TVE655377 UFA655377 UOW655377 UYS655377 VIO655377 VSK655377 WCG655377 WMC655377 WVY655377 S720913 JM720913 TI720913 ADE720913 ANA720913 AWW720913 BGS720913 BQO720913 CAK720913 CKG720913 CUC720913 DDY720913 DNU720913 DXQ720913 EHM720913 ERI720913 FBE720913 FLA720913 FUW720913 GES720913 GOO720913 GYK720913 HIG720913 HSC720913 IBY720913 ILU720913 IVQ720913 JFM720913 JPI720913 JZE720913 KJA720913 KSW720913 LCS720913 LMO720913 LWK720913 MGG720913 MQC720913 MZY720913 NJU720913 NTQ720913 ODM720913 ONI720913 OXE720913 PHA720913 PQW720913 QAS720913 QKO720913 QUK720913 REG720913 ROC720913 RXY720913 SHU720913 SRQ720913 TBM720913 TLI720913 TVE720913 UFA720913 UOW720913 UYS720913 VIO720913 VSK720913 WCG720913 WMC720913 WVY720913 S786449 JM786449 TI786449 ADE786449 ANA786449 AWW786449 BGS786449 BQO786449 CAK786449 CKG786449 CUC786449 DDY786449 DNU786449 DXQ786449 EHM786449 ERI786449 FBE786449 FLA786449 FUW786449 GES786449 GOO786449 GYK786449 HIG786449 HSC786449 IBY786449 ILU786449 IVQ786449 JFM786449 JPI786449 JZE786449 KJA786449 KSW786449 LCS786449 LMO786449 LWK786449 MGG786449 MQC786449 MZY786449 NJU786449 NTQ786449 ODM786449 ONI786449 OXE786449 PHA786449 PQW786449 QAS786449 QKO786449 QUK786449 REG786449 ROC786449 RXY786449 SHU786449 SRQ786449 TBM786449 TLI786449 TVE786449 UFA786449 UOW786449 UYS786449 VIO786449 VSK786449 WCG786449 WMC786449 WVY786449 S851985 JM851985 TI851985 ADE851985 ANA851985 AWW851985 BGS851985 BQO851985 CAK851985 CKG851985 CUC851985 DDY851985 DNU851985 DXQ851985 EHM851985 ERI851985 FBE851985 FLA851985 FUW851985 GES851985 GOO851985 GYK851985 HIG851985 HSC851985 IBY851985 ILU851985 IVQ851985 JFM851985 JPI851985 JZE851985 KJA851985 KSW851985 LCS851985 LMO851985 LWK851985 MGG851985 MQC851985 MZY851985 NJU851985 NTQ851985 ODM851985 ONI851985 OXE851985 PHA851985 PQW851985 QAS851985 QKO851985 QUK851985 REG851985 ROC851985 RXY851985 SHU851985 SRQ851985 TBM851985 TLI851985 TVE851985 UFA851985 UOW851985 UYS851985 VIO851985 VSK851985 WCG851985 WMC851985 WVY851985 S917521 JM917521 TI917521 ADE917521 ANA917521 AWW917521 BGS917521 BQO917521 CAK917521 CKG917521 CUC917521 DDY917521 DNU917521 DXQ917521 EHM917521 ERI917521 FBE917521 FLA917521 FUW917521 GES917521 GOO917521 GYK917521 HIG917521 HSC917521 IBY917521 ILU917521 IVQ917521 JFM917521 JPI917521 JZE917521 KJA917521 KSW917521 LCS917521 LMO917521 LWK917521 MGG917521 MQC917521 MZY917521 NJU917521 NTQ917521 ODM917521 ONI917521 OXE917521 PHA917521 PQW917521 QAS917521 QKO917521 QUK917521 REG917521 ROC917521 RXY917521 SHU917521 SRQ917521 TBM917521 TLI917521 TVE917521 UFA917521 UOW917521 UYS917521 VIO917521 VSK917521 WCG917521 WMC917521 WVY917521 S983057 JM983057 TI983057 ADE983057 ANA983057 AWW983057 BGS983057 BQO983057 CAK983057 CKG983057 CUC983057 DDY983057 DNU983057 DXQ983057 EHM983057 ERI983057 FBE983057 FLA983057 FUW983057 GES983057 GOO983057 GYK983057 HIG983057 HSC983057 IBY983057 ILU983057 IVQ983057 JFM983057 JPI983057 JZE983057 KJA983057 KSW983057 LCS983057 LMO983057 LWK983057 MGG983057 MQC983057 MZY983057 NJU983057 NTQ983057 ODM983057 ONI983057 OXE983057 PHA983057 PQW983057 QAS983057 QKO983057 QUK983057 REG983057 ROC983057 RXY983057 SHU983057 SRQ983057 TBM983057 TLI983057 TVE983057 UFA983057 UOW983057 UYS983057 VIO983057 VSK983057 WCG983057 WMC983057 WVY983057"/>
  </dataValidations>
  <printOptions horizontalCentered="1"/>
  <pageMargins left="0.70866141732283472" right="0.70866141732283472" top="0.74803149606299213" bottom="0.74803149606299213" header="0.31496062992125984" footer="0.31496062992125984"/>
  <pageSetup paperSize="17" scale="35" orientation="landscape" r:id="rId1"/>
  <headerFooter>
    <oddHeader>&amp;R&amp;14Toronto Hydro-Electric System Limited
EB-2018-0165
Exhibit 4B
Tab 1
Schedule 1
Appendix B
ORIGINAL
Page &amp;P of &amp;N</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374650</xdr:colOff>
                    <xdr:row>14</xdr:row>
                    <xdr:rowOff>285750</xdr:rowOff>
                  </from>
                  <to>
                    <xdr:col>1</xdr:col>
                    <xdr:colOff>647700</xdr:colOff>
                    <xdr:row>14</xdr:row>
                    <xdr:rowOff>412750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323850</xdr:colOff>
                    <xdr:row>16</xdr:row>
                    <xdr:rowOff>260350</xdr:rowOff>
                  </from>
                  <to>
                    <xdr:col>1</xdr:col>
                    <xdr:colOff>603250</xdr:colOff>
                    <xdr:row>16</xdr:row>
                    <xdr:rowOff>412750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285750</xdr:colOff>
                    <xdr:row>15</xdr:row>
                    <xdr:rowOff>260350</xdr:rowOff>
                  </from>
                  <to>
                    <xdr:col>1</xdr:col>
                    <xdr:colOff>552450</xdr:colOff>
                    <xdr:row>15</xdr:row>
                    <xdr:rowOff>374650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Calculation</vt:lpstr>
      <vt:lpstr>TABLE 2 1B-TAB4-PAGE9</vt:lpstr>
      <vt:lpstr>2C 2020 COST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Zack Legge</dc:creator>
  <cp:lastModifiedBy>Keith Ritchie</cp:lastModifiedBy>
  <cp:lastPrinted>2019-07-23T21:05:41Z</cp:lastPrinted>
  <dcterms:created xsi:type="dcterms:W3CDTF">2019-07-11T18:25:06Z</dcterms:created>
  <dcterms:modified xsi:type="dcterms:W3CDTF">2019-07-26T14:45:52Z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{D11A0639-4909-4A31-9715-89591918643C}</vt:lpwstr>
  </property>
</Properties>
</file>