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EB_work\2020_EDR\EB_2018_0165_Toronto_Hydro_CIR_2020_24\Oral_Hearing\PEG_Undertakings_final\"/>
    </mc:Choice>
  </mc:AlternateContent>
  <bookViews>
    <workbookView xWindow="28680" yWindow="-120" windowWidth="29040" windowHeight="15840"/>
  </bookViews>
  <sheets>
    <sheet name="Calculation" sheetId="3" r:id="rId1"/>
    <sheet name="TABLE 2 1B-TAB4-PAGE9" sheetId="5" r:id="rId2"/>
    <sheet name="2C 2020 COST" sheetId="4" r:id="rId3"/>
  </sheets>
  <definedNames>
    <definedName name="_Parse_Out" localSheetId="2" hidden="1">#REF!</definedName>
    <definedName name="_Parse_Out" localSheetId="0" hidden="1">#REF!</definedName>
    <definedName name="_Parse_Out" hidden="1">#REF!</definedName>
    <definedName name="AS2DocOpenMode" hidden="1">"AS2DocumentEdit"</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3" l="1"/>
  <c r="C6" i="3" l="1"/>
  <c r="I5" i="3" l="1"/>
  <c r="C7" i="3" l="1"/>
  <c r="D12" i="3"/>
  <c r="D6" i="3" s="1"/>
  <c r="M61" i="4"/>
  <c r="D7" i="3" l="1"/>
  <c r="D11" i="3" s="1"/>
  <c r="D13" i="3" s="1"/>
  <c r="D10" i="3" l="1"/>
  <c r="D14" i="3" s="1"/>
  <c r="E12" i="3"/>
  <c r="E6" i="3" s="1"/>
  <c r="E7" i="3" s="1"/>
  <c r="E11" i="3" l="1"/>
  <c r="E13" i="3" s="1"/>
  <c r="F12" i="3"/>
  <c r="F6" i="3" s="1"/>
  <c r="E10" i="3"/>
  <c r="F7" i="3" l="1"/>
  <c r="G12" i="3" s="1"/>
  <c r="E14" i="3"/>
  <c r="F11" i="3" l="1"/>
  <c r="F13" i="3" s="1"/>
  <c r="F10" i="3"/>
  <c r="I12" i="3"/>
  <c r="J12" i="3" s="1"/>
  <c r="G6" i="3"/>
  <c r="G7" i="3" s="1"/>
  <c r="F14" i="3" l="1"/>
  <c r="I6" i="3"/>
  <c r="J6" i="3" s="1"/>
  <c r="G10" i="3" l="1"/>
  <c r="G11" i="3"/>
  <c r="I7" i="3"/>
  <c r="J7" i="3" s="1"/>
  <c r="G13" i="3" l="1"/>
  <c r="I13" i="3" s="1"/>
  <c r="J13" i="3" s="1"/>
  <c r="I11" i="3"/>
  <c r="J11" i="3" s="1"/>
  <c r="I10" i="3"/>
  <c r="J10" i="3" s="1"/>
  <c r="G14" i="3" l="1"/>
  <c r="I14" i="3" l="1"/>
  <c r="J14" i="3" s="1"/>
</calcChain>
</file>

<file path=xl/sharedStrings.xml><?xml version="1.0" encoding="utf-8"?>
<sst xmlns="http://schemas.openxmlformats.org/spreadsheetml/2006/main" count="149" uniqueCount="147">
  <si>
    <t>g</t>
  </si>
  <si>
    <t>d</t>
  </si>
  <si>
    <t>Cn</t>
  </si>
  <si>
    <t>Assumptions for the capital structure, rate of return on debt, and rate of return on equity were provided in the part c of the Company's response to 1B-Staff-22.</t>
  </si>
  <si>
    <t>Total [H = D + E + F + G]</t>
  </si>
  <si>
    <t>PILs/Taxes [G]</t>
  </si>
  <si>
    <t>Return on Equity [E]</t>
  </si>
  <si>
    <t>Interest Expense [D]</t>
  </si>
  <si>
    <t>New Additions Rate Base</t>
  </si>
  <si>
    <t>Total</t>
  </si>
  <si>
    <t>2020 values are included at 1/2 of their proposed amounts to reflect the half-year rule as it applies to Ontario regulation (e.g., the use of an average rate base assumes that all assets were placed in service in the middle of the year, which allows only half of the value of additions to be added to rate base).</t>
  </si>
  <si>
    <t xml:space="preserve">PILs/Taxes are assumed to be 11.5% for provincial income tax and 15% for Canadian income tax. </t>
  </si>
  <si>
    <t>PEG has assumed that the depreciation rate for 2021-2024 is equivalent to the composite depreciation rate calculated for 2020 additions.  This was calculated for new additions using only data reported in Exhibit 4B, Tab 1, Schedule 1, Appendix B.  This depreciation rate is 4.71%.</t>
  </si>
  <si>
    <t>Comments</t>
  </si>
  <si>
    <t>Revenue Offsets</t>
  </si>
  <si>
    <t>OM&amp;A</t>
  </si>
  <si>
    <t>Depreciation Expense [F]</t>
  </si>
  <si>
    <t xml:space="preserve">Capital-Related Annual Revenue Requirement (New) </t>
  </si>
  <si>
    <t>Accumulated Depreciation</t>
  </si>
  <si>
    <t>Gross Plant Additions</t>
  </si>
  <si>
    <t>Averages</t>
  </si>
  <si>
    <t>Totals</t>
  </si>
  <si>
    <t>Plan Year</t>
  </si>
  <si>
    <t>This should include assets in column d (excel column f) that have become fully depreciated.  The amount input in e (excel column G) should equal the gross book value of the asset</t>
  </si>
  <si>
    <t>This should include assets in column a (excel column C) that become fully depreciated since the date of the policy change.  The amount input in b (excel column D) should equal the net book value of the asset as at the date of depreciation policy change</t>
  </si>
  <si>
    <t>The applicant must provide an explanation of material variances in evidence.</t>
  </si>
  <si>
    <t>Board policy of the "half-year" rule - the applicant must ensure that additions in the year attract a half-year depreciation expense in the first year.  Deviations from this standard practice must be supported in the application.</t>
  </si>
  <si>
    <t>The useful life used should be consistent with the OEB's regulatory accounting policies as set out in the  Accounting Procedures Handbook for Electricity Distributors, effective Jan. 1, 2012 and also with the Report of the Board, Transition to International Financial Reporting Standards, EB-2008-0408, and the Kinectrics Report.</t>
  </si>
  <si>
    <t>A recalculation should be performed to determine the average remaining life of opening balance of assets (i.e. excluding current year's additions) under the change in policies under CGAAP.  For example, Asset A had a useful life of 20 years under CGAAP without the change in policies.  On January 1 of the year of policy changes, Asset A was 3 years depreciated. As a result, Asset A would have a remaining service life of 17 years (20 years less 3 years) as at January 1 of the year of policy changes.  Due to making the change in policies under CGAAP, management re-assessed the asset useful lives and concluded that the revised useful life of Asset A is now 30 years. Therefore, the average remaining useful life of the opening balance of Asset A is determined to be 27 years (30 years less 3 years) under the revised CGAAP as at January 1 of the year of policy changes.</t>
  </si>
  <si>
    <t>This is the opening gross book value of assets that have been acquired after the date of the utilities change in depreciation policies (i.e. additions starting in 2012/2013 for those who changed policies Jan. 1, 2012/2013). These assets are to be depreciated at the revised service life. The amount is expected to be equal to the gross book value of the prior year plus the prior year's additions.</t>
  </si>
  <si>
    <t>This is the net book value of assets that existed as at the date of the utility's change in depreciation policies (i.e. as at Jan. 1, 2012 or Jan. 1, 2013).  These assets are to be depreciated at the average remaining service life. This amount will not change in years subsequent to the date of the utility's change in depreciation policies.  This column is expected to be used until the assets that existed as at the date of the utility's change in depreciation policies are fully depreciated.</t>
  </si>
  <si>
    <t>Notes:</t>
  </si>
  <si>
    <t>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 consistent with the Notes of historical Audited Financial Statements.</t>
  </si>
  <si>
    <t>Applicants are to complete this appendix to show the reasonability of the depreciation expense that is included in rate base via. Accumulated depreciation and the revenue requirement.</t>
  </si>
  <si>
    <t>General:</t>
  </si>
  <si>
    <r>
      <t xml:space="preserve">Less Other Non Rate-Regulated Utility Assets </t>
    </r>
    <r>
      <rPr>
        <b/>
        <i/>
        <sz val="9"/>
        <rFont val="Arial"/>
        <family val="2"/>
      </rPr>
      <t>(input as negative)</t>
    </r>
  </si>
  <si>
    <r>
      <t xml:space="preserve">Less Socialized Renewable Energy Generation Investments </t>
    </r>
    <r>
      <rPr>
        <b/>
        <i/>
        <sz val="9"/>
        <rFont val="Arial"/>
        <family val="2"/>
      </rPr>
      <t>(input as negative)</t>
    </r>
  </si>
  <si>
    <t>Sub-Total</t>
  </si>
  <si>
    <t>Property Under Capital Leases</t>
  </si>
  <si>
    <t>Capital Contributions Paid</t>
  </si>
  <si>
    <t>Contributions &amp; Grants (Formally known as Account 1995)</t>
  </si>
  <si>
    <t>Miscellaneous Fixed Assets</t>
  </si>
  <si>
    <t>System Supervisor Equipment</t>
  </si>
  <si>
    <t>Load Management Controls Utility Premises</t>
  </si>
  <si>
    <t>Load Management Controls Customer Premises</t>
  </si>
  <si>
    <t xml:space="preserve">Miscellaneous Equipment </t>
  </si>
  <si>
    <t>Communications Equipment</t>
  </si>
  <si>
    <t>Service Equipment</t>
  </si>
  <si>
    <t>Measurement &amp; Testing Equipment</t>
  </si>
  <si>
    <t>Tools, Shop &amp; Garage Equipment</t>
  </si>
  <si>
    <t>Stores Equipment</t>
  </si>
  <si>
    <t>Transportation Equipment</t>
  </si>
  <si>
    <t>Computer Equipment - Hardware</t>
  </si>
  <si>
    <t>Office Furniture &amp; Equipment</t>
  </si>
  <si>
    <t>Leasehold Improvements</t>
  </si>
  <si>
    <t>Buildings &amp; Fixtures</t>
  </si>
  <si>
    <t>Land</t>
  </si>
  <si>
    <t>Meters (Smart Meters)</t>
  </si>
  <si>
    <t>Meters</t>
  </si>
  <si>
    <t>Services (Overhead &amp; Underground)</t>
  </si>
  <si>
    <t>Line Transformers</t>
  </si>
  <si>
    <t>Underground Conductors &amp; Devices</t>
  </si>
  <si>
    <t>Underground Conduit</t>
  </si>
  <si>
    <t>Overhead Conductors &amp; Devices</t>
  </si>
  <si>
    <t>Poles, Towers &amp; Fixtures</t>
  </si>
  <si>
    <t>Distribution Station Equipment &lt;50 kV</t>
  </si>
  <si>
    <t>Transformer Station Equipment &gt;50 kV</t>
  </si>
  <si>
    <t>Buildings</t>
  </si>
  <si>
    <t>Land Rights</t>
  </si>
  <si>
    <t>Computer Software (Formally known as Account 1925)</t>
  </si>
  <si>
    <t>q = p-o</t>
  </si>
  <si>
    <t>p</t>
  </si>
  <si>
    <t>o = l+m+n</t>
  </si>
  <si>
    <t>n = g*0.5/j</t>
  </si>
  <si>
    <t>m = f/j</t>
  </si>
  <si>
    <t>l = c/h</t>
  </si>
  <si>
    <t>k = 1/j</t>
  </si>
  <si>
    <t>j</t>
  </si>
  <si>
    <t>i = 1/h</t>
  </si>
  <si>
    <t>h</t>
  </si>
  <si>
    <t>f = d- e</t>
  </si>
  <si>
    <t>e</t>
  </si>
  <si>
    <t>c = a-b</t>
  </si>
  <si>
    <t>b</t>
  </si>
  <si>
    <t>a</t>
  </si>
  <si>
    <r>
      <t xml:space="preserve">Variance </t>
    </r>
    <r>
      <rPr>
        <b/>
        <vertAlign val="superscript"/>
        <sz val="10"/>
        <rFont val="Arial"/>
        <family val="2"/>
      </rPr>
      <t>6</t>
    </r>
  </si>
  <si>
    <t xml:space="preserve">Depreciation Expense per Appendix 2-BA Fixed Assets, Column J 
 </t>
  </si>
  <si>
    <t xml:space="preserve">Total Current Year Depreciation Expense </t>
  </si>
  <si>
    <r>
      <t xml:space="preserve">Depreciation Expense on Current Year Additions </t>
    </r>
    <r>
      <rPr>
        <b/>
        <vertAlign val="superscript"/>
        <sz val="10"/>
        <rFont val="Arial"/>
        <family val="2"/>
      </rPr>
      <t>5</t>
    </r>
  </si>
  <si>
    <t>Depreciation Expense on Assets Acquired After Policy Change</t>
  </si>
  <si>
    <t>Depreciation Expense on Assets Existing Before Policy Change</t>
  </si>
  <si>
    <t>Depreciation Rate on New Additions</t>
  </si>
  <si>
    <r>
      <t xml:space="preserve">Life of Assets Acquired After Policy Change </t>
    </r>
    <r>
      <rPr>
        <b/>
        <vertAlign val="superscript"/>
        <sz val="10"/>
        <rFont val="Arial"/>
        <family val="2"/>
      </rPr>
      <t>4</t>
    </r>
  </si>
  <si>
    <t>Depreciation Rate Assets Acquired After Policy Change</t>
  </si>
  <si>
    <r>
      <t xml:space="preserve">Average Remaining Life of Assets Existing Before Policy Change </t>
    </r>
    <r>
      <rPr>
        <b/>
        <vertAlign val="superscript"/>
        <sz val="10"/>
        <rFont val="Arial"/>
        <family val="2"/>
      </rPr>
      <t>3</t>
    </r>
  </si>
  <si>
    <t>Current Year Additions</t>
  </si>
  <si>
    <t xml:space="preserve">Net Amount of Assets Acquired After Policy Change to be Depreciated </t>
  </si>
  <si>
    <r>
      <t xml:space="preserve">Less Fully Depreciated </t>
    </r>
    <r>
      <rPr>
        <b/>
        <vertAlign val="superscript"/>
        <sz val="10"/>
        <rFont val="Arial"/>
        <family val="2"/>
      </rPr>
      <t>8</t>
    </r>
  </si>
  <si>
    <r>
      <t xml:space="preserve">Opening Gross Book Value of Assets Acquired After Policy Change </t>
    </r>
    <r>
      <rPr>
        <b/>
        <vertAlign val="superscript"/>
        <sz val="10"/>
        <rFont val="Arial"/>
        <family val="2"/>
      </rPr>
      <t>2</t>
    </r>
  </si>
  <si>
    <t xml:space="preserve">Net Amount of Existing Assets Before Policy Change to be Depreciated </t>
  </si>
  <si>
    <r>
      <t xml:space="preserve">Less Fully Depreciated </t>
    </r>
    <r>
      <rPr>
        <b/>
        <vertAlign val="superscript"/>
        <sz val="10"/>
        <rFont val="Arial"/>
        <family val="2"/>
      </rPr>
      <t>7</t>
    </r>
  </si>
  <si>
    <r>
      <t>Opening Net  Book Value of Existing Assets as at Date of Policy Change (Jan. 1)</t>
    </r>
    <r>
      <rPr>
        <b/>
        <vertAlign val="superscript"/>
        <sz val="10"/>
        <rFont val="Arial"/>
        <family val="2"/>
      </rPr>
      <t xml:space="preserve"> 1</t>
    </r>
  </si>
  <si>
    <t>Description</t>
  </si>
  <si>
    <t>Account</t>
  </si>
  <si>
    <t>Depreciation Expense</t>
  </si>
  <si>
    <t>Service Lives</t>
  </si>
  <si>
    <t>Book Values</t>
  </si>
  <si>
    <t>MIFRS</t>
  </si>
  <si>
    <t>This appendix must be completed for 2014 to 2018. The appendix for 2014 is to be completed under Revised CGAAP (after changes in depreciation policies). The appendix for 2014 to 2018 is to be completed under MIFRS (2014 if changes to MIFRS are material).</t>
  </si>
  <si>
    <t>Already rebased with depreciation policy changes in a prior rate application</t>
  </si>
  <si>
    <t>This appendix must be duplicated and completed for the years 2013 to 2018. The appendix for 2013 is to be completed under CGAAP (prior to changes in depreciation policies). The appendix for 2013 to 2014 must be completed under Revised CGAAP (after changes in depreciation policies). The appendix for 2014 to 2018 is to be completed under MIFRS (2014 if changes to MIFRS are material).</t>
  </si>
  <si>
    <t>Rebasing for the first time with depreciation policy changes made in 2013.</t>
  </si>
  <si>
    <t>This appendix must be duplicated and completed for the years 2012 to 2018. The appendix for 2012 is to be completed under CGAAP (prior to changes in depreciation policies). The appendix for 2012 to 2014 must be completed under Revised CGAAP (after changes in depreciation policies). The appendix for 2014 to 2018 is to be completed under MIFRS (2014 if changes to MIFRS are material).</t>
  </si>
  <si>
    <t>Rebasing for the first time with depreciation policy changes made in 2012.</t>
  </si>
  <si>
    <t>Accounting Standard Reflected in Schedule Below</t>
  </si>
  <si>
    <t>Year Reflected in Schedule Below</t>
  </si>
  <si>
    <t>Applicable Years and Accounting Standard</t>
  </si>
  <si>
    <t>Scenario that applies</t>
  </si>
  <si>
    <t>This appendix is to be completed in conjunction with the accounting instructions in Appendix 2-B</t>
  </si>
  <si>
    <t>Revised CGAAP</t>
  </si>
  <si>
    <t>Depreciation and Amortization Expense</t>
  </si>
  <si>
    <t>CGAAP</t>
  </si>
  <si>
    <t>OEB Appendix 2-C</t>
  </si>
  <si>
    <t>Toronto</t>
  </si>
  <si>
    <t>Hydro-Electric</t>
  </si>
  <si>
    <t>System</t>
  </si>
  <si>
    <t>Limited</t>
  </si>
  <si>
    <t>EB-2018-0165</t>
  </si>
  <si>
    <t>Exhibit</t>
  </si>
  <si>
    <t>1B</t>
  </si>
  <si>
    <t>Tab</t>
  </si>
  <si>
    <t>Schedule</t>
  </si>
  <si>
    <t>UPDATED:</t>
  </si>
  <si>
    <t>Sep</t>
  </si>
  <si>
    <t>14,</t>
  </si>
  <si>
    <t>Page</t>
  </si>
  <si>
    <t>of</t>
  </si>
  <si>
    <t>Ratebase</t>
  </si>
  <si>
    <t>Interest</t>
  </si>
  <si>
    <t>Return</t>
  </si>
  <si>
    <t>Depreciation</t>
  </si>
  <si>
    <t>PILs/Taxes</t>
  </si>
  <si>
    <t>Capital-related RR</t>
  </si>
  <si>
    <t>Total RR</t>
  </si>
  <si>
    <t>Rate Base</t>
  </si>
  <si>
    <t>Simulation of Capital-Related Revenue Requirement of THESL's Proposed Plant Additions</t>
  </si>
  <si>
    <t>Source for gross plant additions for 2020-2024 is Undertaking J1.7, Appendix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</si>
</sst>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
    <numFmt numFmtId="165" formatCode="_(* #,##0_);_(* \(#,##0\);_(* &quot;-&quot;??_);_(@_)"/>
    <numFmt numFmtId="166" formatCode="_-&quot;$&quot;* #,##0_-;\-&quot;$&quot;* #,##0_-;_-&quot;$&quot;* &quot;-&quot;??_-;_-@_-"/>
    <numFmt numFmtId="167" formatCode="_-* #,##0.00_-;\-* #,##0.00_-;_-* &quot;-&quot;??_-;_-@_-"/>
    <numFmt numFmtId="168" formatCode="_-&quot;$&quot;* #,##0.00_-;\-&quot;$&quot;* #,##0.00_-;_-&quot;$&quot;* &quot;-&quot;??_-;_-@_-"/>
    <numFmt numFmtId="169" formatCode="&quot;$&quot;#,##0"/>
    <numFmt numFmtId="170" formatCode="0_ ;\-0\ "/>
    <numFmt numFmtId="171" formatCode="[$-1009]mmmm\ d\,\ yyyy;@"/>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sz val="10"/>
      <name val="Arial"/>
      <family val="2"/>
    </font>
    <font>
      <b/>
      <sz val="10"/>
      <name val="Arial"/>
      <family val="2"/>
    </font>
    <font>
      <sz val="11"/>
      <name val="Arial"/>
      <family val="2"/>
    </font>
    <font>
      <b/>
      <i/>
      <sz val="9"/>
      <name val="Arial"/>
      <family val="2"/>
    </font>
    <font>
      <b/>
      <vertAlign val="superscript"/>
      <sz val="10"/>
      <name val="Arial"/>
      <family val="2"/>
    </font>
    <font>
      <b/>
      <sz val="14"/>
      <name val="Arial"/>
      <family val="2"/>
    </font>
    <font>
      <b/>
      <sz val="12"/>
      <name val="Arial"/>
      <family val="2"/>
    </font>
    <font>
      <i/>
      <sz val="11"/>
      <color theme="1"/>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3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9"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0" fontId="1" fillId="0" borderId="0"/>
  </cellStyleXfs>
  <cellXfs count="120">
    <xf numFmtId="0" fontId="0" fillId="0" borderId="0" xfId="0"/>
    <xf numFmtId="0" fontId="2" fillId="0" borderId="0" xfId="0" applyFont="1"/>
    <xf numFmtId="0" fontId="6" fillId="0" borderId="0" xfId="3" applyProtection="1">
      <protection locked="0"/>
    </xf>
    <xf numFmtId="0" fontId="7" fillId="0" borderId="0" xfId="3" applyFont="1" applyAlignment="1" applyProtection="1">
      <alignment vertical="top" wrapText="1"/>
      <protection locked="0"/>
    </xf>
    <xf numFmtId="0" fontId="6" fillId="0" borderId="0" xfId="3" applyAlignment="1" applyProtection="1">
      <alignment horizontal="left" vertical="top" wrapText="1"/>
      <protection locked="0"/>
    </xf>
    <xf numFmtId="0" fontId="6" fillId="0" borderId="0" xfId="3" applyAlignment="1" applyProtection="1">
      <alignment horizontal="center" vertical="top"/>
      <protection locked="0"/>
    </xf>
    <xf numFmtId="0" fontId="6" fillId="0" borderId="0" xfId="3" applyAlignment="1" applyProtection="1">
      <alignment vertical="top"/>
      <protection locked="0"/>
    </xf>
    <xf numFmtId="0" fontId="6" fillId="0" borderId="0" xfId="3" applyAlignment="1" applyProtection="1">
      <alignment horizontal="center" vertical="center"/>
      <protection locked="0"/>
    </xf>
    <xf numFmtId="0" fontId="6" fillId="0" borderId="0" xfId="3" applyAlignment="1" applyProtection="1">
      <alignment horizontal="center"/>
      <protection locked="0"/>
    </xf>
    <xf numFmtId="0" fontId="7" fillId="0" borderId="0" xfId="3" applyFont="1" applyProtection="1">
      <protection locked="0"/>
    </xf>
    <xf numFmtId="10" fontId="6" fillId="0" borderId="0" xfId="2" applyNumberFormat="1" applyFont="1" applyProtection="1">
      <protection locked="0"/>
    </xf>
    <xf numFmtId="9" fontId="6" fillId="0" borderId="0" xfId="2" applyFont="1" applyProtection="1">
      <protection locked="0"/>
    </xf>
    <xf numFmtId="166" fontId="6" fillId="0" borderId="0" xfId="3" applyNumberFormat="1" applyProtection="1">
      <protection locked="0"/>
    </xf>
    <xf numFmtId="10" fontId="6" fillId="0" borderId="0" xfId="3" applyNumberFormat="1" applyProtection="1">
      <protection locked="0"/>
    </xf>
    <xf numFmtId="166" fontId="7" fillId="0" borderId="0" xfId="3" applyNumberFormat="1" applyFont="1" applyProtection="1">
      <protection locked="0"/>
    </xf>
    <xf numFmtId="10" fontId="8" fillId="0" borderId="0" xfId="4" applyNumberFormat="1" applyFont="1" applyProtection="1">
      <protection locked="0"/>
    </xf>
    <xf numFmtId="167" fontId="8" fillId="0" borderId="0" xfId="5" applyFont="1" applyProtection="1">
      <protection locked="0"/>
    </xf>
    <xf numFmtId="166" fontId="7" fillId="0" borderId="8" xfId="3" applyNumberFormat="1" applyFont="1" applyBorder="1" applyProtection="1">
      <protection locked="0"/>
    </xf>
    <xf numFmtId="166" fontId="7" fillId="0" borderId="9" xfId="3" applyNumberFormat="1" applyFont="1" applyBorder="1" applyProtection="1">
      <protection locked="0"/>
    </xf>
    <xf numFmtId="166" fontId="7" fillId="0" borderId="10" xfId="3" applyNumberFormat="1" applyFont="1" applyBorder="1" applyProtection="1">
      <protection locked="0"/>
    </xf>
    <xf numFmtId="10" fontId="8" fillId="0" borderId="11" xfId="4" applyNumberFormat="1" applyFont="1" applyBorder="1" applyProtection="1">
      <protection locked="0"/>
    </xf>
    <xf numFmtId="167" fontId="8" fillId="0" borderId="8" xfId="5" applyFont="1" applyBorder="1" applyProtection="1">
      <protection locked="0"/>
    </xf>
    <xf numFmtId="0" fontId="7" fillId="0" borderId="12" xfId="3" applyFont="1" applyBorder="1" applyProtection="1">
      <protection locked="0"/>
    </xf>
    <xf numFmtId="0" fontId="6" fillId="0" borderId="13" xfId="3" applyBorder="1" applyAlignment="1" applyProtection="1">
      <alignment horizontal="center"/>
      <protection locked="0"/>
    </xf>
    <xf numFmtId="166" fontId="7" fillId="0" borderId="4" xfId="3" applyNumberFormat="1" applyFont="1" applyBorder="1" applyProtection="1">
      <protection locked="0"/>
    </xf>
    <xf numFmtId="166" fontId="8" fillId="2" borderId="6" xfId="6" applyNumberFormat="1" applyFont="1" applyFill="1" applyBorder="1" applyProtection="1">
      <protection locked="0"/>
    </xf>
    <xf numFmtId="166" fontId="7" fillId="0" borderId="14" xfId="3" applyNumberFormat="1" applyFont="1" applyBorder="1" applyProtection="1">
      <protection locked="0"/>
    </xf>
    <xf numFmtId="166" fontId="7" fillId="0" borderId="3" xfId="3" applyNumberFormat="1" applyFont="1" applyBorder="1" applyProtection="1">
      <protection locked="0"/>
    </xf>
    <xf numFmtId="166" fontId="7" fillId="0" borderId="15" xfId="3" applyNumberFormat="1" applyFont="1" applyBorder="1" applyProtection="1">
      <protection locked="0"/>
    </xf>
    <xf numFmtId="10" fontId="8" fillId="0" borderId="16" xfId="4" applyNumberFormat="1" applyFont="1" applyBorder="1" applyProtection="1">
      <protection locked="0"/>
    </xf>
    <xf numFmtId="167" fontId="8" fillId="2" borderId="4" xfId="5" applyFont="1" applyFill="1" applyBorder="1" applyProtection="1">
      <protection locked="0"/>
    </xf>
    <xf numFmtId="10" fontId="8" fillId="0" borderId="3" xfId="4" applyNumberFormat="1" applyFont="1" applyBorder="1" applyProtection="1">
      <protection locked="0"/>
    </xf>
    <xf numFmtId="167" fontId="8" fillId="2" borderId="17" xfId="5" applyFont="1" applyFill="1" applyBorder="1" applyProtection="1">
      <protection locked="0"/>
    </xf>
    <xf numFmtId="166" fontId="8" fillId="2" borderId="18" xfId="6" applyNumberFormat="1" applyFont="1" applyFill="1" applyBorder="1" applyProtection="1">
      <protection locked="0"/>
    </xf>
    <xf numFmtId="166" fontId="8" fillId="0" borderId="19" xfId="6" applyNumberFormat="1" applyFont="1" applyBorder="1" applyProtection="1">
      <protection locked="0"/>
    </xf>
    <xf numFmtId="166" fontId="8" fillId="2" borderId="4" xfId="6" applyNumberFormat="1" applyFont="1" applyFill="1" applyBorder="1" applyProtection="1">
      <protection locked="0"/>
    </xf>
    <xf numFmtId="166" fontId="8" fillId="2" borderId="17" xfId="6" applyNumberFormat="1" applyFont="1" applyFill="1" applyBorder="1" applyProtection="1">
      <protection locked="0"/>
    </xf>
    <xf numFmtId="0" fontId="6" fillId="0" borderId="5" xfId="3" applyBorder="1" applyAlignment="1" applyProtection="1">
      <alignment vertical="center" wrapText="1"/>
      <protection locked="0"/>
    </xf>
    <xf numFmtId="0" fontId="6" fillId="0" borderId="4" xfId="3" applyBorder="1" applyAlignment="1" applyProtection="1">
      <alignment horizontal="center" vertical="center"/>
      <protection locked="0"/>
    </xf>
    <xf numFmtId="166" fontId="7" fillId="0" borderId="20" xfId="3" applyNumberFormat="1" applyFont="1" applyBorder="1" applyProtection="1">
      <protection locked="0"/>
    </xf>
    <xf numFmtId="166" fontId="7" fillId="0" borderId="21" xfId="3" applyNumberFormat="1" applyFont="1" applyBorder="1" applyProtection="1">
      <protection locked="0"/>
    </xf>
    <xf numFmtId="10" fontId="8" fillId="0" borderId="5" xfId="4" applyNumberFormat="1" applyFont="1" applyBorder="1" applyProtection="1">
      <protection locked="0"/>
    </xf>
    <xf numFmtId="0" fontId="6" fillId="0" borderId="5" xfId="3" applyBorder="1" applyAlignment="1" applyProtection="1">
      <alignment vertical="center"/>
      <protection locked="0"/>
    </xf>
    <xf numFmtId="10" fontId="8" fillId="0" borderId="1" xfId="4" applyNumberFormat="1" applyFont="1" applyBorder="1" applyProtection="1">
      <protection locked="0"/>
    </xf>
    <xf numFmtId="0" fontId="6" fillId="0" borderId="1" xfId="3" applyBorder="1" applyAlignment="1" applyProtection="1">
      <alignment vertical="center" wrapText="1"/>
      <protection locked="0"/>
    </xf>
    <xf numFmtId="0" fontId="6" fillId="0" borderId="3" xfId="3" applyBorder="1" applyAlignment="1" applyProtection="1">
      <alignment horizontal="center" vertical="center"/>
      <protection locked="0"/>
    </xf>
    <xf numFmtId="0" fontId="7" fillId="3" borderId="22" xfId="3" quotePrefix="1" applyFont="1" applyFill="1" applyBorder="1" applyAlignment="1" applyProtection="1">
      <alignment horizontal="center"/>
      <protection locked="0"/>
    </xf>
    <xf numFmtId="0" fontId="7" fillId="3" borderId="23" xfId="3" applyFont="1" applyFill="1" applyBorder="1" applyAlignment="1" applyProtection="1">
      <alignment horizontal="center"/>
      <protection locked="0"/>
    </xf>
    <xf numFmtId="0" fontId="7" fillId="3" borderId="19" xfId="3" applyFont="1" applyFill="1" applyBorder="1" applyAlignment="1" applyProtection="1">
      <alignment horizontal="center"/>
      <protection locked="0"/>
    </xf>
    <xf numFmtId="0" fontId="7" fillId="3" borderId="4" xfId="3" quotePrefix="1" applyFont="1" applyFill="1" applyBorder="1" applyAlignment="1" applyProtection="1">
      <alignment horizontal="center"/>
      <protection locked="0"/>
    </xf>
    <xf numFmtId="0" fontId="7" fillId="3" borderId="17" xfId="3" applyFont="1" applyFill="1" applyBorder="1" applyAlignment="1" applyProtection="1">
      <alignment horizontal="center"/>
      <protection locked="0"/>
    </xf>
    <xf numFmtId="0" fontId="7" fillId="3" borderId="12" xfId="3" quotePrefix="1" applyFont="1" applyFill="1" applyBorder="1" applyAlignment="1" applyProtection="1">
      <alignment horizontal="center"/>
      <protection locked="0"/>
    </xf>
    <xf numFmtId="0" fontId="7" fillId="3" borderId="24" xfId="3" quotePrefix="1" applyFont="1" applyFill="1" applyBorder="1" applyAlignment="1" applyProtection="1">
      <alignment horizontal="center"/>
      <protection locked="0"/>
    </xf>
    <xf numFmtId="0" fontId="7" fillId="3" borderId="13" xfId="3" applyFont="1" applyFill="1" applyBorder="1" applyAlignment="1" applyProtection="1">
      <alignment horizontal="center" wrapText="1"/>
      <protection locked="0"/>
    </xf>
    <xf numFmtId="0" fontId="7" fillId="3" borderId="25" xfId="3" quotePrefix="1" applyFont="1" applyFill="1" applyBorder="1" applyAlignment="1" applyProtection="1">
      <alignment horizontal="center"/>
      <protection locked="0"/>
    </xf>
    <xf numFmtId="0" fontId="7" fillId="3" borderId="13" xfId="3" quotePrefix="1" applyFont="1" applyFill="1" applyBorder="1" applyAlignment="1" applyProtection="1">
      <alignment horizontal="center"/>
      <protection locked="0"/>
    </xf>
    <xf numFmtId="0" fontId="7" fillId="3" borderId="26" xfId="3" applyFont="1" applyFill="1" applyBorder="1" applyAlignment="1" applyProtection="1">
      <alignment horizontal="center" vertical="center" wrapText="1"/>
      <protection locked="0"/>
    </xf>
    <xf numFmtId="0" fontId="7" fillId="3" borderId="27" xfId="3" applyFont="1" applyFill="1" applyBorder="1" applyAlignment="1" applyProtection="1">
      <alignment horizontal="center" vertical="center" wrapText="1"/>
      <protection locked="0"/>
    </xf>
    <xf numFmtId="0" fontId="7" fillId="3" borderId="14" xfId="3" applyFont="1" applyFill="1" applyBorder="1" applyAlignment="1" applyProtection="1">
      <alignment horizontal="center" vertical="center" wrapText="1"/>
      <protection locked="0"/>
    </xf>
    <xf numFmtId="0" fontId="7" fillId="3" borderId="3" xfId="3" applyFont="1" applyFill="1" applyBorder="1" applyAlignment="1" applyProtection="1">
      <alignment horizontal="center" vertical="center" wrapText="1"/>
      <protection locked="0"/>
    </xf>
    <xf numFmtId="0" fontId="7" fillId="3" borderId="15" xfId="3" applyFont="1" applyFill="1" applyBorder="1" applyAlignment="1" applyProtection="1">
      <alignment horizontal="center" vertical="center" wrapText="1"/>
      <protection locked="0"/>
    </xf>
    <xf numFmtId="0" fontId="7" fillId="3" borderId="1" xfId="3" applyFont="1" applyFill="1" applyBorder="1" applyAlignment="1" applyProtection="1">
      <alignment horizontal="center" vertical="center" wrapText="1"/>
      <protection locked="0"/>
    </xf>
    <xf numFmtId="0" fontId="7" fillId="3" borderId="28" xfId="3" applyFont="1" applyFill="1" applyBorder="1" applyAlignment="1" applyProtection="1">
      <alignment horizontal="center" vertical="center" wrapText="1"/>
      <protection locked="0"/>
    </xf>
    <xf numFmtId="169" fontId="7" fillId="3" borderId="3" xfId="3" applyNumberFormat="1" applyFont="1" applyFill="1" applyBorder="1" applyAlignment="1" applyProtection="1">
      <alignment horizontal="center" vertical="center" wrapText="1"/>
      <protection locked="0"/>
    </xf>
    <xf numFmtId="0" fontId="11" fillId="0" borderId="0" xfId="3" applyFont="1" applyAlignment="1" applyProtection="1">
      <alignment horizontal="center"/>
      <protection locked="0"/>
    </xf>
    <xf numFmtId="0" fontId="7" fillId="0" borderId="0" xfId="3" applyFont="1" applyAlignment="1" applyProtection="1">
      <alignment horizontal="center" vertical="center" wrapText="1"/>
      <protection locked="0"/>
    </xf>
    <xf numFmtId="170" fontId="6" fillId="0" borderId="0" xfId="6" applyNumberFormat="1" applyFont="1" applyAlignment="1" applyProtection="1">
      <alignment horizontal="center" vertical="center"/>
      <protection locked="0"/>
    </xf>
    <xf numFmtId="0" fontId="6" fillId="0" borderId="0" xfId="3" applyAlignment="1" applyProtection="1">
      <alignment horizontal="left" vertical="center" wrapText="1"/>
      <protection locked="0"/>
    </xf>
    <xf numFmtId="0" fontId="8" fillId="4" borderId="4" xfId="7" applyFont="1" applyFill="1" applyBorder="1" applyAlignment="1" applyProtection="1">
      <alignment horizontal="center" vertical="center"/>
      <protection locked="0"/>
    </xf>
    <xf numFmtId="0" fontId="6" fillId="4" borderId="4" xfId="3" applyFill="1" applyBorder="1" applyAlignment="1" applyProtection="1">
      <alignment horizontal="center" vertical="center"/>
      <protection locked="0"/>
    </xf>
    <xf numFmtId="0" fontId="7" fillId="0" borderId="4" xfId="3" applyFont="1" applyBorder="1" applyAlignment="1" applyProtection="1">
      <alignment horizontal="center" vertical="center" wrapText="1"/>
      <protection locked="0"/>
    </xf>
    <xf numFmtId="0" fontId="7" fillId="0" borderId="5" xfId="3" applyFont="1" applyBorder="1" applyAlignment="1" applyProtection="1">
      <alignment horizontal="center" vertical="center" wrapText="1"/>
      <protection locked="0"/>
    </xf>
    <xf numFmtId="0" fontId="12" fillId="0" borderId="0" xfId="3" applyFont="1" applyAlignment="1" applyProtection="1">
      <alignment horizontal="left"/>
      <protection locked="0"/>
    </xf>
    <xf numFmtId="171" fontId="6" fillId="0" borderId="0" xfId="3" applyNumberFormat="1" applyProtection="1">
      <protection locked="0"/>
    </xf>
    <xf numFmtId="10" fontId="0" fillId="0" borderId="0" xfId="0" applyNumberFormat="1"/>
    <xf numFmtId="20" fontId="0" fillId="0" borderId="0" xfId="0" applyNumberFormat="1"/>
    <xf numFmtId="4" fontId="0" fillId="0" borderId="0" xfId="0" applyNumberFormat="1"/>
    <xf numFmtId="0" fontId="0" fillId="5" borderId="0" xfId="0" applyFill="1"/>
    <xf numFmtId="0" fontId="0" fillId="5" borderId="0" xfId="0" applyFill="1" applyAlignment="1">
      <alignment horizontal="center"/>
    </xf>
    <xf numFmtId="0" fontId="3" fillId="5" borderId="0" xfId="0" applyFont="1" applyFill="1" applyAlignment="1">
      <alignment horizontal="center"/>
    </xf>
    <xf numFmtId="0" fontId="3" fillId="5" borderId="0" xfId="0" applyFont="1" applyFill="1"/>
    <xf numFmtId="165" fontId="13" fillId="5" borderId="0" xfId="1" applyNumberFormat="1" applyFont="1" applyFill="1"/>
    <xf numFmtId="165" fontId="1" fillId="5" borderId="0" xfId="1" applyNumberFormat="1" applyFill="1"/>
    <xf numFmtId="165" fontId="3" fillId="5" borderId="0" xfId="0" applyNumberFormat="1" applyFont="1" applyFill="1"/>
    <xf numFmtId="0" fontId="2" fillId="5" borderId="0" xfId="0" applyFont="1" applyFill="1"/>
    <xf numFmtId="0" fontId="15" fillId="5" borderId="0" xfId="0" applyFont="1" applyFill="1"/>
    <xf numFmtId="43" fontId="14" fillId="5" borderId="0" xfId="1" applyNumberFormat="1" applyFont="1" applyFill="1"/>
    <xf numFmtId="165" fontId="14" fillId="5" borderId="0" xfId="1" applyNumberFormat="1" applyFont="1" applyFill="1"/>
    <xf numFmtId="165" fontId="15" fillId="5" borderId="0" xfId="0" applyNumberFormat="1" applyFont="1" applyFill="1"/>
    <xf numFmtId="165" fontId="0" fillId="5" borderId="0" xfId="0" applyNumberFormat="1" applyFill="1"/>
    <xf numFmtId="165" fontId="0" fillId="5" borderId="0" xfId="1" applyNumberFormat="1" applyFont="1" applyFill="1"/>
    <xf numFmtId="43" fontId="0" fillId="5" borderId="0" xfId="0" applyNumberFormat="1" applyFill="1"/>
    <xf numFmtId="165" fontId="3" fillId="5" borderId="0" xfId="1" applyNumberFormat="1" applyFont="1" applyFill="1"/>
    <xf numFmtId="165" fontId="4" fillId="5" borderId="0" xfId="0" applyNumberFormat="1" applyFont="1" applyFill="1"/>
    <xf numFmtId="9" fontId="0" fillId="5" borderId="0" xfId="2" applyFont="1" applyFill="1"/>
    <xf numFmtId="164" fontId="3" fillId="5" borderId="0" xfId="2" applyNumberFormat="1" applyFont="1" applyFill="1"/>
    <xf numFmtId="0" fontId="0" fillId="5" borderId="2" xfId="0" applyFill="1" applyBorder="1"/>
    <xf numFmtId="0" fontId="14" fillId="5" borderId="0" xfId="0" applyFont="1" applyFill="1"/>
    <xf numFmtId="0" fontId="0" fillId="5" borderId="2" xfId="0" applyFill="1" applyBorder="1" applyAlignment="1">
      <alignment horizontal="center"/>
    </xf>
    <xf numFmtId="0" fontId="5" fillId="5" borderId="7" xfId="0" applyFont="1" applyFill="1" applyBorder="1" applyAlignment="1">
      <alignment horizontal="center"/>
    </xf>
    <xf numFmtId="0" fontId="0" fillId="5" borderId="0" xfId="0" applyFill="1" applyAlignment="1">
      <alignment horizontal="left" wrapText="1"/>
    </xf>
    <xf numFmtId="0" fontId="6" fillId="0" borderId="0" xfId="3" applyAlignment="1" applyProtection="1">
      <alignment horizontal="left" vertical="top" wrapText="1"/>
      <protection locked="0"/>
    </xf>
    <xf numFmtId="0" fontId="7" fillId="3" borderId="30" xfId="3" applyFont="1" applyFill="1" applyBorder="1" applyAlignment="1" applyProtection="1">
      <alignment vertical="center"/>
      <protection locked="0"/>
    </xf>
    <xf numFmtId="0" fontId="7" fillId="3" borderId="13" xfId="3" applyFont="1" applyFill="1" applyBorder="1" applyAlignment="1" applyProtection="1">
      <alignment vertical="center"/>
      <protection locked="0"/>
    </xf>
    <xf numFmtId="0" fontId="7" fillId="3" borderId="29" xfId="3" applyFont="1" applyFill="1" applyBorder="1" applyAlignment="1" applyProtection="1">
      <alignment vertical="center"/>
      <protection locked="0"/>
    </xf>
    <xf numFmtId="0" fontId="7" fillId="3" borderId="12" xfId="3" applyFont="1" applyFill="1" applyBorder="1" applyAlignment="1" applyProtection="1">
      <alignment vertical="center"/>
      <protection locked="0"/>
    </xf>
    <xf numFmtId="0" fontId="6" fillId="0" borderId="0" xfId="3" applyAlignment="1" applyProtection="1">
      <alignment horizontal="left" wrapText="1"/>
      <protection locked="0"/>
    </xf>
    <xf numFmtId="0" fontId="6" fillId="0" borderId="5" xfId="3" applyBorder="1" applyAlignment="1" applyProtection="1">
      <alignment horizontal="left" vertical="center" wrapText="1"/>
      <protection locked="0"/>
    </xf>
    <xf numFmtId="0" fontId="6" fillId="0" borderId="6" xfId="3" applyBorder="1" applyAlignment="1" applyProtection="1">
      <alignment horizontal="left" vertical="center" wrapText="1"/>
      <protection locked="0"/>
    </xf>
    <xf numFmtId="0" fontId="6" fillId="0" borderId="4" xfId="3" applyBorder="1" applyAlignment="1" applyProtection="1">
      <alignment horizontal="left" vertical="center" wrapText="1"/>
      <protection locked="0"/>
    </xf>
    <xf numFmtId="0" fontId="12" fillId="0" borderId="33" xfId="3" applyFont="1" applyBorder="1" applyAlignment="1" applyProtection="1">
      <alignment horizontal="center" vertical="center"/>
      <protection locked="0"/>
    </xf>
    <xf numFmtId="0" fontId="12" fillId="0" borderId="32" xfId="3" applyFont="1" applyBorder="1" applyAlignment="1" applyProtection="1">
      <alignment horizontal="center" vertical="center"/>
      <protection locked="0"/>
    </xf>
    <xf numFmtId="0" fontId="12" fillId="0" borderId="31" xfId="3" applyFont="1" applyBorder="1" applyAlignment="1" applyProtection="1">
      <alignment horizontal="center" vertical="center"/>
      <protection locked="0"/>
    </xf>
    <xf numFmtId="0" fontId="12" fillId="0" borderId="33" xfId="3" applyFont="1" applyBorder="1" applyAlignment="1" applyProtection="1">
      <alignment horizontal="center" wrapText="1"/>
      <protection locked="0"/>
    </xf>
    <xf numFmtId="0" fontId="12" fillId="0" borderId="32" xfId="3" applyFont="1" applyBorder="1" applyAlignment="1" applyProtection="1">
      <alignment horizontal="center" wrapText="1"/>
      <protection locked="0"/>
    </xf>
    <xf numFmtId="0" fontId="12" fillId="0" borderId="31" xfId="3" applyFont="1" applyBorder="1" applyAlignment="1" applyProtection="1">
      <alignment horizontal="center" wrapText="1"/>
      <protection locked="0"/>
    </xf>
    <xf numFmtId="0" fontId="11" fillId="0" borderId="0" xfId="3" applyFont="1" applyAlignment="1" applyProtection="1">
      <alignment horizontal="center"/>
      <protection locked="0"/>
    </xf>
    <xf numFmtId="0" fontId="7" fillId="0" borderId="5" xfId="3" applyFont="1" applyBorder="1" applyAlignment="1" applyProtection="1">
      <alignment horizontal="center" vertical="center"/>
      <protection locked="0"/>
    </xf>
    <xf numFmtId="0" fontId="7" fillId="0" borderId="6" xfId="3" applyFont="1" applyBorder="1" applyAlignment="1" applyProtection="1">
      <alignment horizontal="center" vertical="center"/>
      <protection locked="0"/>
    </xf>
    <xf numFmtId="0" fontId="7" fillId="0" borderId="4" xfId="3" applyFont="1" applyBorder="1" applyAlignment="1" applyProtection="1">
      <alignment horizontal="left" vertical="center" wrapText="1"/>
      <protection locked="0"/>
    </xf>
  </cellXfs>
  <cellStyles count="8">
    <cellStyle name="Comma" xfId="1" builtinId="3"/>
    <cellStyle name="Comma 5" xfId="5"/>
    <cellStyle name="Currency 4" xfId="6"/>
    <cellStyle name="Normal" xfId="0" builtinId="0"/>
    <cellStyle name="Normal 2" xfId="3"/>
    <cellStyle name="Normal 7" xfId="7"/>
    <cellStyle name="Percent" xfId="2" builtinId="5"/>
    <cellStyle name="Percent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374650</xdr:colOff>
          <xdr:row>14</xdr:row>
          <xdr:rowOff>285750</xdr:rowOff>
        </xdr:from>
        <xdr:to>
          <xdr:col>1</xdr:col>
          <xdr:colOff>647700</xdr:colOff>
          <xdr:row>14</xdr:row>
          <xdr:rowOff>412750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260350</xdr:rowOff>
        </xdr:from>
        <xdr:to>
          <xdr:col>1</xdr:col>
          <xdr:colOff>603250</xdr:colOff>
          <xdr:row>16</xdr:row>
          <xdr:rowOff>412750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260350</xdr:rowOff>
        </xdr:from>
        <xdr:to>
          <xdr:col>1</xdr:col>
          <xdr:colOff>552450</xdr:colOff>
          <xdr:row>15</xdr:row>
          <xdr:rowOff>374650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N22"/>
  <sheetViews>
    <sheetView tabSelected="1" workbookViewId="0">
      <selection activeCell="A20" sqref="A20:N20"/>
    </sheetView>
  </sheetViews>
  <sheetFormatPr defaultRowHeight="14.5" x14ac:dyDescent="0.35"/>
  <cols>
    <col min="1" max="1" width="2.81640625" customWidth="1"/>
    <col min="2" max="2" width="53.81640625" customWidth="1"/>
    <col min="3" max="3" width="28.7265625" customWidth="1"/>
    <col min="4" max="4" width="14.7265625" customWidth="1"/>
    <col min="5" max="5" width="14.81640625" customWidth="1"/>
    <col min="6" max="6" width="15.7265625" customWidth="1"/>
    <col min="7" max="7" width="14" customWidth="1"/>
    <col min="8" max="8" width="1" customWidth="1"/>
    <col min="9" max="9" width="14.26953125" bestFit="1" customWidth="1"/>
    <col min="10" max="10" width="16.26953125" customWidth="1"/>
    <col min="14" max="14" width="14.26953125" bestFit="1" customWidth="1"/>
  </cols>
  <sheetData>
    <row r="1" spans="1:14" ht="19" thickBot="1" x14ac:dyDescent="0.5">
      <c r="A1" s="99" t="s">
        <v>145</v>
      </c>
      <c r="B1" s="99"/>
      <c r="C1" s="99"/>
      <c r="D1" s="99"/>
      <c r="E1" s="99"/>
      <c r="F1" s="99"/>
      <c r="G1" s="99"/>
      <c r="H1" s="99"/>
      <c r="I1" s="99"/>
      <c r="J1" s="99"/>
      <c r="K1" s="77"/>
      <c r="L1" s="77"/>
      <c r="M1" s="77"/>
      <c r="N1" s="77"/>
    </row>
    <row r="2" spans="1:14" x14ac:dyDescent="0.35">
      <c r="A2" s="77"/>
      <c r="B2" s="77"/>
      <c r="C2" s="77"/>
      <c r="D2" s="98" t="s">
        <v>22</v>
      </c>
      <c r="E2" s="98"/>
      <c r="F2" s="98"/>
      <c r="G2" s="98"/>
      <c r="H2" s="77"/>
      <c r="I2" s="77"/>
      <c r="J2" s="77"/>
      <c r="K2" s="77"/>
      <c r="L2" s="77"/>
      <c r="M2" s="77"/>
      <c r="N2" s="77"/>
    </row>
    <row r="3" spans="1:14" x14ac:dyDescent="0.35">
      <c r="A3" s="77"/>
      <c r="B3" s="77"/>
      <c r="C3" s="77">
        <v>2020</v>
      </c>
      <c r="D3" s="78">
        <v>2021</v>
      </c>
      <c r="E3" s="78">
        <v>2022</v>
      </c>
      <c r="F3" s="78">
        <v>2023</v>
      </c>
      <c r="G3" s="78">
        <v>2024</v>
      </c>
      <c r="H3" s="77"/>
      <c r="I3" s="79" t="s">
        <v>21</v>
      </c>
      <c r="J3" s="79" t="s">
        <v>20</v>
      </c>
      <c r="K3" s="77"/>
      <c r="L3" s="77"/>
      <c r="M3" s="77"/>
      <c r="N3" s="77"/>
    </row>
    <row r="4" spans="1:14" x14ac:dyDescent="0.35">
      <c r="A4" s="80" t="s">
        <v>144</v>
      </c>
      <c r="B4" s="77"/>
      <c r="C4" s="77"/>
      <c r="D4" s="77"/>
      <c r="E4" s="77"/>
      <c r="F4" s="77"/>
      <c r="G4" s="77"/>
      <c r="H4" s="77"/>
      <c r="I4" s="77"/>
      <c r="J4" s="77"/>
      <c r="K4" s="77"/>
      <c r="L4" s="77"/>
      <c r="M4" s="77"/>
      <c r="N4" s="77"/>
    </row>
    <row r="5" spans="1:14" x14ac:dyDescent="0.35">
      <c r="A5" s="77"/>
      <c r="B5" s="80" t="s">
        <v>19</v>
      </c>
      <c r="C5" s="81">
        <v>539900000</v>
      </c>
      <c r="D5" s="81">
        <v>475000000</v>
      </c>
      <c r="E5" s="81">
        <v>587400000</v>
      </c>
      <c r="F5" s="81">
        <v>590500000</v>
      </c>
      <c r="G5" s="81">
        <v>583600000</v>
      </c>
      <c r="H5" s="82"/>
      <c r="I5" s="83">
        <f>SUM(D5:G5)</f>
        <v>2236500000</v>
      </c>
      <c r="J5" s="83">
        <f>I5/4</f>
        <v>559125000</v>
      </c>
      <c r="K5" s="77"/>
      <c r="L5" s="77"/>
      <c r="M5" s="77"/>
      <c r="N5" s="77"/>
    </row>
    <row r="6" spans="1:14" x14ac:dyDescent="0.35">
      <c r="A6" s="77"/>
      <c r="B6" s="80" t="s">
        <v>18</v>
      </c>
      <c r="C6" s="82">
        <f>'2C 2020 COST'!P56</f>
        <v>11763571.563314591</v>
      </c>
      <c r="D6" s="82">
        <f>D12+C6</f>
        <v>35093614.237755433</v>
      </c>
      <c r="E6" s="82">
        <f>D6+E12</f>
        <v>70595259.097763717</v>
      </c>
      <c r="F6" s="82">
        <f>E6+F12</f>
        <v>127848739.81385803</v>
      </c>
      <c r="G6" s="82">
        <f>F6+G12</f>
        <v>206642094.96998477</v>
      </c>
      <c r="H6" s="82"/>
      <c r="I6" s="83">
        <f>SUM(D6:G6)</f>
        <v>440179708.11936194</v>
      </c>
      <c r="J6" s="83">
        <f>I6/4</f>
        <v>110044927.02984048</v>
      </c>
      <c r="K6" s="77"/>
      <c r="L6" s="77"/>
      <c r="M6" s="77"/>
      <c r="N6" s="77"/>
    </row>
    <row r="7" spans="1:14" s="1" customFormat="1" x14ac:dyDescent="0.35">
      <c r="A7" s="84"/>
      <c r="B7" s="85" t="s">
        <v>8</v>
      </c>
      <c r="C7" s="86">
        <f>C5/2-C6</f>
        <v>258186428.43668541</v>
      </c>
      <c r="D7" s="87">
        <f>C7+D5*0.5-D6</f>
        <v>460592814.19893003</v>
      </c>
      <c r="E7" s="87">
        <f>D7+0.5*(D5+E5)-E6</f>
        <v>921197555.10116625</v>
      </c>
      <c r="F7" s="87">
        <f>E7+0.5*(E5+F5)-F6</f>
        <v>1382298815.2873082</v>
      </c>
      <c r="G7" s="87">
        <f>F7+0.5*(F5+G5)-G6</f>
        <v>1762706720.3173234</v>
      </c>
      <c r="H7" s="87"/>
      <c r="I7" s="88">
        <f>SUM(D7:G7)</f>
        <v>4526795904.9047279</v>
      </c>
      <c r="J7" s="88">
        <f>I7/4</f>
        <v>1131698976.226182</v>
      </c>
      <c r="K7" s="84"/>
      <c r="L7" s="84"/>
      <c r="M7" s="84"/>
      <c r="N7" s="84"/>
    </row>
    <row r="8" spans="1:14" x14ac:dyDescent="0.35">
      <c r="A8" s="77"/>
      <c r="B8" s="77"/>
      <c r="C8" s="77"/>
      <c r="D8" s="77"/>
      <c r="E8" s="77"/>
      <c r="F8" s="77"/>
      <c r="G8" s="77"/>
      <c r="H8" s="77"/>
      <c r="I8" s="77"/>
      <c r="J8" s="77"/>
      <c r="K8" s="77"/>
      <c r="L8" s="77"/>
      <c r="M8" s="77"/>
      <c r="N8" s="77"/>
    </row>
    <row r="9" spans="1:14" x14ac:dyDescent="0.35">
      <c r="A9" s="80" t="s">
        <v>17</v>
      </c>
      <c r="B9" s="77"/>
      <c r="C9" s="77"/>
      <c r="D9" s="77"/>
      <c r="E9" s="77"/>
      <c r="F9" s="77"/>
      <c r="G9" s="77"/>
      <c r="H9" s="77"/>
      <c r="I9" s="77"/>
      <c r="J9" s="77"/>
      <c r="K9" s="77"/>
      <c r="L9" s="77"/>
      <c r="M9" s="77"/>
      <c r="N9" s="77"/>
    </row>
    <row r="10" spans="1:14" x14ac:dyDescent="0.35">
      <c r="A10" s="77"/>
      <c r="B10" s="80" t="s">
        <v>7</v>
      </c>
      <c r="C10" s="80"/>
      <c r="D10" s="89">
        <f>0.56*D7*0.0371+0.04*D7*0.0261</f>
        <v>10050135.205820655</v>
      </c>
      <c r="E10" s="89">
        <f t="shared" ref="E10:G10" si="0">0.56*E7*0.0371+0.04*E7*0.0261</f>
        <v>20100530.652307451</v>
      </c>
      <c r="F10" s="89">
        <f t="shared" si="0"/>
        <v>30161760.149569068</v>
      </c>
      <c r="G10" s="89">
        <f t="shared" si="0"/>
        <v>38462260.637324005</v>
      </c>
      <c r="H10" s="89"/>
      <c r="I10" s="83">
        <f>SUM(D10:G10)</f>
        <v>98774686.645021185</v>
      </c>
      <c r="J10" s="83">
        <f>I10/4</f>
        <v>24693671.661255296</v>
      </c>
      <c r="K10" s="77"/>
      <c r="L10" s="77"/>
      <c r="M10" s="77"/>
      <c r="N10" s="77"/>
    </row>
    <row r="11" spans="1:14" x14ac:dyDescent="0.35">
      <c r="A11" s="77"/>
      <c r="B11" s="80" t="s">
        <v>6</v>
      </c>
      <c r="C11" s="80"/>
      <c r="D11" s="89">
        <f>0.4*D7*0.0882</f>
        <v>16249714.484938253</v>
      </c>
      <c r="E11" s="89">
        <f>0.4*E7*0.0882</f>
        <v>32499849.74396915</v>
      </c>
      <c r="F11" s="89">
        <f>0.4*F7*0.0882</f>
        <v>48767502.203336239</v>
      </c>
      <c r="G11" s="89">
        <f>0.4*G7*0.0882</f>
        <v>62188293.092795171</v>
      </c>
      <c r="H11" s="89"/>
      <c r="I11" s="83">
        <f>SUM(D11:G11)</f>
        <v>159705359.52503881</v>
      </c>
      <c r="J11" s="83">
        <f>I11/4</f>
        <v>39926339.881259702</v>
      </c>
      <c r="K11" s="77"/>
      <c r="L11" s="77"/>
      <c r="M11" s="77"/>
      <c r="N11" s="77"/>
    </row>
    <row r="12" spans="1:14" x14ac:dyDescent="0.35">
      <c r="A12" s="77"/>
      <c r="B12" s="80" t="s">
        <v>16</v>
      </c>
      <c r="C12" s="80"/>
      <c r="D12" s="90">
        <f>'2C 2020 COST'!$M$61*(Calculation!C7+D5*0.5)</f>
        <v>23330042.674440846</v>
      </c>
      <c r="E12" s="90">
        <f>'2C 2020 COST'!$M$61*(Calculation!D7+E5*0.5)</f>
        <v>35501644.860008284</v>
      </c>
      <c r="F12" s="90">
        <f>'2C 2020 COST'!$M$61*(Calculation!E7+F5*0.5)</f>
        <v>57253480.716094323</v>
      </c>
      <c r="G12" s="90">
        <f>'2C 2020 COST'!$M$61*(Calculation!F7+G5*0.5)</f>
        <v>78793355.156126752</v>
      </c>
      <c r="H12" s="90"/>
      <c r="I12" s="83">
        <f>SUM(D12:G12)</f>
        <v>194878523.40667021</v>
      </c>
      <c r="J12" s="83">
        <f>I12/4</f>
        <v>48719630.851667553</v>
      </c>
      <c r="K12" s="77"/>
      <c r="L12" s="77"/>
      <c r="M12" s="77"/>
      <c r="N12" s="91"/>
    </row>
    <row r="13" spans="1:14" x14ac:dyDescent="0.35">
      <c r="A13" s="77"/>
      <c r="B13" s="80" t="s">
        <v>5</v>
      </c>
      <c r="C13" s="80"/>
      <c r="D13" s="89">
        <f>0.265*D11</f>
        <v>4306174.3385086376</v>
      </c>
      <c r="E13" s="89">
        <f>0.265*E11</f>
        <v>8612460.1821518242</v>
      </c>
      <c r="F13" s="89">
        <f>0.265*F11</f>
        <v>12923388.083884103</v>
      </c>
      <c r="G13" s="89">
        <f>0.265*G11</f>
        <v>16479897.669590721</v>
      </c>
      <c r="H13" s="89"/>
      <c r="I13" s="83">
        <f>SUM(D13:G13)</f>
        <v>42321920.274135284</v>
      </c>
      <c r="J13" s="83">
        <f>I13/4</f>
        <v>10580480.068533821</v>
      </c>
      <c r="K13" s="77"/>
      <c r="L13" s="77"/>
      <c r="M13" s="77"/>
      <c r="N13" s="91"/>
    </row>
    <row r="14" spans="1:14" x14ac:dyDescent="0.35">
      <c r="A14" s="77"/>
      <c r="B14" s="80" t="s">
        <v>4</v>
      </c>
      <c r="C14" s="80"/>
      <c r="D14" s="92">
        <f>SUM(D10:D13)</f>
        <v>53936066.703708388</v>
      </c>
      <c r="E14" s="92">
        <f>SUM(E10:E13)</f>
        <v>96714485.438436717</v>
      </c>
      <c r="F14" s="92">
        <f>SUM(F10:F13)</f>
        <v>149106131.15288371</v>
      </c>
      <c r="G14" s="92">
        <f>SUM(G10:G13)</f>
        <v>195923806.55583662</v>
      </c>
      <c r="H14" s="92"/>
      <c r="I14" s="83">
        <f>SUM(D14:G14)</f>
        <v>495680489.85086542</v>
      </c>
      <c r="J14" s="93">
        <f>I14/4</f>
        <v>123920122.46271636</v>
      </c>
      <c r="K14" s="94"/>
      <c r="L14" s="77"/>
      <c r="M14" s="77"/>
      <c r="N14" s="77"/>
    </row>
    <row r="15" spans="1:14" x14ac:dyDescent="0.35">
      <c r="A15" s="77"/>
      <c r="B15" s="77"/>
      <c r="C15" s="77"/>
      <c r="D15" s="95"/>
      <c r="E15" s="95"/>
      <c r="F15" s="95"/>
      <c r="G15" s="95"/>
      <c r="H15" s="77"/>
      <c r="I15" s="95"/>
      <c r="J15" s="95"/>
      <c r="K15" s="77"/>
      <c r="L15" s="77"/>
      <c r="M15" s="77"/>
      <c r="N15" s="77"/>
    </row>
    <row r="16" spans="1:14" x14ac:dyDescent="0.35">
      <c r="A16" s="96" t="s">
        <v>13</v>
      </c>
      <c r="B16" s="96"/>
      <c r="C16" s="77"/>
      <c r="D16" s="95"/>
      <c r="E16" s="95"/>
      <c r="F16" s="95"/>
      <c r="G16" s="95"/>
      <c r="H16" s="95"/>
      <c r="I16" s="95"/>
      <c r="J16" s="95"/>
      <c r="K16" s="77"/>
      <c r="L16" s="77"/>
      <c r="M16" s="77"/>
      <c r="N16" s="77"/>
    </row>
    <row r="17" spans="1:14" x14ac:dyDescent="0.35">
      <c r="A17" s="77"/>
      <c r="B17" s="77"/>
      <c r="C17" s="77"/>
      <c r="D17" s="95"/>
      <c r="E17" s="95"/>
      <c r="F17" s="95"/>
      <c r="G17" s="95"/>
      <c r="H17" s="77"/>
      <c r="I17" s="95"/>
      <c r="J17" s="95"/>
      <c r="K17" s="77"/>
      <c r="L17" s="77"/>
      <c r="M17" s="77"/>
      <c r="N17" s="77"/>
    </row>
    <row r="18" spans="1:14" x14ac:dyDescent="0.35">
      <c r="A18" s="97" t="s">
        <v>146</v>
      </c>
      <c r="B18" s="77"/>
      <c r="C18" s="77"/>
      <c r="D18" s="77"/>
      <c r="E18" s="77"/>
      <c r="F18" s="77"/>
      <c r="G18" s="77"/>
      <c r="H18" s="77"/>
      <c r="I18" s="77"/>
      <c r="J18" s="77"/>
      <c r="K18" s="77"/>
      <c r="L18" s="77"/>
      <c r="M18" s="77"/>
      <c r="N18" s="77"/>
    </row>
    <row r="19" spans="1:14" ht="16.5" customHeight="1" x14ac:dyDescent="0.35">
      <c r="A19" s="77" t="s">
        <v>3</v>
      </c>
      <c r="B19" s="77"/>
      <c r="C19" s="77"/>
      <c r="D19" s="77"/>
      <c r="E19" s="77"/>
      <c r="F19" s="77"/>
      <c r="G19" s="77"/>
      <c r="H19" s="77"/>
      <c r="I19" s="77"/>
      <c r="J19" s="77"/>
      <c r="K19" s="77"/>
      <c r="L19" s="77"/>
      <c r="M19" s="77"/>
      <c r="N19" s="77"/>
    </row>
    <row r="20" spans="1:14" ht="28.5" customHeight="1" x14ac:dyDescent="0.35">
      <c r="A20" s="100" t="s">
        <v>12</v>
      </c>
      <c r="B20" s="100"/>
      <c r="C20" s="100"/>
      <c r="D20" s="100"/>
      <c r="E20" s="100"/>
      <c r="F20" s="100"/>
      <c r="G20" s="100"/>
      <c r="H20" s="100"/>
      <c r="I20" s="100"/>
      <c r="J20" s="100"/>
      <c r="K20" s="100"/>
      <c r="L20" s="100"/>
      <c r="M20" s="100"/>
      <c r="N20" s="100"/>
    </row>
    <row r="21" spans="1:14" ht="16.5" customHeight="1" x14ac:dyDescent="0.35">
      <c r="A21" s="97" t="s">
        <v>11</v>
      </c>
      <c r="B21" s="77"/>
      <c r="C21" s="77"/>
      <c r="D21" s="77"/>
      <c r="E21" s="77"/>
      <c r="F21" s="77"/>
      <c r="G21" s="77"/>
      <c r="H21" s="77"/>
      <c r="I21" s="77"/>
      <c r="J21" s="77"/>
      <c r="K21" s="77"/>
      <c r="L21" s="77"/>
      <c r="M21" s="77"/>
      <c r="N21" s="77"/>
    </row>
    <row r="22" spans="1:14" ht="35.25" customHeight="1" x14ac:dyDescent="0.35">
      <c r="A22" s="100" t="s">
        <v>10</v>
      </c>
      <c r="B22" s="100"/>
      <c r="C22" s="100"/>
      <c r="D22" s="100"/>
      <c r="E22" s="100"/>
      <c r="F22" s="100"/>
      <c r="G22" s="100"/>
      <c r="H22" s="100"/>
      <c r="I22" s="100"/>
      <c r="J22" s="100"/>
      <c r="K22" s="100"/>
      <c r="L22" s="100"/>
      <c r="M22" s="100"/>
      <c r="N22" s="77"/>
    </row>
  </sheetData>
  <mergeCells count="4">
    <mergeCell ref="D2:G2"/>
    <mergeCell ref="A1:J1"/>
    <mergeCell ref="A20:N20"/>
    <mergeCell ref="A22:M22"/>
  </mergeCells>
  <pageMargins left="0.7" right="0.7" top="0.75" bottom="0.75" header="0.3" footer="0.3"/>
  <pageSetup scale="56" fitToHeight="0" orientation="landscape" r:id="rId1"/>
  <ignoredErrors>
    <ignoredError sqref="I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O18"/>
  <sheetViews>
    <sheetView workbookViewId="0">
      <selection activeCell="M10" sqref="M10"/>
    </sheetView>
  </sheetViews>
  <sheetFormatPr defaultRowHeight="14.5" x14ac:dyDescent="0.35"/>
  <cols>
    <col min="2" max="2" width="14.453125" customWidth="1"/>
    <col min="13" max="13" width="13.26953125" customWidth="1"/>
  </cols>
  <sheetData>
    <row r="5" spans="3:15" x14ac:dyDescent="0.35">
      <c r="L5" t="s">
        <v>123</v>
      </c>
      <c r="M5" t="s">
        <v>124</v>
      </c>
      <c r="N5" t="s">
        <v>125</v>
      </c>
      <c r="O5" t="s">
        <v>126</v>
      </c>
    </row>
    <row r="6" spans="3:15" x14ac:dyDescent="0.35">
      <c r="L6" t="s">
        <v>127</v>
      </c>
    </row>
    <row r="7" spans="3:15" x14ac:dyDescent="0.35">
      <c r="L7" t="s">
        <v>128</v>
      </c>
      <c r="M7" t="s">
        <v>129</v>
      </c>
    </row>
    <row r="8" spans="3:15" x14ac:dyDescent="0.35">
      <c r="E8">
        <v>2020</v>
      </c>
      <c r="F8">
        <v>2021</v>
      </c>
      <c r="G8">
        <v>2022</v>
      </c>
      <c r="H8">
        <v>2023</v>
      </c>
      <c r="I8">
        <v>2024</v>
      </c>
      <c r="L8" t="s">
        <v>130</v>
      </c>
      <c r="M8">
        <v>4</v>
      </c>
    </row>
    <row r="9" spans="3:15" x14ac:dyDescent="0.35">
      <c r="D9" t="s">
        <v>137</v>
      </c>
      <c r="E9" s="76">
        <v>4615.3</v>
      </c>
      <c r="F9" s="76">
        <v>4829</v>
      </c>
      <c r="G9" s="76">
        <v>5081.6000000000004</v>
      </c>
      <c r="H9" s="76">
        <v>5374.5</v>
      </c>
      <c r="I9" s="76">
        <v>5650</v>
      </c>
      <c r="L9" t="s">
        <v>131</v>
      </c>
      <c r="M9">
        <v>1</v>
      </c>
    </row>
    <row r="10" spans="3:15" x14ac:dyDescent="0.35">
      <c r="D10" t="s">
        <v>138</v>
      </c>
      <c r="E10">
        <v>100.8</v>
      </c>
      <c r="F10">
        <v>105.5</v>
      </c>
      <c r="G10">
        <v>111</v>
      </c>
      <c r="H10">
        <v>117.4</v>
      </c>
      <c r="I10">
        <v>123.4</v>
      </c>
      <c r="L10" t="s">
        <v>132</v>
      </c>
      <c r="M10" t="s">
        <v>133</v>
      </c>
      <c r="N10" t="s">
        <v>134</v>
      </c>
      <c r="O10">
        <v>2018</v>
      </c>
    </row>
    <row r="11" spans="3:15" x14ac:dyDescent="0.35">
      <c r="D11" t="s">
        <v>139</v>
      </c>
      <c r="E11">
        <v>162.80000000000001</v>
      </c>
      <c r="F11">
        <v>170.4</v>
      </c>
      <c r="G11">
        <v>179.3</v>
      </c>
      <c r="H11">
        <v>189.6</v>
      </c>
      <c r="I11">
        <v>199.3</v>
      </c>
      <c r="L11" t="s">
        <v>135</v>
      </c>
      <c r="M11">
        <v>9</v>
      </c>
      <c r="N11" t="s">
        <v>136</v>
      </c>
      <c r="O11">
        <v>15</v>
      </c>
    </row>
    <row r="12" spans="3:15" x14ac:dyDescent="0.35">
      <c r="C12" s="75"/>
      <c r="D12" t="s">
        <v>140</v>
      </c>
      <c r="E12">
        <v>268.7</v>
      </c>
      <c r="F12">
        <v>281.89999999999998</v>
      </c>
      <c r="G12">
        <v>293.10000000000002</v>
      </c>
      <c r="H12">
        <v>310.89999999999998</v>
      </c>
      <c r="I12">
        <v>325.39999999999998</v>
      </c>
    </row>
    <row r="13" spans="3:15" x14ac:dyDescent="0.35">
      <c r="D13" t="s">
        <v>141</v>
      </c>
      <c r="E13">
        <v>34.700000000000003</v>
      </c>
      <c r="F13">
        <v>36.5</v>
      </c>
      <c r="G13">
        <v>32.700000000000003</v>
      </c>
      <c r="H13">
        <v>35.700000000000003</v>
      </c>
      <c r="I13">
        <v>42.2</v>
      </c>
    </row>
    <row r="14" spans="3:15" x14ac:dyDescent="0.35">
      <c r="D14" t="s">
        <v>142</v>
      </c>
      <c r="E14">
        <v>567</v>
      </c>
      <c r="F14">
        <v>594.29999999999995</v>
      </c>
      <c r="G14">
        <v>616</v>
      </c>
      <c r="H14">
        <v>653.6</v>
      </c>
      <c r="I14">
        <v>690.3</v>
      </c>
    </row>
    <row r="15" spans="3:15" x14ac:dyDescent="0.35">
      <c r="D15" t="s">
        <v>15</v>
      </c>
      <c r="E15">
        <v>277.5</v>
      </c>
      <c r="F15">
        <v>280</v>
      </c>
      <c r="G15">
        <v>282.5</v>
      </c>
      <c r="H15">
        <v>285.10000000000002</v>
      </c>
      <c r="I15">
        <v>287.60000000000002</v>
      </c>
    </row>
    <row r="16" spans="3:15" x14ac:dyDescent="0.35">
      <c r="D16" t="s">
        <v>14</v>
      </c>
      <c r="E16">
        <v>-47.7</v>
      </c>
      <c r="F16">
        <v>-48.1</v>
      </c>
      <c r="G16">
        <v>-48.5</v>
      </c>
      <c r="H16">
        <v>-49</v>
      </c>
      <c r="I16">
        <v>-49.4</v>
      </c>
    </row>
    <row r="17" spans="4:9" x14ac:dyDescent="0.35">
      <c r="D17" t="s">
        <v>143</v>
      </c>
      <c r="E17">
        <v>796.8</v>
      </c>
      <c r="F17">
        <v>826.2</v>
      </c>
      <c r="G17">
        <v>850</v>
      </c>
      <c r="H17">
        <v>889.6</v>
      </c>
      <c r="I17">
        <v>928.5</v>
      </c>
    </row>
    <row r="18" spans="4:9" x14ac:dyDescent="0.35">
      <c r="D18" t="s">
        <v>2</v>
      </c>
      <c r="F18" s="74">
        <v>3.4299999999999997E-2</v>
      </c>
      <c r="G18" s="74">
        <v>2.63E-2</v>
      </c>
      <c r="H18" s="74">
        <v>4.4200000000000003E-2</v>
      </c>
      <c r="I18" s="74">
        <v>4.1200000000000001E-2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6"/>
  <sheetViews>
    <sheetView showGridLines="0" topLeftCell="D18" zoomScale="69" zoomScaleNormal="69" zoomScaleSheetLayoutView="70" zoomScalePageLayoutView="40" workbookViewId="0">
      <selection activeCell="P59" sqref="P59"/>
    </sheetView>
  </sheetViews>
  <sheetFormatPr defaultRowHeight="12.5" x14ac:dyDescent="0.25"/>
  <cols>
    <col min="1" max="1" width="9.1796875" style="2"/>
    <col min="2" max="2" width="40.26953125" style="2" bestFit="1" customWidth="1"/>
    <col min="3" max="3" width="17.81640625" style="2" customWidth="1"/>
    <col min="4" max="4" width="15" style="2" customWidth="1"/>
    <col min="5" max="5" width="20.54296875" style="2" customWidth="1"/>
    <col min="6" max="6" width="19.54296875" style="2" customWidth="1"/>
    <col min="7" max="7" width="15.1796875" style="2" bestFit="1" customWidth="1"/>
    <col min="8" max="8" width="19.54296875" style="2" customWidth="1"/>
    <col min="9" max="9" width="18.1796875" style="2" customWidth="1"/>
    <col min="10" max="10" width="18.54296875" style="2" customWidth="1"/>
    <col min="11" max="11" width="17" style="2" customWidth="1"/>
    <col min="12" max="12" width="15.1796875" style="2" customWidth="1"/>
    <col min="13" max="13" width="13" style="2" customWidth="1"/>
    <col min="14" max="14" width="18.54296875" style="2" customWidth="1"/>
    <col min="15" max="15" width="20.7265625" style="2" bestFit="1" customWidth="1"/>
    <col min="16" max="16" width="15.1796875" style="2" customWidth="1"/>
    <col min="17" max="17" width="16.81640625" style="2" customWidth="1"/>
    <col min="18" max="18" width="16.54296875" style="2" customWidth="1"/>
    <col min="19" max="19" width="20.1796875" style="2" bestFit="1" customWidth="1"/>
    <col min="20" max="20" width="11.453125" style="2" bestFit="1" customWidth="1"/>
    <col min="21" max="24" width="9.1796875" style="2"/>
    <col min="25" max="25" width="8.81640625" style="2" hidden="1" customWidth="1"/>
    <col min="26" max="260" width="9.1796875" style="2"/>
    <col min="261" max="261" width="2.7265625" style="2" customWidth="1"/>
    <col min="262" max="262" width="9.1796875" style="2"/>
    <col min="263" max="263" width="40.26953125" style="2" bestFit="1" customWidth="1"/>
    <col min="264" max="264" width="12" style="2" customWidth="1"/>
    <col min="265" max="265" width="10" style="2" customWidth="1"/>
    <col min="266" max="266" width="14.7265625" style="2" customWidth="1"/>
    <col min="267" max="267" width="9.54296875" style="2" customWidth="1"/>
    <col min="268" max="269" width="12.26953125" style="2" customWidth="1"/>
    <col min="270" max="273" width="12.7265625" style="2" customWidth="1"/>
    <col min="274" max="274" width="12.26953125" style="2" bestFit="1" customWidth="1"/>
    <col min="275" max="275" width="13.26953125" style="2" customWidth="1"/>
    <col min="276" max="516" width="9.1796875" style="2"/>
    <col min="517" max="517" width="2.7265625" style="2" customWidth="1"/>
    <col min="518" max="518" width="9.1796875" style="2"/>
    <col min="519" max="519" width="40.26953125" style="2" bestFit="1" customWidth="1"/>
    <col min="520" max="520" width="12" style="2" customWidth="1"/>
    <col min="521" max="521" width="10" style="2" customWidth="1"/>
    <col min="522" max="522" width="14.7265625" style="2" customWidth="1"/>
    <col min="523" max="523" width="9.54296875" style="2" customWidth="1"/>
    <col min="524" max="525" width="12.26953125" style="2" customWidth="1"/>
    <col min="526" max="529" width="12.7265625" style="2" customWidth="1"/>
    <col min="530" max="530" width="12.26953125" style="2" bestFit="1" customWidth="1"/>
    <col min="531" max="531" width="13.26953125" style="2" customWidth="1"/>
    <col min="532" max="772" width="9.1796875" style="2"/>
    <col min="773" max="773" width="2.7265625" style="2" customWidth="1"/>
    <col min="774" max="774" width="9.1796875" style="2"/>
    <col min="775" max="775" width="40.26953125" style="2" bestFit="1" customWidth="1"/>
    <col min="776" max="776" width="12" style="2" customWidth="1"/>
    <col min="777" max="777" width="10" style="2" customWidth="1"/>
    <col min="778" max="778" width="14.7265625" style="2" customWidth="1"/>
    <col min="779" max="779" width="9.54296875" style="2" customWidth="1"/>
    <col min="780" max="781" width="12.26953125" style="2" customWidth="1"/>
    <col min="782" max="785" width="12.7265625" style="2" customWidth="1"/>
    <col min="786" max="786" width="12.26953125" style="2" bestFit="1" customWidth="1"/>
    <col min="787" max="787" width="13.26953125" style="2" customWidth="1"/>
    <col min="788" max="1028" width="9.1796875" style="2"/>
    <col min="1029" max="1029" width="2.7265625" style="2" customWidth="1"/>
    <col min="1030" max="1030" width="9.1796875" style="2"/>
    <col min="1031" max="1031" width="40.26953125" style="2" bestFit="1" customWidth="1"/>
    <col min="1032" max="1032" width="12" style="2" customWidth="1"/>
    <col min="1033" max="1033" width="10" style="2" customWidth="1"/>
    <col min="1034" max="1034" width="14.7265625" style="2" customWidth="1"/>
    <col min="1035" max="1035" width="9.54296875" style="2" customWidth="1"/>
    <col min="1036" max="1037" width="12.26953125" style="2" customWidth="1"/>
    <col min="1038" max="1041" width="12.7265625" style="2" customWidth="1"/>
    <col min="1042" max="1042" width="12.26953125" style="2" bestFit="1" customWidth="1"/>
    <col min="1043" max="1043" width="13.26953125" style="2" customWidth="1"/>
    <col min="1044" max="1284" width="9.1796875" style="2"/>
    <col min="1285" max="1285" width="2.7265625" style="2" customWidth="1"/>
    <col min="1286" max="1286" width="9.1796875" style="2"/>
    <col min="1287" max="1287" width="40.26953125" style="2" bestFit="1" customWidth="1"/>
    <col min="1288" max="1288" width="12" style="2" customWidth="1"/>
    <col min="1289" max="1289" width="10" style="2" customWidth="1"/>
    <col min="1290" max="1290" width="14.7265625" style="2" customWidth="1"/>
    <col min="1291" max="1291" width="9.54296875" style="2" customWidth="1"/>
    <col min="1292" max="1293" width="12.26953125" style="2" customWidth="1"/>
    <col min="1294" max="1297" width="12.7265625" style="2" customWidth="1"/>
    <col min="1298" max="1298" width="12.26953125" style="2" bestFit="1" customWidth="1"/>
    <col min="1299" max="1299" width="13.26953125" style="2" customWidth="1"/>
    <col min="1300" max="1540" width="9.1796875" style="2"/>
    <col min="1541" max="1541" width="2.7265625" style="2" customWidth="1"/>
    <col min="1542" max="1542" width="9.1796875" style="2"/>
    <col min="1543" max="1543" width="40.26953125" style="2" bestFit="1" customWidth="1"/>
    <col min="1544" max="1544" width="12" style="2" customWidth="1"/>
    <col min="1545" max="1545" width="10" style="2" customWidth="1"/>
    <col min="1546" max="1546" width="14.7265625" style="2" customWidth="1"/>
    <col min="1547" max="1547" width="9.54296875" style="2" customWidth="1"/>
    <col min="1548" max="1549" width="12.26953125" style="2" customWidth="1"/>
    <col min="1550" max="1553" width="12.7265625" style="2" customWidth="1"/>
    <col min="1554" max="1554" width="12.26953125" style="2" bestFit="1" customWidth="1"/>
    <col min="1555" max="1555" width="13.26953125" style="2" customWidth="1"/>
    <col min="1556" max="1796" width="9.1796875" style="2"/>
    <col min="1797" max="1797" width="2.7265625" style="2" customWidth="1"/>
    <col min="1798" max="1798" width="9.1796875" style="2"/>
    <col min="1799" max="1799" width="40.26953125" style="2" bestFit="1" customWidth="1"/>
    <col min="1800" max="1800" width="12" style="2" customWidth="1"/>
    <col min="1801" max="1801" width="10" style="2" customWidth="1"/>
    <col min="1802" max="1802" width="14.7265625" style="2" customWidth="1"/>
    <col min="1803" max="1803" width="9.54296875" style="2" customWidth="1"/>
    <col min="1804" max="1805" width="12.26953125" style="2" customWidth="1"/>
    <col min="1806" max="1809" width="12.7265625" style="2" customWidth="1"/>
    <col min="1810" max="1810" width="12.26953125" style="2" bestFit="1" customWidth="1"/>
    <col min="1811" max="1811" width="13.26953125" style="2" customWidth="1"/>
    <col min="1812" max="2052" width="9.1796875" style="2"/>
    <col min="2053" max="2053" width="2.7265625" style="2" customWidth="1"/>
    <col min="2054" max="2054" width="9.1796875" style="2"/>
    <col min="2055" max="2055" width="40.26953125" style="2" bestFit="1" customWidth="1"/>
    <col min="2056" max="2056" width="12" style="2" customWidth="1"/>
    <col min="2057" max="2057" width="10" style="2" customWidth="1"/>
    <col min="2058" max="2058" width="14.7265625" style="2" customWidth="1"/>
    <col min="2059" max="2059" width="9.54296875" style="2" customWidth="1"/>
    <col min="2060" max="2061" width="12.26953125" style="2" customWidth="1"/>
    <col min="2062" max="2065" width="12.7265625" style="2" customWidth="1"/>
    <col min="2066" max="2066" width="12.26953125" style="2" bestFit="1" customWidth="1"/>
    <col min="2067" max="2067" width="13.26953125" style="2" customWidth="1"/>
    <col min="2068" max="2308" width="9.1796875" style="2"/>
    <col min="2309" max="2309" width="2.7265625" style="2" customWidth="1"/>
    <col min="2310" max="2310" width="9.1796875" style="2"/>
    <col min="2311" max="2311" width="40.26953125" style="2" bestFit="1" customWidth="1"/>
    <col min="2312" max="2312" width="12" style="2" customWidth="1"/>
    <col min="2313" max="2313" width="10" style="2" customWidth="1"/>
    <col min="2314" max="2314" width="14.7265625" style="2" customWidth="1"/>
    <col min="2315" max="2315" width="9.54296875" style="2" customWidth="1"/>
    <col min="2316" max="2317" width="12.26953125" style="2" customWidth="1"/>
    <col min="2318" max="2321" width="12.7265625" style="2" customWidth="1"/>
    <col min="2322" max="2322" width="12.26953125" style="2" bestFit="1" customWidth="1"/>
    <col min="2323" max="2323" width="13.26953125" style="2" customWidth="1"/>
    <col min="2324" max="2564" width="9.1796875" style="2"/>
    <col min="2565" max="2565" width="2.7265625" style="2" customWidth="1"/>
    <col min="2566" max="2566" width="9.1796875" style="2"/>
    <col min="2567" max="2567" width="40.26953125" style="2" bestFit="1" customWidth="1"/>
    <col min="2568" max="2568" width="12" style="2" customWidth="1"/>
    <col min="2569" max="2569" width="10" style="2" customWidth="1"/>
    <col min="2570" max="2570" width="14.7265625" style="2" customWidth="1"/>
    <col min="2571" max="2571" width="9.54296875" style="2" customWidth="1"/>
    <col min="2572" max="2573" width="12.26953125" style="2" customWidth="1"/>
    <col min="2574" max="2577" width="12.7265625" style="2" customWidth="1"/>
    <col min="2578" max="2578" width="12.26953125" style="2" bestFit="1" customWidth="1"/>
    <col min="2579" max="2579" width="13.26953125" style="2" customWidth="1"/>
    <col min="2580" max="2820" width="9.1796875" style="2"/>
    <col min="2821" max="2821" width="2.7265625" style="2" customWidth="1"/>
    <col min="2822" max="2822" width="9.1796875" style="2"/>
    <col min="2823" max="2823" width="40.26953125" style="2" bestFit="1" customWidth="1"/>
    <col min="2824" max="2824" width="12" style="2" customWidth="1"/>
    <col min="2825" max="2825" width="10" style="2" customWidth="1"/>
    <col min="2826" max="2826" width="14.7265625" style="2" customWidth="1"/>
    <col min="2827" max="2827" width="9.54296875" style="2" customWidth="1"/>
    <col min="2828" max="2829" width="12.26953125" style="2" customWidth="1"/>
    <col min="2830" max="2833" width="12.7265625" style="2" customWidth="1"/>
    <col min="2834" max="2834" width="12.26953125" style="2" bestFit="1" customWidth="1"/>
    <col min="2835" max="2835" width="13.26953125" style="2" customWidth="1"/>
    <col min="2836" max="3076" width="9.1796875" style="2"/>
    <col min="3077" max="3077" width="2.7265625" style="2" customWidth="1"/>
    <col min="3078" max="3078" width="9.1796875" style="2"/>
    <col min="3079" max="3079" width="40.26953125" style="2" bestFit="1" customWidth="1"/>
    <col min="3080" max="3080" width="12" style="2" customWidth="1"/>
    <col min="3081" max="3081" width="10" style="2" customWidth="1"/>
    <col min="3082" max="3082" width="14.7265625" style="2" customWidth="1"/>
    <col min="3083" max="3083" width="9.54296875" style="2" customWidth="1"/>
    <col min="3084" max="3085" width="12.26953125" style="2" customWidth="1"/>
    <col min="3086" max="3089" width="12.7265625" style="2" customWidth="1"/>
    <col min="3090" max="3090" width="12.26953125" style="2" bestFit="1" customWidth="1"/>
    <col min="3091" max="3091" width="13.26953125" style="2" customWidth="1"/>
    <col min="3092" max="3332" width="9.1796875" style="2"/>
    <col min="3333" max="3333" width="2.7265625" style="2" customWidth="1"/>
    <col min="3334" max="3334" width="9.1796875" style="2"/>
    <col min="3335" max="3335" width="40.26953125" style="2" bestFit="1" customWidth="1"/>
    <col min="3336" max="3336" width="12" style="2" customWidth="1"/>
    <col min="3337" max="3337" width="10" style="2" customWidth="1"/>
    <col min="3338" max="3338" width="14.7265625" style="2" customWidth="1"/>
    <col min="3339" max="3339" width="9.54296875" style="2" customWidth="1"/>
    <col min="3340" max="3341" width="12.26953125" style="2" customWidth="1"/>
    <col min="3342" max="3345" width="12.7265625" style="2" customWidth="1"/>
    <col min="3346" max="3346" width="12.26953125" style="2" bestFit="1" customWidth="1"/>
    <col min="3347" max="3347" width="13.26953125" style="2" customWidth="1"/>
    <col min="3348" max="3588" width="9.1796875" style="2"/>
    <col min="3589" max="3589" width="2.7265625" style="2" customWidth="1"/>
    <col min="3590" max="3590" width="9.1796875" style="2"/>
    <col min="3591" max="3591" width="40.26953125" style="2" bestFit="1" customWidth="1"/>
    <col min="3592" max="3592" width="12" style="2" customWidth="1"/>
    <col min="3593" max="3593" width="10" style="2" customWidth="1"/>
    <col min="3594" max="3594" width="14.7265625" style="2" customWidth="1"/>
    <col min="3595" max="3595" width="9.54296875" style="2" customWidth="1"/>
    <col min="3596" max="3597" width="12.26953125" style="2" customWidth="1"/>
    <col min="3598" max="3601" width="12.7265625" style="2" customWidth="1"/>
    <col min="3602" max="3602" width="12.26953125" style="2" bestFit="1" customWidth="1"/>
    <col min="3603" max="3603" width="13.26953125" style="2" customWidth="1"/>
    <col min="3604" max="3844" width="9.1796875" style="2"/>
    <col min="3845" max="3845" width="2.7265625" style="2" customWidth="1"/>
    <col min="3846" max="3846" width="9.1796875" style="2"/>
    <col min="3847" max="3847" width="40.26953125" style="2" bestFit="1" customWidth="1"/>
    <col min="3848" max="3848" width="12" style="2" customWidth="1"/>
    <col min="3849" max="3849" width="10" style="2" customWidth="1"/>
    <col min="3850" max="3850" width="14.7265625" style="2" customWidth="1"/>
    <col min="3851" max="3851" width="9.54296875" style="2" customWidth="1"/>
    <col min="3852" max="3853" width="12.26953125" style="2" customWidth="1"/>
    <col min="3854" max="3857" width="12.7265625" style="2" customWidth="1"/>
    <col min="3858" max="3858" width="12.26953125" style="2" bestFit="1" customWidth="1"/>
    <col min="3859" max="3859" width="13.26953125" style="2" customWidth="1"/>
    <col min="3860" max="4100" width="9.1796875" style="2"/>
    <col min="4101" max="4101" width="2.7265625" style="2" customWidth="1"/>
    <col min="4102" max="4102" width="9.1796875" style="2"/>
    <col min="4103" max="4103" width="40.26953125" style="2" bestFit="1" customWidth="1"/>
    <col min="4104" max="4104" width="12" style="2" customWidth="1"/>
    <col min="4105" max="4105" width="10" style="2" customWidth="1"/>
    <col min="4106" max="4106" width="14.7265625" style="2" customWidth="1"/>
    <col min="4107" max="4107" width="9.54296875" style="2" customWidth="1"/>
    <col min="4108" max="4109" width="12.26953125" style="2" customWidth="1"/>
    <col min="4110" max="4113" width="12.7265625" style="2" customWidth="1"/>
    <col min="4114" max="4114" width="12.26953125" style="2" bestFit="1" customWidth="1"/>
    <col min="4115" max="4115" width="13.26953125" style="2" customWidth="1"/>
    <col min="4116" max="4356" width="9.1796875" style="2"/>
    <col min="4357" max="4357" width="2.7265625" style="2" customWidth="1"/>
    <col min="4358" max="4358" width="9.1796875" style="2"/>
    <col min="4359" max="4359" width="40.26953125" style="2" bestFit="1" customWidth="1"/>
    <col min="4360" max="4360" width="12" style="2" customWidth="1"/>
    <col min="4361" max="4361" width="10" style="2" customWidth="1"/>
    <col min="4362" max="4362" width="14.7265625" style="2" customWidth="1"/>
    <col min="4363" max="4363" width="9.54296875" style="2" customWidth="1"/>
    <col min="4364" max="4365" width="12.26953125" style="2" customWidth="1"/>
    <col min="4366" max="4369" width="12.7265625" style="2" customWidth="1"/>
    <col min="4370" max="4370" width="12.26953125" style="2" bestFit="1" customWidth="1"/>
    <col min="4371" max="4371" width="13.26953125" style="2" customWidth="1"/>
    <col min="4372" max="4612" width="9.1796875" style="2"/>
    <col min="4613" max="4613" width="2.7265625" style="2" customWidth="1"/>
    <col min="4614" max="4614" width="9.1796875" style="2"/>
    <col min="4615" max="4615" width="40.26953125" style="2" bestFit="1" customWidth="1"/>
    <col min="4616" max="4616" width="12" style="2" customWidth="1"/>
    <col min="4617" max="4617" width="10" style="2" customWidth="1"/>
    <col min="4618" max="4618" width="14.7265625" style="2" customWidth="1"/>
    <col min="4619" max="4619" width="9.54296875" style="2" customWidth="1"/>
    <col min="4620" max="4621" width="12.26953125" style="2" customWidth="1"/>
    <col min="4622" max="4625" width="12.7265625" style="2" customWidth="1"/>
    <col min="4626" max="4626" width="12.26953125" style="2" bestFit="1" customWidth="1"/>
    <col min="4627" max="4627" width="13.26953125" style="2" customWidth="1"/>
    <col min="4628" max="4868" width="9.1796875" style="2"/>
    <col min="4869" max="4869" width="2.7265625" style="2" customWidth="1"/>
    <col min="4870" max="4870" width="9.1796875" style="2"/>
    <col min="4871" max="4871" width="40.26953125" style="2" bestFit="1" customWidth="1"/>
    <col min="4872" max="4872" width="12" style="2" customWidth="1"/>
    <col min="4873" max="4873" width="10" style="2" customWidth="1"/>
    <col min="4874" max="4874" width="14.7265625" style="2" customWidth="1"/>
    <col min="4875" max="4875" width="9.54296875" style="2" customWidth="1"/>
    <col min="4876" max="4877" width="12.26953125" style="2" customWidth="1"/>
    <col min="4878" max="4881" width="12.7265625" style="2" customWidth="1"/>
    <col min="4882" max="4882" width="12.26953125" style="2" bestFit="1" customWidth="1"/>
    <col min="4883" max="4883" width="13.26953125" style="2" customWidth="1"/>
    <col min="4884" max="5124" width="9.1796875" style="2"/>
    <col min="5125" max="5125" width="2.7265625" style="2" customWidth="1"/>
    <col min="5126" max="5126" width="9.1796875" style="2"/>
    <col min="5127" max="5127" width="40.26953125" style="2" bestFit="1" customWidth="1"/>
    <col min="5128" max="5128" width="12" style="2" customWidth="1"/>
    <col min="5129" max="5129" width="10" style="2" customWidth="1"/>
    <col min="5130" max="5130" width="14.7265625" style="2" customWidth="1"/>
    <col min="5131" max="5131" width="9.54296875" style="2" customWidth="1"/>
    <col min="5132" max="5133" width="12.26953125" style="2" customWidth="1"/>
    <col min="5134" max="5137" width="12.7265625" style="2" customWidth="1"/>
    <col min="5138" max="5138" width="12.26953125" style="2" bestFit="1" customWidth="1"/>
    <col min="5139" max="5139" width="13.26953125" style="2" customWidth="1"/>
    <col min="5140" max="5380" width="9.1796875" style="2"/>
    <col min="5381" max="5381" width="2.7265625" style="2" customWidth="1"/>
    <col min="5382" max="5382" width="9.1796875" style="2"/>
    <col min="5383" max="5383" width="40.26953125" style="2" bestFit="1" customWidth="1"/>
    <col min="5384" max="5384" width="12" style="2" customWidth="1"/>
    <col min="5385" max="5385" width="10" style="2" customWidth="1"/>
    <col min="5386" max="5386" width="14.7265625" style="2" customWidth="1"/>
    <col min="5387" max="5387" width="9.54296875" style="2" customWidth="1"/>
    <col min="5388" max="5389" width="12.26953125" style="2" customWidth="1"/>
    <col min="5390" max="5393" width="12.7265625" style="2" customWidth="1"/>
    <col min="5394" max="5394" width="12.26953125" style="2" bestFit="1" customWidth="1"/>
    <col min="5395" max="5395" width="13.26953125" style="2" customWidth="1"/>
    <col min="5396" max="5636" width="9.1796875" style="2"/>
    <col min="5637" max="5637" width="2.7265625" style="2" customWidth="1"/>
    <col min="5638" max="5638" width="9.1796875" style="2"/>
    <col min="5639" max="5639" width="40.26953125" style="2" bestFit="1" customWidth="1"/>
    <col min="5640" max="5640" width="12" style="2" customWidth="1"/>
    <col min="5641" max="5641" width="10" style="2" customWidth="1"/>
    <col min="5642" max="5642" width="14.7265625" style="2" customWidth="1"/>
    <col min="5643" max="5643" width="9.54296875" style="2" customWidth="1"/>
    <col min="5644" max="5645" width="12.26953125" style="2" customWidth="1"/>
    <col min="5646" max="5649" width="12.7265625" style="2" customWidth="1"/>
    <col min="5650" max="5650" width="12.26953125" style="2" bestFit="1" customWidth="1"/>
    <col min="5651" max="5651" width="13.26953125" style="2" customWidth="1"/>
    <col min="5652" max="5892" width="9.1796875" style="2"/>
    <col min="5893" max="5893" width="2.7265625" style="2" customWidth="1"/>
    <col min="5894" max="5894" width="9.1796875" style="2"/>
    <col min="5895" max="5895" width="40.26953125" style="2" bestFit="1" customWidth="1"/>
    <col min="5896" max="5896" width="12" style="2" customWidth="1"/>
    <col min="5897" max="5897" width="10" style="2" customWidth="1"/>
    <col min="5898" max="5898" width="14.7265625" style="2" customWidth="1"/>
    <col min="5899" max="5899" width="9.54296875" style="2" customWidth="1"/>
    <col min="5900" max="5901" width="12.26953125" style="2" customWidth="1"/>
    <col min="5902" max="5905" width="12.7265625" style="2" customWidth="1"/>
    <col min="5906" max="5906" width="12.26953125" style="2" bestFit="1" customWidth="1"/>
    <col min="5907" max="5907" width="13.26953125" style="2" customWidth="1"/>
    <col min="5908" max="6148" width="9.1796875" style="2"/>
    <col min="6149" max="6149" width="2.7265625" style="2" customWidth="1"/>
    <col min="6150" max="6150" width="9.1796875" style="2"/>
    <col min="6151" max="6151" width="40.26953125" style="2" bestFit="1" customWidth="1"/>
    <col min="6152" max="6152" width="12" style="2" customWidth="1"/>
    <col min="6153" max="6153" width="10" style="2" customWidth="1"/>
    <col min="6154" max="6154" width="14.7265625" style="2" customWidth="1"/>
    <col min="6155" max="6155" width="9.54296875" style="2" customWidth="1"/>
    <col min="6156" max="6157" width="12.26953125" style="2" customWidth="1"/>
    <col min="6158" max="6161" width="12.7265625" style="2" customWidth="1"/>
    <col min="6162" max="6162" width="12.26953125" style="2" bestFit="1" customWidth="1"/>
    <col min="6163" max="6163" width="13.26953125" style="2" customWidth="1"/>
    <col min="6164" max="6404" width="9.1796875" style="2"/>
    <col min="6405" max="6405" width="2.7265625" style="2" customWidth="1"/>
    <col min="6406" max="6406" width="9.1796875" style="2"/>
    <col min="6407" max="6407" width="40.26953125" style="2" bestFit="1" customWidth="1"/>
    <col min="6408" max="6408" width="12" style="2" customWidth="1"/>
    <col min="6409" max="6409" width="10" style="2" customWidth="1"/>
    <col min="6410" max="6410" width="14.7265625" style="2" customWidth="1"/>
    <col min="6411" max="6411" width="9.54296875" style="2" customWidth="1"/>
    <col min="6412" max="6413" width="12.26953125" style="2" customWidth="1"/>
    <col min="6414" max="6417" width="12.7265625" style="2" customWidth="1"/>
    <col min="6418" max="6418" width="12.26953125" style="2" bestFit="1" customWidth="1"/>
    <col min="6419" max="6419" width="13.26953125" style="2" customWidth="1"/>
    <col min="6420" max="6660" width="9.1796875" style="2"/>
    <col min="6661" max="6661" width="2.7265625" style="2" customWidth="1"/>
    <col min="6662" max="6662" width="9.1796875" style="2"/>
    <col min="6663" max="6663" width="40.26953125" style="2" bestFit="1" customWidth="1"/>
    <col min="6664" max="6664" width="12" style="2" customWidth="1"/>
    <col min="6665" max="6665" width="10" style="2" customWidth="1"/>
    <col min="6666" max="6666" width="14.7265625" style="2" customWidth="1"/>
    <col min="6667" max="6667" width="9.54296875" style="2" customWidth="1"/>
    <col min="6668" max="6669" width="12.26953125" style="2" customWidth="1"/>
    <col min="6670" max="6673" width="12.7265625" style="2" customWidth="1"/>
    <col min="6674" max="6674" width="12.26953125" style="2" bestFit="1" customWidth="1"/>
    <col min="6675" max="6675" width="13.26953125" style="2" customWidth="1"/>
    <col min="6676" max="6916" width="9.1796875" style="2"/>
    <col min="6917" max="6917" width="2.7265625" style="2" customWidth="1"/>
    <col min="6918" max="6918" width="9.1796875" style="2"/>
    <col min="6919" max="6919" width="40.26953125" style="2" bestFit="1" customWidth="1"/>
    <col min="6920" max="6920" width="12" style="2" customWidth="1"/>
    <col min="6921" max="6921" width="10" style="2" customWidth="1"/>
    <col min="6922" max="6922" width="14.7265625" style="2" customWidth="1"/>
    <col min="6923" max="6923" width="9.54296875" style="2" customWidth="1"/>
    <col min="6924" max="6925" width="12.26953125" style="2" customWidth="1"/>
    <col min="6926" max="6929" width="12.7265625" style="2" customWidth="1"/>
    <col min="6930" max="6930" width="12.26953125" style="2" bestFit="1" customWidth="1"/>
    <col min="6931" max="6931" width="13.26953125" style="2" customWidth="1"/>
    <col min="6932" max="7172" width="9.1796875" style="2"/>
    <col min="7173" max="7173" width="2.7265625" style="2" customWidth="1"/>
    <col min="7174" max="7174" width="9.1796875" style="2"/>
    <col min="7175" max="7175" width="40.26953125" style="2" bestFit="1" customWidth="1"/>
    <col min="7176" max="7176" width="12" style="2" customWidth="1"/>
    <col min="7177" max="7177" width="10" style="2" customWidth="1"/>
    <col min="7178" max="7178" width="14.7265625" style="2" customWidth="1"/>
    <col min="7179" max="7179" width="9.54296875" style="2" customWidth="1"/>
    <col min="7180" max="7181" width="12.26953125" style="2" customWidth="1"/>
    <col min="7182" max="7185" width="12.7265625" style="2" customWidth="1"/>
    <col min="7186" max="7186" width="12.26953125" style="2" bestFit="1" customWidth="1"/>
    <col min="7187" max="7187" width="13.26953125" style="2" customWidth="1"/>
    <col min="7188" max="7428" width="9.1796875" style="2"/>
    <col min="7429" max="7429" width="2.7265625" style="2" customWidth="1"/>
    <col min="7430" max="7430" width="9.1796875" style="2"/>
    <col min="7431" max="7431" width="40.26953125" style="2" bestFit="1" customWidth="1"/>
    <col min="7432" max="7432" width="12" style="2" customWidth="1"/>
    <col min="7433" max="7433" width="10" style="2" customWidth="1"/>
    <col min="7434" max="7434" width="14.7265625" style="2" customWidth="1"/>
    <col min="7435" max="7435" width="9.54296875" style="2" customWidth="1"/>
    <col min="7436" max="7437" width="12.26953125" style="2" customWidth="1"/>
    <col min="7438" max="7441" width="12.7265625" style="2" customWidth="1"/>
    <col min="7442" max="7442" width="12.26953125" style="2" bestFit="1" customWidth="1"/>
    <col min="7443" max="7443" width="13.26953125" style="2" customWidth="1"/>
    <col min="7444" max="7684" width="9.1796875" style="2"/>
    <col min="7685" max="7685" width="2.7265625" style="2" customWidth="1"/>
    <col min="7686" max="7686" width="9.1796875" style="2"/>
    <col min="7687" max="7687" width="40.26953125" style="2" bestFit="1" customWidth="1"/>
    <col min="7688" max="7688" width="12" style="2" customWidth="1"/>
    <col min="7689" max="7689" width="10" style="2" customWidth="1"/>
    <col min="7690" max="7690" width="14.7265625" style="2" customWidth="1"/>
    <col min="7691" max="7691" width="9.54296875" style="2" customWidth="1"/>
    <col min="7692" max="7693" width="12.26953125" style="2" customWidth="1"/>
    <col min="7694" max="7697" width="12.7265625" style="2" customWidth="1"/>
    <col min="7698" max="7698" width="12.26953125" style="2" bestFit="1" customWidth="1"/>
    <col min="7699" max="7699" width="13.26953125" style="2" customWidth="1"/>
    <col min="7700" max="7940" width="9.1796875" style="2"/>
    <col min="7941" max="7941" width="2.7265625" style="2" customWidth="1"/>
    <col min="7942" max="7942" width="9.1796875" style="2"/>
    <col min="7943" max="7943" width="40.26953125" style="2" bestFit="1" customWidth="1"/>
    <col min="7944" max="7944" width="12" style="2" customWidth="1"/>
    <col min="7945" max="7945" width="10" style="2" customWidth="1"/>
    <col min="7946" max="7946" width="14.7265625" style="2" customWidth="1"/>
    <col min="7947" max="7947" width="9.54296875" style="2" customWidth="1"/>
    <col min="7948" max="7949" width="12.26953125" style="2" customWidth="1"/>
    <col min="7950" max="7953" width="12.7265625" style="2" customWidth="1"/>
    <col min="7954" max="7954" width="12.26953125" style="2" bestFit="1" customWidth="1"/>
    <col min="7955" max="7955" width="13.26953125" style="2" customWidth="1"/>
    <col min="7956" max="8196" width="9.1796875" style="2"/>
    <col min="8197" max="8197" width="2.7265625" style="2" customWidth="1"/>
    <col min="8198" max="8198" width="9.1796875" style="2"/>
    <col min="8199" max="8199" width="40.26953125" style="2" bestFit="1" customWidth="1"/>
    <col min="8200" max="8200" width="12" style="2" customWidth="1"/>
    <col min="8201" max="8201" width="10" style="2" customWidth="1"/>
    <col min="8202" max="8202" width="14.7265625" style="2" customWidth="1"/>
    <col min="8203" max="8203" width="9.54296875" style="2" customWidth="1"/>
    <col min="8204" max="8205" width="12.26953125" style="2" customWidth="1"/>
    <col min="8206" max="8209" width="12.7265625" style="2" customWidth="1"/>
    <col min="8210" max="8210" width="12.26953125" style="2" bestFit="1" customWidth="1"/>
    <col min="8211" max="8211" width="13.26953125" style="2" customWidth="1"/>
    <col min="8212" max="8452" width="9.1796875" style="2"/>
    <col min="8453" max="8453" width="2.7265625" style="2" customWidth="1"/>
    <col min="8454" max="8454" width="9.1796875" style="2"/>
    <col min="8455" max="8455" width="40.26953125" style="2" bestFit="1" customWidth="1"/>
    <col min="8456" max="8456" width="12" style="2" customWidth="1"/>
    <col min="8457" max="8457" width="10" style="2" customWidth="1"/>
    <col min="8458" max="8458" width="14.7265625" style="2" customWidth="1"/>
    <col min="8459" max="8459" width="9.54296875" style="2" customWidth="1"/>
    <col min="8460" max="8461" width="12.26953125" style="2" customWidth="1"/>
    <col min="8462" max="8465" width="12.7265625" style="2" customWidth="1"/>
    <col min="8466" max="8466" width="12.26953125" style="2" bestFit="1" customWidth="1"/>
    <col min="8467" max="8467" width="13.26953125" style="2" customWidth="1"/>
    <col min="8468" max="8708" width="9.1796875" style="2"/>
    <col min="8709" max="8709" width="2.7265625" style="2" customWidth="1"/>
    <col min="8710" max="8710" width="9.1796875" style="2"/>
    <col min="8711" max="8711" width="40.26953125" style="2" bestFit="1" customWidth="1"/>
    <col min="8712" max="8712" width="12" style="2" customWidth="1"/>
    <col min="8713" max="8713" width="10" style="2" customWidth="1"/>
    <col min="8714" max="8714" width="14.7265625" style="2" customWidth="1"/>
    <col min="8715" max="8715" width="9.54296875" style="2" customWidth="1"/>
    <col min="8716" max="8717" width="12.26953125" style="2" customWidth="1"/>
    <col min="8718" max="8721" width="12.7265625" style="2" customWidth="1"/>
    <col min="8722" max="8722" width="12.26953125" style="2" bestFit="1" customWidth="1"/>
    <col min="8723" max="8723" width="13.26953125" style="2" customWidth="1"/>
    <col min="8724" max="8964" width="9.1796875" style="2"/>
    <col min="8965" max="8965" width="2.7265625" style="2" customWidth="1"/>
    <col min="8966" max="8966" width="9.1796875" style="2"/>
    <col min="8967" max="8967" width="40.26953125" style="2" bestFit="1" customWidth="1"/>
    <col min="8968" max="8968" width="12" style="2" customWidth="1"/>
    <col min="8969" max="8969" width="10" style="2" customWidth="1"/>
    <col min="8970" max="8970" width="14.7265625" style="2" customWidth="1"/>
    <col min="8971" max="8971" width="9.54296875" style="2" customWidth="1"/>
    <col min="8972" max="8973" width="12.26953125" style="2" customWidth="1"/>
    <col min="8974" max="8977" width="12.7265625" style="2" customWidth="1"/>
    <col min="8978" max="8978" width="12.26953125" style="2" bestFit="1" customWidth="1"/>
    <col min="8979" max="8979" width="13.26953125" style="2" customWidth="1"/>
    <col min="8980" max="9220" width="9.1796875" style="2"/>
    <col min="9221" max="9221" width="2.7265625" style="2" customWidth="1"/>
    <col min="9222" max="9222" width="9.1796875" style="2"/>
    <col min="9223" max="9223" width="40.26953125" style="2" bestFit="1" customWidth="1"/>
    <col min="9224" max="9224" width="12" style="2" customWidth="1"/>
    <col min="9225" max="9225" width="10" style="2" customWidth="1"/>
    <col min="9226" max="9226" width="14.7265625" style="2" customWidth="1"/>
    <col min="9227" max="9227" width="9.54296875" style="2" customWidth="1"/>
    <col min="9228" max="9229" width="12.26953125" style="2" customWidth="1"/>
    <col min="9230" max="9233" width="12.7265625" style="2" customWidth="1"/>
    <col min="9234" max="9234" width="12.26953125" style="2" bestFit="1" customWidth="1"/>
    <col min="9235" max="9235" width="13.26953125" style="2" customWidth="1"/>
    <col min="9236" max="9476" width="9.1796875" style="2"/>
    <col min="9477" max="9477" width="2.7265625" style="2" customWidth="1"/>
    <col min="9478" max="9478" width="9.1796875" style="2"/>
    <col min="9479" max="9479" width="40.26953125" style="2" bestFit="1" customWidth="1"/>
    <col min="9480" max="9480" width="12" style="2" customWidth="1"/>
    <col min="9481" max="9481" width="10" style="2" customWidth="1"/>
    <col min="9482" max="9482" width="14.7265625" style="2" customWidth="1"/>
    <col min="9483" max="9483" width="9.54296875" style="2" customWidth="1"/>
    <col min="9484" max="9485" width="12.26953125" style="2" customWidth="1"/>
    <col min="9486" max="9489" width="12.7265625" style="2" customWidth="1"/>
    <col min="9490" max="9490" width="12.26953125" style="2" bestFit="1" customWidth="1"/>
    <col min="9491" max="9491" width="13.26953125" style="2" customWidth="1"/>
    <col min="9492" max="9732" width="9.1796875" style="2"/>
    <col min="9733" max="9733" width="2.7265625" style="2" customWidth="1"/>
    <col min="9734" max="9734" width="9.1796875" style="2"/>
    <col min="9735" max="9735" width="40.26953125" style="2" bestFit="1" customWidth="1"/>
    <col min="9736" max="9736" width="12" style="2" customWidth="1"/>
    <col min="9737" max="9737" width="10" style="2" customWidth="1"/>
    <col min="9738" max="9738" width="14.7265625" style="2" customWidth="1"/>
    <col min="9739" max="9739" width="9.54296875" style="2" customWidth="1"/>
    <col min="9740" max="9741" width="12.26953125" style="2" customWidth="1"/>
    <col min="9742" max="9745" width="12.7265625" style="2" customWidth="1"/>
    <col min="9746" max="9746" width="12.26953125" style="2" bestFit="1" customWidth="1"/>
    <col min="9747" max="9747" width="13.26953125" style="2" customWidth="1"/>
    <col min="9748" max="9988" width="9.1796875" style="2"/>
    <col min="9989" max="9989" width="2.7265625" style="2" customWidth="1"/>
    <col min="9990" max="9990" width="9.1796875" style="2"/>
    <col min="9991" max="9991" width="40.26953125" style="2" bestFit="1" customWidth="1"/>
    <col min="9992" max="9992" width="12" style="2" customWidth="1"/>
    <col min="9993" max="9993" width="10" style="2" customWidth="1"/>
    <col min="9994" max="9994" width="14.7265625" style="2" customWidth="1"/>
    <col min="9995" max="9995" width="9.54296875" style="2" customWidth="1"/>
    <col min="9996" max="9997" width="12.26953125" style="2" customWidth="1"/>
    <col min="9998" max="10001" width="12.7265625" style="2" customWidth="1"/>
    <col min="10002" max="10002" width="12.26953125" style="2" bestFit="1" customWidth="1"/>
    <col min="10003" max="10003" width="13.26953125" style="2" customWidth="1"/>
    <col min="10004" max="10244" width="9.1796875" style="2"/>
    <col min="10245" max="10245" width="2.7265625" style="2" customWidth="1"/>
    <col min="10246" max="10246" width="9.1796875" style="2"/>
    <col min="10247" max="10247" width="40.26953125" style="2" bestFit="1" customWidth="1"/>
    <col min="10248" max="10248" width="12" style="2" customWidth="1"/>
    <col min="10249" max="10249" width="10" style="2" customWidth="1"/>
    <col min="10250" max="10250" width="14.7265625" style="2" customWidth="1"/>
    <col min="10251" max="10251" width="9.54296875" style="2" customWidth="1"/>
    <col min="10252" max="10253" width="12.26953125" style="2" customWidth="1"/>
    <col min="10254" max="10257" width="12.7265625" style="2" customWidth="1"/>
    <col min="10258" max="10258" width="12.26953125" style="2" bestFit="1" customWidth="1"/>
    <col min="10259" max="10259" width="13.26953125" style="2" customWidth="1"/>
    <col min="10260" max="10500" width="9.1796875" style="2"/>
    <col min="10501" max="10501" width="2.7265625" style="2" customWidth="1"/>
    <col min="10502" max="10502" width="9.1796875" style="2"/>
    <col min="10503" max="10503" width="40.26953125" style="2" bestFit="1" customWidth="1"/>
    <col min="10504" max="10504" width="12" style="2" customWidth="1"/>
    <col min="10505" max="10505" width="10" style="2" customWidth="1"/>
    <col min="10506" max="10506" width="14.7265625" style="2" customWidth="1"/>
    <col min="10507" max="10507" width="9.54296875" style="2" customWidth="1"/>
    <col min="10508" max="10509" width="12.26953125" style="2" customWidth="1"/>
    <col min="10510" max="10513" width="12.7265625" style="2" customWidth="1"/>
    <col min="10514" max="10514" width="12.26953125" style="2" bestFit="1" customWidth="1"/>
    <col min="10515" max="10515" width="13.26953125" style="2" customWidth="1"/>
    <col min="10516" max="10756" width="9.1796875" style="2"/>
    <col min="10757" max="10757" width="2.7265625" style="2" customWidth="1"/>
    <col min="10758" max="10758" width="9.1796875" style="2"/>
    <col min="10759" max="10759" width="40.26953125" style="2" bestFit="1" customWidth="1"/>
    <col min="10760" max="10760" width="12" style="2" customWidth="1"/>
    <col min="10761" max="10761" width="10" style="2" customWidth="1"/>
    <col min="10762" max="10762" width="14.7265625" style="2" customWidth="1"/>
    <col min="10763" max="10763" width="9.54296875" style="2" customWidth="1"/>
    <col min="10764" max="10765" width="12.26953125" style="2" customWidth="1"/>
    <col min="10766" max="10769" width="12.7265625" style="2" customWidth="1"/>
    <col min="10770" max="10770" width="12.26953125" style="2" bestFit="1" customWidth="1"/>
    <col min="10771" max="10771" width="13.26953125" style="2" customWidth="1"/>
    <col min="10772" max="11012" width="9.1796875" style="2"/>
    <col min="11013" max="11013" width="2.7265625" style="2" customWidth="1"/>
    <col min="11014" max="11014" width="9.1796875" style="2"/>
    <col min="11015" max="11015" width="40.26953125" style="2" bestFit="1" customWidth="1"/>
    <col min="11016" max="11016" width="12" style="2" customWidth="1"/>
    <col min="11017" max="11017" width="10" style="2" customWidth="1"/>
    <col min="11018" max="11018" width="14.7265625" style="2" customWidth="1"/>
    <col min="11019" max="11019" width="9.54296875" style="2" customWidth="1"/>
    <col min="11020" max="11021" width="12.26953125" style="2" customWidth="1"/>
    <col min="11022" max="11025" width="12.7265625" style="2" customWidth="1"/>
    <col min="11026" max="11026" width="12.26953125" style="2" bestFit="1" customWidth="1"/>
    <col min="11027" max="11027" width="13.26953125" style="2" customWidth="1"/>
    <col min="11028" max="11268" width="9.1796875" style="2"/>
    <col min="11269" max="11269" width="2.7265625" style="2" customWidth="1"/>
    <col min="11270" max="11270" width="9.1796875" style="2"/>
    <col min="11271" max="11271" width="40.26953125" style="2" bestFit="1" customWidth="1"/>
    <col min="11272" max="11272" width="12" style="2" customWidth="1"/>
    <col min="11273" max="11273" width="10" style="2" customWidth="1"/>
    <col min="11274" max="11274" width="14.7265625" style="2" customWidth="1"/>
    <col min="11275" max="11275" width="9.54296875" style="2" customWidth="1"/>
    <col min="11276" max="11277" width="12.26953125" style="2" customWidth="1"/>
    <col min="11278" max="11281" width="12.7265625" style="2" customWidth="1"/>
    <col min="11282" max="11282" width="12.26953125" style="2" bestFit="1" customWidth="1"/>
    <col min="11283" max="11283" width="13.26953125" style="2" customWidth="1"/>
    <col min="11284" max="11524" width="9.1796875" style="2"/>
    <col min="11525" max="11525" width="2.7265625" style="2" customWidth="1"/>
    <col min="11526" max="11526" width="9.1796875" style="2"/>
    <col min="11527" max="11527" width="40.26953125" style="2" bestFit="1" customWidth="1"/>
    <col min="11528" max="11528" width="12" style="2" customWidth="1"/>
    <col min="11529" max="11529" width="10" style="2" customWidth="1"/>
    <col min="11530" max="11530" width="14.7265625" style="2" customWidth="1"/>
    <col min="11531" max="11531" width="9.54296875" style="2" customWidth="1"/>
    <col min="11532" max="11533" width="12.26953125" style="2" customWidth="1"/>
    <col min="11534" max="11537" width="12.7265625" style="2" customWidth="1"/>
    <col min="11538" max="11538" width="12.26953125" style="2" bestFit="1" customWidth="1"/>
    <col min="11539" max="11539" width="13.26953125" style="2" customWidth="1"/>
    <col min="11540" max="11780" width="9.1796875" style="2"/>
    <col min="11781" max="11781" width="2.7265625" style="2" customWidth="1"/>
    <col min="11782" max="11782" width="9.1796875" style="2"/>
    <col min="11783" max="11783" width="40.26953125" style="2" bestFit="1" customWidth="1"/>
    <col min="11784" max="11784" width="12" style="2" customWidth="1"/>
    <col min="11785" max="11785" width="10" style="2" customWidth="1"/>
    <col min="11786" max="11786" width="14.7265625" style="2" customWidth="1"/>
    <col min="11787" max="11787" width="9.54296875" style="2" customWidth="1"/>
    <col min="11788" max="11789" width="12.26953125" style="2" customWidth="1"/>
    <col min="11790" max="11793" width="12.7265625" style="2" customWidth="1"/>
    <col min="11794" max="11794" width="12.26953125" style="2" bestFit="1" customWidth="1"/>
    <col min="11795" max="11795" width="13.26953125" style="2" customWidth="1"/>
    <col min="11796" max="12036" width="9.1796875" style="2"/>
    <col min="12037" max="12037" width="2.7265625" style="2" customWidth="1"/>
    <col min="12038" max="12038" width="9.1796875" style="2"/>
    <col min="12039" max="12039" width="40.26953125" style="2" bestFit="1" customWidth="1"/>
    <col min="12040" max="12040" width="12" style="2" customWidth="1"/>
    <col min="12041" max="12041" width="10" style="2" customWidth="1"/>
    <col min="12042" max="12042" width="14.7265625" style="2" customWidth="1"/>
    <col min="12043" max="12043" width="9.54296875" style="2" customWidth="1"/>
    <col min="12044" max="12045" width="12.26953125" style="2" customWidth="1"/>
    <col min="12046" max="12049" width="12.7265625" style="2" customWidth="1"/>
    <col min="12050" max="12050" width="12.26953125" style="2" bestFit="1" customWidth="1"/>
    <col min="12051" max="12051" width="13.26953125" style="2" customWidth="1"/>
    <col min="12052" max="12292" width="9.1796875" style="2"/>
    <col min="12293" max="12293" width="2.7265625" style="2" customWidth="1"/>
    <col min="12294" max="12294" width="9.1796875" style="2"/>
    <col min="12295" max="12295" width="40.26953125" style="2" bestFit="1" customWidth="1"/>
    <col min="12296" max="12296" width="12" style="2" customWidth="1"/>
    <col min="12297" max="12297" width="10" style="2" customWidth="1"/>
    <col min="12298" max="12298" width="14.7265625" style="2" customWidth="1"/>
    <col min="12299" max="12299" width="9.54296875" style="2" customWidth="1"/>
    <col min="12300" max="12301" width="12.26953125" style="2" customWidth="1"/>
    <col min="12302" max="12305" width="12.7265625" style="2" customWidth="1"/>
    <col min="12306" max="12306" width="12.26953125" style="2" bestFit="1" customWidth="1"/>
    <col min="12307" max="12307" width="13.26953125" style="2" customWidth="1"/>
    <col min="12308" max="12548" width="9.1796875" style="2"/>
    <col min="12549" max="12549" width="2.7265625" style="2" customWidth="1"/>
    <col min="12550" max="12550" width="9.1796875" style="2"/>
    <col min="12551" max="12551" width="40.26953125" style="2" bestFit="1" customWidth="1"/>
    <col min="12552" max="12552" width="12" style="2" customWidth="1"/>
    <col min="12553" max="12553" width="10" style="2" customWidth="1"/>
    <col min="12554" max="12554" width="14.7265625" style="2" customWidth="1"/>
    <col min="12555" max="12555" width="9.54296875" style="2" customWidth="1"/>
    <col min="12556" max="12557" width="12.26953125" style="2" customWidth="1"/>
    <col min="12558" max="12561" width="12.7265625" style="2" customWidth="1"/>
    <col min="12562" max="12562" width="12.26953125" style="2" bestFit="1" customWidth="1"/>
    <col min="12563" max="12563" width="13.26953125" style="2" customWidth="1"/>
    <col min="12564" max="12804" width="9.1796875" style="2"/>
    <col min="12805" max="12805" width="2.7265625" style="2" customWidth="1"/>
    <col min="12806" max="12806" width="9.1796875" style="2"/>
    <col min="12807" max="12807" width="40.26953125" style="2" bestFit="1" customWidth="1"/>
    <col min="12808" max="12808" width="12" style="2" customWidth="1"/>
    <col min="12809" max="12809" width="10" style="2" customWidth="1"/>
    <col min="12810" max="12810" width="14.7265625" style="2" customWidth="1"/>
    <col min="12811" max="12811" width="9.54296875" style="2" customWidth="1"/>
    <col min="12812" max="12813" width="12.26953125" style="2" customWidth="1"/>
    <col min="12814" max="12817" width="12.7265625" style="2" customWidth="1"/>
    <col min="12818" max="12818" width="12.26953125" style="2" bestFit="1" customWidth="1"/>
    <col min="12819" max="12819" width="13.26953125" style="2" customWidth="1"/>
    <col min="12820" max="13060" width="9.1796875" style="2"/>
    <col min="13061" max="13061" width="2.7265625" style="2" customWidth="1"/>
    <col min="13062" max="13062" width="9.1796875" style="2"/>
    <col min="13063" max="13063" width="40.26953125" style="2" bestFit="1" customWidth="1"/>
    <col min="13064" max="13064" width="12" style="2" customWidth="1"/>
    <col min="13065" max="13065" width="10" style="2" customWidth="1"/>
    <col min="13066" max="13066" width="14.7265625" style="2" customWidth="1"/>
    <col min="13067" max="13067" width="9.54296875" style="2" customWidth="1"/>
    <col min="13068" max="13069" width="12.26953125" style="2" customWidth="1"/>
    <col min="13070" max="13073" width="12.7265625" style="2" customWidth="1"/>
    <col min="13074" max="13074" width="12.26953125" style="2" bestFit="1" customWidth="1"/>
    <col min="13075" max="13075" width="13.26953125" style="2" customWidth="1"/>
    <col min="13076" max="13316" width="9.1796875" style="2"/>
    <col min="13317" max="13317" width="2.7265625" style="2" customWidth="1"/>
    <col min="13318" max="13318" width="9.1796875" style="2"/>
    <col min="13319" max="13319" width="40.26953125" style="2" bestFit="1" customWidth="1"/>
    <col min="13320" max="13320" width="12" style="2" customWidth="1"/>
    <col min="13321" max="13321" width="10" style="2" customWidth="1"/>
    <col min="13322" max="13322" width="14.7265625" style="2" customWidth="1"/>
    <col min="13323" max="13323" width="9.54296875" style="2" customWidth="1"/>
    <col min="13324" max="13325" width="12.26953125" style="2" customWidth="1"/>
    <col min="13326" max="13329" width="12.7265625" style="2" customWidth="1"/>
    <col min="13330" max="13330" width="12.26953125" style="2" bestFit="1" customWidth="1"/>
    <col min="13331" max="13331" width="13.26953125" style="2" customWidth="1"/>
    <col min="13332" max="13572" width="9.1796875" style="2"/>
    <col min="13573" max="13573" width="2.7265625" style="2" customWidth="1"/>
    <col min="13574" max="13574" width="9.1796875" style="2"/>
    <col min="13575" max="13575" width="40.26953125" style="2" bestFit="1" customWidth="1"/>
    <col min="13576" max="13576" width="12" style="2" customWidth="1"/>
    <col min="13577" max="13577" width="10" style="2" customWidth="1"/>
    <col min="13578" max="13578" width="14.7265625" style="2" customWidth="1"/>
    <col min="13579" max="13579" width="9.54296875" style="2" customWidth="1"/>
    <col min="13580" max="13581" width="12.26953125" style="2" customWidth="1"/>
    <col min="13582" max="13585" width="12.7265625" style="2" customWidth="1"/>
    <col min="13586" max="13586" width="12.26953125" style="2" bestFit="1" customWidth="1"/>
    <col min="13587" max="13587" width="13.26953125" style="2" customWidth="1"/>
    <col min="13588" max="13828" width="9.1796875" style="2"/>
    <col min="13829" max="13829" width="2.7265625" style="2" customWidth="1"/>
    <col min="13830" max="13830" width="9.1796875" style="2"/>
    <col min="13831" max="13831" width="40.26953125" style="2" bestFit="1" customWidth="1"/>
    <col min="13832" max="13832" width="12" style="2" customWidth="1"/>
    <col min="13833" max="13833" width="10" style="2" customWidth="1"/>
    <col min="13834" max="13834" width="14.7265625" style="2" customWidth="1"/>
    <col min="13835" max="13835" width="9.54296875" style="2" customWidth="1"/>
    <col min="13836" max="13837" width="12.26953125" style="2" customWidth="1"/>
    <col min="13838" max="13841" width="12.7265625" style="2" customWidth="1"/>
    <col min="13842" max="13842" width="12.26953125" style="2" bestFit="1" customWidth="1"/>
    <col min="13843" max="13843" width="13.26953125" style="2" customWidth="1"/>
    <col min="13844" max="14084" width="9.1796875" style="2"/>
    <col min="14085" max="14085" width="2.7265625" style="2" customWidth="1"/>
    <col min="14086" max="14086" width="9.1796875" style="2"/>
    <col min="14087" max="14087" width="40.26953125" style="2" bestFit="1" customWidth="1"/>
    <col min="14088" max="14088" width="12" style="2" customWidth="1"/>
    <col min="14089" max="14089" width="10" style="2" customWidth="1"/>
    <col min="14090" max="14090" width="14.7265625" style="2" customWidth="1"/>
    <col min="14091" max="14091" width="9.54296875" style="2" customWidth="1"/>
    <col min="14092" max="14093" width="12.26953125" style="2" customWidth="1"/>
    <col min="14094" max="14097" width="12.7265625" style="2" customWidth="1"/>
    <col min="14098" max="14098" width="12.26953125" style="2" bestFit="1" customWidth="1"/>
    <col min="14099" max="14099" width="13.26953125" style="2" customWidth="1"/>
    <col min="14100" max="14340" width="9.1796875" style="2"/>
    <col min="14341" max="14341" width="2.7265625" style="2" customWidth="1"/>
    <col min="14342" max="14342" width="9.1796875" style="2"/>
    <col min="14343" max="14343" width="40.26953125" style="2" bestFit="1" customWidth="1"/>
    <col min="14344" max="14344" width="12" style="2" customWidth="1"/>
    <col min="14345" max="14345" width="10" style="2" customWidth="1"/>
    <col min="14346" max="14346" width="14.7265625" style="2" customWidth="1"/>
    <col min="14347" max="14347" width="9.54296875" style="2" customWidth="1"/>
    <col min="14348" max="14349" width="12.26953125" style="2" customWidth="1"/>
    <col min="14350" max="14353" width="12.7265625" style="2" customWidth="1"/>
    <col min="14354" max="14354" width="12.26953125" style="2" bestFit="1" customWidth="1"/>
    <col min="14355" max="14355" width="13.26953125" style="2" customWidth="1"/>
    <col min="14356" max="14596" width="9.1796875" style="2"/>
    <col min="14597" max="14597" width="2.7265625" style="2" customWidth="1"/>
    <col min="14598" max="14598" width="9.1796875" style="2"/>
    <col min="14599" max="14599" width="40.26953125" style="2" bestFit="1" customWidth="1"/>
    <col min="14600" max="14600" width="12" style="2" customWidth="1"/>
    <col min="14601" max="14601" width="10" style="2" customWidth="1"/>
    <col min="14602" max="14602" width="14.7265625" style="2" customWidth="1"/>
    <col min="14603" max="14603" width="9.54296875" style="2" customWidth="1"/>
    <col min="14604" max="14605" width="12.26953125" style="2" customWidth="1"/>
    <col min="14606" max="14609" width="12.7265625" style="2" customWidth="1"/>
    <col min="14610" max="14610" width="12.26953125" style="2" bestFit="1" customWidth="1"/>
    <col min="14611" max="14611" width="13.26953125" style="2" customWidth="1"/>
    <col min="14612" max="14852" width="9.1796875" style="2"/>
    <col min="14853" max="14853" width="2.7265625" style="2" customWidth="1"/>
    <col min="14854" max="14854" width="9.1796875" style="2"/>
    <col min="14855" max="14855" width="40.26953125" style="2" bestFit="1" customWidth="1"/>
    <col min="14856" max="14856" width="12" style="2" customWidth="1"/>
    <col min="14857" max="14857" width="10" style="2" customWidth="1"/>
    <col min="14858" max="14858" width="14.7265625" style="2" customWidth="1"/>
    <col min="14859" max="14859" width="9.54296875" style="2" customWidth="1"/>
    <col min="14860" max="14861" width="12.26953125" style="2" customWidth="1"/>
    <col min="14862" max="14865" width="12.7265625" style="2" customWidth="1"/>
    <col min="14866" max="14866" width="12.26953125" style="2" bestFit="1" customWidth="1"/>
    <col min="14867" max="14867" width="13.26953125" style="2" customWidth="1"/>
    <col min="14868" max="15108" width="9.1796875" style="2"/>
    <col min="15109" max="15109" width="2.7265625" style="2" customWidth="1"/>
    <col min="15110" max="15110" width="9.1796875" style="2"/>
    <col min="15111" max="15111" width="40.26953125" style="2" bestFit="1" customWidth="1"/>
    <col min="15112" max="15112" width="12" style="2" customWidth="1"/>
    <col min="15113" max="15113" width="10" style="2" customWidth="1"/>
    <col min="15114" max="15114" width="14.7265625" style="2" customWidth="1"/>
    <col min="15115" max="15115" width="9.54296875" style="2" customWidth="1"/>
    <col min="15116" max="15117" width="12.26953125" style="2" customWidth="1"/>
    <col min="15118" max="15121" width="12.7265625" style="2" customWidth="1"/>
    <col min="15122" max="15122" width="12.26953125" style="2" bestFit="1" customWidth="1"/>
    <col min="15123" max="15123" width="13.26953125" style="2" customWidth="1"/>
    <col min="15124" max="15364" width="9.1796875" style="2"/>
    <col min="15365" max="15365" width="2.7265625" style="2" customWidth="1"/>
    <col min="15366" max="15366" width="9.1796875" style="2"/>
    <col min="15367" max="15367" width="40.26953125" style="2" bestFit="1" customWidth="1"/>
    <col min="15368" max="15368" width="12" style="2" customWidth="1"/>
    <col min="15369" max="15369" width="10" style="2" customWidth="1"/>
    <col min="15370" max="15370" width="14.7265625" style="2" customWidth="1"/>
    <col min="15371" max="15371" width="9.54296875" style="2" customWidth="1"/>
    <col min="15372" max="15373" width="12.26953125" style="2" customWidth="1"/>
    <col min="15374" max="15377" width="12.7265625" style="2" customWidth="1"/>
    <col min="15378" max="15378" width="12.26953125" style="2" bestFit="1" customWidth="1"/>
    <col min="15379" max="15379" width="13.26953125" style="2" customWidth="1"/>
    <col min="15380" max="15620" width="9.1796875" style="2"/>
    <col min="15621" max="15621" width="2.7265625" style="2" customWidth="1"/>
    <col min="15622" max="15622" width="9.1796875" style="2"/>
    <col min="15623" max="15623" width="40.26953125" style="2" bestFit="1" customWidth="1"/>
    <col min="15624" max="15624" width="12" style="2" customWidth="1"/>
    <col min="15625" max="15625" width="10" style="2" customWidth="1"/>
    <col min="15626" max="15626" width="14.7265625" style="2" customWidth="1"/>
    <col min="15627" max="15627" width="9.54296875" style="2" customWidth="1"/>
    <col min="15628" max="15629" width="12.26953125" style="2" customWidth="1"/>
    <col min="15630" max="15633" width="12.7265625" style="2" customWidth="1"/>
    <col min="15634" max="15634" width="12.26953125" style="2" bestFit="1" customWidth="1"/>
    <col min="15635" max="15635" width="13.26953125" style="2" customWidth="1"/>
    <col min="15636" max="15876" width="9.1796875" style="2"/>
    <col min="15877" max="15877" width="2.7265625" style="2" customWidth="1"/>
    <col min="15878" max="15878" width="9.1796875" style="2"/>
    <col min="15879" max="15879" width="40.26953125" style="2" bestFit="1" customWidth="1"/>
    <col min="15880" max="15880" width="12" style="2" customWidth="1"/>
    <col min="15881" max="15881" width="10" style="2" customWidth="1"/>
    <col min="15882" max="15882" width="14.7265625" style="2" customWidth="1"/>
    <col min="15883" max="15883" width="9.54296875" style="2" customWidth="1"/>
    <col min="15884" max="15885" width="12.26953125" style="2" customWidth="1"/>
    <col min="15886" max="15889" width="12.7265625" style="2" customWidth="1"/>
    <col min="15890" max="15890" width="12.26953125" style="2" bestFit="1" customWidth="1"/>
    <col min="15891" max="15891" width="13.26953125" style="2" customWidth="1"/>
    <col min="15892" max="16132" width="9.1796875" style="2"/>
    <col min="16133" max="16133" width="2.7265625" style="2" customWidth="1"/>
    <col min="16134" max="16134" width="9.1796875" style="2"/>
    <col min="16135" max="16135" width="40.26953125" style="2" bestFit="1" customWidth="1"/>
    <col min="16136" max="16136" width="12" style="2" customWidth="1"/>
    <col min="16137" max="16137" width="10" style="2" customWidth="1"/>
    <col min="16138" max="16138" width="14.7265625" style="2" customWidth="1"/>
    <col min="16139" max="16139" width="9.54296875" style="2" customWidth="1"/>
    <col min="16140" max="16141" width="12.26953125" style="2" customWidth="1"/>
    <col min="16142" max="16145" width="12.7265625" style="2" customWidth="1"/>
    <col min="16146" max="16146" width="12.26953125" style="2" bestFit="1" customWidth="1"/>
    <col min="16147" max="16147" width="13.26953125" style="2" customWidth="1"/>
    <col min="16148" max="16384" width="9.1796875" style="2"/>
  </cols>
  <sheetData>
    <row r="1" spans="1:25" ht="13" x14ac:dyDescent="0.3">
      <c r="L1" s="9"/>
    </row>
    <row r="2" spans="1:25" ht="13" x14ac:dyDescent="0.3">
      <c r="L2" s="9"/>
    </row>
    <row r="3" spans="1:25" ht="13" x14ac:dyDescent="0.3">
      <c r="L3" s="9"/>
    </row>
    <row r="4" spans="1:25" ht="13" x14ac:dyDescent="0.3">
      <c r="L4" s="9"/>
    </row>
    <row r="5" spans="1:25" ht="13" x14ac:dyDescent="0.3">
      <c r="L5" s="9"/>
    </row>
    <row r="6" spans="1:25" ht="13" x14ac:dyDescent="0.3">
      <c r="L6" s="9"/>
    </row>
    <row r="7" spans="1:25" ht="13" x14ac:dyDescent="0.3">
      <c r="L7" s="9"/>
      <c r="S7" s="73"/>
      <c r="T7" s="73"/>
    </row>
    <row r="9" spans="1:25" ht="18" x14ac:dyDescent="0.4">
      <c r="A9" s="116" t="s">
        <v>122</v>
      </c>
      <c r="B9" s="116"/>
      <c r="C9" s="116"/>
      <c r="D9" s="116"/>
      <c r="E9" s="116"/>
      <c r="F9" s="116"/>
      <c r="G9" s="116"/>
      <c r="H9" s="116"/>
      <c r="I9" s="116"/>
      <c r="J9" s="116"/>
      <c r="K9" s="116"/>
      <c r="L9" s="116"/>
      <c r="M9" s="116"/>
      <c r="N9" s="116"/>
      <c r="O9" s="116"/>
      <c r="P9" s="116"/>
      <c r="Q9" s="116"/>
      <c r="R9" s="116"/>
      <c r="S9" s="116"/>
      <c r="Y9" s="2" t="s">
        <v>121</v>
      </c>
    </row>
    <row r="10" spans="1:25" ht="18" x14ac:dyDescent="0.4">
      <c r="A10" s="116" t="s">
        <v>120</v>
      </c>
      <c r="B10" s="116"/>
      <c r="C10" s="116"/>
      <c r="D10" s="116"/>
      <c r="E10" s="116"/>
      <c r="F10" s="116"/>
      <c r="G10" s="116"/>
      <c r="H10" s="116"/>
      <c r="I10" s="116"/>
      <c r="J10" s="116"/>
      <c r="K10" s="116"/>
      <c r="L10" s="116"/>
      <c r="M10" s="116"/>
      <c r="N10" s="116"/>
      <c r="O10" s="116"/>
      <c r="P10" s="116"/>
      <c r="Q10" s="116"/>
      <c r="R10" s="116"/>
      <c r="S10" s="116"/>
      <c r="Y10" s="2" t="s">
        <v>119</v>
      </c>
    </row>
    <row r="11" spans="1:25" ht="18" x14ac:dyDescent="0.4">
      <c r="A11" s="116"/>
      <c r="B11" s="116"/>
      <c r="C11" s="116"/>
      <c r="D11" s="116"/>
      <c r="E11" s="116"/>
      <c r="F11" s="116"/>
      <c r="G11" s="116"/>
      <c r="H11" s="116"/>
      <c r="I11" s="116"/>
      <c r="J11" s="116"/>
      <c r="K11" s="116"/>
      <c r="L11" s="116"/>
      <c r="M11" s="116"/>
      <c r="N11" s="116"/>
      <c r="O11" s="116"/>
      <c r="P11" s="116"/>
      <c r="Q11" s="116"/>
      <c r="R11" s="116"/>
      <c r="S11" s="116"/>
      <c r="Y11" s="2" t="s">
        <v>107</v>
      </c>
    </row>
    <row r="12" spans="1:25" ht="18" x14ac:dyDescent="0.4">
      <c r="A12" s="72" t="s">
        <v>118</v>
      </c>
      <c r="B12" s="64"/>
      <c r="C12" s="64"/>
      <c r="D12" s="64"/>
      <c r="E12" s="64"/>
      <c r="F12" s="64"/>
      <c r="G12" s="64"/>
      <c r="H12" s="64"/>
      <c r="I12" s="64"/>
      <c r="J12" s="64"/>
      <c r="K12" s="64"/>
      <c r="L12" s="64"/>
      <c r="M12" s="64"/>
      <c r="N12" s="64"/>
      <c r="O12" s="64"/>
      <c r="P12" s="64"/>
      <c r="Q12" s="64"/>
      <c r="R12" s="64"/>
      <c r="S12" s="64"/>
    </row>
    <row r="13" spans="1:25" ht="18" x14ac:dyDescent="0.4">
      <c r="A13" s="64"/>
      <c r="B13" s="64"/>
      <c r="C13" s="64"/>
      <c r="D13" s="64"/>
      <c r="E13" s="64"/>
      <c r="F13" s="64"/>
      <c r="G13" s="64"/>
      <c r="H13" s="64"/>
      <c r="I13" s="64"/>
      <c r="J13" s="64"/>
      <c r="K13" s="64"/>
      <c r="L13" s="64"/>
      <c r="M13" s="64"/>
      <c r="N13" s="64"/>
      <c r="O13" s="64"/>
      <c r="P13" s="64"/>
      <c r="Q13" s="64"/>
      <c r="R13" s="64"/>
      <c r="S13" s="64"/>
    </row>
    <row r="14" spans="1:25" ht="51" customHeight="1" x14ac:dyDescent="0.25">
      <c r="A14" s="117" t="s">
        <v>117</v>
      </c>
      <c r="B14" s="118"/>
      <c r="C14" s="119" t="s">
        <v>116</v>
      </c>
      <c r="D14" s="119"/>
      <c r="E14" s="119"/>
      <c r="F14" s="119"/>
      <c r="G14" s="119"/>
      <c r="H14" s="119"/>
      <c r="I14" s="119"/>
      <c r="J14" s="119"/>
      <c r="K14" s="119"/>
      <c r="L14" s="119"/>
      <c r="M14" s="119"/>
      <c r="N14" s="119"/>
      <c r="O14" s="119"/>
      <c r="P14" s="119"/>
      <c r="Q14" s="119"/>
      <c r="R14" s="71" t="s">
        <v>115</v>
      </c>
      <c r="S14" s="70" t="s">
        <v>114</v>
      </c>
      <c r="Y14" s="2">
        <v>2012</v>
      </c>
    </row>
    <row r="15" spans="1:25" ht="35.25" customHeight="1" x14ac:dyDescent="0.25">
      <c r="A15" s="107" t="s">
        <v>113</v>
      </c>
      <c r="B15" s="108"/>
      <c r="C15" s="109" t="s">
        <v>112</v>
      </c>
      <c r="D15" s="109"/>
      <c r="E15" s="109"/>
      <c r="F15" s="109"/>
      <c r="G15" s="109"/>
      <c r="H15" s="109"/>
      <c r="I15" s="109"/>
      <c r="J15" s="109"/>
      <c r="K15" s="109"/>
      <c r="L15" s="109"/>
      <c r="M15" s="109"/>
      <c r="N15" s="109"/>
      <c r="O15" s="109"/>
      <c r="P15" s="109"/>
      <c r="Q15" s="109"/>
      <c r="R15" s="68"/>
      <c r="S15" s="69"/>
      <c r="Y15" s="2">
        <v>2013</v>
      </c>
    </row>
    <row r="16" spans="1:25" ht="30.75" customHeight="1" x14ac:dyDescent="0.25">
      <c r="A16" s="107" t="s">
        <v>111</v>
      </c>
      <c r="B16" s="108"/>
      <c r="C16" s="109" t="s">
        <v>110</v>
      </c>
      <c r="D16" s="109"/>
      <c r="E16" s="109"/>
      <c r="F16" s="109"/>
      <c r="G16" s="109"/>
      <c r="H16" s="109"/>
      <c r="I16" s="109"/>
      <c r="J16" s="109"/>
      <c r="K16" s="109"/>
      <c r="L16" s="109"/>
      <c r="M16" s="109"/>
      <c r="N16" s="109"/>
      <c r="O16" s="109"/>
      <c r="P16" s="109"/>
      <c r="Q16" s="109"/>
      <c r="R16" s="68"/>
      <c r="S16" s="68"/>
      <c r="Y16" s="2">
        <v>2014</v>
      </c>
    </row>
    <row r="17" spans="1:25" ht="36.75" customHeight="1" x14ac:dyDescent="0.25">
      <c r="A17" s="109" t="s">
        <v>109</v>
      </c>
      <c r="B17" s="109"/>
      <c r="C17" s="109" t="s">
        <v>108</v>
      </c>
      <c r="D17" s="109"/>
      <c r="E17" s="109"/>
      <c r="F17" s="109"/>
      <c r="G17" s="109"/>
      <c r="H17" s="109"/>
      <c r="I17" s="109"/>
      <c r="J17" s="109"/>
      <c r="K17" s="109"/>
      <c r="L17" s="109"/>
      <c r="M17" s="109"/>
      <c r="N17" s="109"/>
      <c r="O17" s="109"/>
      <c r="P17" s="109"/>
      <c r="Q17" s="109"/>
      <c r="R17" s="68">
        <v>2020</v>
      </c>
      <c r="S17" s="68" t="s">
        <v>107</v>
      </c>
      <c r="Y17" s="2">
        <v>2015</v>
      </c>
    </row>
    <row r="18" spans="1:25" ht="36.75" customHeight="1" x14ac:dyDescent="0.25">
      <c r="A18" s="7"/>
      <c r="B18" s="7"/>
      <c r="C18" s="67"/>
      <c r="D18" s="67"/>
      <c r="E18" s="67"/>
      <c r="F18" s="67"/>
      <c r="G18" s="67"/>
      <c r="H18" s="67"/>
      <c r="I18" s="67"/>
      <c r="J18" s="67"/>
      <c r="K18" s="67"/>
      <c r="L18" s="67"/>
      <c r="M18" s="67"/>
      <c r="N18" s="67"/>
      <c r="O18" s="67"/>
      <c r="P18" s="67"/>
      <c r="Q18" s="67"/>
      <c r="R18" s="67"/>
      <c r="S18" s="66"/>
      <c r="Y18" s="2">
        <v>2016</v>
      </c>
    </row>
    <row r="19" spans="1:25" ht="13.5" thickBot="1" x14ac:dyDescent="0.3">
      <c r="A19" s="65"/>
      <c r="B19" s="65"/>
      <c r="C19" s="65"/>
      <c r="D19" s="65"/>
      <c r="E19" s="65"/>
      <c r="F19" s="65"/>
      <c r="G19" s="65"/>
      <c r="H19" s="65"/>
      <c r="I19" s="65"/>
      <c r="J19" s="65"/>
      <c r="K19" s="65"/>
      <c r="L19" s="65"/>
      <c r="M19" s="65"/>
      <c r="N19" s="65"/>
      <c r="O19" s="65"/>
      <c r="P19" s="65"/>
      <c r="Q19" s="65"/>
      <c r="R19" s="65"/>
      <c r="S19" s="65"/>
      <c r="Y19" s="2">
        <v>2017</v>
      </c>
    </row>
    <row r="20" spans="1:25" ht="18.75" customHeight="1" thickBot="1" x14ac:dyDescent="0.45">
      <c r="A20" s="64"/>
      <c r="B20" s="64"/>
      <c r="C20" s="110" t="s">
        <v>106</v>
      </c>
      <c r="D20" s="111"/>
      <c r="E20" s="111"/>
      <c r="F20" s="111"/>
      <c r="G20" s="111"/>
      <c r="H20" s="111"/>
      <c r="I20" s="112"/>
      <c r="J20" s="113" t="s">
        <v>105</v>
      </c>
      <c r="K20" s="114"/>
      <c r="L20" s="114"/>
      <c r="M20" s="114"/>
      <c r="N20" s="113" t="s">
        <v>104</v>
      </c>
      <c r="O20" s="114"/>
      <c r="P20" s="114"/>
      <c r="Q20" s="115"/>
      <c r="R20" s="64"/>
      <c r="S20" s="64"/>
      <c r="Y20" s="2">
        <v>2018</v>
      </c>
    </row>
    <row r="21" spans="1:25" ht="63.75" customHeight="1" x14ac:dyDescent="0.25">
      <c r="A21" s="102" t="s">
        <v>103</v>
      </c>
      <c r="B21" s="104" t="s">
        <v>102</v>
      </c>
      <c r="C21" s="60" t="s">
        <v>101</v>
      </c>
      <c r="D21" s="63" t="s">
        <v>100</v>
      </c>
      <c r="E21" s="58" t="s">
        <v>99</v>
      </c>
      <c r="F21" s="60" t="s">
        <v>98</v>
      </c>
      <c r="G21" s="63" t="s">
        <v>97</v>
      </c>
      <c r="H21" s="58" t="s">
        <v>96</v>
      </c>
      <c r="I21" s="62" t="s">
        <v>95</v>
      </c>
      <c r="J21" s="60" t="s">
        <v>94</v>
      </c>
      <c r="K21" s="59" t="s">
        <v>93</v>
      </c>
      <c r="L21" s="59" t="s">
        <v>92</v>
      </c>
      <c r="M21" s="61" t="s">
        <v>91</v>
      </c>
      <c r="N21" s="60" t="s">
        <v>90</v>
      </c>
      <c r="O21" s="59" t="s">
        <v>89</v>
      </c>
      <c r="P21" s="59" t="s">
        <v>88</v>
      </c>
      <c r="Q21" s="58" t="s">
        <v>87</v>
      </c>
      <c r="R21" s="57" t="s">
        <v>86</v>
      </c>
      <c r="S21" s="56" t="s">
        <v>85</v>
      </c>
      <c r="Y21" s="2">
        <v>2019</v>
      </c>
    </row>
    <row r="22" spans="1:25" ht="13.5" thickBot="1" x14ac:dyDescent="0.35">
      <c r="A22" s="103"/>
      <c r="B22" s="105"/>
      <c r="C22" s="55" t="s">
        <v>84</v>
      </c>
      <c r="D22" s="52" t="s">
        <v>83</v>
      </c>
      <c r="E22" s="46" t="s">
        <v>82</v>
      </c>
      <c r="F22" s="55" t="s">
        <v>1</v>
      </c>
      <c r="G22" s="52" t="s">
        <v>81</v>
      </c>
      <c r="H22" s="46" t="s">
        <v>80</v>
      </c>
      <c r="I22" s="54" t="s">
        <v>0</v>
      </c>
      <c r="J22" s="53" t="s">
        <v>79</v>
      </c>
      <c r="K22" s="51" t="s">
        <v>78</v>
      </c>
      <c r="L22" s="52" t="s">
        <v>77</v>
      </c>
      <c r="M22" s="51" t="s">
        <v>76</v>
      </c>
      <c r="N22" s="50" t="s">
        <v>75</v>
      </c>
      <c r="O22" s="49" t="s">
        <v>74</v>
      </c>
      <c r="P22" s="49" t="s">
        <v>73</v>
      </c>
      <c r="Q22" s="48" t="s">
        <v>72</v>
      </c>
      <c r="R22" s="47" t="s">
        <v>71</v>
      </c>
      <c r="S22" s="46" t="s">
        <v>70</v>
      </c>
      <c r="Y22" s="2">
        <v>2020</v>
      </c>
    </row>
    <row r="23" spans="1:25" ht="25" x14ac:dyDescent="0.3">
      <c r="A23" s="45">
        <v>1611</v>
      </c>
      <c r="B23" s="44" t="s">
        <v>69</v>
      </c>
      <c r="C23" s="36">
        <v>69572669.109999999</v>
      </c>
      <c r="D23" s="35">
        <v>36877356.769999996</v>
      </c>
      <c r="E23" s="34">
        <v>32695312.340000004</v>
      </c>
      <c r="F23" s="36">
        <v>198453136.8431403</v>
      </c>
      <c r="G23" s="35">
        <v>31870339.189999998</v>
      </c>
      <c r="H23" s="34">
        <v>166582797.65314031</v>
      </c>
      <c r="I23" s="33">
        <v>30655578.529642459</v>
      </c>
      <c r="J23" s="32">
        <v>4.9126566349913681</v>
      </c>
      <c r="K23" s="31">
        <v>0.20355585059157244</v>
      </c>
      <c r="L23" s="30">
        <v>6.3088870000000004</v>
      </c>
      <c r="M23" s="43">
        <v>0.15850656383606174</v>
      </c>
      <c r="N23" s="28">
        <v>6655322.1137258355</v>
      </c>
      <c r="O23" s="28">
        <v>26404466.850197237</v>
      </c>
      <c r="P23" s="27">
        <v>2429555.2075700876</v>
      </c>
      <c r="Q23" s="26">
        <v>35489344.171493165</v>
      </c>
      <c r="R23" s="25">
        <v>36099942.063359961</v>
      </c>
      <c r="S23" s="24">
        <v>610597.89186679572</v>
      </c>
      <c r="T23" s="12"/>
    </row>
    <row r="24" spans="1:25" ht="14" x14ac:dyDescent="0.3">
      <c r="A24" s="38">
        <v>1612</v>
      </c>
      <c r="B24" s="37" t="s">
        <v>68</v>
      </c>
      <c r="C24" s="36">
        <v>0</v>
      </c>
      <c r="D24" s="35">
        <v>0</v>
      </c>
      <c r="E24" s="34">
        <v>0</v>
      </c>
      <c r="F24" s="36">
        <v>0</v>
      </c>
      <c r="G24" s="35">
        <v>0</v>
      </c>
      <c r="H24" s="34">
        <v>0</v>
      </c>
      <c r="I24" s="33">
        <v>0</v>
      </c>
      <c r="J24" s="32">
        <v>0</v>
      </c>
      <c r="K24" s="31">
        <v>0</v>
      </c>
      <c r="L24" s="30">
        <v>0</v>
      </c>
      <c r="M24" s="41">
        <v>0</v>
      </c>
      <c r="N24" s="28">
        <v>0</v>
      </c>
      <c r="O24" s="28">
        <v>0</v>
      </c>
      <c r="P24" s="27">
        <v>0</v>
      </c>
      <c r="Q24" s="26">
        <v>0</v>
      </c>
      <c r="R24" s="25">
        <v>0</v>
      </c>
      <c r="S24" s="24">
        <v>0</v>
      </c>
      <c r="T24" s="12"/>
    </row>
    <row r="25" spans="1:25" ht="14" x14ac:dyDescent="0.3">
      <c r="A25" s="38">
        <v>1805</v>
      </c>
      <c r="B25" s="37" t="s">
        <v>56</v>
      </c>
      <c r="C25" s="36">
        <v>7588530.5800000001</v>
      </c>
      <c r="D25" s="35">
        <v>0</v>
      </c>
      <c r="E25" s="34">
        <v>7588530.5800000001</v>
      </c>
      <c r="F25" s="36">
        <v>0</v>
      </c>
      <c r="G25" s="35">
        <v>0</v>
      </c>
      <c r="H25" s="34">
        <v>0</v>
      </c>
      <c r="I25" s="33">
        <v>0</v>
      </c>
      <c r="J25" s="32">
        <v>0</v>
      </c>
      <c r="K25" s="31">
        <v>0</v>
      </c>
      <c r="L25" s="30">
        <v>0</v>
      </c>
      <c r="M25" s="41">
        <v>0</v>
      </c>
      <c r="N25" s="28">
        <v>0</v>
      </c>
      <c r="O25" s="28">
        <v>0</v>
      </c>
      <c r="P25" s="27">
        <v>0</v>
      </c>
      <c r="Q25" s="26">
        <v>0</v>
      </c>
      <c r="R25" s="25">
        <v>0</v>
      </c>
      <c r="S25" s="24">
        <v>0</v>
      </c>
      <c r="T25" s="12"/>
    </row>
    <row r="26" spans="1:25" ht="14" x14ac:dyDescent="0.3">
      <c r="A26" s="38">
        <v>1808</v>
      </c>
      <c r="B26" s="37" t="s">
        <v>67</v>
      </c>
      <c r="C26" s="36">
        <v>29677626.34</v>
      </c>
      <c r="D26" s="35">
        <v>3502025.4599999953</v>
      </c>
      <c r="E26" s="34">
        <v>26175600.880000003</v>
      </c>
      <c r="F26" s="36">
        <v>108629124.48734494</v>
      </c>
      <c r="G26" s="35">
        <v>5350</v>
      </c>
      <c r="H26" s="34">
        <v>108623774.48734494</v>
      </c>
      <c r="I26" s="33">
        <v>2986709.7712636334</v>
      </c>
      <c r="J26" s="32">
        <v>18.078214114898515</v>
      </c>
      <c r="K26" s="31">
        <v>5.5315198373266622E-2</v>
      </c>
      <c r="L26" s="30">
        <v>61.390990000000002</v>
      </c>
      <c r="M26" s="41">
        <v>1.6289035247680481E-2</v>
      </c>
      <c r="N26" s="28">
        <v>1447908.5552166526</v>
      </c>
      <c r="O26" s="28">
        <v>1769376.4913604574</v>
      </c>
      <c r="P26" s="27">
        <v>24325.310369352515</v>
      </c>
      <c r="Q26" s="26">
        <v>3241610.3569464623</v>
      </c>
      <c r="R26" s="25">
        <v>3720101.5825348333</v>
      </c>
      <c r="S26" s="24">
        <v>478491.22558837105</v>
      </c>
      <c r="T26" s="12"/>
    </row>
    <row r="27" spans="1:25" ht="14" x14ac:dyDescent="0.3">
      <c r="A27" s="38">
        <v>1815</v>
      </c>
      <c r="B27" s="37" t="s">
        <v>66</v>
      </c>
      <c r="C27" s="36">
        <v>5839954.9000000004</v>
      </c>
      <c r="D27" s="35">
        <v>13224.44</v>
      </c>
      <c r="E27" s="34">
        <v>5826730.46</v>
      </c>
      <c r="F27" s="36">
        <v>32499983.24030773</v>
      </c>
      <c r="G27" s="35">
        <v>0</v>
      </c>
      <c r="H27" s="34">
        <v>32499983.24030773</v>
      </c>
      <c r="I27" s="33">
        <v>112337.4636620184</v>
      </c>
      <c r="J27" s="32">
        <v>14.451758077603918</v>
      </c>
      <c r="K27" s="31">
        <v>6.9195733462333098E-2</v>
      </c>
      <c r="L27" s="30">
        <v>36.844090000000001</v>
      </c>
      <c r="M27" s="41">
        <v>2.7141394997135224E-2</v>
      </c>
      <c r="N27" s="28">
        <v>403184.88786701747</v>
      </c>
      <c r="O27" s="28">
        <v>882094.88252546685</v>
      </c>
      <c r="P27" s="27">
        <v>1524.4977371135833</v>
      </c>
      <c r="Q27" s="26">
        <v>1286804.2681295979</v>
      </c>
      <c r="R27" s="25">
        <v>1325172.3874599901</v>
      </c>
      <c r="S27" s="24">
        <v>38368.119330392219</v>
      </c>
      <c r="T27" s="12"/>
    </row>
    <row r="28" spans="1:25" ht="14" x14ac:dyDescent="0.3">
      <c r="A28" s="38">
        <v>1820</v>
      </c>
      <c r="B28" s="37" t="s">
        <v>65</v>
      </c>
      <c r="C28" s="36">
        <v>112667455.2</v>
      </c>
      <c r="D28" s="35">
        <v>3473401.1500000004</v>
      </c>
      <c r="E28" s="34">
        <v>109194054.05</v>
      </c>
      <c r="F28" s="36">
        <v>131457317.88823333</v>
      </c>
      <c r="G28" s="35">
        <v>0</v>
      </c>
      <c r="H28" s="34">
        <v>131457317.88823333</v>
      </c>
      <c r="I28" s="33">
        <v>27166845.689579301</v>
      </c>
      <c r="J28" s="32">
        <v>19.200149507954713</v>
      </c>
      <c r="K28" s="31">
        <v>5.2082927770208003E-2</v>
      </c>
      <c r="L28" s="30">
        <v>31.132819999999999</v>
      </c>
      <c r="M28" s="41">
        <v>3.2120443955928182E-2</v>
      </c>
      <c r="N28" s="28">
        <v>5687146.030022338</v>
      </c>
      <c r="O28" s="28">
        <v>4222467.4118256345</v>
      </c>
      <c r="P28" s="27">
        <v>436305.57221574051</v>
      </c>
      <c r="Q28" s="26">
        <v>10345919.014063712</v>
      </c>
      <c r="R28" s="25">
        <v>11273000.411862288</v>
      </c>
      <c r="S28" s="24">
        <v>927081.39779857546</v>
      </c>
      <c r="T28" s="12"/>
    </row>
    <row r="29" spans="1:25" ht="14" x14ac:dyDescent="0.3">
      <c r="A29" s="38">
        <v>1830</v>
      </c>
      <c r="B29" s="37" t="s">
        <v>64</v>
      </c>
      <c r="C29" s="36">
        <v>208620348.13425463</v>
      </c>
      <c r="D29" s="35">
        <v>763354.3600000001</v>
      </c>
      <c r="E29" s="34">
        <v>207856993.77425462</v>
      </c>
      <c r="F29" s="36">
        <v>257737418.66225249</v>
      </c>
      <c r="G29" s="35">
        <v>1397280.5399999998</v>
      </c>
      <c r="H29" s="34">
        <v>256340138.12225249</v>
      </c>
      <c r="I29" s="33">
        <v>34478688.080454938</v>
      </c>
      <c r="J29" s="32">
        <v>31.604041185194109</v>
      </c>
      <c r="K29" s="31">
        <v>3.1641523124849011E-2</v>
      </c>
      <c r="L29" s="30">
        <v>38.639719999999997</v>
      </c>
      <c r="M29" s="41">
        <v>2.5880104721255747E-2</v>
      </c>
      <c r="N29" s="28">
        <v>6576911.8751696749</v>
      </c>
      <c r="O29" s="28">
        <v>6634109.6188650569</v>
      </c>
      <c r="P29" s="27">
        <v>446156.02908684302</v>
      </c>
      <c r="Q29" s="26">
        <v>13657177.523121575</v>
      </c>
      <c r="R29" s="25">
        <v>11739345.728909777</v>
      </c>
      <c r="S29" s="24">
        <v>-1917831.7942117974</v>
      </c>
      <c r="T29" s="12"/>
    </row>
    <row r="30" spans="1:25" ht="14" x14ac:dyDescent="0.3">
      <c r="A30" s="38">
        <v>1835</v>
      </c>
      <c r="B30" s="37" t="s">
        <v>63</v>
      </c>
      <c r="C30" s="36">
        <v>197786422.94205889</v>
      </c>
      <c r="D30" s="35">
        <v>1150248.2600000002</v>
      </c>
      <c r="E30" s="34">
        <v>196636174.6820589</v>
      </c>
      <c r="F30" s="36">
        <v>318513788.38813239</v>
      </c>
      <c r="G30" s="35">
        <v>1713412.5500000003</v>
      </c>
      <c r="H30" s="34">
        <v>316800375.83813238</v>
      </c>
      <c r="I30" s="33">
        <v>47031817.285470627</v>
      </c>
      <c r="J30" s="32">
        <v>34.01873662217772</v>
      </c>
      <c r="K30" s="31">
        <v>2.9395565482231146E-2</v>
      </c>
      <c r="L30" s="30">
        <v>44.499960000000002</v>
      </c>
      <c r="M30" s="41">
        <v>2.2471930311847469E-2</v>
      </c>
      <c r="N30" s="28">
        <v>5780231.5490419045</v>
      </c>
      <c r="O30" s="28">
        <v>7119115.9686015984</v>
      </c>
      <c r="P30" s="27">
        <v>528447.86023931962</v>
      </c>
      <c r="Q30" s="26">
        <v>13427795.377882823</v>
      </c>
      <c r="R30" s="25">
        <v>12364682.611566689</v>
      </c>
      <c r="S30" s="24">
        <v>-1063112.7663161345</v>
      </c>
      <c r="T30" s="12"/>
    </row>
    <row r="31" spans="1:25" ht="14" x14ac:dyDescent="0.3">
      <c r="A31" s="38">
        <v>1840</v>
      </c>
      <c r="B31" s="37" t="s">
        <v>62</v>
      </c>
      <c r="C31" s="36">
        <v>639376709.56217277</v>
      </c>
      <c r="D31" s="35">
        <v>10972359.139999999</v>
      </c>
      <c r="E31" s="34">
        <v>628404350.42217278</v>
      </c>
      <c r="F31" s="36">
        <v>816883788.54647517</v>
      </c>
      <c r="G31" s="35">
        <v>205791.29</v>
      </c>
      <c r="H31" s="34">
        <v>816677997.25647521</v>
      </c>
      <c r="I31" s="33">
        <v>111087569.91475828</v>
      </c>
      <c r="J31" s="32">
        <v>22.266492198628654</v>
      </c>
      <c r="K31" s="31">
        <v>4.4910531532289931E-2</v>
      </c>
      <c r="L31" s="30">
        <v>33.294370000000001</v>
      </c>
      <c r="M31" s="41">
        <v>3.0035108037785366E-2</v>
      </c>
      <c r="N31" s="28">
        <v>28221973.394663163</v>
      </c>
      <c r="O31" s="28">
        <v>24529011.879680414</v>
      </c>
      <c r="P31" s="27">
        <v>1668263.5820224001</v>
      </c>
      <c r="Q31" s="26">
        <v>54419248.856365979</v>
      </c>
      <c r="R31" s="25">
        <v>50257598.933059178</v>
      </c>
      <c r="S31" s="24">
        <v>-4161649.9233068004</v>
      </c>
      <c r="T31" s="12"/>
    </row>
    <row r="32" spans="1:25" ht="14" x14ac:dyDescent="0.3">
      <c r="A32" s="38">
        <v>1845</v>
      </c>
      <c r="B32" s="37" t="s">
        <v>61</v>
      </c>
      <c r="C32" s="36">
        <v>397494066.99264348</v>
      </c>
      <c r="D32" s="35">
        <v>7329047.7599999998</v>
      </c>
      <c r="E32" s="34">
        <v>390165019.23264349</v>
      </c>
      <c r="F32" s="36">
        <v>649960786.54377222</v>
      </c>
      <c r="G32" s="35">
        <v>5858817.9099999992</v>
      </c>
      <c r="H32" s="34">
        <v>644101968.63377225</v>
      </c>
      <c r="I32" s="33">
        <v>99413968.01882644</v>
      </c>
      <c r="J32" s="32">
        <v>31.090253262479479</v>
      </c>
      <c r="K32" s="31">
        <v>3.2164421163041017E-2</v>
      </c>
      <c r="L32" s="30">
        <v>37.52655</v>
      </c>
      <c r="M32" s="41">
        <v>2.6647800024249498E-2</v>
      </c>
      <c r="N32" s="28">
        <v>12549432.001684744</v>
      </c>
      <c r="O32" s="28">
        <v>17163900.455378186</v>
      </c>
      <c r="P32" s="27">
        <v>1324581.7696914109</v>
      </c>
      <c r="Q32" s="26">
        <v>31037914.226754341</v>
      </c>
      <c r="R32" s="25">
        <v>29225809.970517579</v>
      </c>
      <c r="S32" s="24">
        <v>-1812104.2562367618</v>
      </c>
      <c r="T32" s="12"/>
    </row>
    <row r="33" spans="1:20" ht="14" x14ac:dyDescent="0.3">
      <c r="A33" s="38">
        <v>1850</v>
      </c>
      <c r="B33" s="37" t="s">
        <v>60</v>
      </c>
      <c r="C33" s="36">
        <v>305215157.2244491</v>
      </c>
      <c r="D33" s="35">
        <v>13904114.34</v>
      </c>
      <c r="E33" s="34">
        <v>291311042.88444912</v>
      </c>
      <c r="F33" s="36">
        <v>429505249.37401348</v>
      </c>
      <c r="G33" s="35">
        <v>1520860.2400000002</v>
      </c>
      <c r="H33" s="34">
        <v>427984389.13401347</v>
      </c>
      <c r="I33" s="33">
        <v>79659606.747545719</v>
      </c>
      <c r="J33" s="32">
        <v>18.141098326621151</v>
      </c>
      <c r="K33" s="31">
        <v>5.5123454048675226E-2</v>
      </c>
      <c r="L33" s="30">
        <v>27.376370000000001</v>
      </c>
      <c r="M33" s="41">
        <v>3.6527852304743105E-2</v>
      </c>
      <c r="N33" s="28">
        <v>16058070.886312589</v>
      </c>
      <c r="O33" s="28">
        <v>15633350.555022944</v>
      </c>
      <c r="P33" s="27">
        <v>1454897.1749641337</v>
      </c>
      <c r="Q33" s="26">
        <v>33146318.616299666</v>
      </c>
      <c r="R33" s="25">
        <v>28236014.546484713</v>
      </c>
      <c r="S33" s="24">
        <v>-4910304.069814954</v>
      </c>
      <c r="T33" s="12"/>
    </row>
    <row r="34" spans="1:20" ht="14" x14ac:dyDescent="0.3">
      <c r="A34" s="38">
        <v>1855</v>
      </c>
      <c r="B34" s="37" t="s">
        <v>59</v>
      </c>
      <c r="C34" s="36">
        <v>61419385.125160955</v>
      </c>
      <c r="D34" s="35">
        <v>720463.6399999999</v>
      </c>
      <c r="E34" s="34">
        <v>60698921.485160954</v>
      </c>
      <c r="F34" s="36">
        <v>105076499.0775121</v>
      </c>
      <c r="G34" s="35">
        <v>77979.27</v>
      </c>
      <c r="H34" s="34">
        <v>104998519.8075121</v>
      </c>
      <c r="I34" s="33">
        <v>19867314.51078622</v>
      </c>
      <c r="J34" s="32">
        <v>40.496489425525951</v>
      </c>
      <c r="K34" s="31">
        <v>2.4693498478158826E-2</v>
      </c>
      <c r="L34" s="30">
        <v>44.487169999999999</v>
      </c>
      <c r="M34" s="41">
        <v>2.2478390960809599E-2</v>
      </c>
      <c r="N34" s="28">
        <v>1498868.725319704</v>
      </c>
      <c r="O34" s="28">
        <v>2360197.7785395677</v>
      </c>
      <c r="P34" s="27">
        <v>223292.63145740918</v>
      </c>
      <c r="Q34" s="26">
        <v>4082359.1353166811</v>
      </c>
      <c r="R34" s="25">
        <v>3818256.1212778557</v>
      </c>
      <c r="S34" s="24">
        <v>-264103.01403882541</v>
      </c>
      <c r="T34" s="12"/>
    </row>
    <row r="35" spans="1:20" ht="14" x14ac:dyDescent="0.3">
      <c r="A35" s="38">
        <v>1860</v>
      </c>
      <c r="B35" s="37" t="s">
        <v>58</v>
      </c>
      <c r="C35" s="36">
        <v>44538582.523998156</v>
      </c>
      <c r="D35" s="35">
        <v>1198476.4100000001</v>
      </c>
      <c r="E35" s="34">
        <v>43340106.11399816</v>
      </c>
      <c r="F35" s="36">
        <v>99880785.67059055</v>
      </c>
      <c r="G35" s="35">
        <v>273348.45999999996</v>
      </c>
      <c r="H35" s="34">
        <v>99607437.210590556</v>
      </c>
      <c r="I35" s="33">
        <v>20046264.01802922</v>
      </c>
      <c r="J35" s="32">
        <v>19.715240917221447</v>
      </c>
      <c r="K35" s="31">
        <v>5.0722180073715997E-2</v>
      </c>
      <c r="L35" s="30">
        <v>21.063569999999999</v>
      </c>
      <c r="M35" s="41">
        <v>4.7475333003854522E-2</v>
      </c>
      <c r="N35" s="28">
        <v>2198304.6667281743</v>
      </c>
      <c r="O35" s="28">
        <v>4728896.251233317</v>
      </c>
      <c r="P35" s="27">
        <v>475851.52986956201</v>
      </c>
      <c r="Q35" s="26">
        <v>7403052.4478310533</v>
      </c>
      <c r="R35" s="25">
        <v>6389229.6023461968</v>
      </c>
      <c r="S35" s="24">
        <v>-1013822.8454848565</v>
      </c>
      <c r="T35" s="12"/>
    </row>
    <row r="36" spans="1:20" ht="14" x14ac:dyDescent="0.3">
      <c r="A36" s="38">
        <v>1860</v>
      </c>
      <c r="B36" s="37" t="s">
        <v>57</v>
      </c>
      <c r="C36" s="36">
        <v>94589513.485141322</v>
      </c>
      <c r="D36" s="35">
        <v>2176233.2400000002</v>
      </c>
      <c r="E36" s="34">
        <v>92413280.245141327</v>
      </c>
      <c r="F36" s="36">
        <v>52089047.83383368</v>
      </c>
      <c r="G36" s="35">
        <v>106085.44</v>
      </c>
      <c r="H36" s="34">
        <v>51982962.393833682</v>
      </c>
      <c r="I36" s="33">
        <v>9339433.4033947699</v>
      </c>
      <c r="J36" s="32">
        <v>9.7539900842165128</v>
      </c>
      <c r="K36" s="31">
        <v>0.10252214646169848</v>
      </c>
      <c r="L36" s="30">
        <v>15</v>
      </c>
      <c r="M36" s="41">
        <v>6.6666666666666666E-2</v>
      </c>
      <c r="N36" s="28">
        <v>9474407.8522983659</v>
      </c>
      <c r="O36" s="28">
        <v>3465530.826255579</v>
      </c>
      <c r="P36" s="27">
        <v>311314.44677982567</v>
      </c>
      <c r="Q36" s="26">
        <v>13251253.125333769</v>
      </c>
      <c r="R36" s="25">
        <v>12222116.719466183</v>
      </c>
      <c r="S36" s="24">
        <v>-1029136.4058675859</v>
      </c>
      <c r="T36" s="12"/>
    </row>
    <row r="37" spans="1:20" ht="14" x14ac:dyDescent="0.3">
      <c r="A37" s="38">
        <v>1905</v>
      </c>
      <c r="B37" s="37" t="s">
        <v>56</v>
      </c>
      <c r="C37" s="36">
        <v>9150993.6999999993</v>
      </c>
      <c r="D37" s="35">
        <v>0</v>
      </c>
      <c r="E37" s="34">
        <v>9150993.6999999993</v>
      </c>
      <c r="F37" s="36">
        <v>9347821.9199999999</v>
      </c>
      <c r="G37" s="35">
        <v>0</v>
      </c>
      <c r="H37" s="34">
        <v>9347821.9199999999</v>
      </c>
      <c r="I37" s="33">
        <v>0</v>
      </c>
      <c r="J37" s="32">
        <v>0</v>
      </c>
      <c r="K37" s="31">
        <v>0</v>
      </c>
      <c r="L37" s="30">
        <v>0</v>
      </c>
      <c r="M37" s="41">
        <v>0</v>
      </c>
      <c r="N37" s="28">
        <v>0</v>
      </c>
      <c r="O37" s="28">
        <v>0</v>
      </c>
      <c r="P37" s="27">
        <v>0</v>
      </c>
      <c r="Q37" s="26">
        <v>0</v>
      </c>
      <c r="R37" s="25">
        <v>0</v>
      </c>
      <c r="S37" s="24">
        <v>0</v>
      </c>
      <c r="T37" s="12"/>
    </row>
    <row r="38" spans="1:20" ht="14" x14ac:dyDescent="0.3">
      <c r="A38" s="38">
        <v>1908</v>
      </c>
      <c r="B38" s="37" t="s">
        <v>55</v>
      </c>
      <c r="C38" s="36">
        <v>65356634.369999997</v>
      </c>
      <c r="D38" s="35">
        <v>5869810.2899999991</v>
      </c>
      <c r="E38" s="34">
        <v>59486824.079999998</v>
      </c>
      <c r="F38" s="36">
        <v>195237452.29106718</v>
      </c>
      <c r="G38" s="35">
        <v>2372563.44</v>
      </c>
      <c r="H38" s="34">
        <v>192864888.85106719</v>
      </c>
      <c r="I38" s="33">
        <v>2499407.9489527824</v>
      </c>
      <c r="J38" s="32">
        <v>12.892898855866139</v>
      </c>
      <c r="K38" s="31">
        <v>7.7562075928720248E-2</v>
      </c>
      <c r="L38" s="30">
        <v>30.843830000000001</v>
      </c>
      <c r="M38" s="41">
        <v>3.2421395138022745E-2</v>
      </c>
      <c r="N38" s="28">
        <v>4613921.5660513844</v>
      </c>
      <c r="O38" s="28">
        <v>6252948.7696912857</v>
      </c>
      <c r="P38" s="27">
        <v>40517.14636205657</v>
      </c>
      <c r="Q38" s="26">
        <v>10907387.482104728</v>
      </c>
      <c r="R38" s="25">
        <v>11382931.725571051</v>
      </c>
      <c r="S38" s="24">
        <v>475544.24346632324</v>
      </c>
      <c r="T38" s="12"/>
    </row>
    <row r="39" spans="1:20" ht="14" x14ac:dyDescent="0.3">
      <c r="A39" s="38">
        <v>1910</v>
      </c>
      <c r="B39" s="37" t="s">
        <v>54</v>
      </c>
      <c r="C39" s="36">
        <v>701433.85</v>
      </c>
      <c r="D39" s="35">
        <v>701433.85000000009</v>
      </c>
      <c r="E39" s="34">
        <v>0</v>
      </c>
      <c r="F39" s="36">
        <v>52406.240000000005</v>
      </c>
      <c r="G39" s="35">
        <v>52406.26</v>
      </c>
      <c r="H39" s="34">
        <v>-1.9999999996798579E-2</v>
      </c>
      <c r="I39" s="33">
        <v>0</v>
      </c>
      <c r="J39" s="32">
        <v>3.0332897847515561</v>
      </c>
      <c r="K39" s="31">
        <v>0.32967506270816316</v>
      </c>
      <c r="L39" s="30">
        <v>5</v>
      </c>
      <c r="M39" s="41">
        <v>0.2</v>
      </c>
      <c r="N39" s="28">
        <v>0</v>
      </c>
      <c r="O39" s="28">
        <v>-3.9999999993597154E-3</v>
      </c>
      <c r="P39" s="27">
        <v>0</v>
      </c>
      <c r="Q39" s="26">
        <v>-3.9999999993597154E-3</v>
      </c>
      <c r="R39" s="25">
        <v>0</v>
      </c>
      <c r="S39" s="24">
        <v>3.9999999993597154E-3</v>
      </c>
      <c r="T39" s="12"/>
    </row>
    <row r="40" spans="1:20" ht="14" x14ac:dyDescent="0.3">
      <c r="A40" s="38">
        <v>1915</v>
      </c>
      <c r="B40" s="37" t="s">
        <v>53</v>
      </c>
      <c r="C40" s="36">
        <v>9802430.8100000005</v>
      </c>
      <c r="D40" s="35">
        <v>5698460.2199999997</v>
      </c>
      <c r="E40" s="34">
        <v>4103970.5900000008</v>
      </c>
      <c r="F40" s="36">
        <v>10150022.111055596</v>
      </c>
      <c r="G40" s="35">
        <v>0</v>
      </c>
      <c r="H40" s="34">
        <v>10150022.111055596</v>
      </c>
      <c r="I40" s="33">
        <v>896014.17037929967</v>
      </c>
      <c r="J40" s="32">
        <v>5.8741505074852896</v>
      </c>
      <c r="K40" s="31">
        <v>0.17023738134147634</v>
      </c>
      <c r="L40" s="30">
        <v>10</v>
      </c>
      <c r="M40" s="41">
        <v>0.1</v>
      </c>
      <c r="N40" s="28">
        <v>698649.20634403382</v>
      </c>
      <c r="O40" s="28">
        <v>1015002.2111055596</v>
      </c>
      <c r="P40" s="27">
        <v>44800.708518964981</v>
      </c>
      <c r="Q40" s="26">
        <v>1758452.1259685585</v>
      </c>
      <c r="R40" s="25">
        <v>1905523.0604409915</v>
      </c>
      <c r="S40" s="24">
        <v>147070.93447243306</v>
      </c>
      <c r="T40" s="12"/>
    </row>
    <row r="41" spans="1:20" ht="14" x14ac:dyDescent="0.3">
      <c r="A41" s="38">
        <v>1920</v>
      </c>
      <c r="B41" s="37" t="s">
        <v>52</v>
      </c>
      <c r="C41" s="36">
        <v>11192630.920000002</v>
      </c>
      <c r="D41" s="35">
        <v>11254519.940000001</v>
      </c>
      <c r="E41" s="34">
        <v>-61889.019999999553</v>
      </c>
      <c r="F41" s="36">
        <v>66770006.995976314</v>
      </c>
      <c r="G41" s="35">
        <v>23468331.18</v>
      </c>
      <c r="H41" s="34">
        <v>43301675.815976314</v>
      </c>
      <c r="I41" s="33">
        <v>11081695.814022198</v>
      </c>
      <c r="J41" s="32">
        <v>3.3410893109135502</v>
      </c>
      <c r="K41" s="31">
        <v>0.2993035824374809</v>
      </c>
      <c r="L41" s="30">
        <v>4.569693</v>
      </c>
      <c r="M41" s="41">
        <v>0.21883308134704016</v>
      </c>
      <c r="N41" s="28">
        <v>-18523.605399544769</v>
      </c>
      <c r="O41" s="28">
        <v>9475839.146300707</v>
      </c>
      <c r="P41" s="27">
        <v>1212520.820766537</v>
      </c>
      <c r="Q41" s="26">
        <v>10669836.361667698</v>
      </c>
      <c r="R41" s="25">
        <v>11692221.501063688</v>
      </c>
      <c r="S41" s="24">
        <v>1022385.1393959895</v>
      </c>
      <c r="T41" s="12"/>
    </row>
    <row r="42" spans="1:20" ht="14" x14ac:dyDescent="0.3">
      <c r="A42" s="38">
        <v>1930</v>
      </c>
      <c r="B42" s="37" t="s">
        <v>51</v>
      </c>
      <c r="C42" s="36">
        <v>21967081</v>
      </c>
      <c r="D42" s="35">
        <v>21784692.490000002</v>
      </c>
      <c r="E42" s="34">
        <v>182388.50999999791</v>
      </c>
      <c r="F42" s="36">
        <v>19866631.050101008</v>
      </c>
      <c r="G42" s="35">
        <v>419947.8899999999</v>
      </c>
      <c r="H42" s="34">
        <v>19446683.160101008</v>
      </c>
      <c r="I42" s="33">
        <v>4654923.6868187869</v>
      </c>
      <c r="J42" s="32">
        <v>4.0320786262401098</v>
      </c>
      <c r="K42" s="31">
        <v>0.24801103666286742</v>
      </c>
      <c r="L42" s="30">
        <v>7.4044179999999997</v>
      </c>
      <c r="M42" s="41">
        <v>0.13505450394615756</v>
      </c>
      <c r="N42" s="28">
        <v>45234.363440495246</v>
      </c>
      <c r="O42" s="28">
        <v>2626362.1475855373</v>
      </c>
      <c r="P42" s="27">
        <v>314334.20471526508</v>
      </c>
      <c r="Q42" s="26">
        <v>2985930.7157412977</v>
      </c>
      <c r="R42" s="25">
        <v>3045967.1444764487</v>
      </c>
      <c r="S42" s="24">
        <v>60036.428735150956</v>
      </c>
      <c r="T42" s="12"/>
    </row>
    <row r="43" spans="1:20" ht="14" x14ac:dyDescent="0.3">
      <c r="A43" s="38">
        <v>1935</v>
      </c>
      <c r="B43" s="37" t="s">
        <v>50</v>
      </c>
      <c r="C43" s="36">
        <v>7066.25</v>
      </c>
      <c r="D43" s="35">
        <v>7066.25</v>
      </c>
      <c r="E43" s="34">
        <v>0</v>
      </c>
      <c r="F43" s="36">
        <v>0</v>
      </c>
      <c r="G43" s="35">
        <v>0</v>
      </c>
      <c r="H43" s="34">
        <v>0</v>
      </c>
      <c r="I43" s="33">
        <v>0</v>
      </c>
      <c r="J43" s="32">
        <v>0</v>
      </c>
      <c r="K43" s="31">
        <v>0</v>
      </c>
      <c r="L43" s="30">
        <v>0</v>
      </c>
      <c r="M43" s="41">
        <v>0</v>
      </c>
      <c r="N43" s="28">
        <v>0</v>
      </c>
      <c r="O43" s="28">
        <v>0</v>
      </c>
      <c r="P43" s="27">
        <v>0</v>
      </c>
      <c r="Q43" s="26">
        <v>0</v>
      </c>
      <c r="R43" s="25">
        <v>0</v>
      </c>
      <c r="S43" s="24">
        <v>0</v>
      </c>
      <c r="T43" s="12"/>
    </row>
    <row r="44" spans="1:20" ht="14" x14ac:dyDescent="0.3">
      <c r="A44" s="38">
        <v>1940</v>
      </c>
      <c r="B44" s="37" t="s">
        <v>49</v>
      </c>
      <c r="C44" s="36">
        <v>11036987.16</v>
      </c>
      <c r="D44" s="35">
        <v>6458923.3800000008</v>
      </c>
      <c r="E44" s="34">
        <v>4578063.7799999993</v>
      </c>
      <c r="F44" s="36">
        <v>22591742.130545732</v>
      </c>
      <c r="G44" s="35">
        <v>0</v>
      </c>
      <c r="H44" s="34">
        <v>22591742.130545732</v>
      </c>
      <c r="I44" s="33">
        <v>9772285.62309069</v>
      </c>
      <c r="J44" s="32">
        <v>5.613311157891383</v>
      </c>
      <c r="K44" s="31">
        <v>0.17814797218111919</v>
      </c>
      <c r="L44" s="30">
        <v>9.9811929999999993</v>
      </c>
      <c r="M44" s="41">
        <v>0.10018842436971212</v>
      </c>
      <c r="N44" s="28">
        <v>815572.77892282919</v>
      </c>
      <c r="O44" s="28">
        <v>2263431.0478262203</v>
      </c>
      <c r="P44" s="27">
        <v>489534.94953412336</v>
      </c>
      <c r="Q44" s="26">
        <v>3568538.7762831729</v>
      </c>
      <c r="R44" s="25">
        <v>3095773.8740912741</v>
      </c>
      <c r="S44" s="24">
        <v>-472764.90219189879</v>
      </c>
      <c r="T44" s="12"/>
    </row>
    <row r="45" spans="1:20" ht="14" x14ac:dyDescent="0.3">
      <c r="A45" s="38">
        <v>1945</v>
      </c>
      <c r="B45" s="37" t="s">
        <v>48</v>
      </c>
      <c r="C45" s="36">
        <v>9367510.2799999993</v>
      </c>
      <c r="D45" s="35">
        <v>149699.68</v>
      </c>
      <c r="E45" s="34">
        <v>9217810.5999999996</v>
      </c>
      <c r="F45" s="36">
        <v>-8886475.71285039</v>
      </c>
      <c r="G45" s="35">
        <v>0</v>
      </c>
      <c r="H45" s="34">
        <v>-8886475.71285039</v>
      </c>
      <c r="I45" s="33">
        <v>2660.898905705958</v>
      </c>
      <c r="J45" s="32">
        <v>4.3920929098969932</v>
      </c>
      <c r="K45" s="31">
        <v>0.22768188663464609</v>
      </c>
      <c r="L45" s="30">
        <v>4.3920929098969932</v>
      </c>
      <c r="M45" s="41">
        <v>0.22768188663464609</v>
      </c>
      <c r="N45" s="28">
        <v>2098728.5080488389</v>
      </c>
      <c r="O45" s="28">
        <v>-2023289.5558347381</v>
      </c>
      <c r="P45" s="27">
        <v>302.91924149759888</v>
      </c>
      <c r="Q45" s="26">
        <v>75741.871455598462</v>
      </c>
      <c r="R45" s="25">
        <v>44522.219334117042</v>
      </c>
      <c r="S45" s="24">
        <v>-31219.65212148142</v>
      </c>
      <c r="T45" s="12"/>
    </row>
    <row r="46" spans="1:20" ht="14" x14ac:dyDescent="0.3">
      <c r="A46" s="38">
        <v>1950</v>
      </c>
      <c r="B46" s="37" t="s">
        <v>47</v>
      </c>
      <c r="C46" s="36">
        <v>615687.6</v>
      </c>
      <c r="D46" s="35">
        <v>478131.87000000005</v>
      </c>
      <c r="E46" s="34">
        <v>137555.72999999992</v>
      </c>
      <c r="F46" s="36">
        <v>499267.05545454542</v>
      </c>
      <c r="G46" s="35">
        <v>0</v>
      </c>
      <c r="H46" s="34">
        <v>499267.05545454542</v>
      </c>
      <c r="I46" s="33">
        <v>59523.15318121259</v>
      </c>
      <c r="J46" s="32">
        <v>5.0857304508737649</v>
      </c>
      <c r="K46" s="31">
        <v>0.19662858849080231</v>
      </c>
      <c r="L46" s="30">
        <v>8</v>
      </c>
      <c r="M46" s="41">
        <v>0.125</v>
      </c>
      <c r="N46" s="28">
        <v>27047.389028721896</v>
      </c>
      <c r="O46" s="28">
        <v>62408.381931818178</v>
      </c>
      <c r="P46" s="27">
        <v>3720.1970738257869</v>
      </c>
      <c r="Q46" s="26">
        <v>93175.968034365855</v>
      </c>
      <c r="R46" s="25">
        <v>84739.319721981694</v>
      </c>
      <c r="S46" s="24">
        <v>-8436.6483123841608</v>
      </c>
      <c r="T46" s="12"/>
    </row>
    <row r="47" spans="1:20" ht="14" x14ac:dyDescent="0.3">
      <c r="A47" s="38">
        <v>1955</v>
      </c>
      <c r="B47" s="37" t="s">
        <v>46</v>
      </c>
      <c r="C47" s="36">
        <v>4593287.7</v>
      </c>
      <c r="D47" s="35">
        <v>4444612.17</v>
      </c>
      <c r="E47" s="34">
        <v>148675.53000000026</v>
      </c>
      <c r="F47" s="36">
        <v>42040662.625200644</v>
      </c>
      <c r="G47" s="35">
        <v>4143447.6300000004</v>
      </c>
      <c r="H47" s="34">
        <v>37897214.995200641</v>
      </c>
      <c r="I47" s="33">
        <v>1711630.0022118217</v>
      </c>
      <c r="J47" s="32">
        <v>2.9377787612431558</v>
      </c>
      <c r="K47" s="31">
        <v>0.34039322946729939</v>
      </c>
      <c r="L47" s="30">
        <v>13.08741</v>
      </c>
      <c r="M47" s="41">
        <v>7.6409312461365536E-2</v>
      </c>
      <c r="N47" s="28">
        <v>50608.143799462436</v>
      </c>
      <c r="O47" s="28">
        <v>2895700.1419838332</v>
      </c>
      <c r="P47" s="27">
        <v>65392.235828625438</v>
      </c>
      <c r="Q47" s="26">
        <v>3011700.521611921</v>
      </c>
      <c r="R47" s="25">
        <v>3827071.0295890127</v>
      </c>
      <c r="S47" s="24">
        <v>815370.50797709171</v>
      </c>
      <c r="T47" s="12"/>
    </row>
    <row r="48" spans="1:20" ht="14" x14ac:dyDescent="0.3">
      <c r="A48" s="38">
        <v>1960</v>
      </c>
      <c r="B48" s="37" t="s">
        <v>45</v>
      </c>
      <c r="C48" s="36">
        <v>267070.51</v>
      </c>
      <c r="D48" s="35">
        <v>127233.2</v>
      </c>
      <c r="E48" s="34">
        <v>139837.31</v>
      </c>
      <c r="F48" s="36">
        <v>8699.41</v>
      </c>
      <c r="G48" s="35">
        <v>0</v>
      </c>
      <c r="H48" s="34">
        <v>8699.41</v>
      </c>
      <c r="I48" s="33">
        <v>0</v>
      </c>
      <c r="J48" s="32">
        <v>7.2339375505131001</v>
      </c>
      <c r="K48" s="31">
        <v>0.13823730064258993</v>
      </c>
      <c r="L48" s="30">
        <v>10</v>
      </c>
      <c r="M48" s="41">
        <v>0.1</v>
      </c>
      <c r="N48" s="28">
        <v>19330.732263521048</v>
      </c>
      <c r="O48" s="28">
        <v>869.94100000000003</v>
      </c>
      <c r="P48" s="27">
        <v>0</v>
      </c>
      <c r="Q48" s="26">
        <v>20200.673263521046</v>
      </c>
      <c r="R48" s="25">
        <v>34673.153210393961</v>
      </c>
      <c r="S48" s="24">
        <v>14472.479946872914</v>
      </c>
      <c r="T48" s="12"/>
    </row>
    <row r="49" spans="1:21" ht="14" x14ac:dyDescent="0.3">
      <c r="A49" s="38">
        <v>1970</v>
      </c>
      <c r="B49" s="37" t="s">
        <v>44</v>
      </c>
      <c r="C49" s="36">
        <v>3022833.64</v>
      </c>
      <c r="D49" s="35">
        <v>3022833.64</v>
      </c>
      <c r="E49" s="34">
        <v>0</v>
      </c>
      <c r="F49" s="36">
        <v>0</v>
      </c>
      <c r="G49" s="35">
        <v>0</v>
      </c>
      <c r="H49" s="34">
        <v>0</v>
      </c>
      <c r="I49" s="33">
        <v>0</v>
      </c>
      <c r="J49" s="32">
        <v>2.8472265917338282</v>
      </c>
      <c r="K49" s="31">
        <v>0.35121897319420814</v>
      </c>
      <c r="L49" s="30">
        <v>0</v>
      </c>
      <c r="M49" s="41">
        <v>0</v>
      </c>
      <c r="N49" s="28">
        <v>0</v>
      </c>
      <c r="O49" s="28">
        <v>0</v>
      </c>
      <c r="P49" s="27">
        <v>0</v>
      </c>
      <c r="Q49" s="26">
        <v>0</v>
      </c>
      <c r="R49" s="25">
        <v>0</v>
      </c>
      <c r="S49" s="24">
        <v>0</v>
      </c>
      <c r="T49" s="12"/>
    </row>
    <row r="50" spans="1:21" ht="14" x14ac:dyDescent="0.3">
      <c r="A50" s="38">
        <v>1975</v>
      </c>
      <c r="B50" s="37" t="s">
        <v>43</v>
      </c>
      <c r="C50" s="36">
        <v>0</v>
      </c>
      <c r="D50" s="35">
        <v>0</v>
      </c>
      <c r="E50" s="34">
        <v>0</v>
      </c>
      <c r="F50" s="36">
        <v>0</v>
      </c>
      <c r="G50" s="35">
        <v>0</v>
      </c>
      <c r="H50" s="34">
        <v>0</v>
      </c>
      <c r="I50" s="33">
        <v>0</v>
      </c>
      <c r="J50" s="32">
        <v>0</v>
      </c>
      <c r="K50" s="31">
        <v>0</v>
      </c>
      <c r="L50" s="30">
        <v>0</v>
      </c>
      <c r="M50" s="41">
        <v>0</v>
      </c>
      <c r="N50" s="28">
        <v>0</v>
      </c>
      <c r="O50" s="28">
        <v>0</v>
      </c>
      <c r="P50" s="27">
        <v>0</v>
      </c>
      <c r="Q50" s="26">
        <v>0</v>
      </c>
      <c r="R50" s="25">
        <v>0</v>
      </c>
      <c r="S50" s="24">
        <v>0</v>
      </c>
      <c r="T50" s="12"/>
    </row>
    <row r="51" spans="1:21" ht="14" x14ac:dyDescent="0.3">
      <c r="A51" s="38">
        <v>1980</v>
      </c>
      <c r="B51" s="37" t="s">
        <v>42</v>
      </c>
      <c r="C51" s="36">
        <v>19174795.499240197</v>
      </c>
      <c r="D51" s="35">
        <v>2694611.58</v>
      </c>
      <c r="E51" s="34">
        <v>16480183.919240197</v>
      </c>
      <c r="F51" s="36">
        <v>47758446.91824308</v>
      </c>
      <c r="G51" s="35">
        <v>70326.929999999993</v>
      </c>
      <c r="H51" s="34">
        <v>47688119.988243081</v>
      </c>
      <c r="I51" s="33">
        <v>9907189.8327657171</v>
      </c>
      <c r="J51" s="32">
        <v>11.089579691429341</v>
      </c>
      <c r="K51" s="31">
        <v>9.0174743121496023E-2</v>
      </c>
      <c r="L51" s="30">
        <v>14.982989999999999</v>
      </c>
      <c r="M51" s="41">
        <v>6.6742352494395321E-2</v>
      </c>
      <c r="N51" s="28">
        <v>1486096.3515124945</v>
      </c>
      <c r="O51" s="28">
        <v>3182817.3140503387</v>
      </c>
      <c r="P51" s="27">
        <v>330614.57802366943</v>
      </c>
      <c r="Q51" s="26">
        <v>4999528.243586502</v>
      </c>
      <c r="R51" s="25">
        <v>4128589.5990996282</v>
      </c>
      <c r="S51" s="24">
        <v>-870938.64448687388</v>
      </c>
      <c r="T51" s="12"/>
    </row>
    <row r="52" spans="1:21" ht="14" x14ac:dyDescent="0.3">
      <c r="A52" s="38">
        <v>1985</v>
      </c>
      <c r="B52" s="37" t="s">
        <v>41</v>
      </c>
      <c r="C52" s="36">
        <v>0</v>
      </c>
      <c r="D52" s="35">
        <v>0</v>
      </c>
      <c r="E52" s="34">
        <v>0</v>
      </c>
      <c r="F52" s="36">
        <v>0</v>
      </c>
      <c r="G52" s="35">
        <v>0</v>
      </c>
      <c r="H52" s="34">
        <v>0</v>
      </c>
      <c r="I52" s="33">
        <v>0</v>
      </c>
      <c r="J52" s="32">
        <v>0</v>
      </c>
      <c r="K52" s="31">
        <v>0</v>
      </c>
      <c r="L52" s="30">
        <v>0</v>
      </c>
      <c r="M52" s="41">
        <v>0</v>
      </c>
      <c r="N52" s="28">
        <v>0</v>
      </c>
      <c r="O52" s="28">
        <v>0</v>
      </c>
      <c r="P52" s="27">
        <v>0</v>
      </c>
      <c r="Q52" s="26">
        <v>0</v>
      </c>
      <c r="R52" s="25">
        <v>0</v>
      </c>
      <c r="S52" s="24">
        <v>0</v>
      </c>
      <c r="T52" s="12"/>
    </row>
    <row r="53" spans="1:21" ht="25" x14ac:dyDescent="0.3">
      <c r="A53" s="38">
        <v>2440</v>
      </c>
      <c r="B53" s="37" t="s">
        <v>40</v>
      </c>
      <c r="C53" s="36">
        <v>0</v>
      </c>
      <c r="D53" s="35">
        <v>0</v>
      </c>
      <c r="E53" s="34">
        <v>0</v>
      </c>
      <c r="F53" s="36">
        <v>-257367852.31851915</v>
      </c>
      <c r="G53" s="35">
        <v>-6958091.4900000002</v>
      </c>
      <c r="H53" s="34">
        <v>-250409760.82851914</v>
      </c>
      <c r="I53" s="33">
        <v>-68786707.115910128</v>
      </c>
      <c r="J53" s="32">
        <v>0</v>
      </c>
      <c r="K53" s="31">
        <v>0</v>
      </c>
      <c r="L53" s="30">
        <v>34.80894</v>
      </c>
      <c r="M53" s="41">
        <v>2.8728251995033462E-2</v>
      </c>
      <c r="N53" s="28">
        <v>0</v>
      </c>
      <c r="O53" s="28">
        <v>-7193834.7110977564</v>
      </c>
      <c r="P53" s="27">
        <v>-988060.92796721368</v>
      </c>
      <c r="Q53" s="26">
        <v>-8181895.6390649704</v>
      </c>
      <c r="R53" s="25">
        <v>-8776417.5376104861</v>
      </c>
      <c r="S53" s="24">
        <v>-594521.89854551572</v>
      </c>
      <c r="T53" s="12"/>
    </row>
    <row r="54" spans="1:21" ht="14" x14ac:dyDescent="0.3">
      <c r="A54" s="38">
        <v>1609</v>
      </c>
      <c r="B54" s="37" t="s">
        <v>39</v>
      </c>
      <c r="C54" s="36">
        <v>19104311.649999999</v>
      </c>
      <c r="D54" s="35">
        <v>0</v>
      </c>
      <c r="E54" s="34">
        <v>19104311.649999999</v>
      </c>
      <c r="F54" s="36">
        <v>172669703.31411213</v>
      </c>
      <c r="G54" s="35">
        <v>0</v>
      </c>
      <c r="H54" s="34">
        <v>172669703.31411213</v>
      </c>
      <c r="I54" s="33">
        <v>46229405.257146791</v>
      </c>
      <c r="J54" s="32">
        <v>21.68</v>
      </c>
      <c r="K54" s="31">
        <v>4.6125461254612546E-2</v>
      </c>
      <c r="L54" s="30">
        <v>24.978629999999999</v>
      </c>
      <c r="M54" s="41">
        <v>4.0034221252326488E-2</v>
      </c>
      <c r="N54" s="28">
        <v>881195.18680811801</v>
      </c>
      <c r="O54" s="28">
        <v>6912697.1060507372</v>
      </c>
      <c r="P54" s="27">
        <v>925379.11921403999</v>
      </c>
      <c r="Q54" s="26">
        <v>8719271.4120728951</v>
      </c>
      <c r="R54" s="25">
        <v>8780891.0421664938</v>
      </c>
      <c r="S54" s="24">
        <v>61619.630093598738</v>
      </c>
      <c r="T54" s="12"/>
    </row>
    <row r="55" spans="1:21" ht="14.5" thickBot="1" x14ac:dyDescent="0.35">
      <c r="A55" s="38">
        <v>2005</v>
      </c>
      <c r="B55" s="42" t="s">
        <v>38</v>
      </c>
      <c r="C55" s="36">
        <v>7191090.2000000002</v>
      </c>
      <c r="D55" s="35">
        <v>0</v>
      </c>
      <c r="E55" s="34">
        <v>7191090.2000000002</v>
      </c>
      <c r="F55" s="36">
        <v>10979744.15</v>
      </c>
      <c r="G55" s="35">
        <v>10979744.149999999</v>
      </c>
      <c r="H55" s="34">
        <v>0</v>
      </c>
      <c r="I55" s="33">
        <v>0</v>
      </c>
      <c r="J55" s="32">
        <v>80.416666666666671</v>
      </c>
      <c r="K55" s="31">
        <v>1.2435233160621761E-2</v>
      </c>
      <c r="L55" s="30">
        <v>4.3096506104022803</v>
      </c>
      <c r="M55" s="41">
        <v>0.23203737156471158</v>
      </c>
      <c r="N55" s="28">
        <v>89422.883316062173</v>
      </c>
      <c r="O55" s="28">
        <v>0</v>
      </c>
      <c r="P55" s="27">
        <v>0</v>
      </c>
      <c r="Q55" s="26">
        <v>89422.883316062173</v>
      </c>
      <c r="R55" s="25">
        <v>89422.88</v>
      </c>
      <c r="S55" s="24">
        <v>-3.3160621678689495E-3</v>
      </c>
      <c r="T55" s="12"/>
    </row>
    <row r="56" spans="1:21" ht="15" thickTop="1" thickBot="1" x14ac:dyDescent="0.35">
      <c r="A56" s="23"/>
      <c r="B56" s="22" t="s">
        <v>37</v>
      </c>
      <c r="C56" s="19">
        <v>2366938267.2591195</v>
      </c>
      <c r="D56" s="19">
        <v>144772333.52999994</v>
      </c>
      <c r="E56" s="19">
        <v>2222165933.7291198</v>
      </c>
      <c r="F56" s="19">
        <v>3532405204.7359943</v>
      </c>
      <c r="G56" s="19">
        <v>77577940.87999998</v>
      </c>
      <c r="H56" s="19">
        <v>3454827263.8559942</v>
      </c>
      <c r="I56" s="40">
        <v>499874162.70497841</v>
      </c>
      <c r="J56" s="19"/>
      <c r="K56" s="18"/>
      <c r="L56" s="21"/>
      <c r="M56" s="20"/>
      <c r="N56" s="19">
        <v>107359046.04218656</v>
      </c>
      <c r="O56" s="17">
        <v>140383470.90607902</v>
      </c>
      <c r="P56" s="17">
        <v>11763571.563314591</v>
      </c>
      <c r="Q56" s="39">
        <v>259506088.51158014</v>
      </c>
      <c r="R56" s="18">
        <v>246007179.68999985</v>
      </c>
      <c r="S56" s="17">
        <v>-13498908.821580339</v>
      </c>
      <c r="T56" s="12"/>
      <c r="U56" s="11"/>
    </row>
    <row r="57" spans="1:21" ht="25.5" thickBot="1" x14ac:dyDescent="0.35">
      <c r="A57" s="38"/>
      <c r="B57" s="37" t="s">
        <v>36</v>
      </c>
      <c r="C57" s="36">
        <v>0</v>
      </c>
      <c r="D57" s="35"/>
      <c r="E57" s="34">
        <v>0</v>
      </c>
      <c r="F57" s="36">
        <v>-8138769.318599999</v>
      </c>
      <c r="G57" s="35"/>
      <c r="H57" s="34">
        <v>-8138769.318599999</v>
      </c>
      <c r="I57" s="33">
        <v>-6831351.3513513478</v>
      </c>
      <c r="J57" s="32"/>
      <c r="K57" s="31">
        <v>0</v>
      </c>
      <c r="L57" s="30">
        <v>10</v>
      </c>
      <c r="M57" s="29">
        <v>0.1</v>
      </c>
      <c r="N57" s="28">
        <v>0</v>
      </c>
      <c r="O57" s="28">
        <v>-813876.9318599999</v>
      </c>
      <c r="P57" s="27">
        <v>-341567.5675675674</v>
      </c>
      <c r="Q57" s="26">
        <v>-1155444.4994275672</v>
      </c>
      <c r="R57" s="25">
        <v>-789272.30876768753</v>
      </c>
      <c r="S57" s="24">
        <v>366172.19065987971</v>
      </c>
    </row>
    <row r="58" spans="1:21" ht="25" thickTop="1" thickBot="1" x14ac:dyDescent="0.35">
      <c r="A58" s="38"/>
      <c r="B58" s="37" t="s">
        <v>35</v>
      </c>
      <c r="C58" s="36">
        <v>0</v>
      </c>
      <c r="D58" s="35"/>
      <c r="E58" s="34">
        <v>0</v>
      </c>
      <c r="F58" s="36">
        <v>-12762660.054199999</v>
      </c>
      <c r="G58" s="35"/>
      <c r="H58" s="34">
        <v>-12762660.054199999</v>
      </c>
      <c r="I58" s="33">
        <v>-3195791.0128040742</v>
      </c>
      <c r="J58" s="32"/>
      <c r="K58" s="31">
        <v>0</v>
      </c>
      <c r="L58" s="30">
        <v>15</v>
      </c>
      <c r="M58" s="29">
        <v>6.6666666666666666E-2</v>
      </c>
      <c r="N58" s="28">
        <v>0</v>
      </c>
      <c r="O58" s="28">
        <v>-850844.00361333333</v>
      </c>
      <c r="P58" s="27">
        <v>-106526.36709346915</v>
      </c>
      <c r="Q58" s="26">
        <v>-957370.37070680247</v>
      </c>
      <c r="R58" s="25">
        <v>-587711.47947886807</v>
      </c>
      <c r="S58" s="24">
        <v>369658.89122793439</v>
      </c>
    </row>
    <row r="59" spans="1:21" ht="15" thickTop="1" thickBot="1" x14ac:dyDescent="0.35">
      <c r="A59" s="23"/>
      <c r="B59" s="22" t="s">
        <v>9</v>
      </c>
      <c r="C59" s="19">
        <v>2366938267.2591195</v>
      </c>
      <c r="D59" s="19">
        <v>144772333.52999994</v>
      </c>
      <c r="E59" s="19">
        <v>2222165933.7291198</v>
      </c>
      <c r="F59" s="19">
        <v>3511503775.363194</v>
      </c>
      <c r="G59" s="19">
        <v>77577940.87999998</v>
      </c>
      <c r="H59" s="19">
        <v>3433925834.4831939</v>
      </c>
      <c r="I59" s="19">
        <v>489847020.34082299</v>
      </c>
      <c r="J59" s="19"/>
      <c r="K59" s="18"/>
      <c r="L59" s="21"/>
      <c r="M59" s="20"/>
      <c r="N59" s="19">
        <v>107359046.04218656</v>
      </c>
      <c r="O59" s="19">
        <v>138718749.9706057</v>
      </c>
      <c r="P59" s="19">
        <v>11315477.628653552</v>
      </c>
      <c r="Q59" s="19">
        <v>257393273.64144579</v>
      </c>
      <c r="R59" s="18">
        <v>244630195.90175331</v>
      </c>
      <c r="S59" s="17">
        <v>-12763077.739692524</v>
      </c>
      <c r="U59" s="11"/>
    </row>
    <row r="60" spans="1:21" ht="14" x14ac:dyDescent="0.3">
      <c r="A60" s="8"/>
      <c r="B60" s="9"/>
      <c r="C60" s="14"/>
      <c r="D60" s="14"/>
      <c r="E60" s="14"/>
      <c r="F60" s="14"/>
      <c r="G60" s="14"/>
      <c r="H60" s="14"/>
      <c r="I60" s="14"/>
      <c r="J60" s="14"/>
      <c r="K60" s="14"/>
      <c r="L60" s="16"/>
      <c r="M60" s="15"/>
      <c r="N60" s="14"/>
      <c r="O60" s="14"/>
      <c r="P60" s="14"/>
      <c r="Q60" s="14"/>
      <c r="R60" s="14"/>
      <c r="S60" s="14"/>
    </row>
    <row r="61" spans="1:21" x14ac:dyDescent="0.25">
      <c r="K61" s="10"/>
      <c r="M61" s="10">
        <f>SUMPRODUCT(I23:I55,M23:M55)/I56</f>
        <v>4.7066131602634377E-2</v>
      </c>
      <c r="N61" s="13"/>
      <c r="Q61" s="12"/>
      <c r="T61" s="11"/>
    </row>
    <row r="62" spans="1:21" ht="13" x14ac:dyDescent="0.3">
      <c r="A62" s="9" t="s">
        <v>34</v>
      </c>
      <c r="B62" s="2" t="s">
        <v>33</v>
      </c>
      <c r="N62" s="10"/>
    </row>
    <row r="63" spans="1:21" ht="12.75" customHeight="1" x14ac:dyDescent="0.25">
      <c r="B63" s="101" t="s">
        <v>32</v>
      </c>
      <c r="C63" s="101"/>
      <c r="D63" s="101"/>
      <c r="E63" s="101"/>
      <c r="F63" s="101"/>
      <c r="G63" s="101"/>
      <c r="H63" s="101"/>
      <c r="I63" s="101"/>
      <c r="J63" s="101"/>
      <c r="K63" s="101"/>
      <c r="L63" s="101"/>
      <c r="M63" s="101"/>
      <c r="N63" s="101"/>
      <c r="O63" s="101"/>
      <c r="P63" s="101"/>
      <c r="Q63" s="101"/>
      <c r="R63" s="101"/>
      <c r="S63" s="101"/>
    </row>
    <row r="64" spans="1:21" ht="13" x14ac:dyDescent="0.3">
      <c r="A64" s="9"/>
      <c r="B64" s="3"/>
      <c r="C64" s="3"/>
      <c r="D64" s="3"/>
      <c r="E64" s="3"/>
      <c r="F64" s="3"/>
      <c r="G64" s="3"/>
      <c r="H64" s="3"/>
      <c r="I64" s="3"/>
      <c r="J64" s="3"/>
      <c r="K64" s="3"/>
      <c r="L64" s="3"/>
      <c r="M64" s="3"/>
      <c r="N64" s="3"/>
      <c r="O64" s="3"/>
      <c r="P64" s="3"/>
      <c r="Q64" s="3"/>
      <c r="R64" s="3"/>
      <c r="S64" s="3"/>
    </row>
    <row r="65" spans="1:19" ht="13" x14ac:dyDescent="0.25">
      <c r="B65" s="3"/>
      <c r="C65" s="3"/>
      <c r="D65" s="3"/>
      <c r="E65" s="3"/>
      <c r="F65" s="3"/>
      <c r="G65" s="3"/>
      <c r="H65" s="3"/>
      <c r="I65" s="3"/>
      <c r="J65" s="3"/>
      <c r="K65" s="3"/>
      <c r="L65" s="3"/>
      <c r="M65" s="3"/>
      <c r="N65" s="3"/>
      <c r="O65" s="3"/>
      <c r="P65" s="3"/>
      <c r="Q65" s="3"/>
      <c r="R65" s="3"/>
      <c r="S65" s="3"/>
    </row>
    <row r="66" spans="1:19" ht="13" x14ac:dyDescent="0.3">
      <c r="A66" s="9" t="s">
        <v>31</v>
      </c>
    </row>
    <row r="67" spans="1:19" ht="31.5" customHeight="1" x14ac:dyDescent="0.25">
      <c r="A67" s="8">
        <v>1</v>
      </c>
      <c r="B67" s="106" t="s">
        <v>30</v>
      </c>
      <c r="C67" s="106"/>
      <c r="D67" s="106"/>
      <c r="E67" s="106"/>
      <c r="F67" s="106"/>
      <c r="G67" s="106"/>
      <c r="H67" s="106"/>
      <c r="I67" s="106"/>
      <c r="J67" s="106"/>
      <c r="K67" s="106"/>
      <c r="L67" s="106"/>
      <c r="M67" s="106"/>
      <c r="N67" s="106"/>
      <c r="O67" s="106"/>
      <c r="P67" s="106"/>
      <c r="Q67" s="106"/>
      <c r="R67" s="106"/>
      <c r="S67" s="106"/>
    </row>
    <row r="68" spans="1:19" ht="29.25" customHeight="1" x14ac:dyDescent="0.25">
      <c r="A68" s="8">
        <v>2</v>
      </c>
      <c r="B68" s="106" t="s">
        <v>29</v>
      </c>
      <c r="C68" s="106"/>
      <c r="D68" s="106"/>
      <c r="E68" s="106"/>
      <c r="F68" s="106"/>
      <c r="G68" s="106"/>
      <c r="H68" s="106"/>
      <c r="I68" s="106"/>
      <c r="J68" s="106"/>
      <c r="K68" s="106"/>
      <c r="L68" s="106"/>
      <c r="M68" s="106"/>
      <c r="N68" s="106"/>
      <c r="O68" s="106"/>
      <c r="P68" s="106"/>
      <c r="Q68" s="106"/>
      <c r="R68" s="106"/>
      <c r="S68" s="106"/>
    </row>
    <row r="69" spans="1:19" ht="44.25" customHeight="1" x14ac:dyDescent="0.25">
      <c r="A69" s="8">
        <v>3</v>
      </c>
      <c r="B69" s="101" t="s">
        <v>28</v>
      </c>
      <c r="C69" s="101"/>
      <c r="D69" s="101"/>
      <c r="E69" s="101"/>
      <c r="F69" s="101"/>
      <c r="G69" s="101"/>
      <c r="H69" s="101"/>
      <c r="I69" s="101"/>
      <c r="J69" s="101"/>
      <c r="K69" s="101"/>
      <c r="L69" s="101"/>
      <c r="M69" s="101"/>
      <c r="N69" s="101"/>
      <c r="O69" s="101"/>
      <c r="P69" s="101"/>
      <c r="Q69" s="101"/>
      <c r="R69" s="101"/>
      <c r="S69" s="101"/>
    </row>
    <row r="70" spans="1:19" x14ac:dyDescent="0.25">
      <c r="A70" s="8">
        <v>4</v>
      </c>
      <c r="B70" s="101" t="s">
        <v>27</v>
      </c>
      <c r="C70" s="101"/>
      <c r="D70" s="101"/>
      <c r="E70" s="101"/>
      <c r="F70" s="101"/>
      <c r="G70" s="101"/>
      <c r="H70" s="101"/>
      <c r="I70" s="101"/>
      <c r="J70" s="101"/>
      <c r="K70" s="101"/>
      <c r="L70" s="101"/>
      <c r="M70" s="101"/>
      <c r="N70" s="101"/>
      <c r="O70" s="101"/>
      <c r="P70" s="101"/>
      <c r="Q70" s="101"/>
      <c r="R70" s="101"/>
      <c r="S70" s="101"/>
    </row>
    <row r="71" spans="1:19" ht="12.75" customHeight="1" x14ac:dyDescent="0.25">
      <c r="A71" s="7">
        <v>5</v>
      </c>
      <c r="B71" s="6" t="s">
        <v>26</v>
      </c>
      <c r="C71" s="6"/>
      <c r="D71" s="6"/>
      <c r="E71" s="6"/>
      <c r="F71" s="6"/>
      <c r="G71" s="6"/>
      <c r="H71" s="6"/>
      <c r="I71" s="6"/>
      <c r="J71" s="6"/>
      <c r="K71" s="6"/>
      <c r="L71" s="6"/>
      <c r="M71" s="6"/>
      <c r="N71" s="6"/>
      <c r="O71" s="6"/>
      <c r="P71" s="6"/>
      <c r="Q71" s="6"/>
      <c r="R71" s="6"/>
      <c r="S71" s="6"/>
    </row>
    <row r="72" spans="1:19" x14ac:dyDescent="0.25">
      <c r="A72" s="7">
        <v>6</v>
      </c>
      <c r="B72" s="101" t="s">
        <v>25</v>
      </c>
      <c r="C72" s="101"/>
      <c r="D72" s="101"/>
      <c r="E72" s="101"/>
      <c r="F72" s="101"/>
      <c r="G72" s="101"/>
      <c r="H72" s="101"/>
      <c r="I72" s="101"/>
      <c r="J72" s="101"/>
      <c r="K72" s="101"/>
      <c r="L72" s="101"/>
      <c r="M72" s="101"/>
      <c r="N72" s="101"/>
      <c r="O72" s="101"/>
      <c r="P72" s="101"/>
      <c r="Q72" s="101"/>
      <c r="R72" s="101"/>
      <c r="S72" s="101"/>
    </row>
    <row r="73" spans="1:19" x14ac:dyDescent="0.25">
      <c r="A73" s="5">
        <v>7</v>
      </c>
      <c r="B73" s="6" t="s">
        <v>24</v>
      </c>
    </row>
    <row r="74" spans="1:19" ht="12.75" customHeight="1" x14ac:dyDescent="0.25">
      <c r="A74" s="5">
        <v>8</v>
      </c>
      <c r="B74" s="6" t="s">
        <v>23</v>
      </c>
      <c r="C74" s="4"/>
      <c r="D74" s="4"/>
      <c r="E74" s="4"/>
      <c r="F74" s="4"/>
      <c r="G74" s="4"/>
      <c r="H74" s="4"/>
      <c r="I74" s="4"/>
      <c r="J74" s="4"/>
      <c r="K74" s="4"/>
      <c r="L74" s="4"/>
      <c r="M74" s="4"/>
      <c r="N74" s="4"/>
      <c r="O74" s="4"/>
      <c r="P74" s="4"/>
      <c r="Q74" s="4"/>
      <c r="R74" s="4"/>
      <c r="S74" s="4"/>
    </row>
    <row r="75" spans="1:19" x14ac:dyDescent="0.25">
      <c r="A75" s="5"/>
      <c r="B75" s="4"/>
      <c r="C75" s="4"/>
      <c r="D75" s="4"/>
      <c r="E75" s="4"/>
      <c r="F75" s="4"/>
      <c r="G75" s="4"/>
      <c r="H75" s="4"/>
      <c r="I75" s="4"/>
      <c r="J75" s="4"/>
      <c r="K75" s="4"/>
      <c r="L75" s="4"/>
      <c r="M75" s="4"/>
      <c r="N75" s="4"/>
      <c r="O75" s="4"/>
      <c r="P75" s="4"/>
      <c r="Q75" s="4"/>
      <c r="R75" s="4"/>
      <c r="S75" s="4"/>
    </row>
    <row r="76" spans="1:19" ht="13" x14ac:dyDescent="0.25">
      <c r="C76" s="3"/>
      <c r="D76" s="3"/>
      <c r="E76" s="3"/>
      <c r="F76" s="3"/>
      <c r="G76" s="3"/>
      <c r="H76" s="3"/>
      <c r="I76" s="3"/>
      <c r="J76" s="3"/>
      <c r="K76" s="3"/>
      <c r="L76" s="3"/>
      <c r="M76" s="3"/>
      <c r="N76" s="3"/>
      <c r="O76" s="3"/>
      <c r="P76" s="3"/>
      <c r="Q76" s="3"/>
      <c r="R76" s="3"/>
      <c r="S76" s="3"/>
    </row>
  </sheetData>
  <mergeCells count="22">
    <mergeCell ref="A15:B15"/>
    <mergeCell ref="C15:Q15"/>
    <mergeCell ref="A9:S9"/>
    <mergeCell ref="A10:S10"/>
    <mergeCell ref="A11:S11"/>
    <mergeCell ref="A14:B14"/>
    <mergeCell ref="C14:Q14"/>
    <mergeCell ref="A16:B16"/>
    <mergeCell ref="C16:Q16"/>
    <mergeCell ref="A17:B17"/>
    <mergeCell ref="C17:Q17"/>
    <mergeCell ref="C20:I20"/>
    <mergeCell ref="J20:M20"/>
    <mergeCell ref="N20:Q20"/>
    <mergeCell ref="B70:S70"/>
    <mergeCell ref="B72:S72"/>
    <mergeCell ref="A21:A22"/>
    <mergeCell ref="B21:B22"/>
    <mergeCell ref="B63:S63"/>
    <mergeCell ref="B67:S67"/>
    <mergeCell ref="B68:S68"/>
    <mergeCell ref="B69:S69"/>
  </mergeCells>
  <dataValidations count="6">
    <dataValidation type="list" allowBlank="1" showInputMessage="1" showErrorMessage="1" sqref="S17">
      <formula1>$Y$10:$Y$11</formula1>
    </dataValidation>
    <dataValidation type="list" allowBlank="1" showInputMessage="1" showErrorMessage="1" sqref="S15:S16">
      <formula1>$Y$9:$Y$11</formula1>
    </dataValidation>
    <dataValidation type="list" allowBlank="1" showInputMessage="1" showErrorMessage="1" sqref="R17">
      <formula1>$Y$16:$Y$22</formula1>
    </dataValidation>
    <dataValidation type="list" allowBlank="1" showInputMessage="1" showErrorMessage="1" sqref="R16">
      <formula1>$Y$15:$Y$20</formula1>
    </dataValidation>
    <dataValidation type="list" allowBlank="1" showInputMessage="1" showErrorMessage="1" sqref="R15">
      <formula1>$Y$14:$Y$20</formula1>
    </dataValidation>
    <dataValidation allowBlank="1" showInputMessage="1" showErrorMessage="1" promptTitle="Date Format" prompt="E.g:  &quot;August 1, 2011&quot;" sqref="S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S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S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S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S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S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S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S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S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S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S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S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S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S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S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S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ataValidations>
  <printOptions horizontalCentered="1"/>
  <pageMargins left="0.70866141732283472" right="0.70866141732283472" top="0.74803149606299213" bottom="0.74803149606299213" header="0.31496062992125984" footer="0.31496062992125984"/>
  <pageSetup paperSize="17" scale="35" orientation="landscape" r:id="rId1"/>
  <headerFooter>
    <oddHeader>&amp;R&amp;14Toronto Hydro-Electric System Limited
EB-2018-0165
Exhibit 4B
Tab 1
Schedule 1
Appendix B
ORIGINAL
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374650</xdr:colOff>
                    <xdr:row>14</xdr:row>
                    <xdr:rowOff>285750</xdr:rowOff>
                  </from>
                  <to>
                    <xdr:col>1</xdr:col>
                    <xdr:colOff>647700</xdr:colOff>
                    <xdr:row>14</xdr:row>
                    <xdr:rowOff>412750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323850</xdr:colOff>
                    <xdr:row>16</xdr:row>
                    <xdr:rowOff>260350</xdr:rowOff>
                  </from>
                  <to>
                    <xdr:col>1</xdr:col>
                    <xdr:colOff>603250</xdr:colOff>
                    <xdr:row>16</xdr:row>
                    <xdr:rowOff>412750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285750</xdr:colOff>
                    <xdr:row>15</xdr:row>
                    <xdr:rowOff>260350</xdr:rowOff>
                  </from>
                  <to>
                    <xdr:col>1</xdr:col>
                    <xdr:colOff>552450</xdr:colOff>
                    <xdr:row>15</xdr:row>
                    <xdr:rowOff>374650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Calculation</vt:lpstr>
      <vt:lpstr>TABLE 2 1B-TAB4-PAGE9</vt:lpstr>
      <vt:lpstr>2C 2020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 Legge</dc:creator>
  <cp:lastModifiedBy>Keith Ritchie</cp:lastModifiedBy>
  <cp:lastPrinted>2019-07-23T21:05:41Z</cp:lastPrinted>
  <dcterms:created xsi:type="dcterms:W3CDTF">2019-07-11T18:25:06Z</dcterms:created>
  <dcterms:modified xsi:type="dcterms:W3CDTF">2019-07-26T14:45:52Z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{D11A0639-4909-4A31-9715-89591918643C}</vt:lpwstr>
  </property>
</Properties>
</file>