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S:\Cost of Service\2020 Cost of Service\0 - IR Process\1 - OEB Staff\1 - Final\"/>
    </mc:Choice>
  </mc:AlternateContent>
  <xr:revisionPtr revIDLastSave="0" documentId="13_ncr:1_{753E3B77-0766-45CC-9E79-AEDAB033ECD3}" xr6:coauthVersionLast="43" xr6:coauthVersionMax="43" xr10:uidLastSave="{00000000-0000-0000-0000-000000000000}"/>
  <bookViews>
    <workbookView xWindow="28680" yWindow="-120" windowWidth="29040" windowHeight="17640" tabRatio="85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L503" i="79"/>
  <c r="AK503" i="79"/>
  <c r="AJ503" i="79"/>
  <c r="AI503" i="79"/>
  <c r="AH503" i="79"/>
  <c r="AG503" i="79"/>
  <c r="AF503" i="79"/>
  <c r="AE503" i="79"/>
  <c r="AD503" i="79"/>
  <c r="AC503" i="79"/>
  <c r="AB503" i="79"/>
  <c r="AA503" i="79"/>
  <c r="Z503" i="79"/>
  <c r="Y503" i="79"/>
  <c r="AL500" i="79"/>
  <c r="AK500" i="79"/>
  <c r="AJ500" i="79"/>
  <c r="AI500" i="79"/>
  <c r="AH500" i="79"/>
  <c r="AG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L488" i="79"/>
  <c r="AK488" i="79"/>
  <c r="AJ488" i="79"/>
  <c r="AI488" i="79"/>
  <c r="AH488" i="79"/>
  <c r="AG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N60" i="46"/>
  <c r="N57" i="46"/>
  <c r="AA127" i="46" l="1"/>
  <c r="AD142" i="46"/>
  <c r="AD136" i="46"/>
  <c r="AB135" i="46"/>
  <c r="AD139" i="46"/>
  <c r="AD143" i="46"/>
  <c r="AD127" i="46"/>
  <c r="AD138" i="46"/>
  <c r="AD135" i="46"/>
  <c r="AD140" i="46"/>
  <c r="AD141" i="46"/>
  <c r="AD137" i="46"/>
  <c r="L65" i="45"/>
  <c r="L44" i="45"/>
  <c r="L30" i="45"/>
  <c r="L58" i="45"/>
  <c r="L51" i="45"/>
  <c r="L37" i="45"/>
  <c r="L23"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G17" i="45"/>
  <c r="F17" i="45"/>
  <c r="E17" i="45"/>
  <c r="I65" i="45" l="1"/>
  <c r="I51" i="45"/>
  <c r="I58" i="45"/>
  <c r="I37" i="45"/>
  <c r="I23" i="45"/>
  <c r="I30" i="45"/>
  <c r="I44" i="45"/>
  <c r="E23" i="45"/>
  <c r="C124" i="45" s="1"/>
  <c r="E37" i="45"/>
  <c r="E30" i="45"/>
  <c r="E58" i="45"/>
  <c r="E44" i="45"/>
  <c r="F124" i="45" s="1"/>
  <c r="E51" i="45"/>
  <c r="E65" i="45"/>
  <c r="F23" i="45"/>
  <c r="F51" i="45"/>
  <c r="F58" i="45"/>
  <c r="F44" i="45"/>
  <c r="F125" i="45" s="1"/>
  <c r="F30" i="45"/>
  <c r="F37" i="45"/>
  <c r="E125" i="45" s="1"/>
  <c r="F65" i="45"/>
  <c r="G58" i="45"/>
  <c r="G65" i="45"/>
  <c r="G51" i="45"/>
  <c r="G126" i="45" s="1"/>
  <c r="G44" i="45"/>
  <c r="G23" i="45"/>
  <c r="G37" i="45"/>
  <c r="G30" i="45"/>
  <c r="D126" i="45" s="1"/>
  <c r="H58" i="45"/>
  <c r="H65" i="45"/>
  <c r="H23" i="45"/>
  <c r="C127" i="45" s="1"/>
  <c r="H51" i="45"/>
  <c r="H44" i="45"/>
  <c r="F127" i="45" s="1"/>
  <c r="H30" i="45"/>
  <c r="H37" i="45"/>
  <c r="E127" i="45" s="1"/>
  <c r="J65" i="45"/>
  <c r="J58" i="45"/>
  <c r="J37" i="45"/>
  <c r="J44" i="45"/>
  <c r="J51" i="45"/>
  <c r="J30" i="45"/>
  <c r="J23" i="45"/>
  <c r="K58" i="45"/>
  <c r="K37" i="45"/>
  <c r="K23" i="45"/>
  <c r="C130" i="45" s="1"/>
  <c r="K30" i="45"/>
  <c r="K65" i="45"/>
  <c r="K44" i="45"/>
  <c r="K51" i="45"/>
  <c r="D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I127" i="45"/>
  <c r="D127" i="45"/>
  <c r="C128" i="45"/>
  <c r="H126" i="45"/>
  <c r="F126" i="45"/>
  <c r="E126" i="45"/>
  <c r="H127" i="45"/>
  <c r="G127" i="45"/>
  <c r="G124" i="45"/>
  <c r="E124" i="45"/>
  <c r="G125" i="45"/>
  <c r="D125" i="45"/>
  <c r="C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C133" i="45"/>
  <c r="Y1113" i="79" s="1"/>
  <c r="N130" i="45"/>
  <c r="K125" i="45"/>
  <c r="AG258" i="46" s="1"/>
  <c r="AG259" i="46" s="1"/>
  <c r="K128" i="45"/>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I130" i="46"/>
  <c r="AI131" i="46" s="1"/>
  <c r="N54" i="43" s="1"/>
  <c r="AJ387" i="46"/>
  <c r="AJ389"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130" i="46" l="1"/>
  <c r="AK131" i="46" s="1"/>
  <c r="P54" i="43" s="1"/>
  <c r="AL387" i="46"/>
  <c r="AL389" i="46" s="1"/>
  <c r="AL258" i="46"/>
  <c r="AI258" i="46"/>
  <c r="AI260" i="46" s="1"/>
  <c r="AH130" i="46"/>
  <c r="AH131" i="46" s="1"/>
  <c r="M54" i="43" s="1"/>
  <c r="AL516" i="46"/>
  <c r="AL520" i="46" s="1"/>
  <c r="AH258" i="46"/>
  <c r="AH260" i="46" s="1"/>
  <c r="AH516" i="46"/>
  <c r="AH518" i="46" s="1"/>
  <c r="AK516" i="46"/>
  <c r="AK520" i="46" s="1"/>
  <c r="AK258" i="46"/>
  <c r="AK260" i="46" s="1"/>
  <c r="AJ258" i="46"/>
  <c r="AJ260" i="46" s="1"/>
  <c r="AI516" i="46"/>
  <c r="AI520" i="46" s="1"/>
  <c r="AL130" i="46"/>
  <c r="AL131" i="46" s="1"/>
  <c r="Q54" i="43" s="1"/>
  <c r="AJ130" i="46"/>
  <c r="AJ131" i="46" s="1"/>
  <c r="O54" i="43" s="1"/>
  <c r="AI387" i="46"/>
  <c r="AI389" i="46" s="1"/>
  <c r="AK564" i="79"/>
  <c r="AK573" i="79" s="1"/>
  <c r="P73" i="43" s="1"/>
  <c r="AJ516" i="46"/>
  <c r="AJ520" i="46" s="1"/>
  <c r="Y522" i="46"/>
  <c r="D64" i="43" s="1"/>
  <c r="AD522" i="46"/>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1"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Y381" i="79"/>
  <c r="Y389" i="79" s="1"/>
  <c r="AF198" i="79"/>
  <c r="AF201" i="79" s="1"/>
  <c r="AH381" i="79"/>
  <c r="AH389" i="79" s="1"/>
  <c r="M70" i="43" s="1"/>
  <c r="AG262" i="46"/>
  <c r="L58" i="43" s="1"/>
  <c r="AH517" i="46"/>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F260" i="46"/>
  <c r="AF259" i="46"/>
  <c r="AJ519" i="46"/>
  <c r="Y1121" i="79"/>
  <c r="Y1119" i="79"/>
  <c r="Y1114" i="79"/>
  <c r="Y1116" i="79"/>
  <c r="Y1122" i="79"/>
  <c r="AF389" i="46"/>
  <c r="AF390" i="46"/>
  <c r="AF388"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Y202" i="79"/>
  <c r="Y200" i="79"/>
  <c r="Y201" i="79"/>
  <c r="AJ388" i="46"/>
  <c r="Y205" i="79"/>
  <c r="AI132" i="46"/>
  <c r="N55" i="43" s="1"/>
  <c r="S23" i="47" s="1"/>
  <c r="AI388" i="46"/>
  <c r="AA388" i="46"/>
  <c r="AA389" i="46"/>
  <c r="AC519" i="46"/>
  <c r="AC518" i="46"/>
  <c r="AK518" i="46"/>
  <c r="AE519" i="46"/>
  <c r="AE518" i="46"/>
  <c r="Z518" i="46"/>
  <c r="Z519" i="46"/>
  <c r="AB518" i="46"/>
  <c r="AB519" i="46"/>
  <c r="AA518" i="46"/>
  <c r="AA519" i="46"/>
  <c r="Y388" i="46"/>
  <c r="Y389" i="46"/>
  <c r="AD388" i="46"/>
  <c r="AD389" i="46"/>
  <c r="AD519" i="46"/>
  <c r="AD518" i="46"/>
  <c r="AL132" i="46"/>
  <c r="Q55" i="43" s="1"/>
  <c r="AK132" i="46"/>
  <c r="P55" i="43" s="1"/>
  <c r="U17" i="47" s="1"/>
  <c r="AL262" i="46"/>
  <c r="Q58" i="43" s="1"/>
  <c r="AL390" i="46"/>
  <c r="AK522" i="46"/>
  <c r="P64" i="43" s="1"/>
  <c r="AL260" i="46"/>
  <c r="AL259" i="46"/>
  <c r="Y260" i="46"/>
  <c r="AC262" i="46"/>
  <c r="H58" i="43" s="1"/>
  <c r="AC390" i="46"/>
  <c r="AD390" i="46"/>
  <c r="Z517" i="46"/>
  <c r="Z522" i="46"/>
  <c r="E64" i="43" s="1"/>
  <c r="I64" i="43"/>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392" i="46" l="1"/>
  <c r="Q61" i="43" s="1"/>
  <c r="AL388" i="46"/>
  <c r="AI392" i="46"/>
  <c r="N61" i="43" s="1"/>
  <c r="AJ259" i="46"/>
  <c r="AJ261" i="46" s="1"/>
  <c r="O57" i="43" s="1"/>
  <c r="AI262" i="46"/>
  <c r="N58" i="43" s="1"/>
  <c r="S40" i="47" s="1"/>
  <c r="AI390" i="46"/>
  <c r="AH522" i="46"/>
  <c r="M64" i="43" s="1"/>
  <c r="AI519" i="46"/>
  <c r="AK570" i="79"/>
  <c r="AK571" i="79"/>
  <c r="AI259" i="46"/>
  <c r="AI261" i="46" s="1"/>
  <c r="N57" i="43" s="1"/>
  <c r="AH519" i="46"/>
  <c r="AK566" i="79"/>
  <c r="AI522" i="46"/>
  <c r="N64" i="43" s="1"/>
  <c r="AI518" i="46"/>
  <c r="AH520" i="46"/>
  <c r="AM520" i="46" s="1"/>
  <c r="AI517" i="46"/>
  <c r="AK262" i="46"/>
  <c r="P58" i="43" s="1"/>
  <c r="AL517" i="46"/>
  <c r="AK259" i="46"/>
  <c r="AK261" i="46" s="1"/>
  <c r="P57" i="43" s="1"/>
  <c r="AL518" i="46"/>
  <c r="AJ132" i="46"/>
  <c r="O55" i="43" s="1"/>
  <c r="T18" i="47" s="1"/>
  <c r="AL522" i="46"/>
  <c r="Q64" i="43" s="1"/>
  <c r="AL519" i="46"/>
  <c r="AJ262" i="46"/>
  <c r="O58" i="43" s="1"/>
  <c r="AK517" i="46"/>
  <c r="AJ518" i="46"/>
  <c r="AJ522" i="46"/>
  <c r="O64" i="43" s="1"/>
  <c r="AK519" i="46"/>
  <c r="AJ517" i="46"/>
  <c r="AK565" i="79"/>
  <c r="AK567" i="79"/>
  <c r="AK569" i="79"/>
  <c r="AK568" i="79"/>
  <c r="AB201" i="79"/>
  <c r="AB202" i="79"/>
  <c r="AA199" i="79"/>
  <c r="AA202" i="79"/>
  <c r="AA203" i="79"/>
  <c r="AD573" i="79"/>
  <c r="I73" i="43" s="1"/>
  <c r="Z202" i="79"/>
  <c r="Z203" i="79"/>
  <c r="AJ570" i="79"/>
  <c r="AJ573" i="79"/>
  <c r="O73" i="43" s="1"/>
  <c r="Y521" i="46"/>
  <c r="V21" i="47"/>
  <c r="Z1125" i="79"/>
  <c r="E82" i="43" s="1"/>
  <c r="D70" i="43"/>
  <c r="AM131" i="46"/>
  <c r="C93" i="43" s="1"/>
  <c r="D76" i="43"/>
  <c r="AM260" i="46"/>
  <c r="D67" i="43"/>
  <c r="AH569" i="79"/>
  <c r="AL569" i="79"/>
  <c r="AI569" i="79"/>
  <c r="R18" i="47"/>
  <c r="R17" i="47"/>
  <c r="R20" i="47"/>
  <c r="R21" i="47"/>
  <c r="R16" i="47"/>
  <c r="AE389" i="79"/>
  <c r="J70" i="43" s="1"/>
  <c r="R22" i="47"/>
  <c r="AB200" i="79"/>
  <c r="AD383" i="79"/>
  <c r="AC202" i="79"/>
  <c r="AG570" i="79"/>
  <c r="AG569" i="79"/>
  <c r="AH565"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G571" i="79"/>
  <c r="AA201" i="79"/>
  <c r="AI565" i="79"/>
  <c r="AH566" i="79"/>
  <c r="AB382" i="79"/>
  <c r="AG566" i="79"/>
  <c r="AH573" i="79"/>
  <c r="M73" i="43" s="1"/>
  <c r="AA573" i="79"/>
  <c r="F73" i="43" s="1"/>
  <c r="AG565" i="79"/>
  <c r="AG568" i="79"/>
  <c r="AD386" i="79"/>
  <c r="AG200" i="79"/>
  <c r="AK390" i="46"/>
  <c r="AJ382" i="79"/>
  <c r="AL201" i="79"/>
  <c r="AK389" i="79"/>
  <c r="P70" i="43" s="1"/>
  <c r="AG383" i="79"/>
  <c r="AL202" i="79"/>
  <c r="AK383" i="79"/>
  <c r="AL386" i="79"/>
  <c r="AG384"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F386" i="79"/>
  <c r="Y941" i="79"/>
  <c r="Q19" i="47"/>
  <c r="Q24" i="47"/>
  <c r="AD205" i="79"/>
  <c r="I67" i="43" s="1"/>
  <c r="AD203" i="79"/>
  <c r="AG203" i="79"/>
  <c r="Y937" i="79"/>
  <c r="AG201" i="79"/>
  <c r="Q26" i="47"/>
  <c r="AK205" i="79"/>
  <c r="P67" i="43" s="1"/>
  <c r="AF200" i="79"/>
  <c r="Y933" i="79"/>
  <c r="AJ571" i="79"/>
  <c r="AF383" i="79"/>
  <c r="AK384" i="79"/>
  <c r="AL383" i="79"/>
  <c r="AG385" i="79"/>
  <c r="AJ566" i="79"/>
  <c r="AF387" i="79"/>
  <c r="AH385" i="79"/>
  <c r="AJ567" i="79"/>
  <c r="AJ568" i="79"/>
  <c r="AF571" i="79"/>
  <c r="AK386" i="79"/>
  <c r="AJ386" i="79"/>
  <c r="Z199" i="79"/>
  <c r="AG382" i="79"/>
  <c r="AH384" i="79"/>
  <c r="AH383" i="79"/>
  <c r="Z201" i="79"/>
  <c r="AL382" i="79"/>
  <c r="AJ389" i="79"/>
  <c r="O70" i="43" s="1"/>
  <c r="Z200" i="79"/>
  <c r="AJ565" i="79"/>
  <c r="Y931" i="79"/>
  <c r="AJ385" i="79"/>
  <c r="AJ569" i="79"/>
  <c r="Y938" i="79"/>
  <c r="AC383" i="79"/>
  <c r="AF202" i="79"/>
  <c r="Q31" i="47"/>
  <c r="AE573" i="79"/>
  <c r="J73" i="43" s="1"/>
  <c r="Q17" i="47"/>
  <c r="AK200" i="79"/>
  <c r="AL571" i="79"/>
  <c r="Z389" i="79"/>
  <c r="E70" i="43" s="1"/>
  <c r="Z385" i="79"/>
  <c r="AC199" i="79"/>
  <c r="AC387" i="79"/>
  <c r="AF382" i="79"/>
  <c r="AC389" i="79"/>
  <c r="H70" i="43" s="1"/>
  <c r="AI571" i="79"/>
  <c r="AI568" i="79"/>
  <c r="AC386" i="79"/>
  <c r="Z205" i="79"/>
  <c r="E67" i="43" s="1"/>
  <c r="Q21" i="47"/>
  <c r="AL570" i="79"/>
  <c r="AC573" i="79"/>
  <c r="H73" i="43" s="1"/>
  <c r="Z382" i="79"/>
  <c r="AC203" i="79"/>
  <c r="AC382" i="79"/>
  <c r="AF385" i="79"/>
  <c r="Y939" i="79"/>
  <c r="AK199" i="79"/>
  <c r="AF389" i="79"/>
  <c r="K70" i="43" s="1"/>
  <c r="AG521" i="46"/>
  <c r="L63" i="43" s="1"/>
  <c r="AF261" i="46"/>
  <c r="K57" i="43" s="1"/>
  <c r="P39" i="47" s="1"/>
  <c r="AE571" i="79"/>
  <c r="AD387" i="79"/>
  <c r="AC384" i="79"/>
  <c r="AC571" i="79"/>
  <c r="AD571" i="79"/>
  <c r="Y573" i="79"/>
  <c r="D73" i="43" s="1"/>
  <c r="AH571" i="79"/>
  <c r="AH570" i="79"/>
  <c r="AH567" i="79"/>
  <c r="AA1120" i="79"/>
  <c r="AA1119" i="79"/>
  <c r="AA1117" i="79"/>
  <c r="AA1115" i="79"/>
  <c r="AA1122" i="79"/>
  <c r="AA1114" i="79"/>
  <c r="AA1121" i="79"/>
  <c r="AA1123" i="79"/>
  <c r="AA1118" i="79"/>
  <c r="AA1116" i="79"/>
  <c r="AI387" i="79"/>
  <c r="Z573" i="79"/>
  <c r="E73" i="43" s="1"/>
  <c r="Z755"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55"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AB755"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55"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5"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Z937" i="79"/>
  <c r="Z931" i="79"/>
  <c r="Z938" i="79"/>
  <c r="Z933" i="79"/>
  <c r="Z939" i="79"/>
  <c r="Z936" i="79"/>
  <c r="Z934" i="79"/>
  <c r="Z935" i="79"/>
  <c r="Z932" i="79"/>
  <c r="AI389" i="79"/>
  <c r="N70" i="43" s="1"/>
  <c r="AF203"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5"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AI391" i="46"/>
  <c r="N60" i="43" s="1"/>
  <c r="S56" i="47" s="1"/>
  <c r="S20" i="47"/>
  <c r="AJ391" i="46"/>
  <c r="O60" i="43" s="1"/>
  <c r="S24" i="47"/>
  <c r="S26" i="47"/>
  <c r="S17" i="47"/>
  <c r="S19" i="47"/>
  <c r="S21" i="47"/>
  <c r="S18" i="47"/>
  <c r="S15" i="47"/>
  <c r="S25" i="47"/>
  <c r="S16" i="47"/>
  <c r="S22" i="47"/>
  <c r="V18" i="47"/>
  <c r="Y204" i="79"/>
  <c r="V16" i="47"/>
  <c r="V20" i="47"/>
  <c r="V23" i="47"/>
  <c r="V25" i="47"/>
  <c r="V15" i="47"/>
  <c r="V26" i="47"/>
  <c r="V24" i="47"/>
  <c r="V19" i="47"/>
  <c r="V17" i="47"/>
  <c r="V22" i="47"/>
  <c r="Y261" i="46"/>
  <c r="D57" i="43" s="1"/>
  <c r="D94" i="43"/>
  <c r="D58" i="43"/>
  <c r="U20" i="47"/>
  <c r="U22" i="47"/>
  <c r="U23" i="47"/>
  <c r="U16" i="47"/>
  <c r="U15" i="47"/>
  <c r="U24" i="47"/>
  <c r="U25" i="47"/>
  <c r="U18" i="47"/>
  <c r="U26" i="47"/>
  <c r="U19" i="47"/>
  <c r="U21" i="47"/>
  <c r="Q34" i="47"/>
  <c r="Q40" i="47"/>
  <c r="Q41" i="47"/>
  <c r="Q36" i="47"/>
  <c r="Q30" i="47"/>
  <c r="Q35" i="47"/>
  <c r="Q37" i="47"/>
  <c r="Q38" i="47"/>
  <c r="Q39" i="47"/>
  <c r="Q33" i="47"/>
  <c r="Q32" i="47"/>
  <c r="S41" i="47"/>
  <c r="S39" i="47"/>
  <c r="S31" i="47"/>
  <c r="S36" i="47"/>
  <c r="S37" i="47"/>
  <c r="S38" i="47"/>
  <c r="AL261" i="46"/>
  <c r="Q57" i="43" s="1"/>
  <c r="V39" i="47" s="1"/>
  <c r="AL391" i="46"/>
  <c r="Q60"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8" i="43" l="1"/>
  <c r="S33" i="47"/>
  <c r="S30" i="47"/>
  <c r="S35" i="47"/>
  <c r="S34" i="47"/>
  <c r="T16" i="47"/>
  <c r="S32" i="47"/>
  <c r="D93" i="43"/>
  <c r="D103" i="43" s="1"/>
  <c r="AM259" i="46"/>
  <c r="AH521" i="46"/>
  <c r="M63" i="43" s="1"/>
  <c r="T40" i="47"/>
  <c r="T25" i="47"/>
  <c r="T15" i="47"/>
  <c r="T39" i="47"/>
  <c r="T20" i="47"/>
  <c r="T36" i="47"/>
  <c r="AI521" i="46"/>
  <c r="N63" i="43" s="1"/>
  <c r="S71" i="47" s="1"/>
  <c r="AM518" i="46"/>
  <c r="AM522" i="46"/>
  <c r="F104" i="43" s="1"/>
  <c r="AK521" i="46"/>
  <c r="P63" i="43" s="1"/>
  <c r="T35" i="47"/>
  <c r="F94" i="43"/>
  <c r="R64" i="43"/>
  <c r="AM517" i="46"/>
  <c r="AL521" i="46"/>
  <c r="Q63" i="43" s="1"/>
  <c r="V65" i="47" s="1"/>
  <c r="T30" i="47"/>
  <c r="AM262" i="46"/>
  <c r="D104" i="43" s="1"/>
  <c r="T34" i="47"/>
  <c r="T41" i="47"/>
  <c r="T32" i="47"/>
  <c r="T37" i="47"/>
  <c r="T26" i="47"/>
  <c r="T21" i="47"/>
  <c r="T19" i="47"/>
  <c r="T17" i="47"/>
  <c r="T38" i="47"/>
  <c r="T31" i="47"/>
  <c r="T33" i="47"/>
  <c r="T23" i="47"/>
  <c r="T22" i="47"/>
  <c r="T24" i="47"/>
  <c r="AM132" i="46"/>
  <c r="C104" i="43" s="1"/>
  <c r="AM519" i="46"/>
  <c r="F93" i="43"/>
  <c r="AJ521" i="46"/>
  <c r="O63" i="43" s="1"/>
  <c r="T60" i="47" s="1"/>
  <c r="AK572" i="79"/>
  <c r="P72" i="43" s="1"/>
  <c r="AM205" i="79"/>
  <c r="G104" i="43" s="1"/>
  <c r="AD572" i="79"/>
  <c r="I72" i="43" s="1"/>
  <c r="AJ572" i="79"/>
  <c r="O72" i="43" s="1"/>
  <c r="U31" i="47"/>
  <c r="R55" i="43"/>
  <c r="AM383" i="79"/>
  <c r="AM261" i="46"/>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63" i="47"/>
  <c r="S46" i="47"/>
  <c r="S66" i="47"/>
  <c r="S45" i="47"/>
  <c r="S64" i="47"/>
  <c r="S52" i="47"/>
  <c r="S61" i="47"/>
  <c r="S51" i="47"/>
  <c r="S54" i="47"/>
  <c r="S47" i="47"/>
  <c r="S53" i="47"/>
  <c r="T54" i="47"/>
  <c r="T52" i="47"/>
  <c r="T56" i="47"/>
  <c r="T48" i="47"/>
  <c r="T53" i="47"/>
  <c r="T45" i="47"/>
  <c r="T55" i="47"/>
  <c r="S27" i="47"/>
  <c r="S29" i="47" s="1"/>
  <c r="T46" i="47"/>
  <c r="T51" i="47"/>
  <c r="T49" i="47"/>
  <c r="T50" i="47"/>
  <c r="V27" i="47"/>
  <c r="V29" i="47" s="1"/>
  <c r="F96" i="43"/>
  <c r="F95" i="43"/>
  <c r="D63" i="43"/>
  <c r="U27" i="47"/>
  <c r="U29" i="47" s="1"/>
  <c r="V30" i="47"/>
  <c r="V31" i="47"/>
  <c r="V33" i="47"/>
  <c r="V37" i="47"/>
  <c r="V34" i="47"/>
  <c r="V46" i="47"/>
  <c r="V38" i="47"/>
  <c r="V50"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7" i="47"/>
  <c r="M54" i="47"/>
  <c r="M55" i="47"/>
  <c r="M51"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68" i="47" l="1"/>
  <c r="T62" i="47"/>
  <c r="S70" i="47"/>
  <c r="S67" i="47"/>
  <c r="T68" i="47"/>
  <c r="S65" i="47"/>
  <c r="S62" i="47"/>
  <c r="S60" i="47"/>
  <c r="S42" i="47"/>
  <c r="S44" i="47" s="1"/>
  <c r="S57" i="47" s="1"/>
  <c r="S59" i="47" s="1"/>
  <c r="S69" i="47"/>
  <c r="S68" i="47"/>
  <c r="V71" i="47"/>
  <c r="T67" i="47"/>
  <c r="T75" i="47"/>
  <c r="V64" i="47"/>
  <c r="V69" i="47"/>
  <c r="V70" i="47"/>
  <c r="V66" i="47"/>
  <c r="T70" i="47"/>
  <c r="T66" i="47"/>
  <c r="V62" i="47"/>
  <c r="V63" i="47"/>
  <c r="V60" i="47"/>
  <c r="T64" i="47"/>
  <c r="T61" i="47"/>
  <c r="T63" i="47"/>
  <c r="T71" i="47"/>
  <c r="V68" i="47"/>
  <c r="T65" i="47"/>
  <c r="T69" i="47"/>
  <c r="AM521" i="46"/>
  <c r="AM523" i="46" s="1"/>
  <c r="AM263" i="46"/>
  <c r="T27" i="47"/>
  <c r="T29" i="47" s="1"/>
  <c r="T42" i="47" s="1"/>
  <c r="T44" i="47" s="1"/>
  <c r="T57" i="47" s="1"/>
  <c r="T59" i="47" s="1"/>
  <c r="U83" i="47"/>
  <c r="AM133" i="46"/>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L130" i="47"/>
  <c r="P100" i="47"/>
  <c r="P80" i="47"/>
  <c r="O94" i="47"/>
  <c r="U78" i="47"/>
  <c r="N78" i="47"/>
  <c r="N85" i="47"/>
  <c r="N86" i="47"/>
  <c r="P101" i="47"/>
  <c r="P84" i="47"/>
  <c r="N77" i="47"/>
  <c r="O101" i="47"/>
  <c r="N80" i="47"/>
  <c r="N82" i="47"/>
  <c r="N101" i="47"/>
  <c r="P75" i="47"/>
  <c r="N95" i="47"/>
  <c r="N75" i="47"/>
  <c r="N81" i="47"/>
  <c r="N93" i="47"/>
  <c r="N97" i="47"/>
  <c r="N76" i="47"/>
  <c r="N79" i="47"/>
  <c r="N83" i="47"/>
  <c r="R49" i="47"/>
  <c r="N90" i="47"/>
  <c r="Q99" i="47"/>
  <c r="Q83" i="47"/>
  <c r="P95" i="47"/>
  <c r="Q85" i="47"/>
  <c r="Q92" i="47"/>
  <c r="L126" i="47"/>
  <c r="R55" i="47"/>
  <c r="Q109" i="47"/>
  <c r="Q112" i="47"/>
  <c r="Q127" i="47"/>
  <c r="U75" i="47"/>
  <c r="Q79" i="47"/>
  <c r="Q105" i="47"/>
  <c r="Q114" i="47"/>
  <c r="Q131" i="47"/>
  <c r="Q113" i="47"/>
  <c r="Q93" i="47"/>
  <c r="N152" i="47"/>
  <c r="M92" i="47"/>
  <c r="U94" i="47"/>
  <c r="U82" i="47"/>
  <c r="Q98" i="47"/>
  <c r="Q90" i="47"/>
  <c r="Q75" i="47"/>
  <c r="Q78" i="47"/>
  <c r="Q91" i="47"/>
  <c r="Q120" i="47"/>
  <c r="Q115" i="47"/>
  <c r="U108" i="47"/>
  <c r="P76" i="47"/>
  <c r="N153" i="47"/>
  <c r="N92" i="47"/>
  <c r="U112" i="47"/>
  <c r="P90" i="47"/>
  <c r="P92" i="47"/>
  <c r="P77" i="47"/>
  <c r="U101" i="47"/>
  <c r="U115" i="47"/>
  <c r="M98" i="47"/>
  <c r="U100" i="47"/>
  <c r="L156" i="47"/>
  <c r="L129" i="47"/>
  <c r="L124" i="47"/>
  <c r="U99" i="47"/>
  <c r="U111" i="47"/>
  <c r="P97" i="47"/>
  <c r="P93" i="47"/>
  <c r="P85" i="47"/>
  <c r="P91" i="47"/>
  <c r="P79" i="47"/>
  <c r="L131" i="47"/>
  <c r="U109" i="47"/>
  <c r="P96" i="47"/>
  <c r="P86" i="47"/>
  <c r="R72" i="43"/>
  <c r="S95" i="47"/>
  <c r="U95" i="47"/>
  <c r="N155" i="47"/>
  <c r="U97" i="47"/>
  <c r="P94" i="47"/>
  <c r="P99" i="47"/>
  <c r="U90" i="47"/>
  <c r="U105" i="47"/>
  <c r="U106" i="47"/>
  <c r="U91" i="47"/>
  <c r="P130" i="47"/>
  <c r="P98" i="47"/>
  <c r="P81" i="47"/>
  <c r="P78" i="47"/>
  <c r="P82" i="47"/>
  <c r="U161" i="47"/>
  <c r="S77" i="47"/>
  <c r="O97" i="47"/>
  <c r="S98" i="47"/>
  <c r="S84" i="47"/>
  <c r="S92" i="47"/>
  <c r="Q130" i="47"/>
  <c r="Q157" i="47"/>
  <c r="O141" i="47"/>
  <c r="O91" i="47"/>
  <c r="O128" i="47"/>
  <c r="O93" i="47"/>
  <c r="U114" i="47"/>
  <c r="U85" i="47"/>
  <c r="U80" i="47"/>
  <c r="U93" i="47"/>
  <c r="U86" i="47"/>
  <c r="U92" i="47"/>
  <c r="S76" i="47"/>
  <c r="S152" i="47"/>
  <c r="S107" i="47"/>
  <c r="S93" i="47"/>
  <c r="S75" i="47"/>
  <c r="R70" i="47"/>
  <c r="P140" i="47"/>
  <c r="Q124" i="47"/>
  <c r="Q123" i="47"/>
  <c r="Q135" i="47"/>
  <c r="Q121" i="47"/>
  <c r="S82" i="47"/>
  <c r="S160" i="47"/>
  <c r="S131" i="47"/>
  <c r="S83" i="47"/>
  <c r="S114" i="47"/>
  <c r="Q136" i="47"/>
  <c r="U96" i="47"/>
  <c r="U110" i="47"/>
  <c r="U113" i="47"/>
  <c r="U107" i="47"/>
  <c r="U98" i="47"/>
  <c r="S100" i="47"/>
  <c r="S78" i="47"/>
  <c r="S101" i="47"/>
  <c r="S153" i="47"/>
  <c r="Q129" i="47"/>
  <c r="Q122" i="47"/>
  <c r="O100" i="47"/>
  <c r="O137" i="47"/>
  <c r="S122" i="47"/>
  <c r="S125" i="47"/>
  <c r="O135" i="47"/>
  <c r="O96" i="47"/>
  <c r="O124" i="47"/>
  <c r="O126" i="47"/>
  <c r="U77" i="47"/>
  <c r="U81" i="47"/>
  <c r="U79" i="47"/>
  <c r="S109" i="47"/>
  <c r="S108" i="47"/>
  <c r="S116" i="47"/>
  <c r="S161" i="47"/>
  <c r="E35" i="43"/>
  <c r="R69" i="43"/>
  <c r="P160" i="47"/>
  <c r="U125" i="47"/>
  <c r="N141" i="47"/>
  <c r="S79" i="47"/>
  <c r="S85" i="47"/>
  <c r="S86" i="47"/>
  <c r="Q126" i="47"/>
  <c r="O95" i="47"/>
  <c r="O90" i="47"/>
  <c r="O127" i="47"/>
  <c r="U76" i="47"/>
  <c r="U116" i="47"/>
  <c r="S113" i="47"/>
  <c r="S80" i="47"/>
  <c r="S81" i="47"/>
  <c r="Q128" i="47"/>
  <c r="M86" i="47"/>
  <c r="M93" i="47"/>
  <c r="M78" i="47"/>
  <c r="U146" i="47"/>
  <c r="Q152" i="47"/>
  <c r="M75" i="47"/>
  <c r="M80" i="47"/>
  <c r="M100" i="47"/>
  <c r="P42" i="47"/>
  <c r="P44" i="47" s="1"/>
  <c r="P57" i="47" s="1"/>
  <c r="P59" i="47" s="1"/>
  <c r="P72" i="47" s="1"/>
  <c r="P74" i="47" s="1"/>
  <c r="Q141" i="47"/>
  <c r="Q145" i="47"/>
  <c r="Q139" i="47"/>
  <c r="Q142" i="47"/>
  <c r="Q143" i="47"/>
  <c r="M95" i="47"/>
  <c r="M96" i="47"/>
  <c r="M76" i="47"/>
  <c r="M97" i="47"/>
  <c r="M85" i="47"/>
  <c r="Q144" i="47"/>
  <c r="M79" i="47"/>
  <c r="M84" i="47"/>
  <c r="M94" i="47"/>
  <c r="M90" i="47"/>
  <c r="U158" i="47"/>
  <c r="U122" i="47"/>
  <c r="Q161" i="47"/>
  <c r="S126" i="47"/>
  <c r="M91" i="47"/>
  <c r="M99" i="47"/>
  <c r="M81" i="47"/>
  <c r="Q150" i="47"/>
  <c r="M154" i="47"/>
  <c r="L136" i="47"/>
  <c r="M83" i="47"/>
  <c r="M101" i="47"/>
  <c r="M77" i="47"/>
  <c r="U156" i="47"/>
  <c r="Q151" i="47"/>
  <c r="M150" i="47"/>
  <c r="U121" i="47"/>
  <c r="U151" i="47"/>
  <c r="L127" i="47"/>
  <c r="N91" i="47"/>
  <c r="N99" i="47"/>
  <c r="U142" i="47"/>
  <c r="U144" i="47"/>
  <c r="U153" i="47"/>
  <c r="S111" i="47"/>
  <c r="S94" i="47"/>
  <c r="S135" i="47"/>
  <c r="S97" i="47"/>
  <c r="Q138" i="47"/>
  <c r="P125" i="47"/>
  <c r="Q146" i="47"/>
  <c r="U123" i="47"/>
  <c r="U150" i="47"/>
  <c r="U140" i="47"/>
  <c r="N98" i="47"/>
  <c r="N100" i="47"/>
  <c r="M124" i="47"/>
  <c r="E41" i="43"/>
  <c r="U124" i="47"/>
  <c r="S91" i="47"/>
  <c r="S156" i="47"/>
  <c r="S120" i="47"/>
  <c r="S96" i="47"/>
  <c r="E39" i="43"/>
  <c r="V155" i="47"/>
  <c r="O160" i="47"/>
  <c r="U120" i="47"/>
  <c r="U131" i="47"/>
  <c r="N135" i="47"/>
  <c r="O150" i="47"/>
  <c r="L128"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5" i="47"/>
  <c r="L151" i="47"/>
  <c r="N144" i="47"/>
  <c r="U128" i="47"/>
  <c r="U127" i="47"/>
  <c r="U129" i="47"/>
  <c r="U159" i="47"/>
  <c r="S115" i="47"/>
  <c r="S90" i="47"/>
  <c r="S105" i="47"/>
  <c r="E36" i="43"/>
  <c r="P150" i="47"/>
  <c r="S155" i="47"/>
  <c r="S151" i="47"/>
  <c r="L161" i="47"/>
  <c r="R64" i="47"/>
  <c r="P144" i="47"/>
  <c r="P153" i="47"/>
  <c r="R53" i="47"/>
  <c r="L140" i="47"/>
  <c r="N157" i="47"/>
  <c r="M136" i="47"/>
  <c r="N156" i="47"/>
  <c r="S142" i="47"/>
  <c r="R52" i="47"/>
  <c r="R51" i="47"/>
  <c r="P146" i="47"/>
  <c r="P129" i="47"/>
  <c r="P161" i="47"/>
  <c r="R62" i="47"/>
  <c r="O145" i="47"/>
  <c r="O131" i="47"/>
  <c r="O161" i="47"/>
  <c r="O151" i="47"/>
  <c r="O139" i="47"/>
  <c r="L155" i="47"/>
  <c r="L160" i="47"/>
  <c r="L158" i="47"/>
  <c r="L135" i="47"/>
  <c r="N151" i="47"/>
  <c r="N140"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M142" i="47"/>
  <c r="M137" i="47"/>
  <c r="M158"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O158" i="47"/>
  <c r="O156" i="47"/>
  <c r="L152" i="47"/>
  <c r="N126" i="47"/>
  <c r="N161" i="47"/>
  <c r="N154" i="47"/>
  <c r="N146" i="47"/>
  <c r="M153" i="47"/>
  <c r="M140" i="47"/>
  <c r="S159" i="47"/>
  <c r="S158" i="47"/>
  <c r="S137" i="47"/>
  <c r="R69" i="47"/>
  <c r="Q160"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V42" i="47"/>
  <c r="V44" i="47" s="1"/>
  <c r="V57" i="47" s="1"/>
  <c r="V59" i="47" s="1"/>
  <c r="U42" i="47"/>
  <c r="U44" i="47" s="1"/>
  <c r="W20" i="47"/>
  <c r="W22" i="47"/>
  <c r="W24" i="47"/>
  <c r="R57" i="43"/>
  <c r="H19" i="43" s="1"/>
  <c r="W19" i="47"/>
  <c r="W21" i="47"/>
  <c r="W16" i="47"/>
  <c r="W23" i="47"/>
  <c r="I137" i="47"/>
  <c r="K92" i="47"/>
  <c r="K158" i="47"/>
  <c r="K153" i="47"/>
  <c r="K154" i="47"/>
  <c r="K63" i="47"/>
  <c r="K128" i="47"/>
  <c r="K130" i="47"/>
  <c r="K151" i="47"/>
  <c r="K95" i="47"/>
  <c r="K131" i="47"/>
  <c r="K101" i="47"/>
  <c r="K96" i="47"/>
  <c r="K155" i="47"/>
  <c r="K143" i="47"/>
  <c r="K142" i="47"/>
  <c r="K94" i="47"/>
  <c r="K65" i="47"/>
  <c r="K81" i="47"/>
  <c r="K76" i="47"/>
  <c r="K85" i="47"/>
  <c r="E31" i="43"/>
  <c r="K77" i="47"/>
  <c r="K64" i="47"/>
  <c r="K100" i="47"/>
  <c r="K129" i="47"/>
  <c r="K84" i="47"/>
  <c r="K137" i="47"/>
  <c r="K156" i="47"/>
  <c r="K124" i="47"/>
  <c r="K69" i="47"/>
  <c r="K78" i="47"/>
  <c r="K86" i="47"/>
  <c r="K83" i="47"/>
  <c r="K68" i="47"/>
  <c r="K79" i="47"/>
  <c r="K93" i="47"/>
  <c r="K99" i="47"/>
  <c r="K90" i="47"/>
  <c r="K136" i="47"/>
  <c r="K139" i="47"/>
  <c r="K97" i="47"/>
  <c r="K159" i="47"/>
  <c r="K125" i="47"/>
  <c r="K140" i="47"/>
  <c r="K62" i="47"/>
  <c r="K98" i="47"/>
  <c r="K91" i="47"/>
  <c r="K145" i="47"/>
  <c r="K60" i="47"/>
  <c r="K141" i="47"/>
  <c r="K126" i="47"/>
  <c r="K80" i="47"/>
  <c r="K71" i="47"/>
  <c r="K138" i="47"/>
  <c r="K157" i="47"/>
  <c r="K160" i="47"/>
  <c r="K135" i="47"/>
  <c r="K146" i="47"/>
  <c r="K75" i="47"/>
  <c r="K70" i="47"/>
  <c r="K67" i="47"/>
  <c r="K61" i="47"/>
  <c r="K82" i="47"/>
  <c r="K161" i="47"/>
  <c r="K152" i="47"/>
  <c r="K150" i="47"/>
  <c r="K127" i="47"/>
  <c r="K144" i="47"/>
  <c r="K66" i="47"/>
  <c r="I154" i="47"/>
  <c r="I71" i="47"/>
  <c r="I125" i="47"/>
  <c r="I126" i="47"/>
  <c r="I155" i="47"/>
  <c r="I68" i="47"/>
  <c r="I60" i="47"/>
  <c r="I70" i="47"/>
  <c r="I131" i="47"/>
  <c r="I75" i="47"/>
  <c r="I83" i="47"/>
  <c r="I66" i="47"/>
  <c r="I54" i="47"/>
  <c r="I63" i="47"/>
  <c r="I95" i="47"/>
  <c r="I158" i="47"/>
  <c r="I157" i="47"/>
  <c r="I141" i="47"/>
  <c r="I61" i="47"/>
  <c r="I47" i="47"/>
  <c r="I135" i="47"/>
  <c r="I152" i="47"/>
  <c r="I85" i="47"/>
  <c r="I82" i="47"/>
  <c r="I77" i="47"/>
  <c r="I65" i="47"/>
  <c r="I80" i="47"/>
  <c r="I48" i="47"/>
  <c r="I79" i="47"/>
  <c r="I62" i="47"/>
  <c r="I94" i="47"/>
  <c r="I146" i="47"/>
  <c r="I99" i="47"/>
  <c r="I97" i="47"/>
  <c r="I138" i="47"/>
  <c r="I129" i="47"/>
  <c r="I160" i="47"/>
  <c r="I76" i="47"/>
  <c r="I56" i="47"/>
  <c r="I69" i="47"/>
  <c r="I53" i="47"/>
  <c r="I55" i="47"/>
  <c r="I46" i="47"/>
  <c r="I51" i="47"/>
  <c r="I90" i="47"/>
  <c r="I151" i="47"/>
  <c r="I128" i="47"/>
  <c r="I96" i="47"/>
  <c r="I136" i="47"/>
  <c r="I86" i="47"/>
  <c r="I91" i="47"/>
  <c r="I98" i="47"/>
  <c r="I144" i="47"/>
  <c r="I159" i="47"/>
  <c r="I140" i="47"/>
  <c r="I93" i="47"/>
  <c r="I130" i="47"/>
  <c r="I150" i="47"/>
  <c r="I92" i="47"/>
  <c r="I124" i="47"/>
  <c r="I161" i="47"/>
  <c r="I145" i="47"/>
  <c r="I156" i="47"/>
  <c r="I84" i="47"/>
  <c r="I49" i="47"/>
  <c r="I67" i="47"/>
  <c r="I50" i="47"/>
  <c r="I81" i="47"/>
  <c r="I64" i="47"/>
  <c r="I52" i="47"/>
  <c r="I45" i="47"/>
  <c r="I78" i="47"/>
  <c r="I139" i="47"/>
  <c r="I153" i="47"/>
  <c r="I101" i="47"/>
  <c r="I143" i="47"/>
  <c r="I100" i="47"/>
  <c r="I142" i="47"/>
  <c r="I127" i="47"/>
  <c r="E30" i="43"/>
  <c r="J145" i="47"/>
  <c r="J143" i="47"/>
  <c r="J144" i="47"/>
  <c r="J93" i="47"/>
  <c r="J97" i="47"/>
  <c r="J92" i="47"/>
  <c r="J140" i="47"/>
  <c r="J95" i="47"/>
  <c r="J99" i="47"/>
  <c r="J142" i="47"/>
  <c r="J96" i="47"/>
  <c r="J124" i="47"/>
  <c r="J154" i="47"/>
  <c r="J158" i="47"/>
  <c r="J136" i="47"/>
  <c r="J156" i="47"/>
  <c r="J126" i="47"/>
  <c r="J76" i="47"/>
  <c r="J125" i="47"/>
  <c r="J131" i="47"/>
  <c r="J157" i="47"/>
  <c r="J94" i="47"/>
  <c r="J137" i="47"/>
  <c r="J146" i="47"/>
  <c r="J129" i="47"/>
  <c r="J130" i="47"/>
  <c r="J150" i="47"/>
  <c r="J91" i="47"/>
  <c r="J90" i="47"/>
  <c r="J100" i="47"/>
  <c r="J151" i="47"/>
  <c r="J138" i="47"/>
  <c r="J159" i="47"/>
  <c r="J141" i="47"/>
  <c r="J135" i="47"/>
  <c r="J160" i="47"/>
  <c r="J101" i="47"/>
  <c r="J153" i="47"/>
  <c r="J161" i="47"/>
  <c r="J155" i="47"/>
  <c r="J139" i="47"/>
  <c r="J98"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72" i="47" l="1"/>
  <c r="S74" i="47" s="1"/>
  <c r="S87" i="47" s="1"/>
  <c r="S89" i="47" s="1"/>
  <c r="S102" i="47" s="1"/>
  <c r="V72" i="47"/>
  <c r="V74" i="47" s="1"/>
  <c r="V87" i="47" s="1"/>
  <c r="V89" i="47" s="1"/>
  <c r="V102" i="47" s="1"/>
  <c r="T72" i="47"/>
  <c r="T74" i="47" s="1"/>
  <c r="T87" i="47" s="1"/>
  <c r="T89" i="47" s="1"/>
  <c r="T102" i="47" s="1"/>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<sst xmlns="http://schemas.openxmlformats.org/spreadsheetml/2006/main" count="3046" uniqueCount="807">
  <si>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</si>
  <si>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</si>
  <si>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</si>
  <si>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</si>
  <si>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</si>
  <si>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</si>
  <si>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</si>
  <si>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</si>
  <si>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</si>
  <si>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</si>
  <si>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</si>
  <si>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</si>
  <si>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</si>
  <si>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</si>
  <si>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</si>
  <si>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</si>
  <si>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</si>
  <si>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</si>
  <si>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</si>
  <si>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</si>
  <si>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</si>
  <si>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</si>
  <si>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</si>
  <si>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</si>
  <si>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</si>
  <si>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</si>
  <si>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</si>
  <si>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</si>
  <si>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</si>
  <si>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</si>
  <si>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</si>
  <si>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</si>
  <si>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</si>
  <si>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</si>
  <si>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</si>
  <si>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</si>
  <si>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</si>
  <si>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</si>
  <si>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</si>
  <si>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</si>
  <si>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</si>
  <si>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</si>
  <si>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</si>
  <si>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</si>
  <si>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</si>
  <si>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</si>
  <si>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</si>
  <si>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</si>
  <si>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</si>
  <si>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</si>
  <si>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</si>
  <si>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</si>
  <si>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</si>
  <si>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</si>
  <si>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</si>
  <si>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</si>
  <si>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</si>
  <si>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</si>
  <si>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</si>
  <si>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</si>
  <si>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</si>
  <si>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</si>
  <si>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</si>
  <si>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</si>
  <si>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</si>
  <si>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</si>
  <si>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</si>
  <si>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</si>
  <si>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</si>
  <si>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</si>
  <si>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</si>
  <si>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</si>
  <si>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</si>
  <si>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</si>
  <si>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</si>
  <si>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</si>
  <si>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</si>
  <si>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</si>
  <si>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</si>
  <si>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</si>
  <si>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</si>
  <si>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</si>
  <si>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</si>
  <si>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</si>
  <si>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</si>
  <si>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</si>
  <si>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</si>
  <si>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</si>
  <si>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</si>
  <si>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</si>
  <si>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</si>
  <si>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</si>
  <si>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</si>
  <si>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</si>
  <si>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</si>
  <si>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</si>
  <si>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</si>
  <si>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</si>
  <si>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</si>
  <si>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</si>
  <si>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</si>
  <si>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</si>
  <si>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</si>
  <si>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</si>
  <si>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</si>
  <si>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</si>
  <si>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</si>
  <si>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</si>
  <si>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</si>
  <si>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</si>
  <si>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</si>
  <si>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</si>
  <si>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</si>
  <si>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</si>
  <si>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</si>
  <si>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</si>
  <si>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</si>
  <si>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</si>
  <si>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</si>
  <si>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</si>
  <si>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</si>
  <si>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</si>
  <si>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</si>
  <si>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</si>
  <si>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</si>
  <si>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</si>
  <si>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</si>
  <si>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</si>
  <si>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</si>
  <si>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</si>
  <si>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</si>
  <si>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</si>
  <si>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</si>
  <si>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</si>
  <si>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</si>
  <si>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</si>
  <si>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</si>
  <si>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</si>
  <si>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</si>
  <si>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</si>
  <si>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</si>
  <si>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</si>
  <si>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</si>
  <si>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</si>
  <si>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</si>
  <si>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</si>
  <si>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</si>
  <si>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</si>
  <si>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</si>
  <si>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</si>
  <si>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</si>
  <si>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</si>
  <si>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</si>
  <si>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</si>
  <si>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</si>
  <si>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</si>
  <si>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</si>
  <si>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</si>
  <si>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</si>
  <si>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</si>
  <si>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</si>
  <si>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</si>
  <si>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</si>
  <si>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</si>
  <si>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</si>
  <si>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</si>
  <si>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</si>
  <si>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</si>
  <si>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</si>
  <si>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</si>
  <si>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</si>
  <si>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</si>
  <si>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</si>
  <si>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</si>
  <si>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</si>
  <si>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</si>
  <si>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</si>
  <si>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</si>
  <si>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</si>
  <si>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</si>
  <si>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</si>
  <si>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</si>
  <si>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</si>
  <si>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</si>
  <si>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</si>
  <si>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</si>
  <si>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</si>
  <si>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</si>
  <si>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</si>
  <si>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</si>
  <si>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</si>
  <si>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</si>
  <si>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</si>
  <si>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</si>
  <si>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</si>
  <si>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</si>
  <si>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</si>
  <si>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</si>
  <si>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</si>
  <si>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</si>
  <si>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</si>
  <si>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</si>
  <si>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</si>
  <si>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</si>
  <si>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</si>
  <si>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</si>
  <si>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</si>
  <si>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</si>
  <si>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</si>
  <si>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</si>
  <si>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</si>
  <si>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</si>
  <si>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</si>
  <si>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</si>
  <si>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</si>
  <si>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</si>
  <si>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</si>
  <si>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</si>
  <si>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</si>
  <si>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</si>
  <si>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</si>
  <si>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</si>
  <si>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</si>
  <si>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</si>
  <si>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</si>
  <si>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</si>
  <si>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</si>
  <si>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</si>
  <si>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</si>
  <si>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</si>
  <si>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</si>
  <si>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</si>
  <si>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</si>
  <si>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</si>
  <si>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</si>
  <si>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</si>
  <si>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</si>
  <si>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</si>
  <si>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</si>
  <si>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</si>
  <si>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</si>
  <si>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</si>
  <si>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</si>
  <si>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</si>
  <si>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</si>
  <si>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</si>
  <si>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</si>
  <si>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</si>
  <si>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</si>
  <si>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</si>
  <si>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</si>
  <si>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</si>
  <si>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</si>
  <si>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</si>
  <si>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</si>
  <si>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</si>
  <si>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</si>
  <si>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</si>
  <si>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</si>
  <si>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</si>
  <si>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</si>
  <si>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</si>
  <si>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</si>
  <si>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</si>
  <si>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</si>
  <si>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</si>
  <si>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</si>
  <si>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</si>
  <si>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</si>
  <si>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</si>
  <si>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</si>
  <si>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</si>
  <si>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</si>
  <si>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</si>
  <si>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</si>
  <si>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</si>
  <si>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</si>
  <si>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</si>
  <si>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</si>
  <si>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</si>
  <si>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</si>
  <si>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</si>
  <si>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</si>
  <si>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</si>
  <si>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</si>
  <si>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</si>
  <si>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</si>
  <si>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</si>
  <si>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</si>
  <si>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</si>
  <si>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</si>
  <si>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</si>
  <si>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</si>
  <si>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</si>
  <si>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</si>
  <si>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</si>
  <si>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</si>
  <si>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</si>
  <si>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</si>
  <si>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</si>
  <si>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</si>
  <si>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</si>
  <si>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</si>
  <si>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</si>
  <si>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</si>
  <si>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</si>
  <si>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</si>
  <si>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</si>
  <si>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</si>
  <si>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</si>
  <si>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</si>
  <si>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</si>
  <si>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</si>
  <si>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</si>
  <si>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</si>
  <si>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</si>
  <si>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</si>
  <si>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</si>
  <si>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</si>
  <si>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</si>
  <si>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</si>
  <si>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</si>
  <si>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</si>
  <si>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</si>
  <si>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</si>
  <si>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</si>
  <si>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</si>
  <si>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</si>
  <si>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</si>
  <si>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</si>
  <si>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</si>
  <si>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</si>
  <si>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</si>
  <si>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</si>
  <si>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</si>
  <si>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</si>
  <si>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</si>
  <si>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</si>
  <si>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</si>
  <si>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</si>
  <si>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</si>
  <si>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</si>
  <si>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</si>
  <si>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</si>
  <si>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</si>
  <si>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</si>
  <si>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</si>
  <si>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</si>
  <si>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</si>
  <si>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</si>
  <si>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</si>
  <si>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</si>
  <si>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</si>
  <si>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</si>
  <si>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</si>
  <si>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</si>
  <si>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</si>
  <si>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</si>
  <si>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</si>
  <si>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</si>
  <si>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</si>
  <si>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</si>
  <si>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</si>
  <si>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</si>
  <si>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</si>
  <si>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</si>
  <si>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</si>
  <si>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</si>
  <si>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</si>
  <si>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</si>
  <si>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</si>
  <si>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</si>
  <si>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</si>
  <si>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</si>
  <si>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</si>
  <si>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</si>
  <si>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</si>
  <si>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</si>
  <si>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</si>
  <si>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</si>
  <si>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</si>
  <si>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</si>
  <si>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</si>
  <si>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</si>
  <si>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</si>
  <si>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</si>
  <si>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</si>
  <si>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</si>
  <si>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</si>
  <si>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</si>
  <si>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</si>
  <si>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</si>
  <si>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</si>
  <si>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</si>
  <si>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</si>
  <si>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</si>
  <si>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</si>
  <si>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</si>
  <si>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</si>
  <si>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</si>
  <si>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</si>
  <si>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</si>
  <si>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</si>
  <si>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</si>
  <si>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</si>
  <si>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</si>
  <si>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</si>
  <si>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</si>
  <si>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</si>
  <si>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</si>
  <si>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</si>
  <si>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</si>
  <si>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</si>
  <si>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</si>
  <si>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</si>
  <si>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</si>
  <si>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</si>
  <si>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</si>
  <si>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</si>
  <si>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</si>
  <si>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</si>
  <si>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</si>
  <si>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</si>
  <si>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</si>
  <si>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</si>
  <si>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</si>
  <si>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</si>
  <si>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</si>
  <si>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</si>
  <si>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</si>
  <si>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</si>
  <si>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</si>
  <si>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</si>
  <si>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</si>
  <si>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</si>
  <si>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</si>
  <si>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</si>
  <si>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</si>
  <si>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</si>
  <si>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</si>
  <si>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</si>
  <si>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</si>
  <si>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</si>
  <si>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</si>
  <si>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</si>
  <si>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</si>
  <si>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</si>
  <si>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</si>
  <si>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</si>
  <si>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</si>
  <si>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</si>
  <si>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</si>
  <si>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</si>
  <si>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</si>
  <si>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</si>
  <si>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</si>
  <si>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</si>
  <si>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</si>
  <si>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</si>
  <si>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</si>
  <si>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</si>
  <si>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</si>
  <si>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</si>
  <si>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</si>
  <si>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</si>
  <si>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</si>
  <si>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</si>
  <si>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</si>
  <si>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</si>
  <si>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</si>
  <si>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</si>
  <si>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</si>
  <si>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</si>
  <si>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</si>
  <si>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</si>
  <si>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</si>
  <si>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</si>
  <si>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</si>
  <si>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</si>
  <si>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</si>
  <si>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</si>
  <si>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</si>
  <si>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</si>
  <si>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</si>
  <si>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</si>
  <si>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</si>
  <si>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</si>
  <si>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</si>
  <si>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</si>
  <si>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</si>
  <si>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</si>
  <si>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</si>
  <si>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</si>
  <si>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</si>
  <si>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</si>
  <si>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</si>
  <si>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</si>
  <si>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</si>
  <si>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</si>
  <si>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</si>
  <si>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</si>
  <si>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</si>
  <si>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</si>
  <si>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</si>
  <si>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</si>
  <si>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</si>
  <si>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</si>
  <si>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</si>
  <si>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</si>
  <si>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</si>
  <si>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</si>
  <si>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</si>
  <si>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</si>
  <si>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</si>
  <si>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</si>
  <si>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</si>
  <si>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</si>
  <si>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</si>
  <si>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</si>
  <si>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</si>
  <si>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</si>
  <si>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</si>
  <si>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</si>
  <si>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</si>
  <si>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</si>
  <si>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</si>
  <si>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</si>
  <si>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</si>
  <si>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</si>
  <si>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</si>
  <si>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</si>
  <si>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</si>
  <si>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</si>
  <si>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</si>
  <si>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</si>
  <si>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</si>
  <si>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</si>
  <si>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</si>
  <si>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</si>
  <si>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</si>
  <si>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</si>
  <si>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</si>
  <si>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</si>
  <si>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</si>
  <si>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</si>
  <si>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</si>
  <si>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</si>
  <si>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</si>
  <si>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</si>
  <si>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</si>
  <si>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</si>
  <si>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</si>
  <si>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</si>
  <si>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</si>
  <si>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</si>
  <si>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</si>
  <si>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</si>
  <si>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</si>
  <si>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</si>
  <si>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</si>
  <si>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</si>
  <si>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</si>
  <si>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</si>
  <si>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</si>
  <si>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</si>
  <si>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</si>
  <si>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</si>
  <si>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</si>
  <si>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</si>
  <si>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</si>
  <si>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</si>
  <si>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</si>
  <si>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</si>
  <si>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</si>
  <si>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</si>
  <si>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</si>
  <si>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</si>
  <si>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</si>
  <si>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</si>
  <si>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</si>
  <si>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</si>
  <si>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</si>
  <si>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</si>
  <si>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</si>
  <si>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</si>
  <si>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</si>
  <si>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</si>
  <si>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</si>
  <si>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</si>
  <si>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</si>
  <si>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</si>
  <si>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</si>
  <si>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</si>
  <si>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</si>
  <si>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</si>
  <si>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</si>
  <si>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</si>
  <si>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</si>
  <si>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</si>
  <si>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</si>
  <si>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</si>
  <si>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</si>
  <si>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</si>
  <si>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</si>
  <si>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</si>
  <si>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</si>
  <si>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</si>
  <si>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</si>
  <si>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</si>
  <si>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</si>
  <si>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</si>
  <si>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</si>
  <si>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</si>
  <si>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</si>
  <si>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</si>
  <si>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</si>
  <si>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</si>
  <si>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</si>
  <si>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</si>
  <si>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</si>
  <si>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</si>
  <si>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</si>
  <si>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</si>
  <si>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</si>
  <si>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</si>
  <si>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</si>
  <si>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</si>
  <si>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</si>
  <si>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</si>
  <si>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</si>
  <si>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</si>
  <si>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</si>
  <si>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</si>
  <si>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</si>
  <si>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</si>
  <si>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</si>
  <si>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</si>
  <si>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</si>
  <si>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</si>
  <si>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</si>
  <si>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</si>
  <si>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</si>
  <si>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</si>
  <si>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</si>
  <si>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</si>
  <si>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</si>
  <si>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</si>
  <si>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</si>
  <si>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</si>
  <si>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</si>
  <si>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</si>
  <si>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</si>
  <si>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</si>
  <si>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</si>
  <si>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</si>
  <si>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</si>
  <si>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</si>
  <si>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</si>
  <si>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</si>
  <si>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</si>
  <si>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</si>
  <si>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</si>
  <si>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</si>
  <si>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</si>
  <si>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</si>
  <si>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</si>
  <si>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</si>
  <si>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</si>
  <si>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</si>
  <si>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</si>
  <si>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</si>
  <si>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</si>
  <si>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</si>
  <si>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</si>
  <si>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</si>
  <si>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</si>
  <si>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</si>
  <si>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</si>
  <si>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</si>
  <si>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</si>
  <si>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</si>
  <si>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</si>
  <si>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</si>
  <si>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</si>
  <si>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General Service &lt; 50 kW</t>
  </si>
  <si>
    <t>General Service 50 - 4,999 kW</t>
  </si>
  <si>
    <t>General Service 3,000 - 4,999 kW</t>
  </si>
  <si>
    <t>Large Use - Regular</t>
  </si>
  <si>
    <t>Large Use - 3TS</t>
  </si>
  <si>
    <t>Large Use - Ford Annex</t>
  </si>
  <si>
    <t>EB-2017-0037</t>
  </si>
  <si>
    <t>2018 IRM Application</t>
  </si>
  <si>
    <t>2020 COS Application</t>
  </si>
  <si>
    <t>EB-2009-0221</t>
  </si>
  <si>
    <t>EB-2010-0079</t>
  </si>
  <si>
    <t>EB-2011-0165</t>
  </si>
  <si>
    <t>EB-2012-0120</t>
  </si>
  <si>
    <t>EB-2014-0069</t>
  </si>
  <si>
    <t>EB-2015-0066</t>
  </si>
  <si>
    <t>EB-2016-0067</t>
  </si>
  <si>
    <t>EB-2014-0156</t>
  </si>
  <si>
    <t>Rationale:</t>
  </si>
  <si>
    <r>
      <t xml:space="preserve">1) Where CDM programs are only available to customers which reside in one particular rate class, all savings resulting from said programs are allocated to these individual rate classes.  These programs would include:
</t>
    </r>
    <r>
      <rPr>
        <b/>
        <u/>
        <sz val="11"/>
        <color theme="1"/>
        <rFont val="Calibri"/>
        <family val="2"/>
        <scheme val="minor"/>
      </rPr>
      <t xml:space="preserve">
2015-2020 Conservation First Framework:
</t>
    </r>
    <r>
      <rPr>
        <sz val="11"/>
        <color theme="1"/>
        <rFont val="Calibri"/>
        <family val="2"/>
        <scheme val="minor"/>
      </rPr>
      <t xml:space="preserve"> - Coupon Program (Residential)
 - Heating &amp; Cooling Program (Residential)
 - New Consturction Program (Residential)
 - Home Assistance Program (Residential)</t>
    </r>
  </si>
  <si>
    <t xml:space="preserve">2) Where CDM programs are available to customers which reside in multiple rate classes, ENWIN reviews the project lists provided by the IESO (accompanies the final verified results report) to determine which rate class the individual projects belong to.  ENWIN verifies both the facility address and the account number provided in the project list against it's CIS system.  Once the data verification process is complete, a pivot table is created from the data in the project list which can be filtered by program and rate class.  The savings (kW or kWh, based on rate class) are then allocated to each rate class based on the percentage of the total savings for the program.  
Example:
</t>
  </si>
  <si>
    <t>Supporting Documents:</t>
  </si>
  <si>
    <t>21_2017</t>
  </si>
  <si>
    <t>22_2017</t>
  </si>
  <si>
    <t>23_2017</t>
  </si>
  <si>
    <t>24_2017</t>
  </si>
  <si>
    <t>25_2017</t>
  </si>
  <si>
    <t>26_2017</t>
  </si>
  <si>
    <t>27_2017</t>
  </si>
  <si>
    <t>28_2017</t>
  </si>
  <si>
    <t>29_2017</t>
  </si>
  <si>
    <t>30_2017</t>
  </si>
  <si>
    <t>31_2017</t>
  </si>
  <si>
    <t>32_2017</t>
  </si>
  <si>
    <t>33_2017</t>
  </si>
  <si>
    <t>34_2017</t>
  </si>
  <si>
    <t>35_2017</t>
  </si>
  <si>
    <t>36_2017</t>
  </si>
  <si>
    <t>37_2017</t>
  </si>
  <si>
    <t>38_2017</t>
  </si>
  <si>
    <t>39_2017</t>
  </si>
  <si>
    <t>40_2017</t>
  </si>
  <si>
    <t>41_2017</t>
  </si>
  <si>
    <t>42_2017</t>
  </si>
  <si>
    <t>43_2017</t>
  </si>
  <si>
    <t>44_2017</t>
  </si>
  <si>
    <t>45_2017</t>
  </si>
  <si>
    <t>46_2017</t>
  </si>
  <si>
    <t>47_2017</t>
  </si>
  <si>
    <t>48_2017</t>
  </si>
  <si>
    <t>49_2017</t>
  </si>
  <si>
    <t>B477</t>
  </si>
  <si>
    <t>Removed 'Save on Energy New Construction Program' and replaced with 'Save on Energy Instant Discount Program'</t>
  </si>
  <si>
    <t>Save on Energy Instant Discount Program</t>
  </si>
  <si>
    <t>A spot did not exist for the 'Save on Energy Instant Discount Program' under the Conservation First Framework, Residential Province-Wide Programs heading.  Additionally, ENWIN did not offer the 'Save on Energy New Construction Program' in 2017.</t>
  </si>
  <si>
    <t>B519</t>
  </si>
  <si>
    <t>Removed 'Enersource Hydro Mississauga Inc. - Performance-Based Conservation Pilot Program - Conservation Fund' and replaced with 'Whole Home Pilot Program'</t>
  </si>
  <si>
    <t>A spot did not exist for the 'Whole Home Pilot Program' under the Conservation First Framework, Residential Province-Wide Programs heading.  Additionally, ENWIN did not offer the 'Enersource Hydro Mississauga Inc. - Performance-Based Conservation Pilot Program - Conservation Fund' in 2017.</t>
  </si>
  <si>
    <t>Whole Home Pilot Program</t>
  </si>
  <si>
    <t>B528</t>
  </si>
  <si>
    <t>Save on Energy Energy Performance Program for Multi-Site Customers</t>
  </si>
  <si>
    <t>Removed 'Horizon Utilities Corporation - ECM Furnace Motor Pilot' and replaced with 'Save on Energy Energy Performance Program for Multi-Site Customers'</t>
  </si>
  <si>
    <t>A spot did not exist for the 'Save on Energy Energy Performance Program for Multi-Site Customers' under the Conservation First Framework, Residential Province-Wide Programs heading.  Additionally, ENWIN did not offer the 'Horizon Utilities Corporation - ECM Furnace Motor Pilot' in 2017.</t>
  </si>
  <si>
    <t>Column A</t>
  </si>
  <si>
    <t>Unique identifiers added to each program</t>
  </si>
  <si>
    <t>Allowed ENWIN to tie work form back to supporting document to pull program level savings (both incremental and persistent) and allocation splits to ensure conistency between work form and calculations used in annual LRAMVA filings to the OEB.</t>
  </si>
  <si>
    <t>Overrode formulas in cells Y565 - AF571 to reflect persistent savings in supporting document</t>
  </si>
  <si>
    <t>Y565 - AF570</t>
  </si>
  <si>
    <t>E30:L30, E37:L37, E44:L44, E51:L51, E58:L58, E65:L65</t>
  </si>
  <si>
    <t>Overrode formula in cells to remove rounding to 4 decimal place</t>
  </si>
  <si>
    <t>Allowed ENWIN to tie work form back to supporting document to pull the distributions rates to the same decimal point to ensure consistency between work form and calculations used in annual LRAMVA filings to the OEB.</t>
  </si>
  <si>
    <t>a_2017</t>
  </si>
  <si>
    <t>b_2017</t>
  </si>
  <si>
    <t>c_2017</t>
  </si>
  <si>
    <t>d_2017</t>
  </si>
  <si>
    <t>e_2017</t>
  </si>
  <si>
    <t>21_2018</t>
  </si>
  <si>
    <t>22_2018</t>
  </si>
  <si>
    <t>23_2018</t>
  </si>
  <si>
    <t>24_2018</t>
  </si>
  <si>
    <t>25_2018</t>
  </si>
  <si>
    <t>26_2018</t>
  </si>
  <si>
    <t>27_2018</t>
  </si>
  <si>
    <t>28_2018</t>
  </si>
  <si>
    <t>29_2018</t>
  </si>
  <si>
    <t>30_2018</t>
  </si>
  <si>
    <t>31_2018</t>
  </si>
  <si>
    <t>32_2018</t>
  </si>
  <si>
    <t>33_2018</t>
  </si>
  <si>
    <t>34_2018</t>
  </si>
  <si>
    <t>35_2018</t>
  </si>
  <si>
    <t>36_2018</t>
  </si>
  <si>
    <t>37_2018</t>
  </si>
  <si>
    <t>38_2018</t>
  </si>
  <si>
    <t>39_2018</t>
  </si>
  <si>
    <t>40_2018</t>
  </si>
  <si>
    <t>41_2018</t>
  </si>
  <si>
    <t>42_2018</t>
  </si>
  <si>
    <t>43_2018</t>
  </si>
  <si>
    <t>44_2018</t>
  </si>
  <si>
    <t>45_2018</t>
  </si>
  <si>
    <t>46_2018</t>
  </si>
  <si>
    <t>47_2018</t>
  </si>
  <si>
    <t>48_2018</t>
  </si>
  <si>
    <t>49_2018</t>
  </si>
  <si>
    <t>Unverified</t>
  </si>
  <si>
    <t>C654:C741</t>
  </si>
  <si>
    <t>Changed reference from 'Verified' to 'Unverified'</t>
  </si>
  <si>
    <t>Used unverified savings for 2018 as IESO announced on March 21, 2019 that they would not be providing LDCs with Final Verified Results Reporting for 2018-2020</t>
  </si>
  <si>
    <t>True-up (Unverified)</t>
  </si>
  <si>
    <t>C472:C506</t>
  </si>
  <si>
    <t>Added description of 'True-up (Unverified)'</t>
  </si>
  <si>
    <t>Used unverified adjustments to 2017 savings, received in 2018 as IESO announced on March 21, 2019 that they would not be providing LDCs with Final Verified Results Reporting for 2018-2020</t>
  </si>
  <si>
    <t>I105:P116, I120:P123</t>
  </si>
  <si>
    <t>Overrode formulas in to reflect carrying charges in supporting document</t>
  </si>
  <si>
    <t>Allowed ENWIN to tie work form back to supporting document to pull LRAMVA amounts previously claimed to calculate carrying charges prior to disposition (May 1, 2018 - EB-2017-0037).</t>
  </si>
  <si>
    <t>EB-2019-0032</t>
  </si>
  <si>
    <t>2017-2018</t>
  </si>
  <si>
    <t>D85:R85</t>
  </si>
  <si>
    <t>Updated formulas in cells D85:R85 to include 2018 LRAMVA balance in Table 1-b</t>
  </si>
  <si>
    <t xml:space="preserve">Existing formula did not include 2018 LRAMVA </t>
  </si>
  <si>
    <t>H19</t>
  </si>
  <si>
    <t>Updated formula to include lost revenue in 2018 resulting from CDM activities (cell R75).</t>
  </si>
  <si>
    <t>Existing formula did not include 2018 lost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</si>
</sst>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u/>
      <sz val="11"/>
      <color theme="1"/>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4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right/>
      <top/>
      <bottom style="thin">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1118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279" fontId="79" fillId="0" borderId="347">
      <alignment horizontal="right"/>
    </xf>
    <xf numFmtId="279" fontId="79" fillId="0" borderId="385">
      <alignment horizontal="right"/>
    </xf>
    <xf numFmtId="279" fontId="79" fillId="0" borderId="224">
      <alignment horizontal="right"/>
    </xf>
    <xf numFmtId="274" fontId="173" fillId="70" borderId="204" applyBorder="0">
      <alignment horizontal="right" vertical="center"/>
      <protection locked="0"/>
    </xf>
    <xf numFmtId="167" fontId="85" fillId="0" borderId="162"/>
    <xf numFmtId="6" fontId="193" fillId="0" borderId="156" applyFill="0" applyAlignment="0" applyProtection="0"/>
    <xf numFmtId="39" fontId="12" fillId="0" borderId="156">
      <protection locked="0"/>
    </xf>
    <xf numFmtId="167" fontId="85" fillId="0" borderId="209"/>
    <xf numFmtId="6" fontId="193" fillId="0" borderId="184" applyFill="0" applyAlignment="0" applyProtection="0"/>
    <xf numFmtId="39" fontId="12" fillId="0" borderId="184">
      <protection locked="0"/>
    </xf>
    <xf numFmtId="167" fontId="85" fillId="0" borderId="240"/>
    <xf numFmtId="6" fontId="193" fillId="0" borderId="235" applyFill="0" applyAlignment="0" applyProtection="0"/>
    <xf numFmtId="39" fontId="12" fillId="0" borderId="235">
      <protection locked="0"/>
    </xf>
    <xf numFmtId="167" fontId="85" fillId="0" borderId="254"/>
    <xf numFmtId="167" fontId="85" fillId="0" borderId="280"/>
    <xf numFmtId="279" fontId="79" fillId="0" borderId="291">
      <alignment horizontal="right"/>
    </xf>
    <xf numFmtId="6" fontId="193" fillId="0" borderId="271" applyFill="0" applyAlignment="0" applyProtection="0"/>
    <xf numFmtId="39" fontId="12" fillId="0" borderId="271">
      <protection locked="0"/>
    </xf>
    <xf numFmtId="167" fontId="85" fillId="0" borderId="328"/>
    <xf numFmtId="6" fontId="193" fillId="0" borderId="312"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39" fontId="12" fillId="0" borderId="312">
      <protection locked="0"/>
    </xf>
    <xf numFmtId="6" fontId="193" fillId="0" borderId="321" applyFill="0" applyAlignment="0" applyProtection="0"/>
    <xf numFmtId="39" fontId="12" fillId="0" borderId="321">
      <protection locked="0"/>
    </xf>
    <xf numFmtId="167" fontId="85" fillId="0" borderId="393"/>
    <xf numFmtId="6" fontId="193" fillId="0" borderId="387" applyFill="0" applyAlignment="0" applyProtection="0"/>
    <xf numFmtId="39" fontId="12" fillId="0" borderId="387">
      <protection locked="0"/>
    </xf>
    <xf numFmtId="167" fontId="85" fillId="0" borderId="417"/>
    <xf numFmtId="6" fontId="193" fillId="0" borderId="412" applyFill="0" applyAlignment="0" applyProtection="0"/>
    <xf numFmtId="39" fontId="12" fillId="0" borderId="412">
      <protection locked="0"/>
    </xf>
    <xf numFmtId="237" fontId="194" fillId="86" borderId="161" applyNumberFormat="0" applyBorder="0" applyAlignment="0" applyProtection="0">
      <alignment vertical="center"/>
    </xf>
    <xf numFmtId="237" fontId="194" fillId="86" borderId="208" applyNumberFormat="0" applyBorder="0" applyAlignment="0" applyProtection="0">
      <alignment vertical="center"/>
    </xf>
    <xf numFmtId="237" fontId="12" fillId="25" borderId="222" applyNumberFormat="0" applyProtection="0">
      <alignment horizontal="centerContinuous" vertical="center"/>
    </xf>
    <xf numFmtId="237" fontId="12" fillId="25" borderId="222" applyNumberFormat="0" applyAlignment="0">
      <alignment vertical="center"/>
    </xf>
    <xf numFmtId="237" fontId="194" fillId="86" borderId="239" applyNumberFormat="0" applyBorder="0" applyAlignment="0" applyProtection="0">
      <alignment vertical="center"/>
    </xf>
    <xf numFmtId="237" fontId="194" fillId="86" borderId="253" applyNumberFormat="0" applyBorder="0" applyAlignment="0" applyProtection="0">
      <alignment vertical="center"/>
    </xf>
    <xf numFmtId="237" fontId="12" fillId="25" borderId="278" applyNumberFormat="0" applyProtection="0">
      <alignment horizontal="centerContinuous" vertical="center"/>
    </xf>
    <xf numFmtId="237" fontId="194" fillId="86" borderId="279" applyNumberFormat="0" applyBorder="0" applyAlignment="0" applyProtection="0">
      <alignment vertical="center"/>
    </xf>
    <xf numFmtId="237" fontId="12" fillId="25" borderId="278" applyNumberFormat="0" applyAlignment="0">
      <alignment vertical="center"/>
    </xf>
    <xf numFmtId="279" fontId="79" fillId="0" borderId="372">
      <alignment horizontal="right"/>
    </xf>
    <xf numFmtId="6" fontId="193" fillId="0" borderId="218" applyFill="0" applyAlignment="0" applyProtection="0"/>
    <xf numFmtId="39" fontId="12" fillId="0" borderId="218">
      <protection locked="0"/>
    </xf>
    <xf numFmtId="167" fontId="85" fillId="0" borderId="263"/>
    <xf numFmtId="167" fontId="85" fillId="0" borderId="175"/>
    <xf numFmtId="6" fontId="193" fillId="0" borderId="171" applyFill="0" applyAlignment="0" applyProtection="0"/>
    <xf numFmtId="39" fontId="12" fillId="0" borderId="171">
      <protection locked="0"/>
    </xf>
    <xf numFmtId="167" fontId="85" fillId="0" borderId="189"/>
    <xf numFmtId="6" fontId="193" fillId="0" borderId="249" applyFill="0" applyAlignment="0" applyProtection="0"/>
    <xf numFmtId="39" fontId="12" fillId="0" borderId="249">
      <protection locked="0"/>
    </xf>
    <xf numFmtId="6" fontId="193" fillId="0" borderId="258" applyFill="0" applyAlignment="0" applyProtection="0"/>
    <xf numFmtId="39" fontId="12" fillId="0" borderId="258">
      <protection locked="0"/>
    </xf>
    <xf numFmtId="167" fontId="85" fillId="0" borderId="303"/>
    <xf numFmtId="167" fontId="85" fillId="0" borderId="358"/>
    <xf numFmtId="6" fontId="193" fillId="0" borderId="341" applyFill="0" applyAlignment="0" applyProtection="0"/>
    <xf numFmtId="39" fontId="12" fillId="0" borderId="341">
      <protection locked="0"/>
    </xf>
    <xf numFmtId="167" fontId="85" fillId="0" borderId="376"/>
    <xf numFmtId="167" fontId="85" fillId="0" borderId="427"/>
    <xf numFmtId="167" fontId="85" fillId="0" borderId="404"/>
    <xf numFmtId="49" fontId="79" fillId="0" borderId="224">
      <alignment vertical="center"/>
    </xf>
    <xf numFmtId="237" fontId="194" fillId="86" borderId="188" applyNumberFormat="0" applyBorder="0" applyAlignment="0" applyProtection="0">
      <alignment vertical="center"/>
    </xf>
    <xf numFmtId="49" fontId="79" fillId="0" borderId="291">
      <alignment vertical="center"/>
    </xf>
    <xf numFmtId="237" fontId="194" fillId="86" borderId="262" applyNumberFormat="0" applyBorder="0" applyAlignment="0" applyProtection="0">
      <alignment vertical="center"/>
    </xf>
    <xf numFmtId="0" fontId="189" fillId="83" borderId="224" applyBorder="0" applyProtection="0">
      <alignment horizontal="centerContinuous" vertical="center"/>
    </xf>
    <xf numFmtId="237" fontId="194" fillId="86" borderId="302" applyNumberFormat="0" applyBorder="0" applyAlignment="0" applyProtection="0">
      <alignment vertical="center"/>
    </xf>
    <xf numFmtId="167" fontId="12" fillId="0" borderId="224" applyBorder="0" applyProtection="0">
      <alignment horizontal="right" vertical="center"/>
    </xf>
    <xf numFmtId="237" fontId="12" fillId="25" borderId="345" applyNumberFormat="0" applyProtection="0">
      <alignment horizontal="centerContinuous" vertical="center"/>
    </xf>
    <xf numFmtId="49" fontId="79" fillId="0" borderId="372">
      <alignment vertical="center"/>
    </xf>
    <xf numFmtId="237" fontId="12" fillId="25" borderId="345" applyNumberFormat="0" applyAlignment="0">
      <alignment vertical="center"/>
    </xf>
    <xf numFmtId="237" fontId="12" fillId="25" borderId="356" applyNumberFormat="0" applyProtection="0">
      <alignment horizontal="centerContinuous" vertical="center"/>
    </xf>
    <xf numFmtId="0" fontId="189" fillId="83" borderId="291" applyBorder="0" applyProtection="0">
      <alignment horizontal="centerContinuous" vertical="center"/>
    </xf>
    <xf numFmtId="237" fontId="194" fillId="86" borderId="357" applyNumberFormat="0" applyBorder="0" applyAlignment="0" applyProtection="0">
      <alignment vertical="center"/>
    </xf>
    <xf numFmtId="167" fontId="12" fillId="0" borderId="291" applyBorder="0" applyProtection="0">
      <alignment horizontal="right" vertical="center"/>
    </xf>
    <xf numFmtId="237" fontId="12" fillId="25" borderId="356" applyNumberFormat="0" applyAlignment="0">
      <alignment vertical="center"/>
    </xf>
    <xf numFmtId="237" fontId="194" fillId="86" borderId="403" applyNumberFormat="0" applyBorder="0" applyAlignment="0" applyProtection="0">
      <alignment vertical="center"/>
    </xf>
    <xf numFmtId="237" fontId="194" fillId="86" borderId="426" applyNumberFormat="0" applyBorder="0" applyAlignment="0" applyProtection="0">
      <alignment vertical="center"/>
    </xf>
    <xf numFmtId="0" fontId="189" fillId="83" borderId="372" applyBorder="0" applyProtection="0">
      <alignment horizontal="centerContinuous" vertical="center"/>
    </xf>
    <xf numFmtId="167" fontId="12" fillId="0" borderId="372" applyBorder="0" applyProtection="0">
      <alignment horizontal="right" vertical="center"/>
    </xf>
    <xf numFmtId="0" fontId="11" fillId="60" borderId="163" applyNumberFormat="0" applyProtection="0">
      <alignment horizontal="left" vertical="center" wrapText="1"/>
    </xf>
    <xf numFmtId="0" fontId="12" fillId="25" borderId="163" applyNumberFormat="0" applyProtection="0">
      <alignment horizontal="left" vertical="center" wrapText="1"/>
    </xf>
    <xf numFmtId="253" fontId="11" fillId="82" borderId="163" applyNumberFormat="0" applyProtection="0">
      <alignment horizontal="center" vertical="center" wrapText="1"/>
    </xf>
    <xf numFmtId="0" fontId="11" fillId="60" borderId="212" applyNumberFormat="0" applyProtection="0">
      <alignment horizontal="left" vertical="center" wrapText="1"/>
    </xf>
    <xf numFmtId="0" fontId="11" fillId="60" borderId="163" applyNumberFormat="0" applyProtection="0">
      <alignment horizontal="left" vertical="center" wrapText="1"/>
    </xf>
    <xf numFmtId="0" fontId="12" fillId="25" borderId="212" applyNumberFormat="0" applyProtection="0">
      <alignment horizontal="left" vertical="center" wrapText="1"/>
    </xf>
    <xf numFmtId="0" fontId="11" fillId="81" borderId="163" applyNumberFormat="0" applyProtection="0">
      <alignment horizontal="center" vertical="center" wrapText="1"/>
    </xf>
    <xf numFmtId="0" fontId="11" fillId="81" borderId="163" applyNumberFormat="0" applyProtection="0">
      <alignment horizontal="center" vertical="center"/>
    </xf>
    <xf numFmtId="0" fontId="11" fillId="81" borderId="163" applyNumberFormat="0" applyProtection="0">
      <alignment horizontal="center" vertical="center" wrapText="1"/>
    </xf>
    <xf numFmtId="253" fontId="11" fillId="82" borderId="212" applyNumberFormat="0" applyProtection="0">
      <alignment horizontal="center" vertical="center" wrapText="1"/>
    </xf>
    <xf numFmtId="0" fontId="183" fillId="81" borderId="163" applyNumberFormat="0" applyProtection="0">
      <alignment horizontal="center" vertical="center"/>
    </xf>
    <xf numFmtId="0" fontId="11" fillId="60" borderId="212" applyNumberFormat="0" applyProtection="0">
      <alignment horizontal="left" vertical="center" wrapText="1"/>
    </xf>
    <xf numFmtId="0" fontId="11" fillId="81" borderId="212" applyNumberFormat="0" applyProtection="0">
      <alignment horizontal="center" vertical="center" wrapText="1"/>
    </xf>
    <xf numFmtId="0" fontId="11" fillId="81" borderId="212" applyNumberFormat="0" applyProtection="0">
      <alignment horizontal="center" vertical="center"/>
    </xf>
    <xf numFmtId="0" fontId="11" fillId="81" borderId="212" applyNumberFormat="0" applyProtection="0">
      <alignment horizontal="center" vertical="center" wrapText="1"/>
    </xf>
    <xf numFmtId="0" fontId="183" fillId="81" borderId="212" applyNumberFormat="0" applyProtection="0">
      <alignment horizontal="center" vertical="center"/>
    </xf>
    <xf numFmtId="0" fontId="11" fillId="60" borderId="241" applyNumberFormat="0" applyProtection="0">
      <alignment horizontal="left" vertical="center" wrapText="1"/>
    </xf>
    <xf numFmtId="0" fontId="12" fillId="25" borderId="241" applyNumberFormat="0" applyProtection="0">
      <alignment horizontal="left" vertical="center" wrapText="1"/>
    </xf>
    <xf numFmtId="253" fontId="11" fillId="82" borderId="241" applyNumberFormat="0" applyProtection="0">
      <alignment horizontal="center" vertical="center" wrapText="1"/>
    </xf>
    <xf numFmtId="0" fontId="11" fillId="60" borderId="255" applyNumberFormat="0" applyProtection="0">
      <alignment horizontal="left" vertical="center" wrapText="1"/>
    </xf>
    <xf numFmtId="0" fontId="11" fillId="60" borderId="241" applyNumberFormat="0" applyProtection="0">
      <alignment horizontal="left" vertical="center" wrapText="1"/>
    </xf>
    <xf numFmtId="0" fontId="11" fillId="81" borderId="241" applyNumberFormat="0" applyProtection="0">
      <alignment horizontal="center" vertical="center" wrapText="1"/>
    </xf>
    <xf numFmtId="0" fontId="11" fillId="81" borderId="241" applyNumberFormat="0" applyProtection="0">
      <alignment horizontal="center" vertical="center"/>
    </xf>
    <xf numFmtId="0" fontId="11" fillId="81" borderId="241" applyNumberFormat="0" applyProtection="0">
      <alignment horizontal="center" vertical="center" wrapText="1"/>
    </xf>
    <xf numFmtId="0" fontId="12" fillId="25" borderId="255" applyNumberFormat="0" applyProtection="0">
      <alignment horizontal="left" vertical="center" wrapText="1"/>
    </xf>
    <xf numFmtId="0" fontId="183" fillId="81" borderId="241" applyNumberFormat="0" applyProtection="0">
      <alignment horizontal="center" vertical="center"/>
    </xf>
    <xf numFmtId="253"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1" fillId="60" borderId="286" applyNumberFormat="0" applyProtection="0">
      <alignment horizontal="left" vertical="center" wrapText="1"/>
    </xf>
    <xf numFmtId="0" fontId="183" fillId="81" borderId="255" applyNumberFormat="0" applyProtection="0">
      <alignment horizontal="center" vertical="center"/>
    </xf>
    <xf numFmtId="0" fontId="12" fillId="25" borderId="286" applyNumberFormat="0" applyProtection="0">
      <alignment horizontal="left" vertical="center" wrapText="1"/>
    </xf>
    <xf numFmtId="253"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0" fontId="11" fillId="60" borderId="329" applyNumberFormat="0" applyProtection="0">
      <alignment horizontal="left" vertical="center" wrapText="1"/>
    </xf>
    <xf numFmtId="0" fontId="12" fillId="25" borderId="329" applyNumberFormat="0" applyProtection="0">
      <alignment horizontal="left" vertical="center" wrapText="1"/>
    </xf>
    <xf numFmtId="253" fontId="11" fillId="82" borderId="329" applyNumberFormat="0" applyProtection="0">
      <alignment horizontal="center" vertical="center" wrapText="1"/>
    </xf>
    <xf numFmtId="0" fontId="11" fillId="60" borderId="329" applyNumberFormat="0" applyProtection="0">
      <alignment horizontal="left" vertical="center" wrapText="1"/>
    </xf>
    <xf numFmtId="0" fontId="11" fillId="81" borderId="329" applyNumberFormat="0" applyProtection="0">
      <alignment horizontal="center" vertical="center" wrapText="1"/>
    </xf>
    <xf numFmtId="0" fontId="11" fillId="81" borderId="329" applyNumberFormat="0" applyProtection="0">
      <alignment horizontal="center" vertical="center"/>
    </xf>
    <xf numFmtId="0" fontId="11" fillId="81" borderId="329" applyNumberFormat="0" applyProtection="0">
      <alignment horizontal="center" vertical="center" wrapText="1"/>
    </xf>
    <xf numFmtId="0" fontId="183" fillId="81" borderId="329" applyNumberFormat="0" applyProtection="0">
      <alignment horizontal="center" vertical="center"/>
    </xf>
    <xf numFmtId="0" fontId="177" fillId="67" borderId="163">
      <alignment horizontal="center" vertical="center" wrapText="1"/>
      <protection hidden="1"/>
    </xf>
    <xf numFmtId="0" fontId="177" fillId="67" borderId="212">
      <alignment horizontal="center" vertical="center" wrapText="1"/>
      <protection hidden="1"/>
    </xf>
    <xf numFmtId="0" fontId="177" fillId="67" borderId="241">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3" fontId="181" fillId="0" borderId="344"/>
    <xf numFmtId="0" fontId="177" fillId="67" borderId="329">
      <alignment horizontal="center" vertical="center" wrapText="1"/>
      <protection hidden="1"/>
    </xf>
    <xf numFmtId="233" fontId="181" fillId="0" borderId="353"/>
    <xf numFmtId="260" fontId="172" fillId="65" borderId="163" applyFill="0" applyBorder="0" applyAlignment="0" applyProtection="0">
      <alignment horizontal="right"/>
      <protection locked="0"/>
    </xf>
    <xf numFmtId="49" fontId="79" fillId="0" borderId="347">
      <alignment vertical="center"/>
    </xf>
    <xf numFmtId="237" fontId="194" fillId="86" borderId="327" applyNumberFormat="0" applyBorder="0" applyAlignment="0" applyProtection="0">
      <alignment vertical="center"/>
    </xf>
    <xf numFmtId="49" fontId="79" fillId="0" borderId="385">
      <alignment vertical="center"/>
    </xf>
    <xf numFmtId="237" fontId="12" fillId="25" borderId="370" applyNumberFormat="0" applyProtection="0">
      <alignment horizontal="centerContinuous" vertical="center"/>
    </xf>
    <xf numFmtId="237" fontId="12" fillId="25" borderId="370" applyNumberFormat="0" applyAlignment="0">
      <alignment vertical="center"/>
    </xf>
    <xf numFmtId="237" fontId="194" fillId="86" borderId="392" applyNumberFormat="0" applyBorder="0" applyAlignment="0" applyProtection="0">
      <alignment vertical="center"/>
    </xf>
    <xf numFmtId="0" fontId="189" fillId="83" borderId="347" applyBorder="0" applyProtection="0">
      <alignment horizontal="centerContinuous" vertical="center"/>
    </xf>
    <xf numFmtId="167" fontId="12" fillId="0" borderId="347" applyBorder="0" applyProtection="0">
      <alignment horizontal="right" vertical="center"/>
    </xf>
    <xf numFmtId="237" fontId="194" fillId="86" borderId="416" applyNumberFormat="0" applyBorder="0" applyAlignment="0" applyProtection="0">
      <alignment vertical="center"/>
    </xf>
    <xf numFmtId="0" fontId="189" fillId="83" borderId="385" applyBorder="0" applyProtection="0">
      <alignment horizontal="centerContinuous" vertical="center"/>
    </xf>
    <xf numFmtId="167" fontId="12" fillId="0" borderId="385" applyBorder="0" applyProtection="0">
      <alignment horizontal="right" vertical="center"/>
    </xf>
    <xf numFmtId="0" fontId="12" fillId="60" borderId="125" applyNumberFormat="0">
      <alignment horizontal="centerContinuous" vertical="center" wrapText="1"/>
    </xf>
    <xf numFmtId="0" fontId="12" fillId="61" borderId="125" applyNumberFormat="0">
      <alignment horizontal="left" vertical="center"/>
    </xf>
    <xf numFmtId="0" fontId="11" fillId="60" borderId="176" applyNumberFormat="0" applyProtection="0">
      <alignment horizontal="left" vertical="center" wrapText="1"/>
    </xf>
    <xf numFmtId="0" fontId="12" fillId="25" borderId="176" applyNumberFormat="0" applyProtection="0">
      <alignment horizontal="left" vertical="center" wrapText="1"/>
    </xf>
    <xf numFmtId="253" fontId="11" fillId="82" borderId="176" applyNumberFormat="0" applyProtection="0">
      <alignment horizontal="center" vertical="center" wrapText="1"/>
    </xf>
    <xf numFmtId="0" fontId="11" fillId="60" borderId="197" applyNumberFormat="0" applyProtection="0">
      <alignment horizontal="left" vertical="center" wrapText="1"/>
    </xf>
    <xf numFmtId="0" fontId="11" fillId="60" borderId="176" applyNumberFormat="0" applyProtection="0">
      <alignment horizontal="left" vertical="center" wrapText="1"/>
    </xf>
    <xf numFmtId="0" fontId="11" fillId="81" borderId="176" applyNumberFormat="0" applyProtection="0">
      <alignment horizontal="center" vertical="center" wrapText="1"/>
    </xf>
    <xf numFmtId="0" fontId="11" fillId="60" borderId="148" applyNumberFormat="0" applyProtection="0">
      <alignment horizontal="left" vertical="center" wrapText="1"/>
    </xf>
    <xf numFmtId="0" fontId="11" fillId="81" borderId="176" applyNumberFormat="0" applyProtection="0">
      <alignment horizontal="center" vertical="center"/>
    </xf>
    <xf numFmtId="0" fontId="12" fillId="25" borderId="148" applyNumberFormat="0" applyProtection="0">
      <alignment horizontal="left" vertical="center" wrapText="1"/>
    </xf>
    <xf numFmtId="253" fontId="11" fillId="82" borderId="148" applyNumberFormat="0" applyProtection="0">
      <alignment horizontal="center" vertical="center" wrapText="1"/>
    </xf>
    <xf numFmtId="0" fontId="11" fillId="81" borderId="176" applyNumberFormat="0" applyProtection="0">
      <alignment horizontal="center" vertical="center" wrapText="1"/>
    </xf>
    <xf numFmtId="0" fontId="12" fillId="25" borderId="197" applyNumberFormat="0" applyProtection="0">
      <alignment horizontal="left" vertical="center" wrapText="1"/>
    </xf>
    <xf numFmtId="0" fontId="183" fillId="81" borderId="176" applyNumberFormat="0" applyProtection="0">
      <alignment horizontal="center" vertical="center"/>
    </xf>
    <xf numFmtId="0" fontId="11" fillId="60" borderId="148" applyNumberFormat="0" applyProtection="0">
      <alignment horizontal="left" vertical="center" wrapText="1"/>
    </xf>
    <xf numFmtId="253" fontId="11" fillId="82" borderId="197" applyNumberFormat="0" applyProtection="0">
      <alignment horizontal="center"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1" fillId="60" borderId="197" applyNumberFormat="0" applyProtection="0">
      <alignment horizontal="left" vertical="center" wrapText="1"/>
    </xf>
    <xf numFmtId="0" fontId="11" fillId="81" borderId="197" applyNumberFormat="0" applyProtection="0">
      <alignment horizontal="center" vertical="center" wrapText="1"/>
    </xf>
    <xf numFmtId="0" fontId="11" fillId="81" borderId="197" applyNumberFormat="0" applyProtection="0">
      <alignment horizontal="center" vertical="center"/>
    </xf>
    <xf numFmtId="0" fontId="11" fillId="81" borderId="197" applyNumberFormat="0" applyProtection="0">
      <alignment horizontal="center" vertical="center" wrapText="1"/>
    </xf>
    <xf numFmtId="0" fontId="183" fillId="81" borderId="197" applyNumberFormat="0" applyProtection="0">
      <alignment horizontal="center" vertical="center"/>
    </xf>
    <xf numFmtId="0" fontId="11" fillId="60" borderId="232" applyNumberFormat="0" applyProtection="0">
      <alignment horizontal="left" vertical="center" wrapText="1"/>
    </xf>
    <xf numFmtId="0" fontId="12" fillId="25" borderId="232" applyNumberFormat="0" applyProtection="0">
      <alignment horizontal="left" vertical="center" wrapText="1"/>
    </xf>
    <xf numFmtId="253" fontId="11" fillId="82" borderId="232" applyNumberFormat="0" applyProtection="0">
      <alignment horizontal="center" vertical="center" wrapText="1"/>
    </xf>
    <xf numFmtId="0" fontId="11" fillId="60" borderId="232" applyNumberFormat="0" applyProtection="0">
      <alignment horizontal="left" vertical="center" wrapText="1"/>
    </xf>
    <xf numFmtId="0" fontId="11" fillId="81" borderId="232" applyNumberFormat="0" applyProtection="0">
      <alignment horizontal="center" vertical="center" wrapText="1"/>
    </xf>
    <xf numFmtId="0" fontId="11" fillId="81" borderId="232" applyNumberFormat="0" applyProtection="0">
      <alignment horizontal="center" vertical="center"/>
    </xf>
    <xf numFmtId="0" fontId="11" fillId="81" borderId="232" applyNumberFormat="0" applyProtection="0">
      <alignment horizontal="center" vertical="center" wrapText="1"/>
    </xf>
    <xf numFmtId="0" fontId="183" fillId="81" borderId="232" applyNumberFormat="0" applyProtection="0">
      <alignment horizontal="center" vertical="center"/>
    </xf>
    <xf numFmtId="0" fontId="11" fillId="60" borderId="265" applyNumberFormat="0" applyProtection="0">
      <alignment horizontal="left" vertical="center" wrapText="1"/>
    </xf>
    <xf numFmtId="0" fontId="12" fillId="25" borderId="265" applyNumberFormat="0" applyProtection="0">
      <alignment horizontal="left" vertical="center" wrapText="1"/>
    </xf>
    <xf numFmtId="253" fontId="11" fillId="82" borderId="265" applyNumberFormat="0" applyProtection="0">
      <alignment horizontal="center" vertical="center" wrapText="1"/>
    </xf>
    <xf numFmtId="0" fontId="11" fillId="60" borderId="265" applyNumberFormat="0" applyProtection="0">
      <alignment horizontal="left" vertical="center" wrapText="1"/>
    </xf>
    <xf numFmtId="0" fontId="11" fillId="81" borderId="265" applyNumberFormat="0" applyProtection="0">
      <alignment horizontal="center" vertical="center" wrapText="1"/>
    </xf>
    <xf numFmtId="0" fontId="11" fillId="81" borderId="265" applyNumberFormat="0" applyProtection="0">
      <alignment horizontal="center" vertical="center"/>
    </xf>
    <xf numFmtId="0" fontId="11" fillId="81" borderId="265" applyNumberFormat="0" applyProtection="0">
      <alignment horizontal="center" vertical="center" wrapText="1"/>
    </xf>
    <xf numFmtId="0" fontId="183" fillId="81" borderId="265" applyNumberFormat="0" applyProtection="0">
      <alignment horizontal="center" vertical="center"/>
    </xf>
    <xf numFmtId="0" fontId="11" fillId="60" borderId="304" applyNumberFormat="0" applyProtection="0">
      <alignment horizontal="left" vertical="center" wrapText="1"/>
    </xf>
    <xf numFmtId="0" fontId="12" fillId="25" borderId="304" applyNumberFormat="0" applyProtection="0">
      <alignment horizontal="left" vertical="center" wrapText="1"/>
    </xf>
    <xf numFmtId="253" fontId="11" fillId="82" borderId="304" applyNumberFormat="0" applyProtection="0">
      <alignment horizontal="center" vertical="center" wrapText="1"/>
    </xf>
    <xf numFmtId="0" fontId="11" fillId="60" borderId="313" applyNumberFormat="0" applyProtection="0">
      <alignment horizontal="left" vertical="center" wrapText="1"/>
    </xf>
    <xf numFmtId="0" fontId="11" fillId="60" borderId="304" applyNumberFormat="0" applyProtection="0">
      <alignment horizontal="left" vertical="center" wrapText="1"/>
    </xf>
    <xf numFmtId="0" fontId="11" fillId="81" borderId="304" applyNumberFormat="0" applyProtection="0">
      <alignment horizontal="center" vertical="center" wrapText="1"/>
    </xf>
    <xf numFmtId="0" fontId="11" fillId="81" borderId="304" applyNumberFormat="0" applyProtection="0">
      <alignment horizontal="center" vertical="center"/>
    </xf>
    <xf numFmtId="0" fontId="11" fillId="81" borderId="304" applyNumberFormat="0" applyProtection="0">
      <alignment horizontal="center" vertical="center" wrapText="1"/>
    </xf>
    <xf numFmtId="0" fontId="12" fillId="25" borderId="313" applyNumberFormat="0" applyProtection="0">
      <alignment horizontal="left" vertical="center" wrapText="1"/>
    </xf>
    <xf numFmtId="0" fontId="183" fillId="81" borderId="304" applyNumberFormat="0" applyProtection="0">
      <alignment horizontal="center" vertical="center"/>
    </xf>
    <xf numFmtId="253" fontId="11" fillId="82" borderId="313" applyNumberFormat="0" applyProtection="0">
      <alignment horizontal="center" vertical="center" wrapText="1"/>
    </xf>
    <xf numFmtId="0" fontId="11" fillId="60" borderId="313" applyNumberFormat="0" applyProtection="0">
      <alignment horizontal="left" vertical="center" wrapText="1"/>
    </xf>
    <xf numFmtId="0" fontId="11" fillId="81" borderId="313" applyNumberFormat="0" applyProtection="0">
      <alignment horizontal="center" vertical="center" wrapText="1"/>
    </xf>
    <xf numFmtId="0" fontId="11" fillId="81" borderId="313" applyNumberFormat="0" applyProtection="0">
      <alignment horizontal="center" vertical="center"/>
    </xf>
    <xf numFmtId="0" fontId="11" fillId="81" borderId="313" applyNumberFormat="0" applyProtection="0">
      <alignment horizontal="center" vertical="center" wrapText="1"/>
    </xf>
    <xf numFmtId="0" fontId="183" fillId="81" borderId="313" applyNumberFormat="0" applyProtection="0">
      <alignment horizontal="center" vertical="center"/>
    </xf>
    <xf numFmtId="0" fontId="11" fillId="60" borderId="378" applyNumberFormat="0" applyProtection="0">
      <alignment horizontal="left" vertical="center" wrapText="1"/>
    </xf>
    <xf numFmtId="0" fontId="12" fillId="25" borderId="378" applyNumberFormat="0" applyProtection="0">
      <alignment horizontal="left" vertical="center" wrapText="1"/>
    </xf>
    <xf numFmtId="253" fontId="11" fillId="82" borderId="378" applyNumberFormat="0" applyProtection="0">
      <alignment horizontal="center" vertical="center" wrapText="1"/>
    </xf>
    <xf numFmtId="0" fontId="11" fillId="60" borderId="378" applyNumberFormat="0" applyProtection="0">
      <alignment horizontal="left" vertical="center" wrapText="1"/>
    </xf>
    <xf numFmtId="0" fontId="11" fillId="81" borderId="378" applyNumberFormat="0" applyProtection="0">
      <alignment horizontal="center" vertical="center" wrapText="1"/>
    </xf>
    <xf numFmtId="0" fontId="11" fillId="81" borderId="378" applyNumberFormat="0" applyProtection="0">
      <alignment horizontal="center" vertical="center"/>
    </xf>
    <xf numFmtId="0" fontId="11" fillId="81" borderId="378" applyNumberFormat="0" applyProtection="0">
      <alignment horizontal="center" vertical="center" wrapText="1"/>
    </xf>
    <xf numFmtId="0" fontId="183" fillId="81" borderId="378" applyNumberFormat="0" applyProtection="0">
      <alignment horizontal="center" vertical="center"/>
    </xf>
    <xf numFmtId="0" fontId="11" fillId="60" borderId="405" applyNumberFormat="0" applyProtection="0">
      <alignment horizontal="left" vertical="center" wrapText="1"/>
    </xf>
    <xf numFmtId="0" fontId="12" fillId="25" borderId="405" applyNumberFormat="0" applyProtection="0">
      <alignment horizontal="left" vertical="center" wrapText="1"/>
    </xf>
    <xf numFmtId="253" fontId="11" fillId="82" borderId="405" applyNumberFormat="0" applyProtection="0">
      <alignment horizontal="center" vertical="center" wrapText="1"/>
    </xf>
    <xf numFmtId="0" fontId="11" fillId="60" borderId="405" applyNumberFormat="0" applyProtection="0">
      <alignment horizontal="left" vertical="center" wrapText="1"/>
    </xf>
    <xf numFmtId="0" fontId="11" fillId="81" borderId="405" applyNumberFormat="0" applyProtection="0">
      <alignment horizontal="center" vertical="center" wrapText="1"/>
    </xf>
    <xf numFmtId="0" fontId="11" fillId="81" borderId="405" applyNumberFormat="0" applyProtection="0">
      <alignment horizontal="center" vertical="center"/>
    </xf>
    <xf numFmtId="0" fontId="11" fillId="81" borderId="405" applyNumberFormat="0" applyProtection="0">
      <alignment horizontal="center" vertical="center" wrapText="1"/>
    </xf>
    <xf numFmtId="0" fontId="183" fillId="81" borderId="405" applyNumberFormat="0" applyProtection="0">
      <alignment horizontal="center" vertical="center"/>
    </xf>
    <xf numFmtId="0" fontId="177" fillId="67" borderId="176">
      <alignment horizontal="center" vertical="center" wrapText="1"/>
      <protection hidden="1"/>
    </xf>
    <xf numFmtId="0" fontId="177" fillId="67" borderId="148">
      <alignment horizontal="center" vertical="center" wrapText="1"/>
      <protection hidden="1"/>
    </xf>
    <xf numFmtId="0" fontId="177" fillId="67" borderId="197">
      <alignment horizontal="center" vertical="center" wrapText="1"/>
      <protection hidden="1"/>
    </xf>
    <xf numFmtId="233" fontId="181" fillId="0" borderId="221"/>
    <xf numFmtId="0" fontId="177" fillId="67" borderId="232">
      <alignment horizontal="center" vertical="center" wrapText="1"/>
      <protection hidden="1"/>
    </xf>
    <xf numFmtId="233" fontId="181" fillId="0" borderId="276"/>
    <xf numFmtId="0" fontId="177" fillId="67" borderId="265">
      <alignment horizontal="center" vertical="center" wrapText="1"/>
      <protection hidden="1"/>
    </xf>
    <xf numFmtId="0" fontId="177" fillId="67" borderId="304">
      <alignment horizontal="center" vertical="center" wrapText="1"/>
      <protection hidden="1"/>
    </xf>
    <xf numFmtId="0" fontId="177" fillId="67" borderId="313">
      <alignment horizontal="center" vertical="center" wrapText="1"/>
      <protection hidden="1"/>
    </xf>
    <xf numFmtId="233" fontId="181" fillId="0" borderId="369"/>
    <xf numFmtId="0" fontId="177" fillId="67" borderId="378">
      <alignment horizontal="center" vertical="center" wrapText="1"/>
      <protection hidden="1"/>
    </xf>
    <xf numFmtId="0" fontId="177" fillId="67" borderId="405">
      <alignment horizontal="center" vertical="center" wrapText="1"/>
      <protection hidden="1"/>
    </xf>
    <xf numFmtId="260" fontId="172" fillId="65" borderId="176" applyFill="0" applyBorder="0" applyAlignment="0" applyProtection="0">
      <alignment horizontal="right"/>
      <protection locked="0"/>
    </xf>
    <xf numFmtId="260" fontId="172" fillId="65" borderId="148" applyFill="0" applyBorder="0" applyAlignment="0" applyProtection="0">
      <alignment horizontal="right"/>
      <protection locked="0"/>
    </xf>
    <xf numFmtId="260" fontId="172" fillId="65" borderId="212" applyFill="0" applyBorder="0" applyAlignment="0" applyProtection="0">
      <alignment horizontal="right"/>
      <protection locked="0"/>
    </xf>
    <xf numFmtId="260" fontId="172" fillId="65" borderId="197" applyFill="0" applyBorder="0" applyAlignment="0" applyProtection="0">
      <alignment horizontal="right"/>
      <protection locked="0"/>
    </xf>
    <xf numFmtId="256" fontId="164" fillId="0" borderId="153" applyBorder="0"/>
    <xf numFmtId="256" fontId="164" fillId="0" borderId="181" applyBorder="0"/>
    <xf numFmtId="260" fontId="172" fillId="65" borderId="232" applyFill="0" applyBorder="0" applyAlignment="0" applyProtection="0">
      <alignment horizontal="right"/>
      <protection locked="0"/>
    </xf>
    <xf numFmtId="260" fontId="172" fillId="65" borderId="241" applyFill="0" applyBorder="0" applyAlignment="0" applyProtection="0">
      <alignment horizontal="right"/>
      <protection locked="0"/>
    </xf>
    <xf numFmtId="256" fontId="164" fillId="0" borderId="202" applyBorder="0"/>
    <xf numFmtId="260" fontId="172" fillId="65" borderId="255" applyFill="0" applyBorder="0" applyAlignment="0" applyProtection="0">
      <alignment horizontal="right"/>
      <protection locked="0"/>
    </xf>
    <xf numFmtId="260" fontId="172" fillId="65" borderId="265" applyFill="0" applyBorder="0" applyAlignment="0" applyProtection="0">
      <alignment horizontal="right"/>
      <protection locked="0"/>
    </xf>
    <xf numFmtId="256" fontId="164" fillId="0" borderId="234" applyBorder="0"/>
    <xf numFmtId="260" fontId="172" fillId="65" borderId="286" applyFill="0" applyBorder="0" applyAlignment="0" applyProtection="0">
      <alignment horizontal="right"/>
      <protection locked="0"/>
    </xf>
    <xf numFmtId="260" fontId="172" fillId="65" borderId="304" applyFill="0" applyBorder="0" applyAlignment="0" applyProtection="0">
      <alignment horizontal="right"/>
      <protection locked="0"/>
    </xf>
    <xf numFmtId="256" fontId="164" fillId="0" borderId="270" applyBorder="0"/>
    <xf numFmtId="260" fontId="172" fillId="65" borderId="329" applyFill="0" applyBorder="0" applyAlignment="0" applyProtection="0">
      <alignment horizontal="right"/>
      <protection locked="0"/>
    </xf>
    <xf numFmtId="260" fontId="172" fillId="65" borderId="313" applyFill="0" applyBorder="0" applyAlignment="0" applyProtection="0">
      <alignment horizontal="right"/>
      <protection locked="0"/>
    </xf>
    <xf numFmtId="256" fontId="164" fillId="0" borderId="309" applyBorder="0"/>
    <xf numFmtId="225" fontId="81" fillId="65" borderId="359" applyFont="0" applyFill="0" applyBorder="0" applyAlignment="0" applyProtection="0"/>
    <xf numFmtId="256" fontId="164" fillId="0" borderId="318" applyBorder="0"/>
    <xf numFmtId="225" fontId="81" fillId="65" borderId="346" applyFont="0" applyFill="0" applyBorder="0" applyAlignment="0" applyProtection="0"/>
    <xf numFmtId="260" fontId="172" fillId="65" borderId="378" applyFill="0" applyBorder="0" applyAlignment="0" applyProtection="0">
      <alignment horizontal="right"/>
      <protection locked="0"/>
    </xf>
    <xf numFmtId="260" fontId="172" fillId="65" borderId="405" applyFill="0" applyBorder="0" applyAlignment="0" applyProtection="0">
      <alignment horizontal="right"/>
      <protection locked="0"/>
    </xf>
    <xf numFmtId="256" fontId="164" fillId="0" borderId="384" applyBorder="0"/>
    <xf numFmtId="256" fontId="164" fillId="0" borderId="410" applyBorder="0"/>
    <xf numFmtId="204" fontId="90" fillId="63" borderId="143"/>
    <xf numFmtId="0" fontId="83" fillId="0" borderId="103" applyNumberFormat="0" applyFont="0" applyFill="0" applyAlignment="0" applyProtection="0"/>
    <xf numFmtId="0" fontId="17" fillId="21" borderId="125" applyNumberFormat="0" applyAlignment="0" applyProtection="0"/>
    <xf numFmtId="256" fontId="164" fillId="0" borderId="246" applyBorder="0"/>
    <xf numFmtId="0" fontId="12" fillId="24" borderId="127" applyNumberFormat="0" applyFont="0" applyAlignment="0" applyProtection="0"/>
    <xf numFmtId="8" fontId="113" fillId="0" borderId="144">
      <protection locked="0"/>
    </xf>
    <xf numFmtId="256" fontId="164" fillId="0" borderId="229" applyBorder="0"/>
    <xf numFmtId="256" fontId="164" fillId="0" borderId="217" applyBorder="0"/>
    <xf numFmtId="256" fontId="164" fillId="0" borderId="257" applyBorder="0"/>
    <xf numFmtId="225" fontId="81" fillId="65" borderId="281" applyFont="0" applyFill="0" applyBorder="0" applyAlignment="0" applyProtection="0"/>
    <xf numFmtId="225" fontId="81" fillId="65" borderId="371" applyFont="0" applyFill="0" applyBorder="0" applyAlignment="0" applyProtection="0"/>
    <xf numFmtId="256" fontId="164" fillId="0" borderId="338" applyBorder="0"/>
    <xf numFmtId="256" fontId="164" fillId="0" borderId="296" applyBorder="0"/>
    <xf numFmtId="227" fontId="85" fillId="0" borderId="385" applyFont="0" applyFill="0" applyBorder="0" applyAlignment="0" applyProtection="0"/>
    <xf numFmtId="2" fontId="149" fillId="0" borderId="385"/>
    <xf numFmtId="14" fontId="85" fillId="0" borderId="385" applyFont="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0" fontId="147" fillId="73" borderId="192">
      <alignment horizontal="left" vertical="center" wrapText="1"/>
    </xf>
    <xf numFmtId="8" fontId="113" fillId="0" borderId="191">
      <protection locked="0"/>
    </xf>
    <xf numFmtId="204" fontId="90" fillId="63" borderId="190"/>
    <xf numFmtId="0" fontId="147" fillId="73" borderId="174">
      <alignment horizontal="left" vertical="center" wrapText="1"/>
    </xf>
    <xf numFmtId="8" fontId="113" fillId="0" borderId="173">
      <protection locked="0"/>
    </xf>
    <xf numFmtId="204" fontId="90" fillId="63" borderId="172"/>
    <xf numFmtId="10" fontId="108" fillId="65" borderId="110" applyNumberFormat="0" applyBorder="0" applyAlignment="0" applyProtection="0"/>
    <xf numFmtId="0" fontId="147" fillId="73" borderId="187">
      <alignment horizontal="left" vertical="center" wrapText="1"/>
    </xf>
    <xf numFmtId="8" fontId="113" fillId="0" borderId="186">
      <protection locked="0"/>
    </xf>
    <xf numFmtId="204" fontId="90" fillId="63" borderId="185"/>
    <xf numFmtId="0" fontId="147" fillId="73" borderId="145">
      <alignment horizontal="left" vertical="center" wrapText="1"/>
    </xf>
    <xf numFmtId="0" fontId="147" fillId="73" borderId="261">
      <alignment horizontal="left" vertical="center" wrapText="1"/>
    </xf>
    <xf numFmtId="8" fontId="113" fillId="0" borderId="260">
      <protection locked="0"/>
    </xf>
    <xf numFmtId="204" fontId="90" fillId="63" borderId="259"/>
    <xf numFmtId="0" fontId="12" fillId="0" borderId="110"/>
    <xf numFmtId="0" fontId="147" fillId="73" borderId="301">
      <alignment horizontal="left" vertical="center" wrapText="1"/>
    </xf>
    <xf numFmtId="8" fontId="113" fillId="0" borderId="300">
      <protection locked="0"/>
    </xf>
    <xf numFmtId="204" fontId="90" fillId="63" borderId="299"/>
    <xf numFmtId="0" fontId="147" fillId="73" borderId="277">
      <alignment horizontal="left" vertical="center" wrapText="1"/>
    </xf>
    <xf numFmtId="8" fontId="113" fillId="0" borderId="274">
      <protection locked="0"/>
    </xf>
    <xf numFmtId="204" fontId="90" fillId="63" borderId="272"/>
    <xf numFmtId="0" fontId="147" fillId="73" borderId="362">
      <alignment horizontal="left" vertical="center" wrapText="1"/>
    </xf>
    <xf numFmtId="8" fontId="113" fillId="0" borderId="361">
      <protection locked="0"/>
    </xf>
    <xf numFmtId="204" fontId="90" fillId="63" borderId="360"/>
    <xf numFmtId="0" fontId="147" fillId="73" borderId="375">
      <alignment horizontal="left" vertical="center" wrapText="1"/>
    </xf>
    <xf numFmtId="8" fontId="113" fillId="0" borderId="374">
      <protection locked="0"/>
    </xf>
    <xf numFmtId="204" fontId="90" fillId="63" borderId="373"/>
    <xf numFmtId="0" fontId="147" fillId="73" borderId="402">
      <alignment horizontal="left" vertical="center" wrapText="1"/>
    </xf>
    <xf numFmtId="8" fontId="113" fillId="0" borderId="400">
      <protection locked="0"/>
    </xf>
    <xf numFmtId="204" fontId="90" fillId="63" borderId="399"/>
    <xf numFmtId="0" fontId="147" fillId="73" borderId="425">
      <alignment horizontal="left" vertical="center" wrapText="1"/>
    </xf>
    <xf numFmtId="8" fontId="113" fillId="0" borderId="424">
      <protection locked="0"/>
    </xf>
    <xf numFmtId="204" fontId="90" fillId="63" borderId="423"/>
    <xf numFmtId="0" fontId="12" fillId="0" borderId="148"/>
    <xf numFmtId="0" fontId="12" fillId="0" borderId="176"/>
    <xf numFmtId="0" fontId="12" fillId="0" borderId="197"/>
    <xf numFmtId="0" fontId="147" fillId="73" borderId="160">
      <alignment horizontal="left" vertical="center" wrapText="1"/>
    </xf>
    <xf numFmtId="237"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12" fillId="0" borderId="232"/>
    <xf numFmtId="10" fontId="108" fillId="65" borderId="176" applyNumberFormat="0" applyBorder="0" applyAlignment="0" applyProtection="0"/>
    <xf numFmtId="0" fontId="147" fillId="73" borderId="207">
      <alignment horizontal="left" vertical="center" wrapText="1"/>
    </xf>
    <xf numFmtId="0" fontId="47" fillId="0" borderId="153">
      <alignment horizontal="left" vertical="center"/>
    </xf>
    <xf numFmtId="233" fontId="12" fillId="71" borderId="148" applyNumberFormat="0" applyFont="0" applyBorder="0" applyAlignment="0" applyProtection="0"/>
    <xf numFmtId="10" fontId="108" fillId="65" borderId="197" applyNumberFormat="0" applyBorder="0" applyAlignment="0" applyProtection="0"/>
    <xf numFmtId="0" fontId="12" fillId="0" borderId="265"/>
    <xf numFmtId="1" fontId="121" fillId="69" borderId="154" applyNumberFormat="0" applyBorder="0" applyAlignment="0">
      <alignment horizontal="centerContinuous" vertical="center"/>
      <protection locked="0"/>
    </xf>
    <xf numFmtId="0" fontId="47" fillId="0" borderId="181">
      <alignment horizontal="left" vertical="center"/>
    </xf>
    <xf numFmtId="0" fontId="25" fillId="8" borderId="149" applyNumberFormat="0" applyAlignment="0" applyProtection="0"/>
    <xf numFmtId="233" fontId="12" fillId="71" borderId="176" applyNumberFormat="0" applyFont="0" applyBorder="0" applyAlignment="0" applyProtection="0"/>
    <xf numFmtId="0" fontId="12" fillId="0" borderId="304"/>
    <xf numFmtId="0" fontId="147" fillId="73" borderId="238">
      <alignment horizontal="left" vertical="center" wrapText="1"/>
    </xf>
    <xf numFmtId="1" fontId="121" fillId="69" borderId="182" applyNumberFormat="0" applyBorder="0" applyAlignment="0">
      <alignment horizontal="centerContinuous" vertical="center"/>
      <protection locked="0"/>
    </xf>
    <xf numFmtId="220" fontId="108" fillId="0" borderId="147" applyFont="0" applyFill="0" applyBorder="0" applyAlignment="0" applyProtection="0"/>
    <xf numFmtId="10" fontId="108" fillId="65" borderId="232" applyNumberFormat="0" applyBorder="0" applyAlignment="0" applyProtection="0"/>
    <xf numFmtId="0" fontId="25" fillId="8" borderId="177" applyNumberFormat="0" applyAlignment="0" applyProtection="0"/>
    <xf numFmtId="0" fontId="47" fillId="0" borderId="202">
      <alignment horizontal="left" vertical="center"/>
    </xf>
    <xf numFmtId="0" fontId="12" fillId="0" borderId="313"/>
    <xf numFmtId="233" fontId="12" fillId="71" borderId="197" applyNumberFormat="0" applyFont="0" applyBorder="0" applyAlignment="0" applyProtection="0"/>
    <xf numFmtId="234" fontId="87" fillId="0" borderId="221">
      <alignment horizontal="center"/>
    </xf>
    <xf numFmtId="0" fontId="147" fillId="73" borderId="252">
      <alignment horizontal="left" vertical="center" wrapText="1"/>
    </xf>
    <xf numFmtId="1" fontId="121" fillId="69" borderId="195" applyNumberFormat="0" applyBorder="0" applyAlignment="0">
      <alignment horizontal="centerContinuous" vertical="center"/>
      <protection locked="0"/>
    </xf>
    <xf numFmtId="231" fontId="101" fillId="68" borderId="204">
      <alignment horizontal="left"/>
    </xf>
    <xf numFmtId="220" fontId="108" fillId="0" borderId="147" applyFont="0" applyFill="0" applyBorder="0" applyAlignment="0" applyProtection="0"/>
    <xf numFmtId="0" fontId="147" fillId="73" borderId="277">
      <alignment horizontal="left" vertical="center" wrapText="1"/>
    </xf>
    <xf numFmtId="0" fontId="25" fillId="8" borderId="198" applyNumberFormat="0" applyAlignment="0" applyProtection="0"/>
    <xf numFmtId="10" fontId="108" fillId="65" borderId="265" applyNumberFormat="0" applyBorder="0" applyAlignment="0" applyProtection="0"/>
    <xf numFmtId="0" fontId="47" fillId="0" borderId="234">
      <alignment horizontal="left" vertical="center"/>
    </xf>
    <xf numFmtId="233" fontId="12" fillId="71" borderId="232" applyNumberFormat="0" applyFont="0" applyBorder="0" applyAlignment="0" applyProtection="0"/>
    <xf numFmtId="220" fontId="108" fillId="0" borderId="147" applyFont="0" applyFill="0" applyBorder="0" applyAlignment="0" applyProtection="0"/>
    <xf numFmtId="0" fontId="12" fillId="0" borderId="378"/>
    <xf numFmtId="1" fontId="121" fillId="69" borderId="233" applyNumberFormat="0" applyBorder="0" applyAlignment="0">
      <alignment horizontal="centerContinuous" vertical="center"/>
      <protection locked="0"/>
    </xf>
    <xf numFmtId="10" fontId="108" fillId="65" borderId="304" applyNumberFormat="0" applyBorder="0" applyAlignment="0" applyProtection="0"/>
    <xf numFmtId="234" fontId="87" fillId="0" borderId="276">
      <alignment horizontal="center"/>
    </xf>
    <xf numFmtId="0" fontId="147" fillId="73" borderId="326">
      <alignment horizontal="left" vertical="center" wrapText="1"/>
    </xf>
    <xf numFmtId="223" fontId="78" fillId="0" borderId="220" applyNumberFormat="0" applyFill="0">
      <alignment horizontal="right"/>
    </xf>
    <xf numFmtId="223" fontId="78" fillId="0" borderId="220" applyNumberFormat="0" applyFill="0">
      <alignment horizontal="right"/>
    </xf>
    <xf numFmtId="237" fontId="12" fillId="65" borderId="325" applyNumberFormat="0" applyFont="0" applyBorder="0" applyAlignment="0">
      <alignment horizontal="right" vertical="center"/>
      <protection locked="0"/>
    </xf>
    <xf numFmtId="220" fontId="108" fillId="0" borderId="147" applyFont="0" applyFill="0" applyBorder="0" applyAlignment="0" applyProtection="0"/>
    <xf numFmtId="14" fontId="85" fillId="0" borderId="347" applyFont="0" applyFill="0" applyBorder="0" applyAlignment="0" applyProtection="0"/>
    <xf numFmtId="0" fontId="47" fillId="0" borderId="270">
      <alignment horizontal="left" vertical="center"/>
    </xf>
    <xf numFmtId="10" fontId="108" fillId="65" borderId="313" applyNumberFormat="0" applyBorder="0" applyAlignment="0" applyProtection="0"/>
    <xf numFmtId="233" fontId="12" fillId="71" borderId="265" applyNumberFormat="0" applyFont="0" applyBorder="0" applyAlignment="0" applyProtection="0"/>
    <xf numFmtId="0" fontId="12" fillId="0" borderId="405"/>
    <xf numFmtId="2" fontId="149" fillId="0" borderId="347"/>
    <xf numFmtId="220" fontId="108" fillId="0" borderId="147" applyFont="0" applyFill="0" applyBorder="0" applyAlignment="0" applyProtection="0"/>
    <xf numFmtId="1" fontId="121" fillId="69" borderId="266" applyNumberFormat="0" applyBorder="0" applyAlignment="0">
      <alignment horizontal="centerContinuous" vertical="center"/>
      <protection locked="0"/>
    </xf>
    <xf numFmtId="0" fontId="25" fillId="8" borderId="267" applyNumberFormat="0" applyAlignment="0" applyProtection="0"/>
    <xf numFmtId="14" fontId="85" fillId="0" borderId="385" applyFont="0" applyFill="0" applyBorder="0" applyAlignment="0" applyProtection="0"/>
    <xf numFmtId="0" fontId="47" fillId="0" borderId="309">
      <alignment horizontal="left" vertical="center"/>
    </xf>
    <xf numFmtId="233" fontId="12" fillId="71" borderId="304" applyNumberFormat="0" applyFont="0" applyBorder="0" applyAlignment="0" applyProtection="0"/>
    <xf numFmtId="220" fontId="108" fillId="0" borderId="147" applyFont="0" applyFill="0" applyBorder="0" applyAlignment="0" applyProtection="0"/>
    <xf numFmtId="2" fontId="149" fillId="0" borderId="385"/>
    <xf numFmtId="0" fontId="147" fillId="73" borderId="391">
      <alignment horizontal="left" vertical="center" wrapText="1"/>
    </xf>
    <xf numFmtId="1" fontId="121" fillId="69" borderId="310" applyNumberFormat="0" applyBorder="0" applyAlignment="0">
      <alignment horizontal="centerContinuous" vertical="center"/>
      <protection locked="0"/>
    </xf>
    <xf numFmtId="223" fontId="78" fillId="0" borderId="275" applyNumberFormat="0" applyFill="0">
      <alignment horizontal="right"/>
    </xf>
    <xf numFmtId="223" fontId="78" fillId="0" borderId="275" applyNumberFormat="0" applyFill="0">
      <alignment horizontal="right"/>
    </xf>
    <xf numFmtId="0" fontId="47" fillId="0" borderId="318">
      <alignment horizontal="left" vertical="center"/>
    </xf>
    <xf numFmtId="220" fontId="108" fillId="0" borderId="147" applyFont="0" applyFill="0" applyBorder="0" applyAlignment="0" applyProtection="0"/>
    <xf numFmtId="233" fontId="12" fillId="71" borderId="313" applyNumberFormat="0" applyFont="0" applyBorder="0" applyAlignment="0" applyProtection="0"/>
    <xf numFmtId="0" fontId="25" fillId="8" borderId="305" applyNumberFormat="0" applyAlignment="0" applyProtection="0"/>
    <xf numFmtId="10" fontId="108" fillId="65" borderId="378" applyNumberFormat="0" applyBorder="0" applyAlignment="0" applyProtection="0"/>
    <xf numFmtId="1" fontId="121" fillId="69" borderId="319" applyNumberFormat="0" applyBorder="0" applyAlignment="0">
      <alignment horizontal="centerContinuous" vertical="center"/>
      <protection locked="0"/>
    </xf>
    <xf numFmtId="234" fontId="87" fillId="0" borderId="369">
      <alignment horizontal="center"/>
    </xf>
    <xf numFmtId="0" fontId="25" fillId="8" borderId="314" applyNumberFormat="0" applyAlignment="0" applyProtection="0"/>
    <xf numFmtId="0" fontId="147" fillId="73" borderId="415">
      <alignment horizontal="left" vertical="center" wrapText="1"/>
    </xf>
    <xf numFmtId="220" fontId="108" fillId="0" borderId="147" applyFont="0" applyFill="0" applyBorder="0" applyAlignment="0" applyProtection="0"/>
    <xf numFmtId="10" fontId="108" fillId="65" borderId="405" applyNumberFormat="0" applyBorder="0" applyAlignment="0" applyProtection="0"/>
    <xf numFmtId="220" fontId="108" fillId="0" borderId="324" applyFont="0" applyFill="0" applyBorder="0" applyAlignment="0" applyProtection="0"/>
    <xf numFmtId="0" fontId="47" fillId="0" borderId="384">
      <alignment horizontal="left" vertical="center"/>
    </xf>
    <xf numFmtId="233" fontId="12" fillId="71" borderId="378" applyNumberFormat="0" applyFont="0" applyBorder="0" applyAlignment="0" applyProtection="0"/>
    <xf numFmtId="1" fontId="121" fillId="69" borderId="365" applyNumberFormat="0" applyBorder="0" applyAlignment="0">
      <alignment horizontal="centerContinuous" vertical="center"/>
      <protection locked="0"/>
    </xf>
    <xf numFmtId="0" fontId="25" fillId="8" borderId="330" applyNumberFormat="0" applyAlignment="0" applyProtection="0"/>
    <xf numFmtId="227" fontId="85" fillId="0" borderId="347" applyFont="0" applyFill="0" applyBorder="0" applyAlignment="0" applyProtection="0"/>
    <xf numFmtId="1" fontId="121" fillId="69" borderId="379" applyNumberFormat="0" applyBorder="0" applyAlignment="0">
      <alignment horizontal="centerContinuous" vertical="center"/>
      <protection locked="0"/>
    </xf>
    <xf numFmtId="220" fontId="108" fillId="0" borderId="324" applyFont="0" applyFill="0" applyBorder="0" applyAlignment="0" applyProtection="0"/>
    <xf numFmtId="0" fontId="25" fillId="8" borderId="386" applyNumberFormat="0" applyAlignment="0" applyProtection="0"/>
    <xf numFmtId="223" fontId="78" fillId="0" borderId="368" applyNumberFormat="0" applyFill="0">
      <alignment horizontal="right"/>
    </xf>
    <xf numFmtId="223" fontId="78" fillId="0" borderId="368" applyNumberFormat="0" applyFill="0">
      <alignment horizontal="right"/>
    </xf>
    <xf numFmtId="0" fontId="47" fillId="0" borderId="410">
      <alignment horizontal="left" vertical="center"/>
    </xf>
    <xf numFmtId="220" fontId="108" fillId="0" borderId="351" applyFont="0" applyFill="0" applyBorder="0" applyAlignment="0" applyProtection="0"/>
    <xf numFmtId="233" fontId="12" fillId="71" borderId="405" applyNumberFormat="0" applyFont="0" applyBorder="0" applyAlignment="0" applyProtection="0"/>
    <xf numFmtId="227" fontId="85" fillId="0" borderId="385" applyFont="0" applyFill="0" applyBorder="0" applyAlignment="0" applyProtection="0"/>
    <xf numFmtId="220" fontId="108" fillId="0" borderId="390" applyFont="0" applyFill="0" applyBorder="0" applyAlignment="0" applyProtection="0"/>
    <xf numFmtId="1" fontId="121" fillId="69" borderId="406" applyNumberFormat="0" applyBorder="0" applyAlignment="0">
      <alignment horizontal="centerContinuous" vertical="center"/>
      <protection locked="0"/>
    </xf>
    <xf numFmtId="0" fontId="25" fillId="8" borderId="407" applyNumberFormat="0" applyAlignment="0" applyProtection="0"/>
    <xf numFmtId="220" fontId="108" fillId="0" borderId="390" applyFont="0" applyFill="0" applyBorder="0" applyAlignment="0" applyProtection="0"/>
    <xf numFmtId="237" fontId="194" fillId="86" borderId="193" applyNumberFormat="0" applyBorder="0" applyAlignment="0" applyProtection="0">
      <alignment vertical="center"/>
    </xf>
    <xf numFmtId="167" fontId="85" fillId="0" borderId="194"/>
    <xf numFmtId="167" fontId="85" fillId="0" borderId="175"/>
    <xf numFmtId="237" fontId="194" fillId="86" borderId="188" applyNumberFormat="0" applyBorder="0" applyAlignment="0" applyProtection="0">
      <alignment vertical="center"/>
    </xf>
    <xf numFmtId="8" fontId="113" fillId="0" borderId="158">
      <protection locked="0"/>
    </xf>
    <xf numFmtId="0" fontId="12" fillId="24" borderId="150" applyNumberFormat="0" applyFont="0" applyAlignment="0" applyProtection="0"/>
    <xf numFmtId="237" fontId="194" fillId="86" borderId="262" applyNumberFormat="0" applyBorder="0" applyAlignment="0" applyProtection="0">
      <alignment vertical="center"/>
    </xf>
    <xf numFmtId="0" fontId="12" fillId="24" borderId="178" applyNumberFormat="0" applyFont="0" applyAlignment="0" applyProtection="0"/>
    <xf numFmtId="167" fontId="85" fillId="0" borderId="263"/>
    <xf numFmtId="8" fontId="113" fillId="0" borderId="206">
      <protection locked="0"/>
    </xf>
    <xf numFmtId="0" fontId="12" fillId="24" borderId="199" applyNumberFormat="0" applyFont="0" applyAlignment="0" applyProtection="0"/>
    <xf numFmtId="237" fontId="194" fillId="86" borderId="302" applyNumberFormat="0" applyBorder="0" applyAlignment="0" applyProtection="0">
      <alignment vertical="center"/>
    </xf>
    <xf numFmtId="167" fontId="85" fillId="0" borderId="303"/>
    <xf numFmtId="237" fontId="194" fillId="86" borderId="279" applyNumberFormat="0" applyBorder="0" applyAlignment="0" applyProtection="0">
      <alignment vertical="center"/>
    </xf>
    <xf numFmtId="8" fontId="113" fillId="0" borderId="237">
      <protection locked="0"/>
    </xf>
    <xf numFmtId="237" fontId="194" fillId="86" borderId="363" applyNumberFormat="0" applyBorder="0" applyAlignment="0" applyProtection="0">
      <alignment vertical="center"/>
    </xf>
    <xf numFmtId="167" fontId="85" fillId="0" borderId="364"/>
    <xf numFmtId="8" fontId="113" fillId="0" borderId="251">
      <protection locked="0"/>
    </xf>
    <xf numFmtId="167" fontId="85" fillId="0" borderId="376"/>
    <xf numFmtId="8" fontId="113" fillId="0" borderId="274">
      <protection locked="0"/>
    </xf>
    <xf numFmtId="0" fontId="17" fillId="21" borderId="149" applyNumberFormat="0" applyAlignment="0" applyProtection="0"/>
    <xf numFmtId="0" fontId="83" fillId="0" borderId="155" applyNumberFormat="0" applyFont="0" applyFill="0" applyAlignment="0" applyProtection="0"/>
    <xf numFmtId="0" fontId="12" fillId="24" borderId="306" applyNumberFormat="0" applyFont="0" applyAlignment="0" applyProtection="0"/>
    <xf numFmtId="204" fontId="90" fillId="63" borderId="157"/>
    <xf numFmtId="237" fontId="194" fillId="86" borderId="403" applyNumberFormat="0" applyBorder="0" applyAlignment="0" applyProtection="0">
      <alignment vertical="center"/>
    </xf>
    <xf numFmtId="8" fontId="113" fillId="0" borderId="323">
      <protection locked="0"/>
    </xf>
    <xf numFmtId="167" fontId="85" fillId="0" borderId="404"/>
    <xf numFmtId="0" fontId="17" fillId="21" borderId="177" applyNumberFormat="0" applyAlignment="0" applyProtection="0"/>
    <xf numFmtId="42" fontId="87" fillId="0" borderId="156" applyFont="0"/>
    <xf numFmtId="0" fontId="12" fillId="24" borderId="315" applyNumberFormat="0" applyFont="0" applyAlignment="0" applyProtection="0"/>
    <xf numFmtId="0" fontId="83" fillId="0" borderId="183" applyNumberFormat="0" applyFont="0" applyFill="0" applyAlignment="0" applyProtection="0"/>
    <xf numFmtId="237" fontId="194" fillId="86" borderId="426" applyNumberFormat="0" applyBorder="0" applyAlignment="0" applyProtection="0">
      <alignment vertical="center"/>
    </xf>
    <xf numFmtId="167" fontId="85" fillId="0" borderId="427"/>
    <xf numFmtId="0" fontId="17" fillId="21" borderId="198" applyNumberFormat="0" applyAlignment="0" applyProtection="0"/>
    <xf numFmtId="42" fontId="87" fillId="0" borderId="184" applyFont="0"/>
    <xf numFmtId="0" fontId="83" fillId="0" borderId="196" applyNumberFormat="0" applyFont="0" applyFill="0" applyAlignment="0" applyProtection="0"/>
    <xf numFmtId="0" fontId="83" fillId="0" borderId="204" applyNumberFormat="0" applyFont="0" applyFill="0" applyAlignment="0" applyProtection="0"/>
    <xf numFmtId="1" fontId="94" fillId="64" borderId="204" applyNumberFormat="0" applyBorder="0" applyAlignment="0">
      <alignment horizontal="center" vertical="top" wrapText="1"/>
      <protection hidden="1"/>
    </xf>
    <xf numFmtId="0" fontId="12" fillId="24" borderId="331" applyNumberFormat="0" applyFont="0" applyAlignment="0" applyProtection="0"/>
    <xf numFmtId="204" fontId="90" fillId="63" borderId="205"/>
    <xf numFmtId="6" fontId="88" fillId="0" borderId="203" applyNumberFormat="0" applyFont="0" applyBorder="0" applyProtection="0">
      <alignment horizontal="right"/>
    </xf>
    <xf numFmtId="203" fontId="12" fillId="0" borderId="203">
      <alignment horizontal="right"/>
      <protection locked="0"/>
    </xf>
    <xf numFmtId="201" fontId="88" fillId="0" borderId="203" applyFill="0">
      <alignment horizontal="right"/>
    </xf>
    <xf numFmtId="3" fontId="12" fillId="0" borderId="203" applyFill="0">
      <alignment horizontal="right"/>
    </xf>
    <xf numFmtId="200" fontId="88" fillId="0" borderId="203" applyFill="0">
      <alignment horizontal="right"/>
    </xf>
    <xf numFmtId="200" fontId="88" fillId="0" borderId="203">
      <alignment horizontal="right"/>
    </xf>
    <xf numFmtId="8" fontId="113" fillId="0" borderId="389">
      <protection locked="0"/>
    </xf>
    <xf numFmtId="0" fontId="12" fillId="24" borderId="381" applyNumberFormat="0" applyFont="0" applyAlignment="0" applyProtection="0"/>
    <xf numFmtId="0" fontId="99" fillId="0" borderId="219" applyNumberFormat="0" applyFont="0" applyFill="0" applyAlignment="0" applyProtection="0">
      <alignment horizontal="centerContinuous"/>
    </xf>
    <xf numFmtId="199" fontId="12" fillId="0" borderId="203">
      <alignment horizontal="right"/>
    </xf>
    <xf numFmtId="8" fontId="113" fillId="0" borderId="414">
      <protection locked="0"/>
    </xf>
    <xf numFmtId="204" fontId="90" fillId="63" borderId="236"/>
    <xf numFmtId="42" fontId="87" fillId="0" borderId="235" applyFont="0"/>
    <xf numFmtId="0" fontId="17" fillId="21" borderId="267" applyNumberFormat="0" applyAlignment="0" applyProtection="0"/>
    <xf numFmtId="204" fontId="90" fillId="63" borderId="250"/>
    <xf numFmtId="0" fontId="83" fillId="0" borderId="264" applyNumberFormat="0" applyFont="0" applyFill="0" applyAlignment="0" applyProtection="0"/>
    <xf numFmtId="0" fontId="99" fillId="0" borderId="273" applyNumberFormat="0" applyFont="0" applyFill="0" applyAlignment="0" applyProtection="0">
      <alignment horizontal="centerContinuous"/>
    </xf>
    <xf numFmtId="204" fontId="90" fillId="63" borderId="272"/>
    <xf numFmtId="256" fontId="164" fillId="0" borderId="138" applyBorder="0"/>
    <xf numFmtId="42" fontId="87" fillId="0" borderId="271" applyFont="0"/>
    <xf numFmtId="256" fontId="164" fillId="0" borderId="168" applyBorder="0"/>
    <xf numFmtId="0" fontId="17" fillId="21" borderId="305" applyNumberFormat="0" applyAlignment="0" applyProtection="0"/>
    <xf numFmtId="0" fontId="83" fillId="0" borderId="311" applyNumberFormat="0" applyFont="0" applyFill="0" applyAlignment="0" applyProtection="0"/>
    <xf numFmtId="260" fontId="172" fillId="65" borderId="110" applyFill="0" applyBorder="0" applyAlignment="0" applyProtection="0">
      <alignment horizontal="right"/>
      <protection locked="0"/>
    </xf>
    <xf numFmtId="0" fontId="17" fillId="21" borderId="314" applyNumberFormat="0" applyAlignment="0" applyProtection="0"/>
    <xf numFmtId="0" fontId="83" fillId="0" borderId="320" applyNumberFormat="0" applyFont="0" applyFill="0" applyAlignment="0" applyProtection="0"/>
    <xf numFmtId="42" fontId="87" fillId="0" borderId="312" applyFont="0"/>
    <xf numFmtId="204" fontId="90" fillId="63" borderId="322"/>
    <xf numFmtId="42" fontId="87" fillId="0" borderId="321" applyFont="0"/>
    <xf numFmtId="0" fontId="83" fillId="0" borderId="347" applyNumberFormat="0" applyFont="0" applyFill="0" applyAlignment="0" applyProtection="0"/>
    <xf numFmtId="0" fontId="97" fillId="0" borderId="347" applyNumberFormat="0" applyFill="0" applyAlignment="0" applyProtection="0"/>
    <xf numFmtId="0" fontId="17" fillId="21" borderId="330" applyNumberFormat="0" applyAlignment="0" applyProtection="0"/>
    <xf numFmtId="0" fontId="83" fillId="0" borderId="366" applyNumberFormat="0" applyFont="0" applyFill="0" applyAlignment="0" applyProtection="0"/>
    <xf numFmtId="0" fontId="99" fillId="0" borderId="367" applyNumberFormat="0" applyFont="0" applyFill="0" applyAlignment="0" applyProtection="0">
      <alignment horizontal="centerContinuous"/>
    </xf>
    <xf numFmtId="0" fontId="17" fillId="21" borderId="386" applyNumberFormat="0" applyAlignment="0" applyProtection="0"/>
    <xf numFmtId="0" fontId="83" fillId="0" borderId="377" applyNumberFormat="0" applyFont="0" applyFill="0" applyAlignment="0" applyProtection="0"/>
    <xf numFmtId="0" fontId="83" fillId="0" borderId="385" applyNumberFormat="0" applyFont="0" applyFill="0" applyAlignment="0" applyProtection="0"/>
    <xf numFmtId="0" fontId="97" fillId="0" borderId="385" applyNumberFormat="0" applyFill="0" applyAlignment="0" applyProtection="0"/>
    <xf numFmtId="204" fontId="90" fillId="63" borderId="388"/>
    <xf numFmtId="42" fontId="87" fillId="0" borderId="387" applyFont="0"/>
    <xf numFmtId="0" fontId="177" fillId="67" borderId="110">
      <alignment horizontal="center" vertical="center" wrapText="1"/>
      <protection hidden="1"/>
    </xf>
    <xf numFmtId="0" fontId="17" fillId="21" borderId="407" applyNumberFormat="0" applyAlignment="0" applyProtection="0"/>
    <xf numFmtId="0" fontId="83" fillId="0" borderId="411" applyNumberFormat="0" applyFont="0" applyFill="0" applyAlignment="0" applyProtection="0"/>
    <xf numFmtId="204" fontId="90" fillId="63" borderId="413"/>
    <xf numFmtId="42" fontId="87" fillId="0" borderId="412" applyFont="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0" fontId="12" fillId="61" borderId="149" applyNumberFormat="0">
      <alignment horizontal="left" vertical="center"/>
    </xf>
    <xf numFmtId="0" fontId="12" fillId="60" borderId="149" applyNumberFormat="0">
      <alignment horizontal="centerContinuous" vertical="center" wrapText="1"/>
    </xf>
    <xf numFmtId="237" fontId="194" fillId="86" borderId="146" applyNumberFormat="0" applyBorder="0" applyAlignment="0" applyProtection="0">
      <alignment vertical="center"/>
    </xf>
    <xf numFmtId="167" fontId="12" fillId="0" borderId="385" applyBorder="0" applyProtection="0">
      <alignment horizontal="right" vertical="center"/>
    </xf>
    <xf numFmtId="0" fontId="189" fillId="83" borderId="385" applyBorder="0" applyProtection="0">
      <alignment horizontal="centerContinuous" vertical="center"/>
    </xf>
    <xf numFmtId="49" fontId="79" fillId="0" borderId="385">
      <alignment vertical="center"/>
    </xf>
    <xf numFmtId="279" fontId="79" fillId="0" borderId="385">
      <alignment horizontal="right"/>
    </xf>
    <xf numFmtId="0" fontId="12" fillId="61" borderId="177" applyNumberFormat="0">
      <alignment horizontal="left" vertical="center"/>
    </xf>
    <xf numFmtId="0" fontId="12" fillId="60" borderId="177" applyNumberFormat="0">
      <alignment horizontal="centerContinuous" vertical="center" wrapText="1"/>
    </xf>
    <xf numFmtId="0" fontId="147" fillId="73" borderId="207">
      <alignment horizontal="left" vertical="center" wrapText="1"/>
    </xf>
    <xf numFmtId="8" fontId="113" fillId="0" borderId="206">
      <protection locked="0"/>
    </xf>
    <xf numFmtId="204" fontId="90" fillId="63" borderId="205"/>
    <xf numFmtId="0" fontId="147" fillId="73" borderId="252">
      <alignment horizontal="left" vertical="center" wrapText="1"/>
    </xf>
    <xf numFmtId="8" fontId="113" fillId="0" borderId="251">
      <protection locked="0"/>
    </xf>
    <xf numFmtId="204" fontId="90" fillId="63" borderId="250"/>
    <xf numFmtId="0" fontId="147" fillId="73" borderId="284">
      <alignment horizontal="left" vertical="center" wrapText="1"/>
    </xf>
    <xf numFmtId="0" fontId="147" fillId="73" borderId="160">
      <alignment horizontal="left" vertical="center" wrapText="1"/>
    </xf>
    <xf numFmtId="8" fontId="113" fillId="0" borderId="158">
      <protection locked="0"/>
    </xf>
    <xf numFmtId="0" fontId="147" fillId="73" borderId="238">
      <alignment horizontal="left" vertical="center" wrapText="1"/>
    </xf>
    <xf numFmtId="8" fontId="113" fillId="0" borderId="237">
      <protection locked="0"/>
    </xf>
    <xf numFmtId="204" fontId="90" fillId="63" borderId="236"/>
    <xf numFmtId="204" fontId="90" fillId="63" borderId="157"/>
    <xf numFmtId="8" fontId="113" fillId="0" borderId="283">
      <protection locked="0"/>
    </xf>
    <xf numFmtId="204" fontId="90" fillId="63" borderId="282"/>
    <xf numFmtId="0" fontId="147" fillId="73" borderId="326">
      <alignment horizontal="left" vertical="center" wrapText="1"/>
    </xf>
    <xf numFmtId="8" fontId="113" fillId="0" borderId="323">
      <protection locked="0"/>
    </xf>
    <xf numFmtId="204" fontId="90" fillId="63" borderId="322"/>
    <xf numFmtId="0" fontId="147" fillId="73" borderId="355">
      <alignment horizontal="left" vertical="center" wrapText="1"/>
    </xf>
    <xf numFmtId="8" fontId="113" fillId="0" borderId="350">
      <protection locked="0"/>
    </xf>
    <xf numFmtId="204" fontId="90" fillId="63" borderId="348"/>
    <xf numFmtId="0" fontId="147" fillId="73" borderId="415">
      <alignment horizontal="left" vertical="center" wrapText="1"/>
    </xf>
    <xf numFmtId="8" fontId="113" fillId="0" borderId="414">
      <protection locked="0"/>
    </xf>
    <xf numFmtId="204" fontId="90" fillId="63" borderId="413"/>
    <xf numFmtId="0" fontId="147" fillId="73" borderId="391">
      <alignment horizontal="left" vertical="center" wrapText="1"/>
    </xf>
    <xf numFmtId="8" fontId="113" fillId="0" borderId="389">
      <protection locked="0"/>
    </xf>
    <xf numFmtId="204" fontId="90" fillId="63" borderId="388"/>
    <xf numFmtId="0" fontId="147" fillId="73" borderId="145">
      <alignment horizontal="left" vertical="center" wrapText="1"/>
    </xf>
    <xf numFmtId="8" fontId="113" fillId="0" borderId="144">
      <protection locked="0"/>
    </xf>
    <xf numFmtId="204" fontId="90" fillId="63" borderId="143"/>
    <xf numFmtId="0" fontId="12" fillId="0" borderId="163"/>
    <xf numFmtId="0" fontId="12" fillId="0" borderId="212"/>
    <xf numFmtId="0" fontId="12" fillId="0" borderId="241"/>
    <xf numFmtId="0" fontId="12" fillId="0" borderId="255"/>
    <xf numFmtId="0" fontId="12" fillId="0" borderId="286"/>
    <xf numFmtId="0" fontId="147" fillId="73" borderId="174">
      <alignment horizontal="left" vertical="center" wrapText="1"/>
    </xf>
    <xf numFmtId="0" fontId="12" fillId="0" borderId="329"/>
    <xf numFmtId="14" fontId="85" fillId="0" borderId="224" applyFont="0" applyFill="0" applyBorder="0" applyAlignment="0" applyProtection="0"/>
    <xf numFmtId="10" fontId="108" fillId="65" borderId="163" applyNumberFormat="0" applyBorder="0" applyAlignment="0" applyProtection="0"/>
    <xf numFmtId="0" fontId="147" fillId="73" borderId="187">
      <alignment horizontal="left" vertical="center" wrapText="1"/>
    </xf>
    <xf numFmtId="2" fontId="149" fillId="0" borderId="224"/>
    <xf numFmtId="10" fontId="108" fillId="65" borderId="212" applyNumberFormat="0" applyBorder="0" applyAlignment="0" applyProtection="0"/>
    <xf numFmtId="0" fontId="147" fillId="73" borderId="261">
      <alignment horizontal="left" vertical="center" wrapText="1"/>
    </xf>
    <xf numFmtId="14" fontId="85" fillId="0" borderId="291" applyFont="0" applyFill="0" applyBorder="0" applyAlignment="0" applyProtection="0"/>
    <xf numFmtId="10" fontId="108" fillId="65" borderId="241" applyNumberFormat="0" applyBorder="0" applyAlignment="0" applyProtection="0"/>
    <xf numFmtId="10" fontId="108" fillId="65" borderId="255" applyNumberFormat="0" applyBorder="0" applyAlignment="0" applyProtection="0"/>
    <xf numFmtId="2" fontId="149" fillId="0" borderId="291"/>
    <xf numFmtId="0" fontId="147" fillId="73" borderId="301">
      <alignment horizontal="left" vertical="center" wrapText="1"/>
    </xf>
    <xf numFmtId="0" fontId="47" fillId="0" borderId="168">
      <alignment horizontal="left" vertical="center"/>
    </xf>
    <xf numFmtId="233" fontId="12" fillId="71" borderId="163" applyNumberFormat="0" applyFont="0" applyBorder="0" applyAlignment="0" applyProtection="0"/>
    <xf numFmtId="10" fontId="108" fillId="65" borderId="286" applyNumberFormat="0" applyBorder="0" applyAlignment="0" applyProtection="0"/>
    <xf numFmtId="1" fontId="121" fillId="69" borderId="169" applyNumberFormat="0" applyBorder="0" applyAlignment="0">
      <alignment horizontal="centerContinuous" vertical="center"/>
      <protection locked="0"/>
    </xf>
    <xf numFmtId="0" fontId="47" fillId="0" borderId="217">
      <alignment horizontal="left" vertical="center"/>
    </xf>
    <xf numFmtId="233" fontId="12" fillId="71" borderId="212" applyNumberFormat="0" applyFont="0" applyBorder="0" applyAlignment="0" applyProtection="0"/>
    <xf numFmtId="0" fontId="47" fillId="0" borderId="229">
      <alignment horizontal="left" vertical="center"/>
    </xf>
    <xf numFmtId="0" fontId="25" fillId="8" borderId="164" applyNumberFormat="0" applyAlignment="0" applyProtection="0"/>
    <xf numFmtId="14" fontId="85" fillId="0" borderId="372" applyFont="0" applyFill="0" applyBorder="0" applyAlignment="0" applyProtection="0"/>
    <xf numFmtId="0" fontId="47" fillId="0" borderId="246">
      <alignment horizontal="left" vertical="center"/>
    </xf>
    <xf numFmtId="10" fontId="108" fillId="65" borderId="329" applyNumberFormat="0" applyBorder="0" applyAlignment="0" applyProtection="0"/>
    <xf numFmtId="1" fontId="121" fillId="69" borderId="210" applyNumberFormat="0" applyBorder="0" applyAlignment="0">
      <alignment horizontal="centerContinuous" vertical="center"/>
      <protection locked="0"/>
    </xf>
    <xf numFmtId="233" fontId="12" fillId="71" borderId="241" applyNumberFormat="0" applyFont="0" applyBorder="0" applyAlignment="0" applyProtection="0"/>
    <xf numFmtId="0" fontId="147" fillId="73" borderId="355">
      <alignment horizontal="left" vertical="center" wrapText="1"/>
    </xf>
    <xf numFmtId="0" fontId="47" fillId="0" borderId="257">
      <alignment horizontal="left" vertical="center"/>
    </xf>
    <xf numFmtId="2" fontId="149" fillId="0" borderId="372"/>
    <xf numFmtId="1" fontId="121" fillId="69" borderId="230" applyNumberFormat="0" applyBorder="0" applyAlignment="0">
      <alignment horizontal="centerContinuous" vertical="center"/>
      <protection locked="0"/>
    </xf>
    <xf numFmtId="233" fontId="12" fillId="71" borderId="255" applyNumberFormat="0" applyFont="0" applyBorder="0" applyAlignment="0" applyProtection="0"/>
    <xf numFmtId="237" fontId="12" fillId="65" borderId="354" applyNumberFormat="0" applyFont="0" applyBorder="0" applyAlignment="0">
      <alignment horizontal="right" vertical="center"/>
      <protection locked="0"/>
    </xf>
    <xf numFmtId="0" fontId="25" fillId="8" borderId="213" applyNumberFormat="0" applyAlignment="0" applyProtection="0"/>
    <xf numFmtId="0" fontId="147" fillId="73" borderId="375">
      <alignment horizontal="left" vertical="center" wrapText="1"/>
    </xf>
    <xf numFmtId="220" fontId="108" fillId="0" borderId="147" applyFont="0" applyFill="0" applyBorder="0" applyAlignment="0" applyProtection="0"/>
    <xf numFmtId="0" fontId="25" fillId="8" borderId="225" applyNumberFormat="0" applyAlignment="0" applyProtection="0"/>
    <xf numFmtId="0" fontId="147" fillId="73" borderId="402">
      <alignment horizontal="left" vertical="center" wrapText="1"/>
    </xf>
    <xf numFmtId="1" fontId="121" fillId="69" borderId="247" applyNumberFormat="0" applyBorder="0" applyAlignment="0">
      <alignment horizontal="centerContinuous" vertical="center"/>
      <protection locked="0"/>
    </xf>
    <xf numFmtId="0" fontId="147" fillId="73" borderId="425">
      <alignment horizontal="left" vertical="center" wrapText="1"/>
    </xf>
    <xf numFmtId="237" fontId="12" fillId="65" borderId="401"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47" fillId="0" borderId="296">
      <alignment horizontal="left" vertical="center"/>
    </xf>
    <xf numFmtId="0" fontId="25" fillId="8" borderId="242" applyNumberFormat="0" applyAlignment="0" applyProtection="0"/>
    <xf numFmtId="233" fontId="12" fillId="71" borderId="286" applyNumberFormat="0" applyFont="0" applyBorder="0" applyAlignment="0" applyProtection="0"/>
    <xf numFmtId="220" fontId="108" fillId="0" borderId="147" applyFont="0" applyFill="0" applyBorder="0" applyAlignment="0" applyProtection="0"/>
    <xf numFmtId="227" fontId="85" fillId="0" borderId="224" applyFont="0" applyFill="0" applyBorder="0" applyAlignment="0" applyProtection="0"/>
    <xf numFmtId="220" fontId="108" fillId="0" borderId="147" applyFont="0" applyFill="0" applyBorder="0" applyAlignment="0" applyProtection="0"/>
    <xf numFmtId="234" fontId="87" fillId="0" borderId="344">
      <alignment horizontal="center"/>
    </xf>
    <xf numFmtId="220" fontId="108" fillId="0" borderId="147" applyFont="0" applyFill="0" applyBorder="0" applyAlignment="0" applyProtection="0"/>
    <xf numFmtId="1" fontId="121" fillId="69" borderId="297" applyNumberFormat="0" applyBorder="0" applyAlignment="0">
      <alignment horizontal="centerContinuous" vertical="center"/>
      <protection locked="0"/>
    </xf>
    <xf numFmtId="234" fontId="87" fillId="0" borderId="353">
      <alignment horizontal="center"/>
    </xf>
    <xf numFmtId="220" fontId="108" fillId="0" borderId="147" applyFont="0" applyFill="0" applyBorder="0" applyAlignment="0" applyProtection="0"/>
    <xf numFmtId="0" fontId="25" fillId="8" borderId="292" applyNumberFormat="0" applyAlignment="0" applyProtection="0"/>
    <xf numFmtId="0" fontId="47" fillId="0" borderId="338">
      <alignment horizontal="left" vertical="center"/>
    </xf>
    <xf numFmtId="220" fontId="108" fillId="0" borderId="147" applyFont="0" applyFill="0" applyBorder="0" applyAlignment="0" applyProtection="0"/>
    <xf numFmtId="233" fontId="12" fillId="71" borderId="329" applyNumberFormat="0" applyFont="0" applyBorder="0" applyAlignment="0" applyProtection="0"/>
    <xf numFmtId="220" fontId="108" fillId="0" borderId="147" applyFont="0" applyFill="0" applyBorder="0" applyAlignment="0" applyProtection="0"/>
    <xf numFmtId="227" fontId="85" fillId="0" borderId="291" applyFont="0" applyFill="0" applyBorder="0" applyAlignment="0" applyProtection="0"/>
    <xf numFmtId="1" fontId="121" fillId="69" borderId="339" applyNumberFormat="0" applyBorder="0" applyAlignment="0">
      <alignment horizontal="centerContinuous" vertical="center"/>
      <protection locked="0"/>
    </xf>
    <xf numFmtId="220" fontId="108" fillId="0" borderId="147" applyFont="0" applyFill="0" applyBorder="0" applyAlignment="0" applyProtection="0"/>
    <xf numFmtId="0" fontId="25" fillId="8" borderId="334" applyNumberFormat="0" applyAlignment="0" applyProtection="0"/>
    <xf numFmtId="220" fontId="108" fillId="0" borderId="147" applyFont="0" applyFill="0" applyBorder="0" applyAlignment="0" applyProtection="0"/>
    <xf numFmtId="223" fontId="78" fillId="0" borderId="343" applyNumberFormat="0" applyFill="0">
      <alignment horizontal="right"/>
    </xf>
    <xf numFmtId="223" fontId="78" fillId="0" borderId="343" applyNumberFormat="0" applyFill="0">
      <alignment horizontal="right"/>
    </xf>
    <xf numFmtId="220" fontId="108" fillId="0" borderId="324" applyFont="0" applyFill="0" applyBorder="0" applyAlignment="0" applyProtection="0"/>
    <xf numFmtId="0" fontId="25" fillId="8" borderId="395" applyNumberFormat="0" applyAlignment="0" applyProtection="0"/>
    <xf numFmtId="0" fontId="25" fillId="8" borderId="419" applyNumberFormat="0" applyAlignment="0" applyProtection="0"/>
    <xf numFmtId="223" fontId="78" fillId="0" borderId="352" applyNumberFormat="0" applyFill="0">
      <alignment horizontal="right"/>
    </xf>
    <xf numFmtId="223" fontId="78" fillId="0" borderId="352" applyNumberFormat="0" applyFill="0">
      <alignment horizontal="right"/>
    </xf>
    <xf numFmtId="220" fontId="108" fillId="0" borderId="351" applyFont="0" applyFill="0" applyBorder="0" applyAlignment="0" applyProtection="0"/>
    <xf numFmtId="227" fontId="85" fillId="0" borderId="372" applyFont="0" applyFill="0" applyBorder="0" applyAlignment="0" applyProtection="0"/>
    <xf numFmtId="220" fontId="108" fillId="0" borderId="351" applyFont="0" applyFill="0" applyBorder="0" applyAlignment="0" applyProtection="0"/>
    <xf numFmtId="220" fontId="108" fillId="0" borderId="390" applyFont="0" applyFill="0" applyBorder="0" applyAlignment="0" applyProtection="0"/>
    <xf numFmtId="220" fontId="108" fillId="0" borderId="390" applyFont="0" applyFill="0" applyBorder="0" applyAlignment="0" applyProtection="0"/>
    <xf numFmtId="237" fontId="194" fillId="86" borderId="208" applyNumberFormat="0" applyBorder="0" applyAlignment="0" applyProtection="0">
      <alignment vertical="center"/>
    </xf>
    <xf numFmtId="167" fontId="85" fillId="0" borderId="209"/>
    <xf numFmtId="237" fontId="194" fillId="86" borderId="161" applyNumberFormat="0" applyBorder="0" applyAlignment="0" applyProtection="0">
      <alignment vertical="center"/>
    </xf>
    <xf numFmtId="167" fontId="85" fillId="0" borderId="162"/>
    <xf numFmtId="237" fontId="194" fillId="86" borderId="253" applyNumberFormat="0" applyBorder="0" applyAlignment="0" applyProtection="0">
      <alignment vertical="center"/>
    </xf>
    <xf numFmtId="167" fontId="85" fillId="0" borderId="254"/>
    <xf numFmtId="237" fontId="194" fillId="86" borderId="239" applyNumberFormat="0" applyBorder="0" applyAlignment="0" applyProtection="0">
      <alignment vertical="center"/>
    </xf>
    <xf numFmtId="167" fontId="85" fillId="0" borderId="240"/>
    <xf numFmtId="167" fontId="85" fillId="0" borderId="285"/>
    <xf numFmtId="237" fontId="194" fillId="86" borderId="327" applyNumberFormat="0" applyBorder="0" applyAlignment="0" applyProtection="0">
      <alignment vertical="center"/>
    </xf>
    <xf numFmtId="167" fontId="85" fillId="0" borderId="328"/>
    <xf numFmtId="8" fontId="113" fillId="0" borderId="173">
      <protection locked="0"/>
    </xf>
    <xf numFmtId="0" fontId="12" fillId="24" borderId="165" applyNumberFormat="0" applyFont="0" applyAlignment="0" applyProtection="0"/>
    <xf numFmtId="8" fontId="113" fillId="0" borderId="186">
      <protection locked="0"/>
    </xf>
    <xf numFmtId="0" fontId="12" fillId="24" borderId="214" applyNumberFormat="0" applyFont="0" applyAlignment="0" applyProtection="0"/>
    <xf numFmtId="237" fontId="194" fillId="86" borderId="357" applyNumberFormat="0" applyBorder="0" applyAlignment="0" applyProtection="0">
      <alignment vertical="center"/>
    </xf>
    <xf numFmtId="167" fontId="85" fillId="0" borderId="358"/>
    <xf numFmtId="0" fontId="12" fillId="24" borderId="226" applyNumberFormat="0" applyFont="0" applyAlignment="0" applyProtection="0"/>
    <xf numFmtId="0" fontId="12" fillId="24" borderId="243" applyNumberFormat="0" applyFont="0" applyAlignment="0" applyProtection="0"/>
    <xf numFmtId="237" fontId="194" fillId="86" borderId="416" applyNumberFormat="0" applyBorder="0" applyAlignment="0" applyProtection="0">
      <alignment vertical="center"/>
    </xf>
    <xf numFmtId="167" fontId="85" fillId="0" borderId="417"/>
    <xf numFmtId="237" fontId="194" fillId="86" borderId="392" applyNumberFormat="0" applyBorder="0" applyAlignment="0" applyProtection="0">
      <alignment vertical="center"/>
    </xf>
    <xf numFmtId="167" fontId="85" fillId="0" borderId="393"/>
    <xf numFmtId="8" fontId="113" fillId="0" borderId="260">
      <protection locked="0"/>
    </xf>
    <xf numFmtId="8" fontId="113" fillId="0" borderId="300">
      <protection locked="0"/>
    </xf>
    <xf numFmtId="0" fontId="12" fillId="24" borderId="293" applyNumberFormat="0" applyFont="0" applyAlignment="0" applyProtection="0"/>
    <xf numFmtId="0" fontId="12" fillId="24" borderId="335" applyNumberFormat="0" applyFont="0" applyAlignment="0" applyProtection="0"/>
    <xf numFmtId="8" fontId="113" fillId="0" borderId="350">
      <protection locked="0"/>
    </xf>
    <xf numFmtId="8" fontId="113" fillId="0" borderId="374">
      <protection locked="0"/>
    </xf>
    <xf numFmtId="8" fontId="113" fillId="0" borderId="400">
      <protection locked="0"/>
    </xf>
    <xf numFmtId="0" fontId="12" fillId="24" borderId="396" applyNumberFormat="0" applyFont="0" applyAlignment="0" applyProtection="0"/>
    <xf numFmtId="8" fontId="113" fillId="0" borderId="424">
      <protection locked="0"/>
    </xf>
    <xf numFmtId="0" fontId="12" fillId="24" borderId="420" applyNumberFormat="0" applyFont="0" applyAlignment="0" applyProtection="0"/>
    <xf numFmtId="0" fontId="17" fillId="21" borderId="164" applyNumberFormat="0" applyAlignment="0" applyProtection="0"/>
    <xf numFmtId="0" fontId="83" fillId="0" borderId="170" applyNumberFormat="0" applyFont="0" applyFill="0" applyAlignment="0" applyProtection="0"/>
    <xf numFmtId="204" fontId="90" fillId="63" borderId="172"/>
    <xf numFmtId="0" fontId="17" fillId="21" borderId="213" applyNumberFormat="0" applyAlignment="0" applyProtection="0"/>
    <xf numFmtId="42" fontId="87" fillId="0" borderId="171" applyFont="0"/>
    <xf numFmtId="0" fontId="83" fillId="0" borderId="211" applyNumberFormat="0" applyFont="0" applyFill="0" applyAlignment="0" applyProtection="0"/>
    <xf numFmtId="0" fontId="17" fillId="21" borderId="225" applyNumberFormat="0" applyAlignment="0" applyProtection="0"/>
    <xf numFmtId="204" fontId="90" fillId="63" borderId="185"/>
    <xf numFmtId="0" fontId="83" fillId="0" borderId="231" applyNumberFormat="0" applyFont="0" applyFill="0" applyAlignment="0" applyProtection="0"/>
    <xf numFmtId="0" fontId="83" fillId="0" borderId="224" applyNumberFormat="0" applyFont="0" applyFill="0" applyAlignment="0" applyProtection="0"/>
    <xf numFmtId="0" fontId="97" fillId="0" borderId="224" applyNumberFormat="0" applyFill="0" applyAlignment="0" applyProtection="0"/>
    <xf numFmtId="0" fontId="17" fillId="21" borderId="242" applyNumberFormat="0" applyAlignment="0" applyProtection="0"/>
    <xf numFmtId="42" fontId="87" fillId="0" borderId="218" applyFont="0"/>
    <xf numFmtId="0" fontId="83" fillId="0" borderId="248" applyNumberFormat="0" applyFont="0" applyFill="0" applyAlignment="0" applyProtection="0"/>
    <xf numFmtId="42" fontId="87" fillId="0" borderId="249" applyFont="0"/>
    <xf numFmtId="0" fontId="17" fillId="21" borderId="292" applyNumberFormat="0" applyAlignment="0" applyProtection="0"/>
    <xf numFmtId="204" fontId="90" fillId="63" borderId="259"/>
    <xf numFmtId="0" fontId="83" fillId="0" borderId="298" applyNumberFormat="0" applyFont="0" applyFill="0" applyAlignment="0" applyProtection="0"/>
    <xf numFmtId="42" fontId="87" fillId="0" borderId="258" applyFont="0"/>
    <xf numFmtId="0" fontId="83" fillId="0" borderId="291" applyNumberFormat="0" applyFont="0" applyFill="0" applyAlignment="0" applyProtection="0"/>
    <xf numFmtId="0" fontId="97" fillId="0" borderId="291" applyNumberFormat="0" applyFill="0" applyAlignment="0" applyProtection="0"/>
    <xf numFmtId="204" fontId="90" fillId="63" borderId="299"/>
    <xf numFmtId="0" fontId="17" fillId="21" borderId="334" applyNumberFormat="0" applyAlignment="0" applyProtection="0"/>
    <xf numFmtId="0" fontId="83" fillId="0" borderId="340" applyNumberFormat="0" applyFont="0" applyFill="0" applyAlignment="0" applyProtection="0"/>
    <xf numFmtId="0" fontId="99" fillId="0" borderId="342" applyNumberFormat="0" applyFont="0" applyFill="0" applyAlignment="0" applyProtection="0">
      <alignment horizontal="centerContinuous"/>
    </xf>
    <xf numFmtId="42" fontId="87" fillId="0" borderId="341" applyFont="0"/>
    <xf numFmtId="0" fontId="99" fillId="0" borderId="349" applyNumberFormat="0" applyFont="0" applyFill="0" applyAlignment="0" applyProtection="0">
      <alignment horizontal="centerContinuous"/>
    </xf>
    <xf numFmtId="0" fontId="17" fillId="21" borderId="395" applyNumberFormat="0" applyAlignment="0" applyProtection="0"/>
    <xf numFmtId="0" fontId="83" fillId="0" borderId="372" applyNumberFormat="0" applyFont="0" applyFill="0" applyAlignment="0" applyProtection="0"/>
    <xf numFmtId="204" fontId="90" fillId="63" borderId="348"/>
    <xf numFmtId="0" fontId="97" fillId="0" borderId="372" applyNumberFormat="0" applyFill="0" applyAlignment="0" applyProtection="0"/>
    <xf numFmtId="0" fontId="17" fillId="21" borderId="419" applyNumberFormat="0" applyAlignment="0" applyProtection="0"/>
    <xf numFmtId="0" fontId="83" fillId="0" borderId="394" applyNumberFormat="0" applyFont="0" applyFill="0" applyAlignment="0" applyProtection="0"/>
    <xf numFmtId="204" fontId="90" fillId="63" borderId="373"/>
    <xf numFmtId="0" fontId="83" fillId="0" borderId="418" applyNumberFormat="0" applyFont="0" applyFill="0" applyAlignment="0" applyProtection="0"/>
    <xf numFmtId="237" fontId="194" fillId="86" borderId="146" applyNumberFormat="0" applyBorder="0" applyAlignment="0" applyProtection="0">
      <alignment vertical="center"/>
    </xf>
    <xf numFmtId="204" fontId="90" fillId="63" borderId="399"/>
    <xf numFmtId="204" fontId="90" fillId="63" borderId="423"/>
    <xf numFmtId="0" fontId="12" fillId="61" borderId="164" applyNumberFormat="0">
      <alignment horizontal="left" vertical="center"/>
    </xf>
    <xf numFmtId="0" fontId="12" fillId="60" borderId="164" applyNumberFormat="0">
      <alignment horizontal="centerContinuous" vertical="center" wrapText="1"/>
    </xf>
    <xf numFmtId="0" fontId="30" fillId="0" borderId="167" applyNumberFormat="0" applyFill="0" applyAlignment="0" applyProtection="0"/>
    <xf numFmtId="0" fontId="17" fillId="21" borderId="164" applyNumberFormat="0" applyAlignment="0" applyProtection="0"/>
    <xf numFmtId="0" fontId="12" fillId="24" borderId="165" applyNumberFormat="0" applyFont="0" applyAlignment="0" applyProtection="0"/>
    <xf numFmtId="0" fontId="28" fillId="21" borderId="166" applyNumberFormat="0" applyAlignment="0" applyProtection="0"/>
    <xf numFmtId="0" fontId="12" fillId="25" borderId="163"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25" fillId="8" borderId="164" applyNumberFormat="0" applyAlignment="0" applyProtection="0"/>
    <xf numFmtId="0" fontId="12" fillId="24" borderId="165" applyNumberFormat="0" applyFont="0" applyAlignment="0" applyProtection="0"/>
    <xf numFmtId="0" fontId="12" fillId="61" borderId="198" applyNumberFormat="0">
      <alignment horizontal="left" vertical="center"/>
    </xf>
    <xf numFmtId="0" fontId="12" fillId="60" borderId="198" applyNumberFormat="0">
      <alignment horizontal="centerContinuous" vertical="center" wrapText="1"/>
    </xf>
    <xf numFmtId="0" fontId="17" fillId="21"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3" applyNumberFormat="0" applyProtection="0">
      <alignment horizontal="left" vertical="center"/>
    </xf>
    <xf numFmtId="0" fontId="25" fillId="8" borderId="164" applyNumberFormat="0" applyAlignment="0" applyProtection="0"/>
    <xf numFmtId="0" fontId="12" fillId="61" borderId="213" applyNumberFormat="0">
      <alignment horizontal="left" vertical="center"/>
    </xf>
    <xf numFmtId="0" fontId="12" fillId="60" borderId="213" applyNumberFormat="0">
      <alignment horizontal="centerContinuous" vertical="center" wrapText="1"/>
    </xf>
    <xf numFmtId="0" fontId="12" fillId="61" borderId="225" applyNumberFormat="0">
      <alignment horizontal="left" vertical="center"/>
    </xf>
    <xf numFmtId="0" fontId="12" fillId="60" borderId="225" applyNumberFormat="0">
      <alignment horizontal="centerContinuous" vertical="center" wrapText="1"/>
    </xf>
    <xf numFmtId="0" fontId="12" fillId="25" borderId="232" applyNumberFormat="0" applyProtection="0">
      <alignment horizontal="left" vertical="center"/>
    </xf>
    <xf numFmtId="0" fontId="17" fillId="21" borderId="225" applyNumberFormat="0" applyAlignment="0" applyProtection="0"/>
    <xf numFmtId="0" fontId="30" fillId="0" borderId="228" applyNumberFormat="0" applyFill="0" applyAlignment="0" applyProtection="0"/>
    <xf numFmtId="0" fontId="12" fillId="25" borderId="232" applyNumberFormat="0" applyProtection="0">
      <alignment horizontal="left" vertical="center"/>
    </xf>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12" fillId="24" borderId="226" applyNumberFormat="0" applyFont="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61" borderId="242" applyNumberFormat="0">
      <alignment horizontal="left" vertical="center"/>
    </xf>
    <xf numFmtId="0" fontId="12" fillId="60" borderId="242" applyNumberFormat="0">
      <alignment horizontal="centerContinuous" vertical="center" wrapText="1"/>
    </xf>
    <xf numFmtId="0" fontId="28" fillId="21" borderId="268"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12" fillId="25" borderId="265" applyNumberFormat="0" applyProtection="0">
      <alignment horizontal="left" vertical="center"/>
    </xf>
    <xf numFmtId="0" fontId="12" fillId="61" borderId="267" applyNumberFormat="0">
      <alignment horizontal="left" vertical="center"/>
    </xf>
    <xf numFmtId="0" fontId="12" fillId="60" borderId="267" applyNumberFormat="0">
      <alignment horizontal="centerContinuous" vertical="center" wrapText="1"/>
    </xf>
    <xf numFmtId="0" fontId="17" fillId="21" borderId="267" applyNumberFormat="0" applyAlignment="0" applyProtection="0"/>
    <xf numFmtId="0" fontId="25" fillId="8" borderId="267" applyNumberFormat="0" applyAlignment="0" applyProtection="0"/>
    <xf numFmtId="0" fontId="30" fillId="0" borderId="269" applyNumberFormat="0" applyFill="0" applyAlignment="0" applyProtection="0"/>
    <xf numFmtId="0" fontId="12" fillId="61" borderId="292" applyNumberFormat="0">
      <alignment horizontal="left" vertical="center"/>
    </xf>
    <xf numFmtId="0" fontId="12" fillId="60" borderId="292" applyNumberFormat="0">
      <alignment horizontal="centerContinuous" vertical="center" wrapText="1"/>
    </xf>
    <xf numFmtId="0" fontId="25" fillId="8" borderId="330" applyNumberFormat="0" applyAlignment="0" applyProtection="0"/>
    <xf numFmtId="0" fontId="12" fillId="61" borderId="305" applyNumberFormat="0">
      <alignment horizontal="left" vertical="center"/>
    </xf>
    <xf numFmtId="0" fontId="12" fillId="60" borderId="305" applyNumberFormat="0">
      <alignment horizontal="centerContinuous" vertical="center" wrapText="1"/>
    </xf>
    <xf numFmtId="0" fontId="12" fillId="61" borderId="314" applyNumberFormat="0">
      <alignment horizontal="left" vertical="center"/>
    </xf>
    <xf numFmtId="0" fontId="12" fillId="60" borderId="314" applyNumberFormat="0">
      <alignment horizontal="centerContinuous" vertical="center" wrapText="1"/>
    </xf>
    <xf numFmtId="0" fontId="12" fillId="24" borderId="331" applyNumberFormat="0" applyFont="0" applyAlignment="0" applyProtection="0"/>
    <xf numFmtId="0" fontId="12" fillId="25" borderId="329" applyNumberFormat="0" applyProtection="0">
      <alignment horizontal="left" vertical="center"/>
    </xf>
    <xf numFmtId="0" fontId="17" fillId="21" borderId="330" applyNumberForma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2" fillId="25" borderId="329" applyNumberFormat="0" applyProtection="0">
      <alignment horizontal="left" vertical="center"/>
    </xf>
    <xf numFmtId="0" fontId="28" fillId="21" borderId="332" applyNumberFormat="0" applyAlignment="0" applyProtection="0"/>
    <xf numFmtId="0" fontId="12" fillId="61" borderId="334" applyNumberFormat="0">
      <alignment horizontal="left" vertical="center"/>
    </xf>
    <xf numFmtId="0" fontId="12" fillId="60" borderId="334" applyNumberFormat="0">
      <alignment horizontal="centerContinuous" vertical="center" wrapText="1"/>
    </xf>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5" fillId="8" borderId="380" applyNumberFormat="0" applyAlignment="0" applyProtection="0"/>
    <xf numFmtId="0" fontId="12" fillId="24" borderId="381" applyNumberFormat="0" applyFont="0" applyAlignment="0" applyProtection="0"/>
    <xf numFmtId="0" fontId="17" fillId="21" borderId="380" applyNumberFormat="0" applyAlignment="0" applyProtection="0"/>
    <xf numFmtId="0" fontId="12" fillId="61" borderId="330" applyNumberFormat="0">
      <alignment horizontal="left" vertical="center"/>
    </xf>
    <xf numFmtId="0" fontId="12" fillId="60" borderId="330" applyNumberFormat="0">
      <alignment horizontal="centerContinuous" vertical="center" wrapText="1"/>
    </xf>
    <xf numFmtId="0" fontId="28" fillId="21" borderId="382" applyNumberFormat="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61" borderId="395" applyNumberFormat="0">
      <alignment horizontal="left" vertical="center"/>
    </xf>
    <xf numFmtId="0" fontId="12" fillId="60" borderId="395" applyNumberFormat="0">
      <alignment horizontal="centerContinuous" vertical="center" wrapText="1"/>
    </xf>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2" fillId="24" borderId="150" applyNumberFormat="0" applyFont="0" applyAlignment="0" applyProtection="0"/>
    <xf numFmtId="0" fontId="12" fillId="24" borderId="150" applyNumberFormat="0" applyFont="0" applyAlignment="0" applyProtection="0"/>
    <xf numFmtId="0" fontId="12" fillId="61" borderId="386" applyNumberFormat="0">
      <alignment horizontal="left" vertical="center"/>
    </xf>
    <xf numFmtId="0" fontId="12" fillId="60" borderId="386" applyNumberFormat="0">
      <alignment horizontal="centerContinuous" vertical="center" wrapText="1"/>
    </xf>
    <xf numFmtId="0" fontId="25" fillId="8" borderId="149" applyNumberFormat="0" applyAlignment="0" applyProtection="0"/>
    <xf numFmtId="0" fontId="12" fillId="24" borderId="381" applyNumberFormat="0" applyFont="0" applyAlignment="0" applyProtection="0"/>
    <xf numFmtId="0" fontId="17" fillId="21" borderId="149" applyNumberFormat="0" applyAlignment="0" applyProtection="0"/>
    <xf numFmtId="0" fontId="12" fillId="61" borderId="419" applyNumberFormat="0">
      <alignment horizontal="left" vertical="center"/>
    </xf>
    <xf numFmtId="0" fontId="12" fillId="60" borderId="419" applyNumberFormat="0">
      <alignment horizontal="centerContinuous" vertical="center" wrapText="1"/>
    </xf>
    <xf numFmtId="0" fontId="12" fillId="25" borderId="176" applyNumberFormat="0" applyProtection="0">
      <alignment horizontal="left" vertical="center"/>
    </xf>
    <xf numFmtId="0" fontId="12" fillId="25" borderId="176" applyNumberFormat="0" applyProtection="0">
      <alignment horizontal="left" vertical="center"/>
    </xf>
    <xf numFmtId="0" fontId="12" fillId="25" borderId="197" applyNumberFormat="0" applyProtection="0">
      <alignment horizontal="left" vertical="center"/>
    </xf>
    <xf numFmtId="0" fontId="12" fillId="25" borderId="197" applyNumberFormat="0" applyProtection="0">
      <alignment horizontal="left" vertical="center"/>
    </xf>
    <xf numFmtId="0" fontId="12" fillId="61" borderId="407" applyNumberFormat="0">
      <alignment horizontal="left" vertical="center"/>
    </xf>
    <xf numFmtId="0" fontId="12" fillId="60" borderId="407" applyNumberFormat="0">
      <alignment horizontal="centerContinuous" vertical="center" wrapText="1"/>
    </xf>
    <xf numFmtId="0" fontId="12" fillId="25" borderId="212" applyNumberFormat="0" applyProtection="0">
      <alignment horizontal="left" vertical="center"/>
    </xf>
    <xf numFmtId="0" fontId="12" fillId="25" borderId="212" applyNumberFormat="0" applyProtection="0">
      <alignment horizontal="left" vertical="center"/>
    </xf>
    <xf numFmtId="225" fontId="81" fillId="65" borderId="223" applyFont="0" applyFill="0" applyBorder="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232"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32"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176" applyNumberFormat="0" applyProtection="0">
      <alignment horizontal="left" vertical="center"/>
    </xf>
    <xf numFmtId="0" fontId="12" fillId="25" borderId="176"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30" fillId="0" borderId="228" applyNumberFormat="0" applyFill="0" applyAlignment="0" applyProtection="0"/>
    <xf numFmtId="0" fontId="12" fillId="25" borderId="241" applyNumberFormat="0" applyProtection="0">
      <alignment horizontal="left" vertical="center"/>
    </xf>
    <xf numFmtId="0" fontId="12" fillId="25" borderId="241" applyNumberFormat="0" applyProtection="0">
      <alignment horizontal="left" vertical="center"/>
    </xf>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12" applyNumberFormat="0" applyProtection="0">
      <alignment horizontal="left" vertical="center"/>
    </xf>
    <xf numFmtId="0" fontId="12" fillId="25" borderId="212"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65" applyNumberFormat="0" applyProtection="0">
      <alignment horizontal="left" vertical="center"/>
    </xf>
    <xf numFmtId="0" fontId="12" fillId="25" borderId="265" applyNumberFormat="0" applyProtection="0">
      <alignment horizontal="left" vertical="center"/>
    </xf>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304" applyNumberFormat="0" applyProtection="0">
      <alignment horizontal="left" vertical="center"/>
    </xf>
    <xf numFmtId="0" fontId="12" fillId="25" borderId="304" applyNumberFormat="0" applyProtection="0">
      <alignment horizontal="left" vertical="center"/>
    </xf>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241" applyNumberFormat="0" applyProtection="0">
      <alignment horizontal="left" vertical="center"/>
    </xf>
    <xf numFmtId="0" fontId="12" fillId="25" borderId="241" applyNumberFormat="0" applyProtection="0">
      <alignment horizontal="left" vertical="center"/>
    </xf>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25" fillId="8" borderId="292" applyNumberFormat="0" applyAlignment="0" applyProtection="0"/>
    <xf numFmtId="0" fontId="17" fillId="21" borderId="292" applyNumberFormat="0" applyAlignment="0" applyProtection="0"/>
    <xf numFmtId="0" fontId="12" fillId="25" borderId="329" applyNumberFormat="0" applyProtection="0">
      <alignment horizontal="left" vertical="center"/>
    </xf>
    <xf numFmtId="0" fontId="12" fillId="25" borderId="329" applyNumberFormat="0" applyProtection="0">
      <alignment horizontal="left" vertical="center"/>
    </xf>
    <xf numFmtId="0" fontId="12" fillId="25" borderId="255" applyNumberFormat="0" applyProtection="0">
      <alignment horizontal="left" vertical="center"/>
    </xf>
    <xf numFmtId="0" fontId="12" fillId="25" borderId="255" applyNumberFormat="0" applyProtection="0">
      <alignment horizontal="left" vertical="center"/>
    </xf>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2" fillId="25" borderId="265" applyNumberFormat="0" applyProtection="0">
      <alignment horizontal="left" vertical="center"/>
    </xf>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87" applyNumberFormat="0" applyAlignment="0" applyProtection="0"/>
    <xf numFmtId="0" fontId="30" fillId="0" borderId="317" applyNumberFormat="0" applyFill="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2" fillId="25" borderId="304" applyNumberFormat="0" applyProtection="0">
      <alignment horizontal="left" vertical="center"/>
    </xf>
    <xf numFmtId="0" fontId="12" fillId="25" borderId="304" applyNumberFormat="0" applyProtection="0">
      <alignment horizontal="left" vertical="center"/>
    </xf>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83" fillId="0" borderId="385" applyNumberFormat="0" applyFon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97" fillId="0" borderId="385" applyNumberFormat="0" applyFill="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25" fillId="8" borderId="386" applyNumberFormat="0" applyAlignment="0" applyProtection="0"/>
    <xf numFmtId="0" fontId="17" fillId="21" borderId="386"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12" fillId="25" borderId="428" applyNumberFormat="0" applyProtection="0">
      <alignment horizontal="left" vertical="center"/>
    </xf>
    <xf numFmtId="0" fontId="12" fillId="25" borderId="428" applyNumberFormat="0" applyProtection="0">
      <alignment horizontal="left" vertical="center"/>
    </xf>
    <xf numFmtId="0" fontId="30" fillId="0" borderId="432" applyNumberFormat="0" applyFill="0" applyAlignment="0" applyProtection="0"/>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30" fillId="0" borderId="432" applyNumberFormat="0" applyFill="0" applyAlignment="0" applyProtection="0"/>
    <xf numFmtId="0" fontId="12" fillId="25" borderId="428" applyNumberFormat="0" applyProtection="0">
      <alignment horizontal="left" vertical="center"/>
    </xf>
    <xf numFmtId="0" fontId="12" fillId="25" borderId="428" applyNumberFormat="0" applyProtection="0">
      <alignment horizontal="left" vertical="center"/>
    </xf>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30" fillId="0" borderId="432" applyNumberFormat="0" applyFill="0" applyAlignment="0" applyProtection="0"/>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30" fillId="0" borderId="432" applyNumberFormat="0" applyFill="0" applyAlignment="0" applyProtection="0"/>
    <xf numFmtId="0" fontId="12" fillId="25" borderId="428" applyNumberFormat="0" applyProtection="0">
      <alignment horizontal="left" vertical="center"/>
    </xf>
    <xf numFmtId="0" fontId="12" fillId="25" borderId="428" applyNumberFormat="0" applyProtection="0">
      <alignment horizontal="left" vertical="center"/>
    </xf>
    <xf numFmtId="167" fontId="85" fillId="0" borderId="461"/>
    <xf numFmtId="6" fontId="193" fillId="0" borderId="456" applyFill="0" applyAlignment="0" applyProtection="0"/>
    <xf numFmtId="39" fontId="12" fillId="0" borderId="456">
      <protection locked="0"/>
    </xf>
    <xf numFmtId="237" fontId="194" fillId="86" borderId="460" applyNumberFormat="0" applyBorder="0" applyAlignment="0" applyProtection="0">
      <alignment vertical="center"/>
    </xf>
    <xf numFmtId="237" fontId="194" fillId="86" borderId="446" applyNumberFormat="0" applyBorder="0" applyAlignment="0" applyProtection="0">
      <alignment vertical="center"/>
    </xf>
    <xf numFmtId="0" fontId="12" fillId="60" borderId="429" applyNumberFormat="0">
      <alignment horizontal="centerContinuous" vertical="center" wrapText="1"/>
    </xf>
    <xf numFmtId="0" fontId="12" fillId="61" borderId="429" applyNumberFormat="0">
      <alignment horizontal="left" vertical="center"/>
    </xf>
    <xf numFmtId="0" fontId="11" fillId="60" borderId="448" applyNumberFormat="0" applyProtection="0">
      <alignment horizontal="left" vertical="center" wrapText="1"/>
    </xf>
    <xf numFmtId="0" fontId="12" fillId="25" borderId="448" applyNumberFormat="0" applyProtection="0">
      <alignment horizontal="left" vertical="center" wrapText="1"/>
    </xf>
    <xf numFmtId="253" fontId="11" fillId="82" borderId="448" applyNumberFormat="0" applyProtection="0">
      <alignment horizontal="center" vertical="center" wrapText="1"/>
    </xf>
    <xf numFmtId="0" fontId="11" fillId="60" borderId="448" applyNumberFormat="0" applyProtection="0">
      <alignment horizontal="left" vertical="center" wrapText="1"/>
    </xf>
    <xf numFmtId="0" fontId="11" fillId="81" borderId="448" applyNumberFormat="0" applyProtection="0">
      <alignment horizontal="center" vertical="center" wrapText="1"/>
    </xf>
    <xf numFmtId="0" fontId="11" fillId="81" borderId="448" applyNumberFormat="0" applyProtection="0">
      <alignment horizontal="center" vertical="center"/>
    </xf>
    <xf numFmtId="0" fontId="11" fillId="81" borderId="448" applyNumberFormat="0" applyProtection="0">
      <alignment horizontal="center" vertical="center" wrapText="1"/>
    </xf>
    <xf numFmtId="0" fontId="183" fillId="81" borderId="448" applyNumberFormat="0" applyProtection="0">
      <alignment horizontal="center" vertical="center"/>
    </xf>
    <xf numFmtId="0" fontId="177" fillId="67" borderId="448">
      <alignment horizontal="center" vertical="center" wrapText="1"/>
      <protection hidden="1"/>
    </xf>
    <xf numFmtId="260" fontId="172" fillId="65" borderId="448" applyFill="0" applyBorder="0" applyAlignment="0" applyProtection="0">
      <alignment horizontal="right"/>
      <protection locked="0"/>
    </xf>
    <xf numFmtId="256" fontId="164" fillId="0" borderId="455" applyBorder="0"/>
    <xf numFmtId="42" fontId="87" fillId="0" borderId="436" applyFont="0"/>
    <xf numFmtId="0" fontId="99" fillId="0" borderId="437" applyNumberFormat="0" applyFont="0" applyFill="0" applyAlignment="0" applyProtection="0">
      <alignment horizontal="centerContinuous"/>
    </xf>
    <xf numFmtId="0" fontId="83" fillId="0" borderId="435" applyNumberFormat="0" applyFont="0" applyFill="0" applyAlignment="0" applyProtection="0"/>
    <xf numFmtId="0" fontId="17" fillId="21" borderId="429" applyNumberFormat="0" applyAlignment="0" applyProtection="0"/>
    <xf numFmtId="0" fontId="12" fillId="24" borderId="430" applyNumberFormat="0" applyFont="0" applyAlignment="0" applyProtection="0"/>
    <xf numFmtId="237" fontId="194" fillId="86" borderId="446" applyNumberFormat="0" applyBorder="0" applyAlignment="0" applyProtection="0">
      <alignment vertical="center"/>
    </xf>
    <xf numFmtId="220" fontId="108" fillId="0" borderId="390" applyFont="0" applyFill="0" applyBorder="0" applyAlignment="0" applyProtection="0"/>
    <xf numFmtId="223" fontId="78" fillId="0" borderId="438" applyNumberFormat="0" applyFill="0">
      <alignment horizontal="right"/>
    </xf>
    <xf numFmtId="223" fontId="78" fillId="0" borderId="438" applyNumberFormat="0" applyFill="0">
      <alignment horizontal="right"/>
    </xf>
    <xf numFmtId="0" fontId="25" fillId="8" borderId="429" applyNumberFormat="0" applyAlignment="0" applyProtection="0"/>
    <xf numFmtId="1" fontId="121" fillId="69" borderId="434" applyNumberFormat="0" applyBorder="0" applyAlignment="0">
      <alignment horizontal="centerContinuous" vertical="center"/>
      <protection locked="0"/>
    </xf>
    <xf numFmtId="233" fontId="12" fillId="71" borderId="428" applyNumberFormat="0" applyFont="0" applyBorder="0" applyAlignment="0" applyProtection="0"/>
    <xf numFmtId="0" fontId="47" fillId="0" borderId="433">
      <alignment horizontal="left" vertical="center"/>
    </xf>
    <xf numFmtId="234" fontId="87" fillId="0" borderId="439">
      <alignment horizontal="center"/>
    </xf>
    <xf numFmtId="10" fontId="108" fillId="65" borderId="428" applyNumberFormat="0" applyBorder="0" applyAlignment="0" applyProtection="0"/>
    <xf numFmtId="0" fontId="12" fillId="0" borderId="428"/>
    <xf numFmtId="0" fontId="12" fillId="0" borderId="448"/>
    <xf numFmtId="0" fontId="147" fillId="73" borderId="459">
      <alignment horizontal="left" vertical="center" wrapText="1"/>
    </xf>
    <xf numFmtId="10" fontId="108" fillId="65" borderId="448" applyNumberFormat="0" applyBorder="0" applyAlignment="0" applyProtection="0"/>
    <xf numFmtId="204" fontId="90" fillId="63" borderId="443"/>
    <xf numFmtId="8" fontId="113" fillId="0" borderId="444">
      <protection locked="0"/>
    </xf>
    <xf numFmtId="0" fontId="147" fillId="73" borderId="445">
      <alignment horizontal="left" vertical="center" wrapText="1"/>
    </xf>
    <xf numFmtId="0" fontId="47" fillId="0" borderId="455">
      <alignment horizontal="left" vertical="center"/>
    </xf>
    <xf numFmtId="233" fontId="12" fillId="71" borderId="448" applyNumberFormat="0" applyFont="0" applyBorder="0" applyAlignment="0" applyProtection="0"/>
    <xf numFmtId="1" fontId="121" fillId="69" borderId="449" applyNumberFormat="0" applyBorder="0" applyAlignment="0">
      <alignment horizontal="centerContinuous" vertical="center"/>
      <protection locked="0"/>
    </xf>
    <xf numFmtId="0" fontId="25" fillId="8" borderId="451" applyNumberFormat="0" applyAlignment="0" applyProtection="0"/>
    <xf numFmtId="220" fontId="108" fillId="0" borderId="390" applyFont="0" applyFill="0" applyBorder="0" applyAlignment="0" applyProtection="0"/>
    <xf numFmtId="8" fontId="113" fillId="0" borderId="458">
      <protection locked="0"/>
    </xf>
    <xf numFmtId="0" fontId="17" fillId="21" borderId="451" applyNumberFormat="0" applyAlignment="0" applyProtection="0"/>
    <xf numFmtId="0" fontId="83" fillId="0" borderId="447" applyNumberFormat="0" applyFont="0" applyFill="0" applyAlignment="0" applyProtection="0"/>
    <xf numFmtId="204" fontId="90" fillId="63" borderId="457"/>
    <xf numFmtId="42" fontId="87" fillId="0" borderId="456" applyFont="0"/>
    <xf numFmtId="256" fontId="164" fillId="0" borderId="433" applyBorder="0"/>
    <xf numFmtId="260" fontId="172" fillId="65" borderId="428" applyFill="0" applyBorder="0" applyAlignment="0" applyProtection="0">
      <alignment horizontal="right"/>
      <protection locked="0"/>
    </xf>
    <xf numFmtId="0" fontId="177" fillId="67" borderId="428">
      <alignment horizontal="center" vertical="center" wrapText="1"/>
      <protection hidden="1"/>
    </xf>
    <xf numFmtId="233" fontId="181" fillId="0" borderId="439"/>
    <xf numFmtId="0" fontId="183" fillId="81" borderId="428" applyNumberFormat="0" applyProtection="0">
      <alignment horizontal="center" vertical="center"/>
    </xf>
    <xf numFmtId="0" fontId="11" fillId="81" borderId="428" applyNumberFormat="0" applyProtection="0">
      <alignment horizontal="center" vertical="center" wrapText="1"/>
    </xf>
    <xf numFmtId="0" fontId="11" fillId="81" borderId="428" applyNumberFormat="0" applyProtection="0">
      <alignment horizontal="center" vertical="center"/>
    </xf>
    <xf numFmtId="0" fontId="11" fillId="81" borderId="428" applyNumberFormat="0" applyProtection="0">
      <alignment horizontal="center" vertical="center" wrapText="1"/>
    </xf>
    <xf numFmtId="0" fontId="11" fillId="60" borderId="428" applyNumberFormat="0" applyProtection="0">
      <alignment horizontal="left" vertical="center" wrapText="1"/>
    </xf>
    <xf numFmtId="253" fontId="11" fillId="82" borderId="428" applyNumberFormat="0" applyProtection="0">
      <alignment horizontal="center" vertical="center" wrapText="1"/>
    </xf>
    <xf numFmtId="0" fontId="12" fillId="25" borderId="428" applyNumberFormat="0" applyProtection="0">
      <alignment horizontal="left" vertical="center" wrapText="1"/>
    </xf>
    <xf numFmtId="0" fontId="11" fillId="60" borderId="428" applyNumberFormat="0" applyProtection="0">
      <alignment horizontal="left" vertical="center" wrapText="1"/>
    </xf>
    <xf numFmtId="237" fontId="12" fillId="25" borderId="440" applyNumberFormat="0" applyAlignment="0">
      <alignment vertical="center"/>
    </xf>
    <xf numFmtId="237" fontId="12" fillId="25" borderId="440" applyNumberFormat="0" applyProtection="0">
      <alignment horizontal="centerContinuous" vertical="center"/>
    </xf>
    <xf numFmtId="0" fontId="12" fillId="61" borderId="451" applyNumberFormat="0">
      <alignment horizontal="left" vertical="center"/>
    </xf>
    <xf numFmtId="0" fontId="12" fillId="60" borderId="451" applyNumberFormat="0">
      <alignment horizontal="centerContinuous" vertical="center" wrapText="1"/>
    </xf>
    <xf numFmtId="39" fontId="12" fillId="0" borderId="436">
      <protection locked="0"/>
    </xf>
    <xf numFmtId="6" fontId="193" fillId="0" borderId="436" applyFill="0" applyAlignment="0" applyProtection="0"/>
    <xf numFmtId="0" fontId="97" fillId="0" borderId="441" applyNumberFormat="0" applyFill="0" applyAlignment="0" applyProtection="0"/>
    <xf numFmtId="0" fontId="83" fillId="0" borderId="441" applyNumberFormat="0" applyFont="0" applyFill="0" applyAlignment="0" applyProtection="0"/>
    <xf numFmtId="225" fontId="81" fillId="65" borderId="442" applyFont="0" applyFill="0" applyBorder="0" applyAlignment="0" applyProtection="0"/>
    <xf numFmtId="227" fontId="85" fillId="0" borderId="441" applyFont="0" applyFill="0" applyBorder="0" applyAlignment="0" applyProtection="0"/>
    <xf numFmtId="2" fontId="149" fillId="0" borderId="441"/>
    <xf numFmtId="14" fontId="85" fillId="0" borderId="441" applyFont="0" applyFill="0" applyBorder="0" applyAlignment="0" applyProtection="0"/>
    <xf numFmtId="167" fontId="12" fillId="0" borderId="441" applyBorder="0" applyProtection="0">
      <alignment horizontal="right" vertical="center"/>
    </xf>
    <xf numFmtId="0" fontId="189" fillId="83" borderId="441" applyBorder="0" applyProtection="0">
      <alignment horizontal="centerContinuous" vertical="center"/>
    </xf>
    <xf numFmtId="49" fontId="79" fillId="0" borderId="441">
      <alignment vertical="center"/>
    </xf>
    <xf numFmtId="279" fontId="79" fillId="0" borderId="441">
      <alignment horizontal="right"/>
    </xf>
    <xf numFmtId="0" fontId="147" fillId="73" borderId="459">
      <alignment horizontal="left" vertical="center" wrapText="1"/>
    </xf>
    <xf numFmtId="8" fontId="113" fillId="0" borderId="458">
      <protection locked="0"/>
    </xf>
    <xf numFmtId="204" fontId="90" fillId="63" borderId="457"/>
    <xf numFmtId="0" fontId="147" fillId="73" borderId="445">
      <alignment horizontal="left" vertical="center" wrapText="1"/>
    </xf>
    <xf numFmtId="220" fontId="108" fillId="0" borderId="390" applyFont="0" applyFill="0" applyBorder="0" applyAlignment="0" applyProtection="0"/>
    <xf numFmtId="237" fontId="194" fillId="86" borderId="460" applyNumberFormat="0" applyBorder="0" applyAlignment="0" applyProtection="0">
      <alignment vertical="center"/>
    </xf>
    <xf numFmtId="167" fontId="85" fillId="0" borderId="461"/>
    <xf numFmtId="8" fontId="113" fillId="0" borderId="444">
      <protection locked="0"/>
    </xf>
    <xf numFmtId="204" fontId="90" fillId="63" borderId="443"/>
    <xf numFmtId="0" fontId="12" fillId="25" borderId="448" applyNumberFormat="0" applyProtection="0">
      <alignment horizontal="left" vertical="center"/>
    </xf>
    <xf numFmtId="0" fontId="12" fillId="25" borderId="448" applyNumberFormat="0" applyProtection="0">
      <alignment horizontal="left" vertical="center"/>
    </xf>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2" fillId="25" borderId="448" applyNumberFormat="0" applyProtection="0">
      <alignment horizontal="left" vertical="center"/>
    </xf>
    <xf numFmtId="0" fontId="12" fillId="25" borderId="448" applyNumberFormat="0" applyProtection="0">
      <alignment horizontal="left" vertical="center"/>
    </xf>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xf numFmtId="0" fontId="12" fillId="25" borderId="462" applyNumberFormat="0" applyProtection="0">
      <alignment horizontal="left" vertical="center"/>
    </xf>
    <xf numFmtId="0" fontId="12" fillId="25" borderId="462" applyNumberFormat="0" applyProtection="0">
      <alignment horizontal="left" vertical="center"/>
    </xf>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cellStyleXfs>
  <cellXfs count="84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8" fillId="28" borderId="110" xfId="0" applyFont="1" applyFill="1" applyBorder="1" applyAlignment="1" applyProtection="1">
      <alignment horizontal="center" vertical="center" wrapText="1"/>
      <protection locked="0"/>
    </xf>
    <xf numFmtId="169" fontId="91" fillId="28" borderId="13" xfId="0" applyNumberFormat="1" applyFont="1" applyFill="1" applyBorder="1" applyAlignment="1">
      <alignment horizontal="center"/>
    </xf>
    <xf numFmtId="0" fontId="91" fillId="28" borderId="139" xfId="0" applyFont="1" applyFill="1" applyBorder="1" applyAlignment="1">
      <alignment horizontal="left" vertical="center"/>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8" fillId="28" borderId="212" xfId="0" applyFont="1" applyFill="1" applyBorder="1" applyAlignment="1" applyProtection="1">
      <alignment horizontal="center" vertical="center" wrapText="1"/>
      <protection locked="0"/>
    </xf>
    <xf numFmtId="0" fontId="8" fillId="28" borderId="197" xfId="0" applyFont="1" applyFill="1" applyBorder="1" applyAlignment="1" applyProtection="1">
      <alignment horizontal="center" vertical="center" wrapText="1"/>
      <protection locked="0"/>
    </xf>
    <xf numFmtId="0" fontId="8" fillId="28" borderId="232" xfId="0" applyFont="1" applyFill="1" applyBorder="1" applyAlignment="1" applyProtection="1">
      <alignment horizontal="center" vertical="center" wrapText="1"/>
      <protection locked="0"/>
    </xf>
    <xf numFmtId="0" fontId="8" fillId="28" borderId="241" xfId="0" applyFont="1" applyFill="1" applyBorder="1" applyAlignment="1" applyProtection="1">
      <alignment horizontal="center" vertical="center" wrapText="1"/>
      <protection locked="0"/>
    </xf>
    <xf numFmtId="0" fontId="8" fillId="28" borderId="232" xfId="0" applyFont="1" applyFill="1" applyBorder="1" applyAlignment="1" applyProtection="1">
      <alignment horizontal="center" vertical="center" wrapText="1"/>
      <protection locked="0"/>
    </xf>
    <xf numFmtId="0" fontId="8" fillId="28" borderId="255" xfId="0" applyFont="1" applyFill="1" applyBorder="1" applyAlignment="1" applyProtection="1">
      <alignment horizontal="center" vertical="center" wrapText="1"/>
      <protection locked="0"/>
    </xf>
    <xf numFmtId="0" fontId="8" fillId="28" borderId="286" xfId="0" applyFont="1" applyFill="1" applyBorder="1" applyAlignment="1" applyProtection="1">
      <alignment horizontal="center" vertical="center" wrapText="1"/>
      <protection locked="0"/>
    </xf>
    <xf numFmtId="176" fontId="45" fillId="28" borderId="35" xfId="70" applyNumberFormat="1" applyFont="1" applyFill="1" applyBorder="1" applyAlignment="1" applyProtection="1">
      <alignment horizontal="center"/>
      <protection locked="0"/>
    </xf>
    <xf numFmtId="176" fontId="45" fillId="28" borderId="35" xfId="70" applyNumberFormat="1" applyFont="1" applyFill="1" applyBorder="1" applyAlignment="1" applyProtection="1">
      <alignment horizontal="center"/>
      <protection locked="0"/>
    </xf>
    <xf numFmtId="176" fontId="45" fillId="28" borderId="35" xfId="70" applyNumberFormat="1" applyFont="1" applyFill="1" applyBorder="1" applyAlignment="1" applyProtection="1">
      <alignment horizontal="center"/>
      <protection locked="0"/>
    </xf>
    <xf numFmtId="176" fontId="45" fillId="28" borderId="35" xfId="70" applyNumberFormat="1" applyFont="1" applyFill="1" applyBorder="1" applyAlignment="1" applyProtection="1">
      <alignment horizontal="center"/>
      <protection locked="0"/>
    </xf>
    <xf numFmtId="176" fontId="45" fillId="28" borderId="35" xfId="70" applyNumberFormat="1" applyFont="1" applyFill="1" applyBorder="1" applyAlignment="1" applyProtection="1">
      <alignment horizontal="center"/>
      <protection locked="0"/>
    </xf>
    <xf numFmtId="176" fontId="45" fillId="28" borderId="35" xfId="70" applyNumberFormat="1" applyFont="1" applyFill="1" applyBorder="1" applyAlignment="1" applyProtection="1">
      <alignment horizontal="center"/>
      <protection locked="0"/>
    </xf>
    <xf numFmtId="176" fontId="45" fillId="28" borderId="35" xfId="70" applyNumberFormat="1" applyFont="1" applyFill="1" applyBorder="1" applyAlignment="1" applyProtection="1">
      <alignment horizontal="center"/>
      <protection locked="0"/>
    </xf>
    <xf numFmtId="0" fontId="241" fillId="2" borderId="0" xfId="0" applyFont="1" applyFill="1" applyAlignment="1">
      <alignment horizontal="left" vertical="center" wrapText="1"/>
    </xf>
    <xf numFmtId="0" fontId="241" fillId="2" borderId="0" xfId="0" applyFont="1" applyFill="1"/>
    <xf numFmtId="0" fontId="91" fillId="94" borderId="0" xfId="0" applyFont="1" applyFill="1" applyBorder="1" applyAlignment="1" applyProtection="1">
      <alignment vertical="top" wrapText="1"/>
      <protection locked="0"/>
    </xf>
    <xf numFmtId="169" fontId="45" fillId="94" borderId="0" xfId="71" applyNumberFormat="1" applyFont="1" applyFill="1" applyBorder="1" applyAlignment="1" applyProtection="1">
      <alignment horizontal="center" vertical="center"/>
      <protection locked="0"/>
    </xf>
    <xf numFmtId="0" fontId="232" fillId="94" borderId="12" xfId="0" applyFont="1" applyFill="1" applyBorder="1" applyAlignment="1" applyProtection="1">
      <alignment horizontal="center" vertical="center"/>
      <protection locked="0"/>
    </xf>
    <xf numFmtId="0" fontId="232" fillId="0" borderId="12" xfId="0" applyFont="1" applyFill="1" applyBorder="1" applyAlignment="1" applyProtection="1">
      <alignment horizontal="center" vertical="center"/>
      <protection locked="0"/>
    </xf>
    <xf numFmtId="176" fontId="8" fillId="94" borderId="0" xfId="70" applyNumberFormat="1" applyFont="1" applyFill="1" applyBorder="1" applyAlignment="1" applyProtection="1">
      <alignment horizontal="center"/>
      <protection locked="0"/>
    </xf>
    <xf numFmtId="3" fontId="45" fillId="94" borderId="0" xfId="0" applyNumberFormat="1" applyFont="1" applyFill="1" applyBorder="1" applyAlignment="1" applyProtection="1">
      <alignment horizontal="center" vertical="center"/>
      <protection locked="0"/>
    </xf>
    <xf numFmtId="169" fontId="45" fillId="94" borderId="7" xfId="70" applyNumberFormat="1" applyFont="1" applyFill="1" applyBorder="1"/>
    <xf numFmtId="171" fontId="47" fillId="94" borderId="110" xfId="0" applyNumberFormat="1" applyFont="1" applyFill="1" applyBorder="1" applyAlignment="1">
      <alignment horizontal="center"/>
    </xf>
    <xf numFmtId="283" fontId="216" fillId="94" borderId="124" xfId="70" applyNumberFormat="1"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450" xfId="0" applyFill="1" applyBorder="1" applyAlignment="1">
      <alignment horizontal="left"/>
    </xf>
    <xf numFmtId="0" fontId="0" fillId="28" borderId="454" xfId="0" applyFill="1" applyBorder="1" applyAlignment="1">
      <alignment horizontal="left"/>
    </xf>
    <xf numFmtId="0" fontId="0" fillId="28" borderId="463" xfId="0" applyFill="1" applyBorder="1" applyAlignment="1">
      <alignment horizontal="left" wrapText="1"/>
    </xf>
    <xf numFmtId="0" fontId="0" fillId="28" borderId="468"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463" xfId="0" applyFill="1" applyBorder="1" applyAlignment="1">
      <alignment horizontal="left"/>
    </xf>
    <xf numFmtId="0" fontId="0" fillId="28" borderId="468"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vertical="top"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11186">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515" xr:uid="{00000000-0005-0000-0000-000007000000}"/>
    <cellStyle name="(Heading) 11" xfId="10520" xr:uid="{00000000-0005-0000-0000-000008000000}"/>
    <cellStyle name="(Heading) 12" xfId="10523" xr:uid="{00000000-0005-0000-0000-000009000000}"/>
    <cellStyle name="(Heading) 13" xfId="10525" xr:uid="{00000000-0005-0000-0000-00000A000000}"/>
    <cellStyle name="(Heading) 14" xfId="10535" xr:uid="{00000000-0005-0000-0000-00000B000000}"/>
    <cellStyle name="(Heading) 15" xfId="10550" xr:uid="{00000000-0005-0000-0000-00000C000000}"/>
    <cellStyle name="(Heading) 16" xfId="10581" xr:uid="{00000000-0005-0000-0000-00000D000000}"/>
    <cellStyle name="(Heading) 17" xfId="10555" xr:uid="{00000000-0005-0000-0000-00000E000000}"/>
    <cellStyle name="(Heading) 18" xfId="10592" xr:uid="{00000000-0005-0000-0000-00000F000000}"/>
    <cellStyle name="(Heading) 19" xfId="10586" xr:uid="{00000000-0005-0000-0000-000010000000}"/>
    <cellStyle name="(Heading) 2" xfId="9918" xr:uid="{00000000-0005-0000-0000-000011000000}"/>
    <cellStyle name="(Heading) 20" xfId="11058" xr:uid="{00000000-0005-0000-0000-000012000000}"/>
    <cellStyle name="(Heading) 21" xfId="11118" xr:uid="{00000000-0005-0000-0000-000013000000}"/>
    <cellStyle name="(Heading) 3" xfId="10270" xr:uid="{00000000-0005-0000-0000-000014000000}"/>
    <cellStyle name="(Heading) 4" xfId="10459" xr:uid="{00000000-0005-0000-0000-000015000000}"/>
    <cellStyle name="(Heading) 5" xfId="10277" xr:uid="{00000000-0005-0000-0000-000016000000}"/>
    <cellStyle name="(Heading) 6" xfId="10471" xr:uid="{00000000-0005-0000-0000-000017000000}"/>
    <cellStyle name="(Heading) 7" xfId="10486" xr:uid="{00000000-0005-0000-0000-000018000000}"/>
    <cellStyle name="(Heading) 8" xfId="10488" xr:uid="{00000000-0005-0000-0000-000019000000}"/>
    <cellStyle name="(Heading) 9" xfId="10507" xr:uid="{00000000-0005-0000-0000-00001A000000}"/>
    <cellStyle name="(Lefting)" xfId="705" xr:uid="{00000000-0005-0000-0000-00001B000000}"/>
    <cellStyle name="(Lefting) 10" xfId="10514" xr:uid="{00000000-0005-0000-0000-00001C000000}"/>
    <cellStyle name="(Lefting) 11" xfId="10519" xr:uid="{00000000-0005-0000-0000-00001D000000}"/>
    <cellStyle name="(Lefting) 12" xfId="10522" xr:uid="{00000000-0005-0000-0000-00001E000000}"/>
    <cellStyle name="(Lefting) 13" xfId="10524" xr:uid="{00000000-0005-0000-0000-00001F000000}"/>
    <cellStyle name="(Lefting) 14" xfId="10534" xr:uid="{00000000-0005-0000-0000-000020000000}"/>
    <cellStyle name="(Lefting) 15" xfId="10549" xr:uid="{00000000-0005-0000-0000-000021000000}"/>
    <cellStyle name="(Lefting) 16" xfId="10580" xr:uid="{00000000-0005-0000-0000-000022000000}"/>
    <cellStyle name="(Lefting) 17" xfId="10554" xr:uid="{00000000-0005-0000-0000-000023000000}"/>
    <cellStyle name="(Lefting) 18" xfId="10591" xr:uid="{00000000-0005-0000-0000-000024000000}"/>
    <cellStyle name="(Lefting) 19" xfId="10585" xr:uid="{00000000-0005-0000-0000-000025000000}"/>
    <cellStyle name="(Lefting) 2" xfId="9919" xr:uid="{00000000-0005-0000-0000-000026000000}"/>
    <cellStyle name="(Lefting) 20" xfId="11059" xr:uid="{00000000-0005-0000-0000-000027000000}"/>
    <cellStyle name="(Lefting) 21" xfId="11117" xr:uid="{00000000-0005-0000-0000-000028000000}"/>
    <cellStyle name="(Lefting) 3" xfId="10269" xr:uid="{00000000-0005-0000-0000-000029000000}"/>
    <cellStyle name="(Lefting) 4" xfId="10458" xr:uid="{00000000-0005-0000-0000-00002A000000}"/>
    <cellStyle name="(Lefting) 5" xfId="10276" xr:uid="{00000000-0005-0000-0000-00002B000000}"/>
    <cellStyle name="(Lefting) 6" xfId="10470" xr:uid="{00000000-0005-0000-0000-00002C000000}"/>
    <cellStyle name="(Lefting) 7" xfId="10485" xr:uid="{00000000-0005-0000-0000-00002D000000}"/>
    <cellStyle name="(Lefting) 8" xfId="10487" xr:uid="{00000000-0005-0000-0000-00002E000000}"/>
    <cellStyle name="(Lefting) 9" xfId="10506" xr:uid="{00000000-0005-0000-0000-00002F000000}"/>
    <cellStyle name="(z*¯_x000f_°(”,¯?À(¢,¯?Ð(°,¯?à(Â,¯?ð(Ô,¯?" xfId="706" xr:uid="{00000000-0005-0000-0000-000030000000}"/>
    <cellStyle name="******************************************" xfId="707" xr:uid="{00000000-0005-0000-0000-000031000000}"/>
    <cellStyle name="_CNMD_Valuation Model_20081212_v2" xfId="671" xr:uid="{00000000-0005-0000-0000-000032000000}"/>
    <cellStyle name="_Comma" xfId="672" xr:uid="{00000000-0005-0000-0000-000033000000}"/>
    <cellStyle name="_Comps 4" xfId="673" xr:uid="{00000000-0005-0000-0000-000034000000}"/>
    <cellStyle name="_Cont Analysis" xfId="674" xr:uid="{00000000-0005-0000-0000-000035000000}"/>
    <cellStyle name="_Currency" xfId="675" xr:uid="{00000000-0005-0000-0000-000036000000}"/>
    <cellStyle name="_Currency_Analysis" xfId="676" xr:uid="{00000000-0005-0000-0000-000037000000}"/>
    <cellStyle name="_Currency_Smartportfolio model" xfId="677" xr:uid="{00000000-0005-0000-0000-000038000000}"/>
    <cellStyle name="_Currency_Smartportfolio model_DB-merged files" xfId="678" xr:uid="{00000000-0005-0000-0000-000039000000}"/>
    <cellStyle name="_CurrencySpace" xfId="679" xr:uid="{00000000-0005-0000-0000-00003A000000}"/>
    <cellStyle name="_Gamma Valuation - 8" xfId="680" xr:uid="{00000000-0005-0000-0000-00003B000000}"/>
    <cellStyle name="_ITRN" xfId="681" xr:uid="{00000000-0005-0000-0000-00003C000000}"/>
    <cellStyle name="-_Merger Model 17 Nov 04" xfId="703" xr:uid="{00000000-0005-0000-0000-00003D000000}"/>
    <cellStyle name="_Merger Model_KN&amp;Fzio_v2.30 - Street" xfId="682" xr:uid="{00000000-0005-0000-0000-00003E000000}"/>
    <cellStyle name="_Multiple" xfId="683" xr:uid="{00000000-0005-0000-0000-00003F000000}"/>
    <cellStyle name="_Multiple_Analysis" xfId="684" xr:uid="{00000000-0005-0000-0000-000040000000}"/>
    <cellStyle name="_Multiple_Analysis_DB-merged files" xfId="685" xr:uid="{00000000-0005-0000-0000-000041000000}"/>
    <cellStyle name="_Multiple_Smartportfolio model" xfId="686" xr:uid="{00000000-0005-0000-0000-000042000000}"/>
    <cellStyle name="_Multiple_Smartportfolio model_DB-merged files" xfId="687" xr:uid="{00000000-0005-0000-0000-000043000000}"/>
    <cellStyle name="_MultipleSpace" xfId="688" xr:uid="{00000000-0005-0000-0000-000044000000}"/>
    <cellStyle name="_MultipleSpace_Analysis" xfId="689" xr:uid="{00000000-0005-0000-0000-000045000000}"/>
    <cellStyle name="_MultipleSpace_csc" xfId="690" xr:uid="{00000000-0005-0000-0000-000046000000}"/>
    <cellStyle name="_MultipleSpace_Smartportfolio model" xfId="691" xr:uid="{00000000-0005-0000-0000-000047000000}"/>
    <cellStyle name="_MultipleSpace_Smartportfolio model_DB-merged files" xfId="692" xr:uid="{00000000-0005-0000-0000-000048000000}"/>
    <cellStyle name="_Percent" xfId="693" xr:uid="{00000000-0005-0000-0000-000049000000}"/>
    <cellStyle name="_Percent_Analysis" xfId="694" xr:uid="{00000000-0005-0000-0000-00004A000000}"/>
    <cellStyle name="_Percent_Smartportfolio model" xfId="695" xr:uid="{00000000-0005-0000-0000-00004B000000}"/>
    <cellStyle name="_Percent_Smartportfolio model_DB-merged files" xfId="696" xr:uid="{00000000-0005-0000-0000-00004C000000}"/>
    <cellStyle name="_PercentSpace" xfId="697" xr:uid="{00000000-0005-0000-0000-00004D000000}"/>
    <cellStyle name="_PercentSpace_Analysis" xfId="698" xr:uid="{00000000-0005-0000-0000-00004E000000}"/>
    <cellStyle name="_PercentSpace_Smartportfolio model" xfId="699" xr:uid="{00000000-0005-0000-0000-00004F000000}"/>
    <cellStyle name="_Sepracor Riders_Clean" xfId="700" xr:uid="{00000000-0005-0000-0000-000050000000}"/>
    <cellStyle name="_SIAL_Model_5.22.09 v71" xfId="701" xr:uid="{00000000-0005-0000-0000-000051000000}"/>
    <cellStyle name="£ BP" xfId="715" xr:uid="{00000000-0005-0000-0000-000052000000}"/>
    <cellStyle name="¥ JY" xfId="716" xr:uid="{00000000-0005-0000-0000-000053000000}"/>
    <cellStyle name="&lt;9#_x000f_¾Èƒé1ƒÃ_x0002_;M_x0014_}$‹E_x0010_‹_x0004_ˆ…Àt_x001b_Pÿ_x0015_ x¦" xfId="710" xr:uid="{00000000-0005-0000-0000-000054000000}"/>
    <cellStyle name="=C:\WINNT\SYSTEM32\COMMAND.COM" xfId="711" xr:uid="{00000000-0005-0000-0000-000055000000}"/>
    <cellStyle name="=C:\WINNT35\SYSTEM32\COMMAND.COM" xfId="712" xr:uid="{00000000-0005-0000-0000-000056000000}"/>
    <cellStyle name="0752-93035" xfId="717" xr:uid="{00000000-0005-0000-0000-000057000000}"/>
    <cellStyle name="1,comma" xfId="718" xr:uid="{00000000-0005-0000-0000-000058000000}"/>
    <cellStyle name="10Q" xfId="719" xr:uid="{00000000-0005-0000-0000-000059000000}"/>
    <cellStyle name="20 % - Accent1" xfId="720" xr:uid="{00000000-0005-0000-0000-00005A000000}"/>
    <cellStyle name="20 % - Accent2" xfId="721" xr:uid="{00000000-0005-0000-0000-00005B000000}"/>
    <cellStyle name="20 % - Accent3" xfId="722" xr:uid="{00000000-0005-0000-0000-00005C000000}"/>
    <cellStyle name="20 % - Accent4" xfId="723" xr:uid="{00000000-0005-0000-0000-00005D000000}"/>
    <cellStyle name="20 % - Accent5" xfId="724" xr:uid="{00000000-0005-0000-0000-00005E000000}"/>
    <cellStyle name="20 % - Accent6" xfId="725" xr:uid="{00000000-0005-0000-0000-00005F000000}"/>
    <cellStyle name="20% - Accent1 2" xfId="11" xr:uid="{00000000-0005-0000-0000-000060000000}"/>
    <cellStyle name="20% - Accent1 2 10" xfId="726" xr:uid="{00000000-0005-0000-0000-000061000000}"/>
    <cellStyle name="20% - Accent1 2 2" xfId="727" xr:uid="{00000000-0005-0000-0000-000062000000}"/>
    <cellStyle name="20% - Accent1 2 2 2" xfId="728" xr:uid="{00000000-0005-0000-0000-000063000000}"/>
    <cellStyle name="20% - Accent1 2 2 3" xfId="729" xr:uid="{00000000-0005-0000-0000-000064000000}"/>
    <cellStyle name="20% - Accent1 2 3" xfId="730" xr:uid="{00000000-0005-0000-0000-000065000000}"/>
    <cellStyle name="20% - Accent1 2 3 2" xfId="731" xr:uid="{00000000-0005-0000-0000-000066000000}"/>
    <cellStyle name="20% - Accent1 2 4" xfId="732" xr:uid="{00000000-0005-0000-0000-000067000000}"/>
    <cellStyle name="20% - Accent1 2 5" xfId="733" xr:uid="{00000000-0005-0000-0000-000068000000}"/>
    <cellStyle name="20% - Accent1 2 6" xfId="734" xr:uid="{00000000-0005-0000-0000-000069000000}"/>
    <cellStyle name="20% - Accent1 2 7" xfId="735" xr:uid="{00000000-0005-0000-0000-00006A000000}"/>
    <cellStyle name="20% - Accent1 2 8" xfId="736" xr:uid="{00000000-0005-0000-0000-00006B000000}"/>
    <cellStyle name="20% - Accent1 2 9" xfId="737" xr:uid="{00000000-0005-0000-0000-00006C000000}"/>
    <cellStyle name="20% - Accent1 3" xfId="738" xr:uid="{00000000-0005-0000-0000-00006D000000}"/>
    <cellStyle name="20% - Accent1 3 2" xfId="739" xr:uid="{00000000-0005-0000-0000-00006E000000}"/>
    <cellStyle name="20% - Accent1 3 2 2" xfId="740" xr:uid="{00000000-0005-0000-0000-00006F000000}"/>
    <cellStyle name="20% - Accent1 3 2 2 2" xfId="741" xr:uid="{00000000-0005-0000-0000-000070000000}"/>
    <cellStyle name="20% - Accent1 3 2 2 2 2" xfId="742" xr:uid="{00000000-0005-0000-0000-000071000000}"/>
    <cellStyle name="20% - Accent1 3 2 2 3" xfId="743" xr:uid="{00000000-0005-0000-0000-000072000000}"/>
    <cellStyle name="20% - Accent1 3 2 3" xfId="744" xr:uid="{00000000-0005-0000-0000-000073000000}"/>
    <cellStyle name="20% - Accent1 3 2 3 2" xfId="745" xr:uid="{00000000-0005-0000-0000-000074000000}"/>
    <cellStyle name="20% - Accent1 3 2 4" xfId="746" xr:uid="{00000000-0005-0000-0000-000075000000}"/>
    <cellStyle name="20% - Accent1 3 3" xfId="747" xr:uid="{00000000-0005-0000-0000-000076000000}"/>
    <cellStyle name="20% - Accent1 3 3 2" xfId="748" xr:uid="{00000000-0005-0000-0000-000077000000}"/>
    <cellStyle name="20% - Accent1 3 3 2 2" xfId="749" xr:uid="{00000000-0005-0000-0000-000078000000}"/>
    <cellStyle name="20% - Accent1 3 3 2 2 2" xfId="750" xr:uid="{00000000-0005-0000-0000-000079000000}"/>
    <cellStyle name="20% - Accent1 3 3 2 3" xfId="751" xr:uid="{00000000-0005-0000-0000-00007A000000}"/>
    <cellStyle name="20% - Accent1 3 3 3" xfId="752" xr:uid="{00000000-0005-0000-0000-00007B000000}"/>
    <cellStyle name="20% - Accent1 3 3 3 2" xfId="753" xr:uid="{00000000-0005-0000-0000-00007C000000}"/>
    <cellStyle name="20% - Accent1 3 3 4" xfId="754" xr:uid="{00000000-0005-0000-0000-00007D000000}"/>
    <cellStyle name="20% - Accent1 3 4" xfId="755" xr:uid="{00000000-0005-0000-0000-00007E000000}"/>
    <cellStyle name="20% - Accent1 3 4 2" xfId="756" xr:uid="{00000000-0005-0000-0000-00007F000000}"/>
    <cellStyle name="20% - Accent1 3 4 2 2" xfId="757" xr:uid="{00000000-0005-0000-0000-000080000000}"/>
    <cellStyle name="20% - Accent1 3 4 3" xfId="758" xr:uid="{00000000-0005-0000-0000-000081000000}"/>
    <cellStyle name="20% - Accent1 3 5" xfId="759" xr:uid="{00000000-0005-0000-0000-000082000000}"/>
    <cellStyle name="20% - Accent1 3 5 2" xfId="760" xr:uid="{00000000-0005-0000-0000-000083000000}"/>
    <cellStyle name="20% - Accent1 3 6" xfId="761" xr:uid="{00000000-0005-0000-0000-000084000000}"/>
    <cellStyle name="20% - Accent1 4" xfId="762" xr:uid="{00000000-0005-0000-0000-000085000000}"/>
    <cellStyle name="20% - Accent1 5" xfId="763" xr:uid="{00000000-0005-0000-0000-000086000000}"/>
    <cellStyle name="20% - Accent1 6" xfId="764" xr:uid="{00000000-0005-0000-0000-000087000000}"/>
    <cellStyle name="20% - Accent1 7" xfId="765" xr:uid="{00000000-0005-0000-0000-000088000000}"/>
    <cellStyle name="20% - Accent1 8" xfId="766" xr:uid="{00000000-0005-0000-0000-000089000000}"/>
    <cellStyle name="20% - Accent1 9" xfId="767" xr:uid="{00000000-0005-0000-0000-00008A000000}"/>
    <cellStyle name="20% - Accent2 2" xfId="12" xr:uid="{00000000-0005-0000-0000-00008B000000}"/>
    <cellStyle name="20% - Accent2 2 10" xfId="768" xr:uid="{00000000-0005-0000-0000-00008C000000}"/>
    <cellStyle name="20% - Accent2 2 2" xfId="769" xr:uid="{00000000-0005-0000-0000-00008D000000}"/>
    <cellStyle name="20% - Accent2 2 2 2" xfId="770" xr:uid="{00000000-0005-0000-0000-00008E000000}"/>
    <cellStyle name="20% - Accent2 2 2 3" xfId="771" xr:uid="{00000000-0005-0000-0000-00008F000000}"/>
    <cellStyle name="20% - Accent2 2 3" xfId="772" xr:uid="{00000000-0005-0000-0000-000090000000}"/>
    <cellStyle name="20% - Accent2 2 3 2" xfId="773" xr:uid="{00000000-0005-0000-0000-000091000000}"/>
    <cellStyle name="20% - Accent2 2 4" xfId="774" xr:uid="{00000000-0005-0000-0000-000092000000}"/>
    <cellStyle name="20% - Accent2 2 5" xfId="775" xr:uid="{00000000-0005-0000-0000-000093000000}"/>
    <cellStyle name="20% - Accent2 2 6" xfId="776" xr:uid="{00000000-0005-0000-0000-000094000000}"/>
    <cellStyle name="20% - Accent2 2 7" xfId="777" xr:uid="{00000000-0005-0000-0000-000095000000}"/>
    <cellStyle name="20% - Accent2 2 8" xfId="778" xr:uid="{00000000-0005-0000-0000-000096000000}"/>
    <cellStyle name="20% - Accent2 2 9" xfId="779" xr:uid="{00000000-0005-0000-0000-000097000000}"/>
    <cellStyle name="20% - Accent2 3" xfId="780" xr:uid="{00000000-0005-0000-0000-000098000000}"/>
    <cellStyle name="20% - Accent2 3 2" xfId="781" xr:uid="{00000000-0005-0000-0000-000099000000}"/>
    <cellStyle name="20% - Accent2 3 2 2" xfId="782" xr:uid="{00000000-0005-0000-0000-00009A000000}"/>
    <cellStyle name="20% - Accent2 3 2 2 2" xfId="783" xr:uid="{00000000-0005-0000-0000-00009B000000}"/>
    <cellStyle name="20% - Accent2 3 2 2 2 2" xfId="784" xr:uid="{00000000-0005-0000-0000-00009C000000}"/>
    <cellStyle name="20% - Accent2 3 2 2 3" xfId="785" xr:uid="{00000000-0005-0000-0000-00009D000000}"/>
    <cellStyle name="20% - Accent2 3 2 3" xfId="786" xr:uid="{00000000-0005-0000-0000-00009E000000}"/>
    <cellStyle name="20% - Accent2 3 2 3 2" xfId="787" xr:uid="{00000000-0005-0000-0000-00009F000000}"/>
    <cellStyle name="20% - Accent2 3 2 4" xfId="788" xr:uid="{00000000-0005-0000-0000-0000A0000000}"/>
    <cellStyle name="20% - Accent2 3 3" xfId="789" xr:uid="{00000000-0005-0000-0000-0000A1000000}"/>
    <cellStyle name="20% - Accent2 3 3 2" xfId="790" xr:uid="{00000000-0005-0000-0000-0000A2000000}"/>
    <cellStyle name="20% - Accent2 3 3 2 2" xfId="791" xr:uid="{00000000-0005-0000-0000-0000A3000000}"/>
    <cellStyle name="20% - Accent2 3 3 2 2 2" xfId="792" xr:uid="{00000000-0005-0000-0000-0000A4000000}"/>
    <cellStyle name="20% - Accent2 3 3 2 3" xfId="793" xr:uid="{00000000-0005-0000-0000-0000A5000000}"/>
    <cellStyle name="20% - Accent2 3 3 3" xfId="794" xr:uid="{00000000-0005-0000-0000-0000A6000000}"/>
    <cellStyle name="20% - Accent2 3 3 3 2" xfId="795" xr:uid="{00000000-0005-0000-0000-0000A7000000}"/>
    <cellStyle name="20% - Accent2 3 3 4" xfId="796" xr:uid="{00000000-0005-0000-0000-0000A8000000}"/>
    <cellStyle name="20% - Accent2 3 4" xfId="797" xr:uid="{00000000-0005-0000-0000-0000A9000000}"/>
    <cellStyle name="20% - Accent2 3 4 2" xfId="798" xr:uid="{00000000-0005-0000-0000-0000AA000000}"/>
    <cellStyle name="20% - Accent2 3 4 2 2" xfId="799" xr:uid="{00000000-0005-0000-0000-0000AB000000}"/>
    <cellStyle name="20% - Accent2 3 4 3" xfId="800" xr:uid="{00000000-0005-0000-0000-0000AC000000}"/>
    <cellStyle name="20% - Accent2 3 5" xfId="801" xr:uid="{00000000-0005-0000-0000-0000AD000000}"/>
    <cellStyle name="20% - Accent2 3 5 2" xfId="802" xr:uid="{00000000-0005-0000-0000-0000AE000000}"/>
    <cellStyle name="20% - Accent2 3 6" xfId="803" xr:uid="{00000000-0005-0000-0000-0000AF000000}"/>
    <cellStyle name="20% - Accent2 4" xfId="804" xr:uid="{00000000-0005-0000-0000-0000B0000000}"/>
    <cellStyle name="20% - Accent2 5" xfId="805" xr:uid="{00000000-0005-0000-0000-0000B1000000}"/>
    <cellStyle name="20% - Accent2 6" xfId="806" xr:uid="{00000000-0005-0000-0000-0000B2000000}"/>
    <cellStyle name="20% - Accent2 7" xfId="807" xr:uid="{00000000-0005-0000-0000-0000B3000000}"/>
    <cellStyle name="20% - Accent2 8" xfId="808" xr:uid="{00000000-0005-0000-0000-0000B4000000}"/>
    <cellStyle name="20% - Accent2 9" xfId="809" xr:uid="{00000000-0005-0000-0000-0000B5000000}"/>
    <cellStyle name="20% - Accent3 2" xfId="13" xr:uid="{00000000-0005-0000-0000-0000B6000000}"/>
    <cellStyle name="20% - Accent3 2 10" xfId="810" xr:uid="{00000000-0005-0000-0000-0000B7000000}"/>
    <cellStyle name="20% - Accent3 2 2" xfId="811" xr:uid="{00000000-0005-0000-0000-0000B8000000}"/>
    <cellStyle name="20% - Accent3 2 2 2" xfId="812" xr:uid="{00000000-0005-0000-0000-0000B9000000}"/>
    <cellStyle name="20% - Accent3 2 2 3" xfId="813" xr:uid="{00000000-0005-0000-0000-0000BA000000}"/>
    <cellStyle name="20% - Accent3 2 3" xfId="814" xr:uid="{00000000-0005-0000-0000-0000BB000000}"/>
    <cellStyle name="20% - Accent3 2 3 2" xfId="815" xr:uid="{00000000-0005-0000-0000-0000BC000000}"/>
    <cellStyle name="20% - Accent3 2 4" xfId="816" xr:uid="{00000000-0005-0000-0000-0000BD000000}"/>
    <cellStyle name="20% - Accent3 2 5" xfId="817" xr:uid="{00000000-0005-0000-0000-0000BE000000}"/>
    <cellStyle name="20% - Accent3 2 6" xfId="818" xr:uid="{00000000-0005-0000-0000-0000BF000000}"/>
    <cellStyle name="20% - Accent3 2 7" xfId="819" xr:uid="{00000000-0005-0000-0000-0000C0000000}"/>
    <cellStyle name="20% - Accent3 2 8" xfId="820" xr:uid="{00000000-0005-0000-0000-0000C1000000}"/>
    <cellStyle name="20% - Accent3 2 9" xfId="821" xr:uid="{00000000-0005-0000-0000-0000C2000000}"/>
    <cellStyle name="20% - Accent3 3" xfId="822" xr:uid="{00000000-0005-0000-0000-0000C3000000}"/>
    <cellStyle name="20% - Accent3 3 2" xfId="823" xr:uid="{00000000-0005-0000-0000-0000C4000000}"/>
    <cellStyle name="20% - Accent3 3 2 2" xfId="824" xr:uid="{00000000-0005-0000-0000-0000C5000000}"/>
    <cellStyle name="20% - Accent3 3 2 2 2" xfId="825" xr:uid="{00000000-0005-0000-0000-0000C6000000}"/>
    <cellStyle name="20% - Accent3 3 2 2 2 2" xfId="826" xr:uid="{00000000-0005-0000-0000-0000C7000000}"/>
    <cellStyle name="20% - Accent3 3 2 2 3" xfId="827" xr:uid="{00000000-0005-0000-0000-0000C8000000}"/>
    <cellStyle name="20% - Accent3 3 2 3" xfId="828" xr:uid="{00000000-0005-0000-0000-0000C9000000}"/>
    <cellStyle name="20% - Accent3 3 2 3 2" xfId="829" xr:uid="{00000000-0005-0000-0000-0000CA000000}"/>
    <cellStyle name="20% - Accent3 3 2 4" xfId="830" xr:uid="{00000000-0005-0000-0000-0000CB000000}"/>
    <cellStyle name="20% - Accent3 3 3" xfId="831" xr:uid="{00000000-0005-0000-0000-0000CC000000}"/>
    <cellStyle name="20% - Accent3 3 3 2" xfId="832" xr:uid="{00000000-0005-0000-0000-0000CD000000}"/>
    <cellStyle name="20% - Accent3 3 3 2 2" xfId="833" xr:uid="{00000000-0005-0000-0000-0000CE000000}"/>
    <cellStyle name="20% - Accent3 3 3 2 2 2" xfId="834" xr:uid="{00000000-0005-0000-0000-0000CF000000}"/>
    <cellStyle name="20% - Accent3 3 3 2 3" xfId="835" xr:uid="{00000000-0005-0000-0000-0000D0000000}"/>
    <cellStyle name="20% - Accent3 3 3 3" xfId="836" xr:uid="{00000000-0005-0000-0000-0000D1000000}"/>
    <cellStyle name="20% - Accent3 3 3 3 2" xfId="837" xr:uid="{00000000-0005-0000-0000-0000D2000000}"/>
    <cellStyle name="20% - Accent3 3 3 4" xfId="838" xr:uid="{00000000-0005-0000-0000-0000D3000000}"/>
    <cellStyle name="20% - Accent3 3 4" xfId="839" xr:uid="{00000000-0005-0000-0000-0000D4000000}"/>
    <cellStyle name="20% - Accent3 3 4 2" xfId="840" xr:uid="{00000000-0005-0000-0000-0000D5000000}"/>
    <cellStyle name="20% - Accent3 3 4 2 2" xfId="841" xr:uid="{00000000-0005-0000-0000-0000D6000000}"/>
    <cellStyle name="20% - Accent3 3 4 3" xfId="842" xr:uid="{00000000-0005-0000-0000-0000D7000000}"/>
    <cellStyle name="20% - Accent3 3 5" xfId="843" xr:uid="{00000000-0005-0000-0000-0000D8000000}"/>
    <cellStyle name="20% - Accent3 3 5 2" xfId="844" xr:uid="{00000000-0005-0000-0000-0000D9000000}"/>
    <cellStyle name="20% - Accent3 3 6" xfId="845" xr:uid="{00000000-0005-0000-0000-0000DA000000}"/>
    <cellStyle name="20% - Accent3 4" xfId="846" xr:uid="{00000000-0005-0000-0000-0000DB000000}"/>
    <cellStyle name="20% - Accent3 5" xfId="847" xr:uid="{00000000-0005-0000-0000-0000DC000000}"/>
    <cellStyle name="20% - Accent3 6" xfId="848" xr:uid="{00000000-0005-0000-0000-0000DD000000}"/>
    <cellStyle name="20% - Accent3 7" xfId="849" xr:uid="{00000000-0005-0000-0000-0000DE000000}"/>
    <cellStyle name="20% - Accent3 8" xfId="850" xr:uid="{00000000-0005-0000-0000-0000DF000000}"/>
    <cellStyle name="20% - Accent3 9" xfId="851" xr:uid="{00000000-0005-0000-0000-0000E0000000}"/>
    <cellStyle name="20% - Accent4 2" xfId="14" xr:uid="{00000000-0005-0000-0000-0000E1000000}"/>
    <cellStyle name="20% - Accent4 2 10" xfId="852" xr:uid="{00000000-0005-0000-0000-0000E2000000}"/>
    <cellStyle name="20% - Accent4 2 2" xfId="853" xr:uid="{00000000-0005-0000-0000-0000E3000000}"/>
    <cellStyle name="20% - Accent4 2 2 2" xfId="854" xr:uid="{00000000-0005-0000-0000-0000E4000000}"/>
    <cellStyle name="20% - Accent4 2 2 3" xfId="855" xr:uid="{00000000-0005-0000-0000-0000E5000000}"/>
    <cellStyle name="20% - Accent4 2 3" xfId="856" xr:uid="{00000000-0005-0000-0000-0000E6000000}"/>
    <cellStyle name="20% - Accent4 2 3 2" xfId="857" xr:uid="{00000000-0005-0000-0000-0000E7000000}"/>
    <cellStyle name="20% - Accent4 2 4" xfId="858" xr:uid="{00000000-0005-0000-0000-0000E8000000}"/>
    <cellStyle name="20% - Accent4 2 5" xfId="859" xr:uid="{00000000-0005-0000-0000-0000E9000000}"/>
    <cellStyle name="20% - Accent4 2 6" xfId="860" xr:uid="{00000000-0005-0000-0000-0000EA000000}"/>
    <cellStyle name="20% - Accent4 2 7" xfId="861" xr:uid="{00000000-0005-0000-0000-0000EB000000}"/>
    <cellStyle name="20% - Accent4 2 8" xfId="862" xr:uid="{00000000-0005-0000-0000-0000EC000000}"/>
    <cellStyle name="20% - Accent4 2 9" xfId="863" xr:uid="{00000000-0005-0000-0000-0000ED000000}"/>
    <cellStyle name="20% - Accent4 3" xfId="864" xr:uid="{00000000-0005-0000-0000-0000EE000000}"/>
    <cellStyle name="20% - Accent4 3 2" xfId="865" xr:uid="{00000000-0005-0000-0000-0000EF000000}"/>
    <cellStyle name="20% - Accent4 3 2 2" xfId="866" xr:uid="{00000000-0005-0000-0000-0000F0000000}"/>
    <cellStyle name="20% - Accent4 3 2 2 2" xfId="867" xr:uid="{00000000-0005-0000-0000-0000F1000000}"/>
    <cellStyle name="20% - Accent4 3 2 2 2 2" xfId="868" xr:uid="{00000000-0005-0000-0000-0000F2000000}"/>
    <cellStyle name="20% - Accent4 3 2 2 3" xfId="869" xr:uid="{00000000-0005-0000-0000-0000F3000000}"/>
    <cellStyle name="20% - Accent4 3 2 3" xfId="870" xr:uid="{00000000-0005-0000-0000-0000F4000000}"/>
    <cellStyle name="20% - Accent4 3 2 3 2" xfId="871" xr:uid="{00000000-0005-0000-0000-0000F5000000}"/>
    <cellStyle name="20% - Accent4 3 2 4" xfId="872" xr:uid="{00000000-0005-0000-0000-0000F6000000}"/>
    <cellStyle name="20% - Accent4 3 3" xfId="873" xr:uid="{00000000-0005-0000-0000-0000F7000000}"/>
    <cellStyle name="20% - Accent4 3 3 2" xfId="874" xr:uid="{00000000-0005-0000-0000-0000F8000000}"/>
    <cellStyle name="20% - Accent4 3 3 2 2" xfId="875" xr:uid="{00000000-0005-0000-0000-0000F9000000}"/>
    <cellStyle name="20% - Accent4 3 3 2 2 2" xfId="876" xr:uid="{00000000-0005-0000-0000-0000FA000000}"/>
    <cellStyle name="20% - Accent4 3 3 2 3" xfId="877" xr:uid="{00000000-0005-0000-0000-0000FB000000}"/>
    <cellStyle name="20% - Accent4 3 3 3" xfId="878" xr:uid="{00000000-0005-0000-0000-0000FC000000}"/>
    <cellStyle name="20% - Accent4 3 3 3 2" xfId="879" xr:uid="{00000000-0005-0000-0000-0000FD000000}"/>
    <cellStyle name="20% - Accent4 3 3 4" xfId="880" xr:uid="{00000000-0005-0000-0000-0000FE000000}"/>
    <cellStyle name="20% - Accent4 3 4" xfId="881" xr:uid="{00000000-0005-0000-0000-0000FF000000}"/>
    <cellStyle name="20% - Accent4 3 4 2" xfId="882" xr:uid="{00000000-0005-0000-0000-000000010000}"/>
    <cellStyle name="20% - Accent4 3 4 2 2" xfId="883" xr:uid="{00000000-0005-0000-0000-000001010000}"/>
    <cellStyle name="20% - Accent4 3 4 3" xfId="884" xr:uid="{00000000-0005-0000-0000-000002010000}"/>
    <cellStyle name="20% - Accent4 3 5" xfId="885" xr:uid="{00000000-0005-0000-0000-000003010000}"/>
    <cellStyle name="20% - Accent4 3 5 2" xfId="886" xr:uid="{00000000-0005-0000-0000-000004010000}"/>
    <cellStyle name="20% - Accent4 3 6" xfId="887" xr:uid="{00000000-0005-0000-0000-000005010000}"/>
    <cellStyle name="20% - Accent4 4" xfId="888" xr:uid="{00000000-0005-0000-0000-000006010000}"/>
    <cellStyle name="20% - Accent4 5" xfId="889" xr:uid="{00000000-0005-0000-0000-000007010000}"/>
    <cellStyle name="20% - Accent4 6" xfId="890" xr:uid="{00000000-0005-0000-0000-000008010000}"/>
    <cellStyle name="20% - Accent4 7" xfId="891" xr:uid="{00000000-0005-0000-0000-000009010000}"/>
    <cellStyle name="20% - Accent4 8" xfId="892" xr:uid="{00000000-0005-0000-0000-00000A010000}"/>
    <cellStyle name="20% - Accent4 9" xfId="893" xr:uid="{00000000-0005-0000-0000-00000B010000}"/>
    <cellStyle name="20% - Accent5 2" xfId="15" xr:uid="{00000000-0005-0000-0000-00000C010000}"/>
    <cellStyle name="20% - Accent5 2 10" xfId="894" xr:uid="{00000000-0005-0000-0000-00000D010000}"/>
    <cellStyle name="20% - Accent5 2 2" xfId="895" xr:uid="{00000000-0005-0000-0000-00000E010000}"/>
    <cellStyle name="20% - Accent5 2 2 2" xfId="896" xr:uid="{00000000-0005-0000-0000-00000F010000}"/>
    <cellStyle name="20% - Accent5 2 2 3" xfId="897" xr:uid="{00000000-0005-0000-0000-000010010000}"/>
    <cellStyle name="20% - Accent5 2 3" xfId="898" xr:uid="{00000000-0005-0000-0000-000011010000}"/>
    <cellStyle name="20% - Accent5 2 3 2" xfId="899" xr:uid="{00000000-0005-0000-0000-000012010000}"/>
    <cellStyle name="20% - Accent5 2 4" xfId="900" xr:uid="{00000000-0005-0000-0000-000013010000}"/>
    <cellStyle name="20% - Accent5 2 5" xfId="901" xr:uid="{00000000-0005-0000-0000-000014010000}"/>
    <cellStyle name="20% - Accent5 2 6" xfId="902" xr:uid="{00000000-0005-0000-0000-000015010000}"/>
    <cellStyle name="20% - Accent5 2 7" xfId="903" xr:uid="{00000000-0005-0000-0000-000016010000}"/>
    <cellStyle name="20% - Accent5 2 8" xfId="904" xr:uid="{00000000-0005-0000-0000-000017010000}"/>
    <cellStyle name="20% - Accent5 2 9" xfId="905" xr:uid="{00000000-0005-0000-0000-000018010000}"/>
    <cellStyle name="20% - Accent5 3" xfId="906" xr:uid="{00000000-0005-0000-0000-000019010000}"/>
    <cellStyle name="20% - Accent5 3 2" xfId="907" xr:uid="{00000000-0005-0000-0000-00001A010000}"/>
    <cellStyle name="20% - Accent5 3 2 2" xfId="908" xr:uid="{00000000-0005-0000-0000-00001B010000}"/>
    <cellStyle name="20% - Accent5 3 2 2 2" xfId="909" xr:uid="{00000000-0005-0000-0000-00001C010000}"/>
    <cellStyle name="20% - Accent5 3 2 2 2 2" xfId="910" xr:uid="{00000000-0005-0000-0000-00001D010000}"/>
    <cellStyle name="20% - Accent5 3 2 2 3" xfId="911" xr:uid="{00000000-0005-0000-0000-00001E010000}"/>
    <cellStyle name="20% - Accent5 3 2 3" xfId="912" xr:uid="{00000000-0005-0000-0000-00001F010000}"/>
    <cellStyle name="20% - Accent5 3 2 3 2" xfId="913" xr:uid="{00000000-0005-0000-0000-000020010000}"/>
    <cellStyle name="20% - Accent5 3 2 4" xfId="914" xr:uid="{00000000-0005-0000-0000-000021010000}"/>
    <cellStyle name="20% - Accent5 3 3" xfId="915" xr:uid="{00000000-0005-0000-0000-000022010000}"/>
    <cellStyle name="20% - Accent5 3 3 2" xfId="916" xr:uid="{00000000-0005-0000-0000-000023010000}"/>
    <cellStyle name="20% - Accent5 3 3 2 2" xfId="917" xr:uid="{00000000-0005-0000-0000-000024010000}"/>
    <cellStyle name="20% - Accent5 3 3 2 2 2" xfId="918" xr:uid="{00000000-0005-0000-0000-000025010000}"/>
    <cellStyle name="20% - Accent5 3 3 2 3" xfId="919" xr:uid="{00000000-0005-0000-0000-000026010000}"/>
    <cellStyle name="20% - Accent5 3 3 3" xfId="920" xr:uid="{00000000-0005-0000-0000-000027010000}"/>
    <cellStyle name="20% - Accent5 3 3 3 2" xfId="921" xr:uid="{00000000-0005-0000-0000-000028010000}"/>
    <cellStyle name="20% - Accent5 3 3 4" xfId="922" xr:uid="{00000000-0005-0000-0000-000029010000}"/>
    <cellStyle name="20% - Accent5 3 4" xfId="923" xr:uid="{00000000-0005-0000-0000-00002A010000}"/>
    <cellStyle name="20% - Accent5 3 4 2" xfId="924" xr:uid="{00000000-0005-0000-0000-00002B010000}"/>
    <cellStyle name="20% - Accent5 3 4 2 2" xfId="925" xr:uid="{00000000-0005-0000-0000-00002C010000}"/>
    <cellStyle name="20% - Accent5 3 4 3" xfId="926" xr:uid="{00000000-0005-0000-0000-00002D010000}"/>
    <cellStyle name="20% - Accent5 3 5" xfId="927" xr:uid="{00000000-0005-0000-0000-00002E010000}"/>
    <cellStyle name="20% - Accent5 3 5 2" xfId="928" xr:uid="{00000000-0005-0000-0000-00002F010000}"/>
    <cellStyle name="20% - Accent5 3 6" xfId="929" xr:uid="{00000000-0005-0000-0000-000030010000}"/>
    <cellStyle name="20% - Accent5 4" xfId="930" xr:uid="{00000000-0005-0000-0000-000031010000}"/>
    <cellStyle name="20% - Accent5 5" xfId="931" xr:uid="{00000000-0005-0000-0000-000032010000}"/>
    <cellStyle name="20% - Accent5 6" xfId="932" xr:uid="{00000000-0005-0000-0000-000033010000}"/>
    <cellStyle name="20% - Accent5 7" xfId="933" xr:uid="{00000000-0005-0000-0000-000034010000}"/>
    <cellStyle name="20% - Accent5 8" xfId="934" xr:uid="{00000000-0005-0000-0000-000035010000}"/>
    <cellStyle name="20% - Accent5 9" xfId="935" xr:uid="{00000000-0005-0000-0000-000036010000}"/>
    <cellStyle name="20% - Accent6 2" xfId="16" xr:uid="{00000000-0005-0000-0000-000037010000}"/>
    <cellStyle name="20% - Accent6 2 10" xfId="936" xr:uid="{00000000-0005-0000-0000-000038010000}"/>
    <cellStyle name="20% - Accent6 2 2" xfId="937" xr:uid="{00000000-0005-0000-0000-000039010000}"/>
    <cellStyle name="20% - Accent6 2 2 2" xfId="938" xr:uid="{00000000-0005-0000-0000-00003A010000}"/>
    <cellStyle name="20% - Accent6 2 2 3" xfId="939" xr:uid="{00000000-0005-0000-0000-00003B010000}"/>
    <cellStyle name="20% - Accent6 2 3" xfId="940" xr:uid="{00000000-0005-0000-0000-00003C010000}"/>
    <cellStyle name="20% - Accent6 2 3 2" xfId="941" xr:uid="{00000000-0005-0000-0000-00003D010000}"/>
    <cellStyle name="20% - Accent6 2 4" xfId="942" xr:uid="{00000000-0005-0000-0000-00003E010000}"/>
    <cellStyle name="20% - Accent6 2 5" xfId="943" xr:uid="{00000000-0005-0000-0000-00003F010000}"/>
    <cellStyle name="20% - Accent6 2 6" xfId="944" xr:uid="{00000000-0005-0000-0000-000040010000}"/>
    <cellStyle name="20% - Accent6 2 7" xfId="945" xr:uid="{00000000-0005-0000-0000-000041010000}"/>
    <cellStyle name="20% - Accent6 2 8" xfId="946" xr:uid="{00000000-0005-0000-0000-000042010000}"/>
    <cellStyle name="20% - Accent6 2 9" xfId="947" xr:uid="{00000000-0005-0000-0000-000043010000}"/>
    <cellStyle name="20% - Accent6 3" xfId="948" xr:uid="{00000000-0005-0000-0000-000044010000}"/>
    <cellStyle name="20% - Accent6 3 2" xfId="949" xr:uid="{00000000-0005-0000-0000-000045010000}"/>
    <cellStyle name="20% - Accent6 3 2 2" xfId="950" xr:uid="{00000000-0005-0000-0000-000046010000}"/>
    <cellStyle name="20% - Accent6 3 2 2 2" xfId="951" xr:uid="{00000000-0005-0000-0000-000047010000}"/>
    <cellStyle name="20% - Accent6 3 2 2 2 2" xfId="952" xr:uid="{00000000-0005-0000-0000-000048010000}"/>
    <cellStyle name="20% - Accent6 3 2 2 3" xfId="953" xr:uid="{00000000-0005-0000-0000-000049010000}"/>
    <cellStyle name="20% - Accent6 3 2 3" xfId="954" xr:uid="{00000000-0005-0000-0000-00004A010000}"/>
    <cellStyle name="20% - Accent6 3 2 3 2" xfId="955" xr:uid="{00000000-0005-0000-0000-00004B010000}"/>
    <cellStyle name="20% - Accent6 3 2 4" xfId="956" xr:uid="{00000000-0005-0000-0000-00004C010000}"/>
    <cellStyle name="20% - Accent6 3 3" xfId="957" xr:uid="{00000000-0005-0000-0000-00004D010000}"/>
    <cellStyle name="20% - Accent6 3 3 2" xfId="958" xr:uid="{00000000-0005-0000-0000-00004E010000}"/>
    <cellStyle name="20% - Accent6 3 3 2 2" xfId="959" xr:uid="{00000000-0005-0000-0000-00004F010000}"/>
    <cellStyle name="20% - Accent6 3 3 2 2 2" xfId="960" xr:uid="{00000000-0005-0000-0000-000050010000}"/>
    <cellStyle name="20% - Accent6 3 3 2 3" xfId="961" xr:uid="{00000000-0005-0000-0000-000051010000}"/>
    <cellStyle name="20% - Accent6 3 3 3" xfId="962" xr:uid="{00000000-0005-0000-0000-000052010000}"/>
    <cellStyle name="20% - Accent6 3 3 3 2" xfId="963" xr:uid="{00000000-0005-0000-0000-000053010000}"/>
    <cellStyle name="20% - Accent6 3 3 4" xfId="964" xr:uid="{00000000-0005-0000-0000-000054010000}"/>
    <cellStyle name="20% - Accent6 3 4" xfId="965" xr:uid="{00000000-0005-0000-0000-000055010000}"/>
    <cellStyle name="20% - Accent6 3 4 2" xfId="966" xr:uid="{00000000-0005-0000-0000-000056010000}"/>
    <cellStyle name="20% - Accent6 3 4 2 2" xfId="967" xr:uid="{00000000-0005-0000-0000-000057010000}"/>
    <cellStyle name="20% - Accent6 3 4 3" xfId="968" xr:uid="{00000000-0005-0000-0000-000058010000}"/>
    <cellStyle name="20% - Accent6 3 5" xfId="969" xr:uid="{00000000-0005-0000-0000-000059010000}"/>
    <cellStyle name="20% - Accent6 3 5 2" xfId="970" xr:uid="{00000000-0005-0000-0000-00005A010000}"/>
    <cellStyle name="20% - Accent6 3 6" xfId="971" xr:uid="{00000000-0005-0000-0000-00005B010000}"/>
    <cellStyle name="20% - Accent6 4" xfId="972" xr:uid="{00000000-0005-0000-0000-00005C010000}"/>
    <cellStyle name="20% - Accent6 5" xfId="973" xr:uid="{00000000-0005-0000-0000-00005D010000}"/>
    <cellStyle name="20% - Accent6 6" xfId="974" xr:uid="{00000000-0005-0000-0000-00005E010000}"/>
    <cellStyle name="20% - Accent6 7" xfId="975" xr:uid="{00000000-0005-0000-0000-00005F010000}"/>
    <cellStyle name="20% - Accent6 8" xfId="976" xr:uid="{00000000-0005-0000-0000-000060010000}"/>
    <cellStyle name="20% - Accent6 9" xfId="977" xr:uid="{00000000-0005-0000-0000-000061010000}"/>
    <cellStyle name="40 % - Accent1" xfId="978" xr:uid="{00000000-0005-0000-0000-000062010000}"/>
    <cellStyle name="40 % - Accent2" xfId="979" xr:uid="{00000000-0005-0000-0000-000063010000}"/>
    <cellStyle name="40 % - Accent3" xfId="980" xr:uid="{00000000-0005-0000-0000-000064010000}"/>
    <cellStyle name="40 % - Accent4" xfId="981" xr:uid="{00000000-0005-0000-0000-000065010000}"/>
    <cellStyle name="40 % - Accent5" xfId="982" xr:uid="{00000000-0005-0000-0000-000066010000}"/>
    <cellStyle name="40 % - Accent6" xfId="983" xr:uid="{00000000-0005-0000-0000-000067010000}"/>
    <cellStyle name="40% - Accent1 2" xfId="17" xr:uid="{00000000-0005-0000-0000-000068010000}"/>
    <cellStyle name="40% - Accent1 2 10" xfId="984" xr:uid="{00000000-0005-0000-0000-000069010000}"/>
    <cellStyle name="40% - Accent1 2 2" xfId="985" xr:uid="{00000000-0005-0000-0000-00006A010000}"/>
    <cellStyle name="40% - Accent1 2 2 2" xfId="986" xr:uid="{00000000-0005-0000-0000-00006B010000}"/>
    <cellStyle name="40% - Accent1 2 2 3" xfId="987" xr:uid="{00000000-0005-0000-0000-00006C010000}"/>
    <cellStyle name="40% - Accent1 2 3" xfId="988" xr:uid="{00000000-0005-0000-0000-00006D010000}"/>
    <cellStyle name="40% - Accent1 2 3 2" xfId="989" xr:uid="{00000000-0005-0000-0000-00006E010000}"/>
    <cellStyle name="40% - Accent1 2 4" xfId="990" xr:uid="{00000000-0005-0000-0000-00006F010000}"/>
    <cellStyle name="40% - Accent1 2 5" xfId="991" xr:uid="{00000000-0005-0000-0000-000070010000}"/>
    <cellStyle name="40% - Accent1 2 6" xfId="992" xr:uid="{00000000-0005-0000-0000-000071010000}"/>
    <cellStyle name="40% - Accent1 2 7" xfId="993" xr:uid="{00000000-0005-0000-0000-000072010000}"/>
    <cellStyle name="40% - Accent1 2 8" xfId="994" xr:uid="{00000000-0005-0000-0000-000073010000}"/>
    <cellStyle name="40% - Accent1 2 9" xfId="995" xr:uid="{00000000-0005-0000-0000-000074010000}"/>
    <cellStyle name="40% - Accent1 3" xfId="996" xr:uid="{00000000-0005-0000-0000-000075010000}"/>
    <cellStyle name="40% - Accent1 3 2" xfId="997" xr:uid="{00000000-0005-0000-0000-000076010000}"/>
    <cellStyle name="40% - Accent1 3 2 2" xfId="998" xr:uid="{00000000-0005-0000-0000-000077010000}"/>
    <cellStyle name="40% - Accent1 3 2 2 2" xfId="999" xr:uid="{00000000-0005-0000-0000-000078010000}"/>
    <cellStyle name="40% - Accent1 3 2 2 2 2" xfId="1000" xr:uid="{00000000-0005-0000-0000-000079010000}"/>
    <cellStyle name="40% - Accent1 3 2 2 3" xfId="1001" xr:uid="{00000000-0005-0000-0000-00007A010000}"/>
    <cellStyle name="40% - Accent1 3 2 3" xfId="1002" xr:uid="{00000000-0005-0000-0000-00007B010000}"/>
    <cellStyle name="40% - Accent1 3 2 3 2" xfId="1003" xr:uid="{00000000-0005-0000-0000-00007C010000}"/>
    <cellStyle name="40% - Accent1 3 2 4" xfId="1004" xr:uid="{00000000-0005-0000-0000-00007D010000}"/>
    <cellStyle name="40% - Accent1 3 3" xfId="1005" xr:uid="{00000000-0005-0000-0000-00007E010000}"/>
    <cellStyle name="40% - Accent1 3 3 2" xfId="1006" xr:uid="{00000000-0005-0000-0000-00007F010000}"/>
    <cellStyle name="40% - Accent1 3 3 2 2" xfId="1007" xr:uid="{00000000-0005-0000-0000-000080010000}"/>
    <cellStyle name="40% - Accent1 3 3 2 2 2" xfId="1008" xr:uid="{00000000-0005-0000-0000-000081010000}"/>
    <cellStyle name="40% - Accent1 3 3 2 3" xfId="1009" xr:uid="{00000000-0005-0000-0000-000082010000}"/>
    <cellStyle name="40% - Accent1 3 3 3" xfId="1010" xr:uid="{00000000-0005-0000-0000-000083010000}"/>
    <cellStyle name="40% - Accent1 3 3 3 2" xfId="1011" xr:uid="{00000000-0005-0000-0000-000084010000}"/>
    <cellStyle name="40% - Accent1 3 3 4" xfId="1012" xr:uid="{00000000-0005-0000-0000-000085010000}"/>
    <cellStyle name="40% - Accent1 3 4" xfId="1013" xr:uid="{00000000-0005-0000-0000-000086010000}"/>
    <cellStyle name="40% - Accent1 3 4 2" xfId="1014" xr:uid="{00000000-0005-0000-0000-000087010000}"/>
    <cellStyle name="40% - Accent1 3 4 2 2" xfId="1015" xr:uid="{00000000-0005-0000-0000-000088010000}"/>
    <cellStyle name="40% - Accent1 3 4 3" xfId="1016" xr:uid="{00000000-0005-0000-0000-000089010000}"/>
    <cellStyle name="40% - Accent1 3 5" xfId="1017" xr:uid="{00000000-0005-0000-0000-00008A010000}"/>
    <cellStyle name="40% - Accent1 3 5 2" xfId="1018" xr:uid="{00000000-0005-0000-0000-00008B010000}"/>
    <cellStyle name="40% - Accent1 3 6" xfId="1019" xr:uid="{00000000-0005-0000-0000-00008C010000}"/>
    <cellStyle name="40% - Accent1 4" xfId="1020" xr:uid="{00000000-0005-0000-0000-00008D010000}"/>
    <cellStyle name="40% - Accent1 5" xfId="1021" xr:uid="{00000000-0005-0000-0000-00008E010000}"/>
    <cellStyle name="40% - Accent1 6" xfId="1022" xr:uid="{00000000-0005-0000-0000-00008F010000}"/>
    <cellStyle name="40% - Accent1 7" xfId="1023" xr:uid="{00000000-0005-0000-0000-000090010000}"/>
    <cellStyle name="40% - Accent1 8" xfId="1024" xr:uid="{00000000-0005-0000-0000-000091010000}"/>
    <cellStyle name="40% - Accent1 9" xfId="1025" xr:uid="{00000000-0005-0000-0000-000092010000}"/>
    <cellStyle name="40% - Accent2 2" xfId="18" xr:uid="{00000000-0005-0000-0000-000093010000}"/>
    <cellStyle name="40% - Accent2 2 10" xfId="1026" xr:uid="{00000000-0005-0000-0000-000094010000}"/>
    <cellStyle name="40% - Accent2 2 2" xfId="1027" xr:uid="{00000000-0005-0000-0000-000095010000}"/>
    <cellStyle name="40% - Accent2 2 2 2" xfId="1028" xr:uid="{00000000-0005-0000-0000-000096010000}"/>
    <cellStyle name="40% - Accent2 2 2 3" xfId="1029" xr:uid="{00000000-0005-0000-0000-000097010000}"/>
    <cellStyle name="40% - Accent2 2 3" xfId="1030" xr:uid="{00000000-0005-0000-0000-000098010000}"/>
    <cellStyle name="40% - Accent2 2 3 2" xfId="1031" xr:uid="{00000000-0005-0000-0000-000099010000}"/>
    <cellStyle name="40% - Accent2 2 4" xfId="1032" xr:uid="{00000000-0005-0000-0000-00009A010000}"/>
    <cellStyle name="40% - Accent2 2 5" xfId="1033" xr:uid="{00000000-0005-0000-0000-00009B010000}"/>
    <cellStyle name="40% - Accent2 2 6" xfId="1034" xr:uid="{00000000-0005-0000-0000-00009C010000}"/>
    <cellStyle name="40% - Accent2 2 7" xfId="1035" xr:uid="{00000000-0005-0000-0000-00009D010000}"/>
    <cellStyle name="40% - Accent2 2 8" xfId="1036" xr:uid="{00000000-0005-0000-0000-00009E010000}"/>
    <cellStyle name="40% - Accent2 2 9" xfId="1037" xr:uid="{00000000-0005-0000-0000-00009F010000}"/>
    <cellStyle name="40% - Accent2 3" xfId="1038" xr:uid="{00000000-0005-0000-0000-0000A0010000}"/>
    <cellStyle name="40% - Accent2 3 2" xfId="1039" xr:uid="{00000000-0005-0000-0000-0000A1010000}"/>
    <cellStyle name="40% - Accent2 3 2 2" xfId="1040" xr:uid="{00000000-0005-0000-0000-0000A2010000}"/>
    <cellStyle name="40% - Accent2 3 2 2 2" xfId="1041" xr:uid="{00000000-0005-0000-0000-0000A3010000}"/>
    <cellStyle name="40% - Accent2 3 2 2 2 2" xfId="1042" xr:uid="{00000000-0005-0000-0000-0000A4010000}"/>
    <cellStyle name="40% - Accent2 3 2 2 3" xfId="1043" xr:uid="{00000000-0005-0000-0000-0000A5010000}"/>
    <cellStyle name="40% - Accent2 3 2 3" xfId="1044" xr:uid="{00000000-0005-0000-0000-0000A6010000}"/>
    <cellStyle name="40% - Accent2 3 2 3 2" xfId="1045" xr:uid="{00000000-0005-0000-0000-0000A7010000}"/>
    <cellStyle name="40% - Accent2 3 2 4" xfId="1046" xr:uid="{00000000-0005-0000-0000-0000A8010000}"/>
    <cellStyle name="40% - Accent2 3 3" xfId="1047" xr:uid="{00000000-0005-0000-0000-0000A9010000}"/>
    <cellStyle name="40% - Accent2 3 3 2" xfId="1048" xr:uid="{00000000-0005-0000-0000-0000AA010000}"/>
    <cellStyle name="40% - Accent2 3 3 2 2" xfId="1049" xr:uid="{00000000-0005-0000-0000-0000AB010000}"/>
    <cellStyle name="40% - Accent2 3 3 2 2 2" xfId="1050" xr:uid="{00000000-0005-0000-0000-0000AC010000}"/>
    <cellStyle name="40% - Accent2 3 3 2 3" xfId="1051" xr:uid="{00000000-0005-0000-0000-0000AD010000}"/>
    <cellStyle name="40% - Accent2 3 3 3" xfId="1052" xr:uid="{00000000-0005-0000-0000-0000AE010000}"/>
    <cellStyle name="40% - Accent2 3 3 3 2" xfId="1053" xr:uid="{00000000-0005-0000-0000-0000AF010000}"/>
    <cellStyle name="40% - Accent2 3 3 4" xfId="1054" xr:uid="{00000000-0005-0000-0000-0000B0010000}"/>
    <cellStyle name="40% - Accent2 3 4" xfId="1055" xr:uid="{00000000-0005-0000-0000-0000B1010000}"/>
    <cellStyle name="40% - Accent2 3 4 2" xfId="1056" xr:uid="{00000000-0005-0000-0000-0000B2010000}"/>
    <cellStyle name="40% - Accent2 3 4 2 2" xfId="1057" xr:uid="{00000000-0005-0000-0000-0000B3010000}"/>
    <cellStyle name="40% - Accent2 3 4 3" xfId="1058" xr:uid="{00000000-0005-0000-0000-0000B4010000}"/>
    <cellStyle name="40% - Accent2 3 5" xfId="1059" xr:uid="{00000000-0005-0000-0000-0000B5010000}"/>
    <cellStyle name="40% - Accent2 3 5 2" xfId="1060" xr:uid="{00000000-0005-0000-0000-0000B6010000}"/>
    <cellStyle name="40% - Accent2 3 6" xfId="1061" xr:uid="{00000000-0005-0000-0000-0000B7010000}"/>
    <cellStyle name="40% - Accent2 4" xfId="1062" xr:uid="{00000000-0005-0000-0000-0000B8010000}"/>
    <cellStyle name="40% - Accent2 5" xfId="1063" xr:uid="{00000000-0005-0000-0000-0000B9010000}"/>
    <cellStyle name="40% - Accent2 6" xfId="1064" xr:uid="{00000000-0005-0000-0000-0000BA010000}"/>
    <cellStyle name="40% - Accent2 7" xfId="1065" xr:uid="{00000000-0005-0000-0000-0000BB010000}"/>
    <cellStyle name="40% - Accent2 8" xfId="1066" xr:uid="{00000000-0005-0000-0000-0000BC010000}"/>
    <cellStyle name="40% - Accent2 9" xfId="1067" xr:uid="{00000000-0005-0000-0000-0000BD010000}"/>
    <cellStyle name="40% - Accent3 2" xfId="19" xr:uid="{00000000-0005-0000-0000-0000BE010000}"/>
    <cellStyle name="40% - Accent3 2 10" xfId="1068" xr:uid="{00000000-0005-0000-0000-0000BF010000}"/>
    <cellStyle name="40% - Accent3 2 2" xfId="1069" xr:uid="{00000000-0005-0000-0000-0000C0010000}"/>
    <cellStyle name="40% - Accent3 2 2 2" xfId="1070" xr:uid="{00000000-0005-0000-0000-0000C1010000}"/>
    <cellStyle name="40% - Accent3 2 2 3" xfId="1071" xr:uid="{00000000-0005-0000-0000-0000C2010000}"/>
    <cellStyle name="40% - Accent3 2 3" xfId="1072" xr:uid="{00000000-0005-0000-0000-0000C3010000}"/>
    <cellStyle name="40% - Accent3 2 3 2" xfId="1073" xr:uid="{00000000-0005-0000-0000-0000C4010000}"/>
    <cellStyle name="40% - Accent3 2 4" xfId="1074" xr:uid="{00000000-0005-0000-0000-0000C5010000}"/>
    <cellStyle name="40% - Accent3 2 5" xfId="1075" xr:uid="{00000000-0005-0000-0000-0000C6010000}"/>
    <cellStyle name="40% - Accent3 2 6" xfId="1076" xr:uid="{00000000-0005-0000-0000-0000C7010000}"/>
    <cellStyle name="40% - Accent3 2 7" xfId="1077" xr:uid="{00000000-0005-0000-0000-0000C8010000}"/>
    <cellStyle name="40% - Accent3 2 8" xfId="1078" xr:uid="{00000000-0005-0000-0000-0000C9010000}"/>
    <cellStyle name="40% - Accent3 2 9" xfId="1079" xr:uid="{00000000-0005-0000-0000-0000CA010000}"/>
    <cellStyle name="40% - Accent3 3" xfId="1080" xr:uid="{00000000-0005-0000-0000-0000CB010000}"/>
    <cellStyle name="40% - Accent3 3 2" xfId="1081" xr:uid="{00000000-0005-0000-0000-0000CC010000}"/>
    <cellStyle name="40% - Accent3 3 2 2" xfId="1082" xr:uid="{00000000-0005-0000-0000-0000CD010000}"/>
    <cellStyle name="40% - Accent3 3 2 2 2" xfId="1083" xr:uid="{00000000-0005-0000-0000-0000CE010000}"/>
    <cellStyle name="40% - Accent3 3 2 2 2 2" xfId="1084" xr:uid="{00000000-0005-0000-0000-0000CF010000}"/>
    <cellStyle name="40% - Accent3 3 2 2 3" xfId="1085" xr:uid="{00000000-0005-0000-0000-0000D0010000}"/>
    <cellStyle name="40% - Accent3 3 2 3" xfId="1086" xr:uid="{00000000-0005-0000-0000-0000D1010000}"/>
    <cellStyle name="40% - Accent3 3 2 3 2" xfId="1087" xr:uid="{00000000-0005-0000-0000-0000D2010000}"/>
    <cellStyle name="40% - Accent3 3 2 4" xfId="1088" xr:uid="{00000000-0005-0000-0000-0000D3010000}"/>
    <cellStyle name="40% - Accent3 3 3" xfId="1089" xr:uid="{00000000-0005-0000-0000-0000D4010000}"/>
    <cellStyle name="40% - Accent3 3 3 2" xfId="1090" xr:uid="{00000000-0005-0000-0000-0000D5010000}"/>
    <cellStyle name="40% - Accent3 3 3 2 2" xfId="1091" xr:uid="{00000000-0005-0000-0000-0000D6010000}"/>
    <cellStyle name="40% - Accent3 3 3 2 2 2" xfId="1092" xr:uid="{00000000-0005-0000-0000-0000D7010000}"/>
    <cellStyle name="40% - Accent3 3 3 2 3" xfId="1093" xr:uid="{00000000-0005-0000-0000-0000D8010000}"/>
    <cellStyle name="40% - Accent3 3 3 3" xfId="1094" xr:uid="{00000000-0005-0000-0000-0000D9010000}"/>
    <cellStyle name="40% - Accent3 3 3 3 2" xfId="1095" xr:uid="{00000000-0005-0000-0000-0000DA010000}"/>
    <cellStyle name="40% - Accent3 3 3 4" xfId="1096" xr:uid="{00000000-0005-0000-0000-0000DB010000}"/>
    <cellStyle name="40% - Accent3 3 4" xfId="1097" xr:uid="{00000000-0005-0000-0000-0000DC010000}"/>
    <cellStyle name="40% - Accent3 3 4 2" xfId="1098" xr:uid="{00000000-0005-0000-0000-0000DD010000}"/>
    <cellStyle name="40% - Accent3 3 4 2 2" xfId="1099" xr:uid="{00000000-0005-0000-0000-0000DE010000}"/>
    <cellStyle name="40% - Accent3 3 4 3" xfId="1100" xr:uid="{00000000-0005-0000-0000-0000DF010000}"/>
    <cellStyle name="40% - Accent3 3 5" xfId="1101" xr:uid="{00000000-0005-0000-0000-0000E0010000}"/>
    <cellStyle name="40% - Accent3 3 5 2" xfId="1102" xr:uid="{00000000-0005-0000-0000-0000E1010000}"/>
    <cellStyle name="40% - Accent3 3 6" xfId="1103" xr:uid="{00000000-0005-0000-0000-0000E2010000}"/>
    <cellStyle name="40% - Accent3 4" xfId="1104" xr:uid="{00000000-0005-0000-0000-0000E3010000}"/>
    <cellStyle name="40% - Accent3 5" xfId="1105" xr:uid="{00000000-0005-0000-0000-0000E4010000}"/>
    <cellStyle name="40% - Accent3 6" xfId="1106" xr:uid="{00000000-0005-0000-0000-0000E5010000}"/>
    <cellStyle name="40% - Accent3 7" xfId="1107" xr:uid="{00000000-0005-0000-0000-0000E6010000}"/>
    <cellStyle name="40% - Accent3 8" xfId="1108" xr:uid="{00000000-0005-0000-0000-0000E7010000}"/>
    <cellStyle name="40% - Accent3 9" xfId="1109" xr:uid="{00000000-0005-0000-0000-0000E8010000}"/>
    <cellStyle name="40% - Accent4 2" xfId="20" xr:uid="{00000000-0005-0000-0000-0000E9010000}"/>
    <cellStyle name="40% - Accent4 2 10" xfId="1110" xr:uid="{00000000-0005-0000-0000-0000EA010000}"/>
    <cellStyle name="40% - Accent4 2 2" xfId="1111" xr:uid="{00000000-0005-0000-0000-0000EB010000}"/>
    <cellStyle name="40% - Accent4 2 2 2" xfId="1112" xr:uid="{00000000-0005-0000-0000-0000EC010000}"/>
    <cellStyle name="40% - Accent4 2 2 3" xfId="1113" xr:uid="{00000000-0005-0000-0000-0000ED010000}"/>
    <cellStyle name="40% - Accent4 2 3" xfId="1114" xr:uid="{00000000-0005-0000-0000-0000EE010000}"/>
    <cellStyle name="40% - Accent4 2 3 2" xfId="1115" xr:uid="{00000000-0005-0000-0000-0000EF010000}"/>
    <cellStyle name="40% - Accent4 2 4" xfId="1116" xr:uid="{00000000-0005-0000-0000-0000F0010000}"/>
    <cellStyle name="40% - Accent4 2 5" xfId="1117" xr:uid="{00000000-0005-0000-0000-0000F1010000}"/>
    <cellStyle name="40% - Accent4 2 6" xfId="1118" xr:uid="{00000000-0005-0000-0000-0000F2010000}"/>
    <cellStyle name="40% - Accent4 2 7" xfId="1119" xr:uid="{00000000-0005-0000-0000-0000F3010000}"/>
    <cellStyle name="40% - Accent4 2 8" xfId="1120" xr:uid="{00000000-0005-0000-0000-0000F4010000}"/>
    <cellStyle name="40% - Accent4 2 9" xfId="1121" xr:uid="{00000000-0005-0000-0000-0000F5010000}"/>
    <cellStyle name="40% - Accent4 3" xfId="1122" xr:uid="{00000000-0005-0000-0000-0000F6010000}"/>
    <cellStyle name="40% - Accent4 3 2" xfId="1123" xr:uid="{00000000-0005-0000-0000-0000F7010000}"/>
    <cellStyle name="40% - Accent4 3 2 2" xfId="1124" xr:uid="{00000000-0005-0000-0000-0000F8010000}"/>
    <cellStyle name="40% - Accent4 3 2 2 2" xfId="1125" xr:uid="{00000000-0005-0000-0000-0000F9010000}"/>
    <cellStyle name="40% - Accent4 3 2 2 2 2" xfId="1126" xr:uid="{00000000-0005-0000-0000-0000FA010000}"/>
    <cellStyle name="40% - Accent4 3 2 2 3" xfId="1127" xr:uid="{00000000-0005-0000-0000-0000FB010000}"/>
    <cellStyle name="40% - Accent4 3 2 3" xfId="1128" xr:uid="{00000000-0005-0000-0000-0000FC010000}"/>
    <cellStyle name="40% - Accent4 3 2 3 2" xfId="1129" xr:uid="{00000000-0005-0000-0000-0000FD010000}"/>
    <cellStyle name="40% - Accent4 3 2 4" xfId="1130" xr:uid="{00000000-0005-0000-0000-0000FE010000}"/>
    <cellStyle name="40% - Accent4 3 3" xfId="1131" xr:uid="{00000000-0005-0000-0000-0000FF010000}"/>
    <cellStyle name="40% - Accent4 3 3 2" xfId="1132" xr:uid="{00000000-0005-0000-0000-000000020000}"/>
    <cellStyle name="40% - Accent4 3 3 2 2" xfId="1133" xr:uid="{00000000-0005-0000-0000-000001020000}"/>
    <cellStyle name="40% - Accent4 3 3 2 2 2" xfId="1134" xr:uid="{00000000-0005-0000-0000-000002020000}"/>
    <cellStyle name="40% - Accent4 3 3 2 3" xfId="1135" xr:uid="{00000000-0005-0000-0000-000003020000}"/>
    <cellStyle name="40% - Accent4 3 3 3" xfId="1136" xr:uid="{00000000-0005-0000-0000-000004020000}"/>
    <cellStyle name="40% - Accent4 3 3 3 2" xfId="1137" xr:uid="{00000000-0005-0000-0000-000005020000}"/>
    <cellStyle name="40% - Accent4 3 3 4" xfId="1138" xr:uid="{00000000-0005-0000-0000-000006020000}"/>
    <cellStyle name="40% - Accent4 3 4" xfId="1139" xr:uid="{00000000-0005-0000-0000-000007020000}"/>
    <cellStyle name="40% - Accent4 3 4 2" xfId="1140" xr:uid="{00000000-0005-0000-0000-000008020000}"/>
    <cellStyle name="40% - Accent4 3 4 2 2" xfId="1141" xr:uid="{00000000-0005-0000-0000-000009020000}"/>
    <cellStyle name="40% - Accent4 3 4 3" xfId="1142" xr:uid="{00000000-0005-0000-0000-00000A020000}"/>
    <cellStyle name="40% - Accent4 3 5" xfId="1143" xr:uid="{00000000-0005-0000-0000-00000B020000}"/>
    <cellStyle name="40% - Accent4 3 5 2" xfId="1144" xr:uid="{00000000-0005-0000-0000-00000C020000}"/>
    <cellStyle name="40% - Accent4 3 6" xfId="1145" xr:uid="{00000000-0005-0000-0000-00000D020000}"/>
    <cellStyle name="40% - Accent4 4" xfId="1146" xr:uid="{00000000-0005-0000-0000-00000E020000}"/>
    <cellStyle name="40% - Accent4 5" xfId="1147" xr:uid="{00000000-0005-0000-0000-00000F020000}"/>
    <cellStyle name="40% - Accent4 6" xfId="1148" xr:uid="{00000000-0005-0000-0000-000010020000}"/>
    <cellStyle name="40% - Accent4 7" xfId="1149" xr:uid="{00000000-0005-0000-0000-000011020000}"/>
    <cellStyle name="40% - Accent4 8" xfId="1150" xr:uid="{00000000-0005-0000-0000-000012020000}"/>
    <cellStyle name="40% - Accent4 9" xfId="1151" xr:uid="{00000000-0005-0000-0000-000013020000}"/>
    <cellStyle name="40% - Accent5 2" xfId="21" xr:uid="{00000000-0005-0000-0000-000014020000}"/>
    <cellStyle name="40% - Accent5 2 10" xfId="1152" xr:uid="{00000000-0005-0000-0000-000015020000}"/>
    <cellStyle name="40% - Accent5 2 2" xfId="1153" xr:uid="{00000000-0005-0000-0000-000016020000}"/>
    <cellStyle name="40% - Accent5 2 2 2" xfId="1154" xr:uid="{00000000-0005-0000-0000-000017020000}"/>
    <cellStyle name="40% - Accent5 2 2 3" xfId="1155" xr:uid="{00000000-0005-0000-0000-000018020000}"/>
    <cellStyle name="40% - Accent5 2 3" xfId="1156" xr:uid="{00000000-0005-0000-0000-000019020000}"/>
    <cellStyle name="40% - Accent5 2 3 2" xfId="1157" xr:uid="{00000000-0005-0000-0000-00001A020000}"/>
    <cellStyle name="40% - Accent5 2 4" xfId="1158" xr:uid="{00000000-0005-0000-0000-00001B020000}"/>
    <cellStyle name="40% - Accent5 2 5" xfId="1159" xr:uid="{00000000-0005-0000-0000-00001C020000}"/>
    <cellStyle name="40% - Accent5 2 6" xfId="1160" xr:uid="{00000000-0005-0000-0000-00001D020000}"/>
    <cellStyle name="40% - Accent5 2 7" xfId="1161" xr:uid="{00000000-0005-0000-0000-00001E020000}"/>
    <cellStyle name="40% - Accent5 2 8" xfId="1162" xr:uid="{00000000-0005-0000-0000-00001F020000}"/>
    <cellStyle name="40% - Accent5 2 9" xfId="1163" xr:uid="{00000000-0005-0000-0000-000020020000}"/>
    <cellStyle name="40% - Accent5 3" xfId="1164" xr:uid="{00000000-0005-0000-0000-000021020000}"/>
    <cellStyle name="40% - Accent5 3 2" xfId="1165" xr:uid="{00000000-0005-0000-0000-000022020000}"/>
    <cellStyle name="40% - Accent5 3 2 2" xfId="1166" xr:uid="{00000000-0005-0000-0000-000023020000}"/>
    <cellStyle name="40% - Accent5 3 2 2 2" xfId="1167" xr:uid="{00000000-0005-0000-0000-000024020000}"/>
    <cellStyle name="40% - Accent5 3 2 2 2 2" xfId="1168" xr:uid="{00000000-0005-0000-0000-000025020000}"/>
    <cellStyle name="40% - Accent5 3 2 2 3" xfId="1169" xr:uid="{00000000-0005-0000-0000-000026020000}"/>
    <cellStyle name="40% - Accent5 3 2 3" xfId="1170" xr:uid="{00000000-0005-0000-0000-000027020000}"/>
    <cellStyle name="40% - Accent5 3 2 3 2" xfId="1171" xr:uid="{00000000-0005-0000-0000-000028020000}"/>
    <cellStyle name="40% - Accent5 3 2 4" xfId="1172" xr:uid="{00000000-0005-0000-0000-000029020000}"/>
    <cellStyle name="40% - Accent5 3 3" xfId="1173" xr:uid="{00000000-0005-0000-0000-00002A020000}"/>
    <cellStyle name="40% - Accent5 3 3 2" xfId="1174" xr:uid="{00000000-0005-0000-0000-00002B020000}"/>
    <cellStyle name="40% - Accent5 3 3 2 2" xfId="1175" xr:uid="{00000000-0005-0000-0000-00002C020000}"/>
    <cellStyle name="40% - Accent5 3 3 2 2 2" xfId="1176" xr:uid="{00000000-0005-0000-0000-00002D020000}"/>
    <cellStyle name="40% - Accent5 3 3 2 3" xfId="1177" xr:uid="{00000000-0005-0000-0000-00002E020000}"/>
    <cellStyle name="40% - Accent5 3 3 3" xfId="1178" xr:uid="{00000000-0005-0000-0000-00002F020000}"/>
    <cellStyle name="40% - Accent5 3 3 3 2" xfId="1179" xr:uid="{00000000-0005-0000-0000-000030020000}"/>
    <cellStyle name="40% - Accent5 3 3 4" xfId="1180" xr:uid="{00000000-0005-0000-0000-000031020000}"/>
    <cellStyle name="40% - Accent5 3 4" xfId="1181" xr:uid="{00000000-0005-0000-0000-000032020000}"/>
    <cellStyle name="40% - Accent5 3 4 2" xfId="1182" xr:uid="{00000000-0005-0000-0000-000033020000}"/>
    <cellStyle name="40% - Accent5 3 4 2 2" xfId="1183" xr:uid="{00000000-0005-0000-0000-000034020000}"/>
    <cellStyle name="40% - Accent5 3 4 3" xfId="1184" xr:uid="{00000000-0005-0000-0000-000035020000}"/>
    <cellStyle name="40% - Accent5 3 5" xfId="1185" xr:uid="{00000000-0005-0000-0000-000036020000}"/>
    <cellStyle name="40% - Accent5 3 5 2" xfId="1186" xr:uid="{00000000-0005-0000-0000-000037020000}"/>
    <cellStyle name="40% - Accent5 3 6" xfId="1187" xr:uid="{00000000-0005-0000-0000-000038020000}"/>
    <cellStyle name="40% - Accent5 4" xfId="1188" xr:uid="{00000000-0005-0000-0000-000039020000}"/>
    <cellStyle name="40% - Accent5 5" xfId="1189" xr:uid="{00000000-0005-0000-0000-00003A020000}"/>
    <cellStyle name="40% - Accent5 6" xfId="1190" xr:uid="{00000000-0005-0000-0000-00003B020000}"/>
    <cellStyle name="40% - Accent5 7" xfId="1191" xr:uid="{00000000-0005-0000-0000-00003C020000}"/>
    <cellStyle name="40% - Accent5 8" xfId="1192" xr:uid="{00000000-0005-0000-0000-00003D020000}"/>
    <cellStyle name="40% - Accent5 9" xfId="1193" xr:uid="{00000000-0005-0000-0000-00003E020000}"/>
    <cellStyle name="40% - Accent6 2" xfId="22" xr:uid="{00000000-0005-0000-0000-00003F020000}"/>
    <cellStyle name="40% - Accent6 2 10" xfId="1194" xr:uid="{00000000-0005-0000-0000-000040020000}"/>
    <cellStyle name="40% - Accent6 2 2" xfId="1195" xr:uid="{00000000-0005-0000-0000-000041020000}"/>
    <cellStyle name="40% - Accent6 2 2 2" xfId="1196" xr:uid="{00000000-0005-0000-0000-000042020000}"/>
    <cellStyle name="40% - Accent6 2 2 3" xfId="1197" xr:uid="{00000000-0005-0000-0000-000043020000}"/>
    <cellStyle name="40% - Accent6 2 3" xfId="1198" xr:uid="{00000000-0005-0000-0000-000044020000}"/>
    <cellStyle name="40% - Accent6 2 3 2" xfId="1199" xr:uid="{00000000-0005-0000-0000-000045020000}"/>
    <cellStyle name="40% - Accent6 2 4" xfId="1200" xr:uid="{00000000-0005-0000-0000-000046020000}"/>
    <cellStyle name="40% - Accent6 2 5" xfId="1201" xr:uid="{00000000-0005-0000-0000-000047020000}"/>
    <cellStyle name="40% - Accent6 2 6" xfId="1202" xr:uid="{00000000-0005-0000-0000-000048020000}"/>
    <cellStyle name="40% - Accent6 2 7" xfId="1203" xr:uid="{00000000-0005-0000-0000-000049020000}"/>
    <cellStyle name="40% - Accent6 2 8" xfId="1204" xr:uid="{00000000-0005-0000-0000-00004A020000}"/>
    <cellStyle name="40% - Accent6 2 9" xfId="1205" xr:uid="{00000000-0005-0000-0000-00004B020000}"/>
    <cellStyle name="40% - Accent6 3" xfId="1206" xr:uid="{00000000-0005-0000-0000-00004C020000}"/>
    <cellStyle name="40% - Accent6 3 2" xfId="1207" xr:uid="{00000000-0005-0000-0000-00004D020000}"/>
    <cellStyle name="40% - Accent6 3 2 2" xfId="1208" xr:uid="{00000000-0005-0000-0000-00004E020000}"/>
    <cellStyle name="40% - Accent6 3 2 2 2" xfId="1209" xr:uid="{00000000-0005-0000-0000-00004F020000}"/>
    <cellStyle name="40% - Accent6 3 2 2 2 2" xfId="1210" xr:uid="{00000000-0005-0000-0000-000050020000}"/>
    <cellStyle name="40% - Accent6 3 2 2 3" xfId="1211" xr:uid="{00000000-0005-0000-0000-000051020000}"/>
    <cellStyle name="40% - Accent6 3 2 3" xfId="1212" xr:uid="{00000000-0005-0000-0000-000052020000}"/>
    <cellStyle name="40% - Accent6 3 2 3 2" xfId="1213" xr:uid="{00000000-0005-0000-0000-000053020000}"/>
    <cellStyle name="40% - Accent6 3 2 4" xfId="1214" xr:uid="{00000000-0005-0000-0000-000054020000}"/>
    <cellStyle name="40% - Accent6 3 3" xfId="1215" xr:uid="{00000000-0005-0000-0000-000055020000}"/>
    <cellStyle name="40% - Accent6 3 3 2" xfId="1216" xr:uid="{00000000-0005-0000-0000-000056020000}"/>
    <cellStyle name="40% - Accent6 3 3 2 2" xfId="1217" xr:uid="{00000000-0005-0000-0000-000057020000}"/>
    <cellStyle name="40% - Accent6 3 3 2 2 2" xfId="1218" xr:uid="{00000000-0005-0000-0000-000058020000}"/>
    <cellStyle name="40% - Accent6 3 3 2 3" xfId="1219" xr:uid="{00000000-0005-0000-0000-000059020000}"/>
    <cellStyle name="40% - Accent6 3 3 3" xfId="1220" xr:uid="{00000000-0005-0000-0000-00005A020000}"/>
    <cellStyle name="40% - Accent6 3 3 3 2" xfId="1221" xr:uid="{00000000-0005-0000-0000-00005B020000}"/>
    <cellStyle name="40% - Accent6 3 3 4" xfId="1222" xr:uid="{00000000-0005-0000-0000-00005C020000}"/>
    <cellStyle name="40% - Accent6 3 4" xfId="1223" xr:uid="{00000000-0005-0000-0000-00005D020000}"/>
    <cellStyle name="40% - Accent6 3 4 2" xfId="1224" xr:uid="{00000000-0005-0000-0000-00005E020000}"/>
    <cellStyle name="40% - Accent6 3 4 2 2" xfId="1225" xr:uid="{00000000-0005-0000-0000-00005F020000}"/>
    <cellStyle name="40% - Accent6 3 4 3" xfId="1226" xr:uid="{00000000-0005-0000-0000-000060020000}"/>
    <cellStyle name="40% - Accent6 3 5" xfId="1227" xr:uid="{00000000-0005-0000-0000-000061020000}"/>
    <cellStyle name="40% - Accent6 3 5 2" xfId="1228" xr:uid="{00000000-0005-0000-0000-000062020000}"/>
    <cellStyle name="40% - Accent6 3 6" xfId="1229" xr:uid="{00000000-0005-0000-0000-000063020000}"/>
    <cellStyle name="40% - Accent6 4" xfId="1230" xr:uid="{00000000-0005-0000-0000-000064020000}"/>
    <cellStyle name="40% - Accent6 5" xfId="1231" xr:uid="{00000000-0005-0000-0000-000065020000}"/>
    <cellStyle name="40% - Accent6 6" xfId="1232" xr:uid="{00000000-0005-0000-0000-000066020000}"/>
    <cellStyle name="40% - Accent6 7" xfId="1233" xr:uid="{00000000-0005-0000-0000-000067020000}"/>
    <cellStyle name="40% - Accent6 8" xfId="1234" xr:uid="{00000000-0005-0000-0000-000068020000}"/>
    <cellStyle name="40% - Accent6 9" xfId="1235" xr:uid="{00000000-0005-0000-0000-000069020000}"/>
    <cellStyle name="60 % - Accent1" xfId="1236" xr:uid="{00000000-0005-0000-0000-00006A020000}"/>
    <cellStyle name="60 % - Accent2" xfId="1237" xr:uid="{00000000-0005-0000-0000-00006B020000}"/>
    <cellStyle name="60 % - Accent3" xfId="1238" xr:uid="{00000000-0005-0000-0000-00006C020000}"/>
    <cellStyle name="60 % - Accent4" xfId="1239" xr:uid="{00000000-0005-0000-0000-00006D020000}"/>
    <cellStyle name="60 % - Accent5" xfId="1240" xr:uid="{00000000-0005-0000-0000-00006E020000}"/>
    <cellStyle name="60 % - Accent6" xfId="1241" xr:uid="{00000000-0005-0000-0000-00006F020000}"/>
    <cellStyle name="60% - Accent1 2" xfId="23" xr:uid="{00000000-0005-0000-0000-000070020000}"/>
    <cellStyle name="60% - Accent1 2 2" xfId="1242" xr:uid="{00000000-0005-0000-0000-000071020000}"/>
    <cellStyle name="60% - Accent1 2 3" xfId="1243" xr:uid="{00000000-0005-0000-0000-000072020000}"/>
    <cellStyle name="60% - Accent1 2 4" xfId="1244" xr:uid="{00000000-0005-0000-0000-000073020000}"/>
    <cellStyle name="60% - Accent1 2 5" xfId="1245" xr:uid="{00000000-0005-0000-0000-000074020000}"/>
    <cellStyle name="60% - Accent1 2 6" xfId="1246" xr:uid="{00000000-0005-0000-0000-000075020000}"/>
    <cellStyle name="60% - Accent1 2 7" xfId="1247" xr:uid="{00000000-0005-0000-0000-000076020000}"/>
    <cellStyle name="60% - Accent1 2 8" xfId="1248" xr:uid="{00000000-0005-0000-0000-000077020000}"/>
    <cellStyle name="60% - Accent1 2 9" xfId="1249" xr:uid="{00000000-0005-0000-0000-000078020000}"/>
    <cellStyle name="60% - Accent1 3" xfId="1250" xr:uid="{00000000-0005-0000-0000-000079020000}"/>
    <cellStyle name="60% - Accent2 2" xfId="24" xr:uid="{00000000-0005-0000-0000-00007A020000}"/>
    <cellStyle name="60% - Accent2 2 2" xfId="1251" xr:uid="{00000000-0005-0000-0000-00007B020000}"/>
    <cellStyle name="60% - Accent2 2 3" xfId="1252" xr:uid="{00000000-0005-0000-0000-00007C020000}"/>
    <cellStyle name="60% - Accent2 2 4" xfId="1253" xr:uid="{00000000-0005-0000-0000-00007D020000}"/>
    <cellStyle name="60% - Accent2 2 5" xfId="1254" xr:uid="{00000000-0005-0000-0000-00007E020000}"/>
    <cellStyle name="60% - Accent2 2 6" xfId="1255" xr:uid="{00000000-0005-0000-0000-00007F020000}"/>
    <cellStyle name="60% - Accent2 2 7" xfId="1256" xr:uid="{00000000-0005-0000-0000-000080020000}"/>
    <cellStyle name="60% - Accent2 2 8" xfId="1257" xr:uid="{00000000-0005-0000-0000-000081020000}"/>
    <cellStyle name="60% - Accent2 2 9" xfId="1258" xr:uid="{00000000-0005-0000-0000-000082020000}"/>
    <cellStyle name="60% - Accent2 3" xfId="1259" xr:uid="{00000000-0005-0000-0000-000083020000}"/>
    <cellStyle name="60% - Accent3 2" xfId="25" xr:uid="{00000000-0005-0000-0000-000084020000}"/>
    <cellStyle name="60% - Accent3 2 2" xfId="1260" xr:uid="{00000000-0005-0000-0000-000085020000}"/>
    <cellStyle name="60% - Accent3 2 3" xfId="1261" xr:uid="{00000000-0005-0000-0000-000086020000}"/>
    <cellStyle name="60% - Accent3 2 4" xfId="1262" xr:uid="{00000000-0005-0000-0000-000087020000}"/>
    <cellStyle name="60% - Accent3 2 5" xfId="1263" xr:uid="{00000000-0005-0000-0000-000088020000}"/>
    <cellStyle name="60% - Accent3 2 6" xfId="1264" xr:uid="{00000000-0005-0000-0000-000089020000}"/>
    <cellStyle name="60% - Accent3 2 7" xfId="1265" xr:uid="{00000000-0005-0000-0000-00008A020000}"/>
    <cellStyle name="60% - Accent3 2 8" xfId="1266" xr:uid="{00000000-0005-0000-0000-00008B020000}"/>
    <cellStyle name="60% - Accent3 2 9" xfId="1267" xr:uid="{00000000-0005-0000-0000-00008C020000}"/>
    <cellStyle name="60% - Accent3 3" xfId="1268" xr:uid="{00000000-0005-0000-0000-00008D020000}"/>
    <cellStyle name="60% - Accent4 2" xfId="26" xr:uid="{00000000-0005-0000-0000-00008E020000}"/>
    <cellStyle name="60% - Accent4 2 2" xfId="1269" xr:uid="{00000000-0005-0000-0000-00008F020000}"/>
    <cellStyle name="60% - Accent4 2 3" xfId="1270" xr:uid="{00000000-0005-0000-0000-000090020000}"/>
    <cellStyle name="60% - Accent4 2 4" xfId="1271" xr:uid="{00000000-0005-0000-0000-000091020000}"/>
    <cellStyle name="60% - Accent4 2 5" xfId="1272" xr:uid="{00000000-0005-0000-0000-000092020000}"/>
    <cellStyle name="60% - Accent4 2 6" xfId="1273" xr:uid="{00000000-0005-0000-0000-000093020000}"/>
    <cellStyle name="60% - Accent4 2 7" xfId="1274" xr:uid="{00000000-0005-0000-0000-000094020000}"/>
    <cellStyle name="60% - Accent4 2 8" xfId="1275" xr:uid="{00000000-0005-0000-0000-000095020000}"/>
    <cellStyle name="60% - Accent4 2 9" xfId="1276" xr:uid="{00000000-0005-0000-0000-000096020000}"/>
    <cellStyle name="60% - Accent4 3" xfId="1277" xr:uid="{00000000-0005-0000-0000-000097020000}"/>
    <cellStyle name="60% - Accent5 2" xfId="27" xr:uid="{00000000-0005-0000-0000-000098020000}"/>
    <cellStyle name="60% - Accent5 2 2" xfId="1278" xr:uid="{00000000-0005-0000-0000-000099020000}"/>
    <cellStyle name="60% - Accent5 2 3" xfId="1279" xr:uid="{00000000-0005-0000-0000-00009A020000}"/>
    <cellStyle name="60% - Accent5 2 4" xfId="1280" xr:uid="{00000000-0005-0000-0000-00009B020000}"/>
    <cellStyle name="60% - Accent5 2 5" xfId="1281" xr:uid="{00000000-0005-0000-0000-00009C020000}"/>
    <cellStyle name="60% - Accent5 2 6" xfId="1282" xr:uid="{00000000-0005-0000-0000-00009D020000}"/>
    <cellStyle name="60% - Accent5 2 7" xfId="1283" xr:uid="{00000000-0005-0000-0000-00009E020000}"/>
    <cellStyle name="60% - Accent5 2 8" xfId="1284" xr:uid="{00000000-0005-0000-0000-00009F020000}"/>
    <cellStyle name="60% - Accent5 2 9" xfId="1285" xr:uid="{00000000-0005-0000-0000-0000A0020000}"/>
    <cellStyle name="60% - Accent5 3" xfId="1286" xr:uid="{00000000-0005-0000-0000-0000A1020000}"/>
    <cellStyle name="60% - Accent6 2" xfId="28" xr:uid="{00000000-0005-0000-0000-0000A2020000}"/>
    <cellStyle name="60% - Accent6 2 2" xfId="1287" xr:uid="{00000000-0005-0000-0000-0000A3020000}"/>
    <cellStyle name="60% - Accent6 2 3" xfId="1288" xr:uid="{00000000-0005-0000-0000-0000A4020000}"/>
    <cellStyle name="60% - Accent6 2 4" xfId="1289" xr:uid="{00000000-0005-0000-0000-0000A5020000}"/>
    <cellStyle name="60% - Accent6 2 5" xfId="1290" xr:uid="{00000000-0005-0000-0000-0000A6020000}"/>
    <cellStyle name="60% - Accent6 2 6" xfId="1291" xr:uid="{00000000-0005-0000-0000-0000A7020000}"/>
    <cellStyle name="60% - Accent6 2 7" xfId="1292" xr:uid="{00000000-0005-0000-0000-0000A8020000}"/>
    <cellStyle name="60% - Accent6 2 8" xfId="1293" xr:uid="{00000000-0005-0000-0000-0000A9020000}"/>
    <cellStyle name="60% - Accent6 2 9" xfId="1294" xr:uid="{00000000-0005-0000-0000-0000AA020000}"/>
    <cellStyle name="60% - Accent6 3" xfId="1295" xr:uid="{00000000-0005-0000-0000-0000AB020000}"/>
    <cellStyle name="A%" xfId="1296" xr:uid="{00000000-0005-0000-0000-0000AC020000}"/>
    <cellStyle name="A% 2" xfId="5685" xr:uid="{00000000-0005-0000-0000-0000AD020000}"/>
    <cellStyle name="A% 3" xfId="10225" xr:uid="{00000000-0005-0000-0000-0000AE020000}"/>
    <cellStyle name="Accent1 2" xfId="29" xr:uid="{00000000-0005-0000-0000-0000AF020000}"/>
    <cellStyle name="Accent1 2 2" xfId="1297" xr:uid="{00000000-0005-0000-0000-0000B0020000}"/>
    <cellStyle name="Accent1 2 3" xfId="1298" xr:uid="{00000000-0005-0000-0000-0000B1020000}"/>
    <cellStyle name="Accent1 2 4" xfId="1299" xr:uid="{00000000-0005-0000-0000-0000B2020000}"/>
    <cellStyle name="Accent1 2 5" xfId="1300" xr:uid="{00000000-0005-0000-0000-0000B3020000}"/>
    <cellStyle name="Accent1 2 6" xfId="1301" xr:uid="{00000000-0005-0000-0000-0000B4020000}"/>
    <cellStyle name="Accent1 2 7" xfId="1302" xr:uid="{00000000-0005-0000-0000-0000B5020000}"/>
    <cellStyle name="Accent1 2 8" xfId="1303" xr:uid="{00000000-0005-0000-0000-0000B6020000}"/>
    <cellStyle name="Accent1 2 9" xfId="1304" xr:uid="{00000000-0005-0000-0000-0000B7020000}"/>
    <cellStyle name="Accent1 3" xfId="1305" xr:uid="{00000000-0005-0000-0000-0000B8020000}"/>
    <cellStyle name="Accent2 2" xfId="30" xr:uid="{00000000-0005-0000-0000-0000B9020000}"/>
    <cellStyle name="Accent2 2 2" xfId="1306" xr:uid="{00000000-0005-0000-0000-0000BA020000}"/>
    <cellStyle name="Accent2 2 3" xfId="1307" xr:uid="{00000000-0005-0000-0000-0000BB020000}"/>
    <cellStyle name="Accent2 2 4" xfId="1308" xr:uid="{00000000-0005-0000-0000-0000BC020000}"/>
    <cellStyle name="Accent2 2 5" xfId="1309" xr:uid="{00000000-0005-0000-0000-0000BD020000}"/>
    <cellStyle name="Accent2 2 6" xfId="1310" xr:uid="{00000000-0005-0000-0000-0000BE020000}"/>
    <cellStyle name="Accent2 2 7" xfId="1311" xr:uid="{00000000-0005-0000-0000-0000BF020000}"/>
    <cellStyle name="Accent2 2 8" xfId="1312" xr:uid="{00000000-0005-0000-0000-0000C0020000}"/>
    <cellStyle name="Accent2 2 9" xfId="1313" xr:uid="{00000000-0005-0000-0000-0000C1020000}"/>
    <cellStyle name="Accent2 3" xfId="1314" xr:uid="{00000000-0005-0000-0000-0000C2020000}"/>
    <cellStyle name="Accent3 2" xfId="31" xr:uid="{00000000-0005-0000-0000-0000C3020000}"/>
    <cellStyle name="Accent3 2 2" xfId="1315" xr:uid="{00000000-0005-0000-0000-0000C4020000}"/>
    <cellStyle name="Accent3 2 3" xfId="1316" xr:uid="{00000000-0005-0000-0000-0000C5020000}"/>
    <cellStyle name="Accent3 2 4" xfId="1317" xr:uid="{00000000-0005-0000-0000-0000C6020000}"/>
    <cellStyle name="Accent3 2 5" xfId="1318" xr:uid="{00000000-0005-0000-0000-0000C7020000}"/>
    <cellStyle name="Accent3 2 6" xfId="1319" xr:uid="{00000000-0005-0000-0000-0000C8020000}"/>
    <cellStyle name="Accent3 2 7" xfId="1320" xr:uid="{00000000-0005-0000-0000-0000C9020000}"/>
    <cellStyle name="Accent3 2 8" xfId="1321" xr:uid="{00000000-0005-0000-0000-0000CA020000}"/>
    <cellStyle name="Accent3 2 9" xfId="1322" xr:uid="{00000000-0005-0000-0000-0000CB020000}"/>
    <cellStyle name="Accent3 3" xfId="1323" xr:uid="{00000000-0005-0000-0000-0000CC020000}"/>
    <cellStyle name="Accent4 2" xfId="32" xr:uid="{00000000-0005-0000-0000-0000CD020000}"/>
    <cellStyle name="Accent4 2 2" xfId="1324" xr:uid="{00000000-0005-0000-0000-0000CE020000}"/>
    <cellStyle name="Accent4 2 3" xfId="1325" xr:uid="{00000000-0005-0000-0000-0000CF020000}"/>
    <cellStyle name="Accent4 2 4" xfId="1326" xr:uid="{00000000-0005-0000-0000-0000D0020000}"/>
    <cellStyle name="Accent4 2 5" xfId="1327" xr:uid="{00000000-0005-0000-0000-0000D1020000}"/>
    <cellStyle name="Accent4 2 6" xfId="1328" xr:uid="{00000000-0005-0000-0000-0000D2020000}"/>
    <cellStyle name="Accent4 2 7" xfId="1329" xr:uid="{00000000-0005-0000-0000-0000D3020000}"/>
    <cellStyle name="Accent4 2 8" xfId="1330" xr:uid="{00000000-0005-0000-0000-0000D4020000}"/>
    <cellStyle name="Accent4 2 9" xfId="1331" xr:uid="{00000000-0005-0000-0000-0000D5020000}"/>
    <cellStyle name="Accent4 3" xfId="1332" xr:uid="{00000000-0005-0000-0000-0000D6020000}"/>
    <cellStyle name="Accent5 2" xfId="33" xr:uid="{00000000-0005-0000-0000-0000D7020000}"/>
    <cellStyle name="Accent5 2 2" xfId="1333" xr:uid="{00000000-0005-0000-0000-0000D8020000}"/>
    <cellStyle name="Accent5 2 3" xfId="1334" xr:uid="{00000000-0005-0000-0000-0000D9020000}"/>
    <cellStyle name="Accent5 2 4" xfId="1335" xr:uid="{00000000-0005-0000-0000-0000DA020000}"/>
    <cellStyle name="Accent5 2 5" xfId="1336" xr:uid="{00000000-0005-0000-0000-0000DB020000}"/>
    <cellStyle name="Accent5 2 6" xfId="1337" xr:uid="{00000000-0005-0000-0000-0000DC020000}"/>
    <cellStyle name="Accent5 2 7" xfId="1338" xr:uid="{00000000-0005-0000-0000-0000DD020000}"/>
    <cellStyle name="Accent5 2 8" xfId="1339" xr:uid="{00000000-0005-0000-0000-0000DE020000}"/>
    <cellStyle name="Accent5 2 9" xfId="1340" xr:uid="{00000000-0005-0000-0000-0000DF020000}"/>
    <cellStyle name="Accent5 3" xfId="1341" xr:uid="{00000000-0005-0000-0000-0000E0020000}"/>
    <cellStyle name="Accent6 2" xfId="34" xr:uid="{00000000-0005-0000-0000-0000E1020000}"/>
    <cellStyle name="Accent6 2 2" xfId="1342" xr:uid="{00000000-0005-0000-0000-0000E2020000}"/>
    <cellStyle name="Accent6 2 3" xfId="1343" xr:uid="{00000000-0005-0000-0000-0000E3020000}"/>
    <cellStyle name="Accent6 2 4" xfId="1344" xr:uid="{00000000-0005-0000-0000-0000E4020000}"/>
    <cellStyle name="Accent6 2 5" xfId="1345" xr:uid="{00000000-0005-0000-0000-0000E5020000}"/>
    <cellStyle name="Accent6 2 6" xfId="1346" xr:uid="{00000000-0005-0000-0000-0000E6020000}"/>
    <cellStyle name="Accent6 2 7" xfId="1347" xr:uid="{00000000-0005-0000-0000-0000E7020000}"/>
    <cellStyle name="Accent6 2 8" xfId="1348" xr:uid="{00000000-0005-0000-0000-0000E8020000}"/>
    <cellStyle name="Accent6 2 9" xfId="1349" xr:uid="{00000000-0005-0000-0000-0000E9020000}"/>
    <cellStyle name="Accent6 3" xfId="1350" xr:uid="{00000000-0005-0000-0000-0000EA020000}"/>
    <cellStyle name="Accounting w/$" xfId="1351" xr:uid="{00000000-0005-0000-0000-0000EB020000}"/>
    <cellStyle name="Accounting w/$ Total" xfId="1352" xr:uid="{00000000-0005-0000-0000-0000EC020000}"/>
    <cellStyle name="Accounting w/$ Total 10" xfId="10242" xr:uid="{00000000-0005-0000-0000-0000ED020000}"/>
    <cellStyle name="Accounting w/$ Total 11" xfId="10244" xr:uid="{00000000-0005-0000-0000-0000EE020000}"/>
    <cellStyle name="Accounting w/$ Total 12" xfId="10445" xr:uid="{00000000-0005-0000-0000-0000EF020000}"/>
    <cellStyle name="Accounting w/$ Total 13" xfId="10255" xr:uid="{00000000-0005-0000-0000-0000F0020000}"/>
    <cellStyle name="Accounting w/$ Total 14" xfId="10260" xr:uid="{00000000-0005-0000-0000-0000F1020000}"/>
    <cellStyle name="Accounting w/$ Total 15" xfId="11071" xr:uid="{00000000-0005-0000-0000-0000F2020000}"/>
    <cellStyle name="Accounting w/$ Total 16" xfId="11102" xr:uid="{00000000-0005-0000-0000-0000F3020000}"/>
    <cellStyle name="Accounting w/$ Total 2" xfId="10204" xr:uid="{00000000-0005-0000-0000-0000F4020000}"/>
    <cellStyle name="Accounting w/$ Total 3" xfId="10424" xr:uid="{00000000-0005-0000-0000-0000F5020000}"/>
    <cellStyle name="Accounting w/$ Total 4" xfId="10210" xr:uid="{00000000-0005-0000-0000-0000F6020000}"/>
    <cellStyle name="Accounting w/$ Total 5" xfId="10432" xr:uid="{00000000-0005-0000-0000-0000F7020000}"/>
    <cellStyle name="Accounting w/$ Total 6" xfId="10228" xr:uid="{00000000-0005-0000-0000-0000F8020000}"/>
    <cellStyle name="Accounting w/$ Total 7" xfId="10434" xr:uid="{00000000-0005-0000-0000-0000F9020000}"/>
    <cellStyle name="Accounting w/$ Total 8" xfId="10438" xr:uid="{00000000-0005-0000-0000-0000FA020000}"/>
    <cellStyle name="Accounting w/$ Total 9" xfId="10235" xr:uid="{00000000-0005-0000-0000-0000FB020000}"/>
    <cellStyle name="Accounting w/o $" xfId="1353" xr:uid="{00000000-0005-0000-0000-0000FC020000}"/>
    <cellStyle name="Acinput" xfId="1354" xr:uid="{00000000-0005-0000-0000-0000FD020000}"/>
    <cellStyle name="Acinput 2" xfId="5686" xr:uid="{00000000-0005-0000-0000-0000FE020000}"/>
    <cellStyle name="Acinput 3" xfId="10221" xr:uid="{00000000-0005-0000-0000-0000FF020000}"/>
    <cellStyle name="Acinput,," xfId="1355" xr:uid="{00000000-0005-0000-0000-000000030000}"/>
    <cellStyle name="Acinput,, 2" xfId="5687" xr:uid="{00000000-0005-0000-0000-000001030000}"/>
    <cellStyle name="Acinput,, 3" xfId="10220" xr:uid="{00000000-0005-0000-0000-000002030000}"/>
    <cellStyle name="Acoutput" xfId="1356" xr:uid="{00000000-0005-0000-0000-000003030000}"/>
    <cellStyle name="Acoutput 2" xfId="5688" xr:uid="{00000000-0005-0000-0000-000004030000}"/>
    <cellStyle name="Acoutput 3" xfId="10219" xr:uid="{00000000-0005-0000-0000-000005030000}"/>
    <cellStyle name="Acoutput,," xfId="1357" xr:uid="{00000000-0005-0000-0000-000006030000}"/>
    <cellStyle name="Acoutput,, 2" xfId="5689" xr:uid="{00000000-0005-0000-0000-000007030000}"/>
    <cellStyle name="Acoutput,, 3" xfId="10218" xr:uid="{00000000-0005-0000-0000-000008030000}"/>
    <cellStyle name="Actual Date" xfId="1358" xr:uid="{00000000-0005-0000-0000-000009030000}"/>
    <cellStyle name="AFE" xfId="1359" xr:uid="{00000000-0005-0000-0000-00000A030000}"/>
    <cellStyle name="al" xfId="1360" xr:uid="{00000000-0005-0000-0000-00000B030000}"/>
    <cellStyle name="Amount_EQU_RIGH.XLS_Equity market_Preferred Securities " xfId="1361" xr:uid="{00000000-0005-0000-0000-00000C030000}"/>
    <cellStyle name="Apershare" xfId="1362" xr:uid="{00000000-0005-0000-0000-00000D030000}"/>
    <cellStyle name="Apershare 2" xfId="5690" xr:uid="{00000000-0005-0000-0000-00000E030000}"/>
    <cellStyle name="Apershare 3" xfId="10217" xr:uid="{00000000-0005-0000-0000-00000F030000}"/>
    <cellStyle name="Aprice" xfId="1363" xr:uid="{00000000-0005-0000-0000-000010030000}"/>
    <cellStyle name="Aprice 2" xfId="5691" xr:uid="{00000000-0005-0000-0000-000011030000}"/>
    <cellStyle name="Aprice 3" xfId="10216" xr:uid="{00000000-0005-0000-0000-000012030000}"/>
    <cellStyle name="ar" xfId="1364" xr:uid="{00000000-0005-0000-0000-000013030000}"/>
    <cellStyle name="ar 10" xfId="10436" xr:uid="{00000000-0005-0000-0000-000014030000}"/>
    <cellStyle name="ar 11" xfId="10233" xr:uid="{00000000-0005-0000-0000-000015030000}"/>
    <cellStyle name="ar 12" xfId="10441" xr:uid="{00000000-0005-0000-0000-000016030000}"/>
    <cellStyle name="ar 13" xfId="10243" xr:uid="{00000000-0005-0000-0000-000017030000}"/>
    <cellStyle name="ar 14" xfId="10449" xr:uid="{00000000-0005-0000-0000-000018030000}"/>
    <cellStyle name="ar 15" xfId="10453" xr:uid="{00000000-0005-0000-0000-000019030000}"/>
    <cellStyle name="ar 16" xfId="10254" xr:uid="{00000000-0005-0000-0000-00001A030000}"/>
    <cellStyle name="ar 17" xfId="10456" xr:uid="{00000000-0005-0000-0000-00001B030000}"/>
    <cellStyle name="ar 18" xfId="10259" xr:uid="{00000000-0005-0000-0000-00001C030000}"/>
    <cellStyle name="ar 19" xfId="10457" xr:uid="{00000000-0005-0000-0000-00001D030000}"/>
    <cellStyle name="ar 2" xfId="6863" xr:uid="{00000000-0005-0000-0000-00001E030000}"/>
    <cellStyle name="ar 2 10" xfId="10062" xr:uid="{00000000-0005-0000-0000-00001F030000}"/>
    <cellStyle name="ar 2 11" xfId="10292" xr:uid="{00000000-0005-0000-0000-000020030000}"/>
    <cellStyle name="ar 2 12" xfId="10066" xr:uid="{00000000-0005-0000-0000-000021030000}"/>
    <cellStyle name="ar 2 13" xfId="10069" xr:uid="{00000000-0005-0000-0000-000022030000}"/>
    <cellStyle name="ar 2 14" xfId="10295" xr:uid="{00000000-0005-0000-0000-000023030000}"/>
    <cellStyle name="ar 2 15" xfId="10072" xr:uid="{00000000-0005-0000-0000-000024030000}"/>
    <cellStyle name="ar 2 16" xfId="10298" xr:uid="{00000000-0005-0000-0000-000025030000}"/>
    <cellStyle name="ar 2 17" xfId="10075" xr:uid="{00000000-0005-0000-0000-000026030000}"/>
    <cellStyle name="ar 2 18" xfId="10304" xr:uid="{00000000-0005-0000-0000-000027030000}"/>
    <cellStyle name="ar 2 19" xfId="10078" xr:uid="{00000000-0005-0000-0000-000028030000}"/>
    <cellStyle name="ar 2 2" xfId="10307" xr:uid="{00000000-0005-0000-0000-000029030000}"/>
    <cellStyle name="ar 2 20" xfId="10301" xr:uid="{00000000-0005-0000-0000-00002A030000}"/>
    <cellStyle name="ar 2 21" xfId="10081" xr:uid="{00000000-0005-0000-0000-00002B030000}"/>
    <cellStyle name="ar 2 22" xfId="11090" xr:uid="{00000000-0005-0000-0000-00002C030000}"/>
    <cellStyle name="ar 2 23" xfId="11133" xr:uid="{00000000-0005-0000-0000-00002D030000}"/>
    <cellStyle name="ar 2 3" xfId="10290" xr:uid="{00000000-0005-0000-0000-00002E030000}"/>
    <cellStyle name="ar 2 4" xfId="10054" xr:uid="{00000000-0005-0000-0000-00002F030000}"/>
    <cellStyle name="ar 2 5" xfId="10051" xr:uid="{00000000-0005-0000-0000-000030030000}"/>
    <cellStyle name="ar 2 6" xfId="10280" xr:uid="{00000000-0005-0000-0000-000031030000}"/>
    <cellStyle name="ar 2 7" xfId="10058" xr:uid="{00000000-0005-0000-0000-000032030000}"/>
    <cellStyle name="ar 2 8" xfId="10289" xr:uid="{00000000-0005-0000-0000-000033030000}"/>
    <cellStyle name="ar 2 9" xfId="10283" xr:uid="{00000000-0005-0000-0000-000034030000}"/>
    <cellStyle name="ar 20" xfId="11139" xr:uid="{00000000-0005-0000-0000-000035030000}"/>
    <cellStyle name="ar 21" xfId="11101" xr:uid="{00000000-0005-0000-0000-000036030000}"/>
    <cellStyle name="ar 3" xfId="10029" xr:uid="{00000000-0005-0000-0000-000037030000}"/>
    <cellStyle name="ar 4" xfId="10199" xr:uid="{00000000-0005-0000-0000-000038030000}"/>
    <cellStyle name="ar 5" xfId="10422" xr:uid="{00000000-0005-0000-0000-000039030000}"/>
    <cellStyle name="ar 6" xfId="10427" xr:uid="{00000000-0005-0000-0000-00003A030000}"/>
    <cellStyle name="ar 7" xfId="10215" xr:uid="{00000000-0005-0000-0000-00003B030000}"/>
    <cellStyle name="ar 8" xfId="10227" xr:uid="{00000000-0005-0000-0000-00003C030000}"/>
    <cellStyle name="ar 9" xfId="10230" xr:uid="{00000000-0005-0000-0000-00003D030000}"/>
    <cellStyle name="Arial 10" xfId="1365" xr:uid="{00000000-0005-0000-0000-00003E030000}"/>
    <cellStyle name="Arial 12" xfId="1366" xr:uid="{00000000-0005-0000-0000-00003F030000}"/>
    <cellStyle name="Availability" xfId="1367" xr:uid="{00000000-0005-0000-0000-000040030000}"/>
    <cellStyle name="Avertissement" xfId="1368" xr:uid="{00000000-0005-0000-0000-000041030000}"/>
    <cellStyle name="Bad 2" xfId="35" xr:uid="{00000000-0005-0000-0000-000042030000}"/>
    <cellStyle name="Bad 2 2" xfId="1369" xr:uid="{00000000-0005-0000-0000-000043030000}"/>
    <cellStyle name="Bad 2 3" xfId="1370" xr:uid="{00000000-0005-0000-0000-000044030000}"/>
    <cellStyle name="Bad 2 4" xfId="1371" xr:uid="{00000000-0005-0000-0000-000045030000}"/>
    <cellStyle name="Bad 2 5" xfId="1372" xr:uid="{00000000-0005-0000-0000-000046030000}"/>
    <cellStyle name="Bad 2 6" xfId="1373" xr:uid="{00000000-0005-0000-0000-000047030000}"/>
    <cellStyle name="Bad 2 7" xfId="1374" xr:uid="{00000000-0005-0000-0000-000048030000}"/>
    <cellStyle name="Bad 2 8" xfId="1375" xr:uid="{00000000-0005-0000-0000-000049030000}"/>
    <cellStyle name="Bad 2 9" xfId="1376" xr:uid="{00000000-0005-0000-0000-00004A030000}"/>
    <cellStyle name="Bad 3" xfId="1377" xr:uid="{00000000-0005-0000-0000-00004B030000}"/>
    <cellStyle name="Band 2" xfId="1378" xr:uid="{00000000-0005-0000-0000-00004C030000}"/>
    <cellStyle name="Band 2 2" xfId="5692" xr:uid="{00000000-0005-0000-0000-00004D030000}"/>
    <cellStyle name="Band 2 3" xfId="10213" xr:uid="{00000000-0005-0000-0000-00004E030000}"/>
    <cellStyle name="Blank" xfId="1379" xr:uid="{00000000-0005-0000-0000-00004F030000}"/>
    <cellStyle name="Blue" xfId="1380" xr:uid="{00000000-0005-0000-0000-000050030000}"/>
    <cellStyle name="Bold/Border" xfId="1381" xr:uid="{00000000-0005-0000-0000-000051030000}"/>
    <cellStyle name="Bold/Border 2" xfId="5693" xr:uid="{00000000-0005-0000-0000-000052030000}"/>
    <cellStyle name="Bold/Border 2 2" xfId="10894" xr:uid="{00000000-0005-0000-0000-000053030000}"/>
    <cellStyle name="Bold/Border 2 3" xfId="11121" xr:uid="{00000000-0005-0000-0000-000054030000}"/>
    <cellStyle name="Bold/Border 3" xfId="10430" xr:uid="{00000000-0005-0000-0000-000055030000}"/>
    <cellStyle name="Bold/Border 4" xfId="10440" xr:uid="{00000000-0005-0000-0000-000056030000}"/>
    <cellStyle name="Bold/Border 5" xfId="10246" xr:uid="{00000000-0005-0000-0000-000057030000}"/>
    <cellStyle name="Bold/Border 6" xfId="10450" xr:uid="{00000000-0005-0000-0000-000058030000}"/>
    <cellStyle name="Bold/Border 7" xfId="10253" xr:uid="{00000000-0005-0000-0000-000059030000}"/>
    <cellStyle name="Border Heavy" xfId="1382" xr:uid="{00000000-0005-0000-0000-00005A030000}"/>
    <cellStyle name="Border Thin" xfId="1383" xr:uid="{00000000-0005-0000-0000-00005B030000}"/>
    <cellStyle name="Border Thin 2" xfId="10224" xr:uid="{00000000-0005-0000-0000-00005C030000}"/>
    <cellStyle name="Border Thin 3" xfId="10232" xr:uid="{00000000-0005-0000-0000-00005D030000}"/>
    <cellStyle name="Border Thin 4" xfId="10444" xr:uid="{00000000-0005-0000-0000-00005E030000}"/>
    <cellStyle name="Border Thin 5" xfId="10446" xr:uid="{00000000-0005-0000-0000-00005F030000}"/>
    <cellStyle name="Border Thin 6" xfId="10249" xr:uid="{00000000-0005-0000-0000-000060030000}"/>
    <cellStyle name="Border Thin 7" xfId="11072" xr:uid="{00000000-0005-0000-0000-000061030000}"/>
    <cellStyle name="Border, Bottom" xfId="1384" xr:uid="{00000000-0005-0000-0000-000062030000}"/>
    <cellStyle name="Border, Bottom 2" xfId="5694" xr:uid="{00000000-0005-0000-0000-000063030000}"/>
    <cellStyle name="Border, Bottom 2 2" xfId="10891" xr:uid="{00000000-0005-0000-0000-000064030000}"/>
    <cellStyle name="Border, Bottom 2 3" xfId="11122" xr:uid="{00000000-0005-0000-0000-000065030000}"/>
    <cellStyle name="Border, Bottom 3" xfId="10429" xr:uid="{00000000-0005-0000-0000-000066030000}"/>
    <cellStyle name="Border, Bottom 4" xfId="10439" xr:uid="{00000000-0005-0000-0000-000067030000}"/>
    <cellStyle name="Border, Bottom 5" xfId="10245" xr:uid="{00000000-0005-0000-0000-000068030000}"/>
    <cellStyle name="Border, Bottom 6" xfId="10448" xr:uid="{00000000-0005-0000-0000-000069030000}"/>
    <cellStyle name="Border, Bottom 7" xfId="10252" xr:uid="{00000000-0005-0000-0000-00006A030000}"/>
    <cellStyle name="Border, Left" xfId="1385" xr:uid="{00000000-0005-0000-0000-00006B030000}"/>
    <cellStyle name="Border, Left 2" xfId="5695" xr:uid="{00000000-0005-0000-0000-00006C030000}"/>
    <cellStyle name="Border, Left 3" xfId="10212" xr:uid="{00000000-0005-0000-0000-00006D030000}"/>
    <cellStyle name="Border, Right" xfId="1386" xr:uid="{00000000-0005-0000-0000-00006E030000}"/>
    <cellStyle name="Border, Top" xfId="1387" xr:uid="{00000000-0005-0000-0000-00006F030000}"/>
    <cellStyle name="Border, Top 10" xfId="10231" xr:uid="{00000000-0005-0000-0000-000070030000}"/>
    <cellStyle name="Border, Top 11" xfId="10437" xr:uid="{00000000-0005-0000-0000-000071030000}"/>
    <cellStyle name="Border, Top 12" xfId="10238" xr:uid="{00000000-0005-0000-0000-000072030000}"/>
    <cellStyle name="Border, Top 13" xfId="10241" xr:uid="{00000000-0005-0000-0000-000073030000}"/>
    <cellStyle name="Border, Top 14" xfId="10443" xr:uid="{00000000-0005-0000-0000-000074030000}"/>
    <cellStyle name="Border, Top 15" xfId="10248" xr:uid="{00000000-0005-0000-0000-000075030000}"/>
    <cellStyle name="Border, Top 16" xfId="10251" xr:uid="{00000000-0005-0000-0000-000076030000}"/>
    <cellStyle name="Border, Top 17" xfId="10452" xr:uid="{00000000-0005-0000-0000-000077030000}"/>
    <cellStyle name="Border, Top 18" xfId="10258" xr:uid="{00000000-0005-0000-0000-000078030000}"/>
    <cellStyle name="Border, Top 19" xfId="10454" xr:uid="{00000000-0005-0000-0000-000079030000}"/>
    <cellStyle name="Border, Top 2" xfId="10030" xr:uid="{00000000-0005-0000-0000-00007A030000}"/>
    <cellStyle name="Border, Top 20" xfId="11073" xr:uid="{00000000-0005-0000-0000-00007B030000}"/>
    <cellStyle name="Border, Top 21" xfId="11100" xr:uid="{00000000-0005-0000-0000-00007C030000}"/>
    <cellStyle name="Border, Top 3" xfId="10197" xr:uid="{00000000-0005-0000-0000-00007D030000}"/>
    <cellStyle name="Border, Top 4" xfId="10421" xr:uid="{00000000-0005-0000-0000-00007E030000}"/>
    <cellStyle name="Border, Top 5" xfId="10206" xr:uid="{00000000-0005-0000-0000-00007F030000}"/>
    <cellStyle name="Border, Top 6" xfId="10211" xr:uid="{00000000-0005-0000-0000-000080030000}"/>
    <cellStyle name="Border, Top 7" xfId="10425" xr:uid="{00000000-0005-0000-0000-000081030000}"/>
    <cellStyle name="Border, Top 8" xfId="10428" xr:uid="{00000000-0005-0000-0000-000082030000}"/>
    <cellStyle name="Border, Top 9" xfId="10433" xr:uid="{00000000-0005-0000-0000-000083030000}"/>
    <cellStyle name="British Pound" xfId="1388" xr:uid="{00000000-0005-0000-0000-000084030000}"/>
    <cellStyle name="BritPound" xfId="1389" xr:uid="{00000000-0005-0000-0000-000085030000}"/>
    <cellStyle name="Bullet" xfId="1390" xr:uid="{00000000-0005-0000-0000-000086030000}"/>
    <cellStyle name="Calc Currency (0)" xfId="1391" xr:uid="{00000000-0005-0000-0000-000087030000}"/>
    <cellStyle name="Calc Currency (2)" xfId="1392" xr:uid="{00000000-0005-0000-0000-000088030000}"/>
    <cellStyle name="Calc Percent (0)" xfId="1393" xr:uid="{00000000-0005-0000-0000-000089030000}"/>
    <cellStyle name="Calc Percent (1)" xfId="1394" xr:uid="{00000000-0005-0000-0000-00008A030000}"/>
    <cellStyle name="Calc Percent (2)" xfId="1395" xr:uid="{00000000-0005-0000-0000-00008B030000}"/>
    <cellStyle name="Calc Units (0)" xfId="1396" xr:uid="{00000000-0005-0000-0000-00008C030000}"/>
    <cellStyle name="Calc Units (1)" xfId="1397" xr:uid="{00000000-0005-0000-0000-00008D030000}"/>
    <cellStyle name="Calc Units (2)" xfId="1398" xr:uid="{00000000-0005-0000-0000-00008E030000}"/>
    <cellStyle name="Calcul" xfId="1399" xr:uid="{00000000-0005-0000-0000-00008F030000}"/>
    <cellStyle name="Calcul 10" xfId="10229" xr:uid="{00000000-0005-0000-0000-000090030000}"/>
    <cellStyle name="Calcul 11" xfId="10435" xr:uid="{00000000-0005-0000-0000-000091030000}"/>
    <cellStyle name="Calcul 12" xfId="10237" xr:uid="{00000000-0005-0000-0000-000092030000}"/>
    <cellStyle name="Calcul 13" xfId="10240" xr:uid="{00000000-0005-0000-0000-000093030000}"/>
    <cellStyle name="Calcul 14" xfId="10442" xr:uid="{00000000-0005-0000-0000-000094030000}"/>
    <cellStyle name="Calcul 15" xfId="10247" xr:uid="{00000000-0005-0000-0000-000095030000}"/>
    <cellStyle name="Calcul 16" xfId="10250" xr:uid="{00000000-0005-0000-0000-000096030000}"/>
    <cellStyle name="Calcul 17" xfId="10447" xr:uid="{00000000-0005-0000-0000-000097030000}"/>
    <cellStyle name="Calcul 18" xfId="10257" xr:uid="{00000000-0005-0000-0000-000098030000}"/>
    <cellStyle name="Calcul 19" xfId="10451" xr:uid="{00000000-0005-0000-0000-000099030000}"/>
    <cellStyle name="Calcul 2" xfId="10031" xr:uid="{00000000-0005-0000-0000-00009A030000}"/>
    <cellStyle name="Calcul 20" xfId="11074" xr:uid="{00000000-0005-0000-0000-00009B030000}"/>
    <cellStyle name="Calcul 21" xfId="11099" xr:uid="{00000000-0005-0000-0000-00009C030000}"/>
    <cellStyle name="Calcul 3" xfId="10196" xr:uid="{00000000-0005-0000-0000-00009D030000}"/>
    <cellStyle name="Calcul 4" xfId="10420" xr:uid="{00000000-0005-0000-0000-00009E030000}"/>
    <cellStyle name="Calcul 5" xfId="10203" xr:uid="{00000000-0005-0000-0000-00009F030000}"/>
    <cellStyle name="Calcul 6" xfId="10209" xr:uid="{00000000-0005-0000-0000-0000A0030000}"/>
    <cellStyle name="Calcul 7" xfId="10423" xr:uid="{00000000-0005-0000-0000-0000A1030000}"/>
    <cellStyle name="Calcul 8" xfId="10426" xr:uid="{00000000-0005-0000-0000-0000A2030000}"/>
    <cellStyle name="Calcul 9" xfId="10431" xr:uid="{00000000-0005-0000-0000-0000A3030000}"/>
    <cellStyle name="Calculation 2" xfId="36" xr:uid="{00000000-0005-0000-0000-0000A4030000}"/>
    <cellStyle name="Calculation 2 10" xfId="9745" xr:uid="{00000000-0005-0000-0000-0000A5030000}"/>
    <cellStyle name="Calculation 2 10 10" xfId="10839" xr:uid="{00000000-0005-0000-0000-0000A6030000}"/>
    <cellStyle name="Calculation 2 10 11" xfId="10536" xr:uid="{00000000-0005-0000-0000-0000A7030000}"/>
    <cellStyle name="Calculation 2 10 12" xfId="10910" xr:uid="{00000000-0005-0000-0000-0000A8030000}"/>
    <cellStyle name="Calculation 2 10 13" xfId="10548" xr:uid="{00000000-0005-0000-0000-0000A9030000}"/>
    <cellStyle name="Calculation 2 10 14" xfId="10957" xr:uid="{00000000-0005-0000-0000-0000AA030000}"/>
    <cellStyle name="Calculation 2 10 15" xfId="10981" xr:uid="{00000000-0005-0000-0000-0000AB030000}"/>
    <cellStyle name="Calculation 2 10 16" xfId="10999" xr:uid="{00000000-0005-0000-0000-0000AC030000}"/>
    <cellStyle name="Calculation 2 10 17" xfId="11142" xr:uid="{00000000-0005-0000-0000-0000AD030000}"/>
    <cellStyle name="Calculation 2 10 18" xfId="11160" xr:uid="{00000000-0005-0000-0000-0000AE030000}"/>
    <cellStyle name="Calculation 2 10 2" xfId="10472" xr:uid="{00000000-0005-0000-0000-0000AF030000}"/>
    <cellStyle name="Calculation 2 10 3" xfId="10615" xr:uid="{00000000-0005-0000-0000-0000B0030000}"/>
    <cellStyle name="Calculation 2 10 4" xfId="10655" xr:uid="{00000000-0005-0000-0000-0000B1030000}"/>
    <cellStyle name="Calculation 2 10 5" xfId="10683" xr:uid="{00000000-0005-0000-0000-0000B2030000}"/>
    <cellStyle name="Calculation 2 10 6" xfId="10498" xr:uid="{00000000-0005-0000-0000-0000B3030000}"/>
    <cellStyle name="Calculation 2 10 7" xfId="10746" xr:uid="{00000000-0005-0000-0000-0000B4030000}"/>
    <cellStyle name="Calculation 2 10 8" xfId="10516" xr:uid="{00000000-0005-0000-0000-0000B5030000}"/>
    <cellStyle name="Calculation 2 10 9" xfId="10801" xr:uid="{00000000-0005-0000-0000-0000B6030000}"/>
    <cellStyle name="Calculation 2 11" xfId="10584" xr:uid="{00000000-0005-0000-0000-0000B7030000}"/>
    <cellStyle name="Calculation 2 12" xfId="10654" xr:uid="{00000000-0005-0000-0000-0000B8030000}"/>
    <cellStyle name="Calculation 2 13" xfId="10775" xr:uid="{00000000-0005-0000-0000-0000B9030000}"/>
    <cellStyle name="Calculation 2 14" xfId="10838" xr:uid="{00000000-0005-0000-0000-0000BA030000}"/>
    <cellStyle name="Calculation 2 15" xfId="10888" xr:uid="{00000000-0005-0000-0000-0000BB030000}"/>
    <cellStyle name="Calculation 2 16" xfId="10935" xr:uid="{00000000-0005-0000-0000-0000BC030000}"/>
    <cellStyle name="Calculation 2 17" xfId="11023" xr:uid="{00000000-0005-0000-0000-0000BD030000}"/>
    <cellStyle name="Calculation 2 2" xfId="64" xr:uid="{00000000-0005-0000-0000-0000BE030000}"/>
    <cellStyle name="Calculation 2 2 10" xfId="11031" xr:uid="{00000000-0005-0000-0000-0000BF030000}"/>
    <cellStyle name="Calculation 2 2 2" xfId="84" xr:uid="{00000000-0005-0000-0000-0000C0030000}"/>
    <cellStyle name="Calculation 2 2 2 2" xfId="9766" xr:uid="{00000000-0005-0000-0000-0000C1030000}"/>
    <cellStyle name="Calculation 2 2 2 2 10" xfId="10859" xr:uid="{00000000-0005-0000-0000-0000C2030000}"/>
    <cellStyle name="Calculation 2 2 2 2 11" xfId="10896" xr:uid="{00000000-0005-0000-0000-0000C3030000}"/>
    <cellStyle name="Calculation 2 2 2 2 12" xfId="10928" xr:uid="{00000000-0005-0000-0000-0000C4030000}"/>
    <cellStyle name="Calculation 2 2 2 2 13" xfId="10951" xr:uid="{00000000-0005-0000-0000-0000C5030000}"/>
    <cellStyle name="Calculation 2 2 2 2 14" xfId="10975" xr:uid="{00000000-0005-0000-0000-0000C6030000}"/>
    <cellStyle name="Calculation 2 2 2 2 15" xfId="10995" xr:uid="{00000000-0005-0000-0000-0000C7030000}"/>
    <cellStyle name="Calculation 2 2 2 2 16" xfId="11017" xr:uid="{00000000-0005-0000-0000-0000C8030000}"/>
    <cellStyle name="Calculation 2 2 2 2 17" xfId="11156" xr:uid="{00000000-0005-0000-0000-0000C9030000}"/>
    <cellStyle name="Calculation 2 2 2 2 18" xfId="11180" xr:uid="{00000000-0005-0000-0000-0000CA030000}"/>
    <cellStyle name="Calculation 2 2 2 2 2" xfId="10461" xr:uid="{00000000-0005-0000-0000-0000CB030000}"/>
    <cellStyle name="Calculation 2 2 2 2 3" xfId="10635" xr:uid="{00000000-0005-0000-0000-0000CC030000}"/>
    <cellStyle name="Calculation 2 2 2 2 4" xfId="10675" xr:uid="{00000000-0005-0000-0000-0000CD030000}"/>
    <cellStyle name="Calculation 2 2 2 2 5" xfId="10703" xr:uid="{00000000-0005-0000-0000-0000CE030000}"/>
    <cellStyle name="Calculation 2 2 2 2 6" xfId="10718" xr:uid="{00000000-0005-0000-0000-0000CF030000}"/>
    <cellStyle name="Calculation 2 2 2 2 7" xfId="10766" xr:uid="{00000000-0005-0000-0000-0000D0030000}"/>
    <cellStyle name="Calculation 2 2 2 2 8" xfId="10797" xr:uid="{00000000-0005-0000-0000-0000D1030000}"/>
    <cellStyle name="Calculation 2 2 2 2 9" xfId="10822" xr:uid="{00000000-0005-0000-0000-0000D2030000}"/>
    <cellStyle name="Calculation 2 2 2 3" xfId="10561" xr:uid="{00000000-0005-0000-0000-0000D3030000}"/>
    <cellStyle name="Calculation 2 2 2 4" xfId="10607" xr:uid="{00000000-0005-0000-0000-0000D4030000}"/>
    <cellStyle name="Calculation 2 2 2 5" xfId="10729" xr:uid="{00000000-0005-0000-0000-0000D5030000}"/>
    <cellStyle name="Calculation 2 2 2 6" xfId="10785" xr:uid="{00000000-0005-0000-0000-0000D6030000}"/>
    <cellStyle name="Calculation 2 2 2 7" xfId="10870" xr:uid="{00000000-0005-0000-0000-0000D7030000}"/>
    <cellStyle name="Calculation 2 2 2 8" xfId="10903" xr:uid="{00000000-0005-0000-0000-0000D8030000}"/>
    <cellStyle name="Calculation 2 2 2 9" xfId="11045" xr:uid="{00000000-0005-0000-0000-0000D9030000}"/>
    <cellStyle name="Calculation 2 2 3" xfId="9752" xr:uid="{00000000-0005-0000-0000-0000DA030000}"/>
    <cellStyle name="Calculation 2 2 3 10" xfId="10845" xr:uid="{00000000-0005-0000-0000-0000DB030000}"/>
    <cellStyle name="Calculation 2 2 3 11" xfId="10542" xr:uid="{00000000-0005-0000-0000-0000DC030000}"/>
    <cellStyle name="Calculation 2 2 3 12" xfId="10916" xr:uid="{00000000-0005-0000-0000-0000DD030000}"/>
    <cellStyle name="Calculation 2 2 3 13" xfId="10937" xr:uid="{00000000-0005-0000-0000-0000DE030000}"/>
    <cellStyle name="Calculation 2 2 3 14" xfId="10963" xr:uid="{00000000-0005-0000-0000-0000DF030000}"/>
    <cellStyle name="Calculation 2 2 3 15" xfId="10985" xr:uid="{00000000-0005-0000-0000-0000E0030000}"/>
    <cellStyle name="Calculation 2 2 3 16" xfId="11005" xr:uid="{00000000-0005-0000-0000-0000E1030000}"/>
    <cellStyle name="Calculation 2 2 3 17" xfId="11146" xr:uid="{00000000-0005-0000-0000-0000E2030000}"/>
    <cellStyle name="Calculation 2 2 3 18" xfId="11166" xr:uid="{00000000-0005-0000-0000-0000E3030000}"/>
    <cellStyle name="Calculation 2 2 3 2" xfId="10477" xr:uid="{00000000-0005-0000-0000-0000E4030000}"/>
    <cellStyle name="Calculation 2 2 3 3" xfId="10621" xr:uid="{00000000-0005-0000-0000-0000E5030000}"/>
    <cellStyle name="Calculation 2 2 3 4" xfId="10661" xr:uid="{00000000-0005-0000-0000-0000E6030000}"/>
    <cellStyle name="Calculation 2 2 3 5" xfId="10689" xr:uid="{00000000-0005-0000-0000-0000E7030000}"/>
    <cellStyle name="Calculation 2 2 3 6" xfId="10504" xr:uid="{00000000-0005-0000-0000-0000E8030000}"/>
    <cellStyle name="Calculation 2 2 3 7" xfId="10752" xr:uid="{00000000-0005-0000-0000-0000E9030000}"/>
    <cellStyle name="Calculation 2 2 3 8" xfId="10512" xr:uid="{00000000-0005-0000-0000-0000EA030000}"/>
    <cellStyle name="Calculation 2 2 3 9" xfId="10808" xr:uid="{00000000-0005-0000-0000-0000EB030000}"/>
    <cellStyle name="Calculation 2 2 4" xfId="10573" xr:uid="{00000000-0005-0000-0000-0000EC030000}"/>
    <cellStyle name="Calculation 2 2 5" xfId="10646" xr:uid="{00000000-0005-0000-0000-0000ED030000}"/>
    <cellStyle name="Calculation 2 2 6" xfId="10741" xr:uid="{00000000-0005-0000-0000-0000EE030000}"/>
    <cellStyle name="Calculation 2 2 7" xfId="10832" xr:uid="{00000000-0005-0000-0000-0000EF030000}"/>
    <cellStyle name="Calculation 2 2 8" xfId="10882" xr:uid="{00000000-0005-0000-0000-0000F0030000}"/>
    <cellStyle name="Calculation 2 2 9" xfId="10907" xr:uid="{00000000-0005-0000-0000-0000F1030000}"/>
    <cellStyle name="Calculation 2 3" xfId="78" xr:uid="{00000000-0005-0000-0000-0000F2030000}"/>
    <cellStyle name="Calculation 2 3 2" xfId="9760" xr:uid="{00000000-0005-0000-0000-0000F3030000}"/>
    <cellStyle name="Calculation 2 3 2 10" xfId="10853" xr:uid="{00000000-0005-0000-0000-0000F4030000}"/>
    <cellStyle name="Calculation 2 3 2 11" xfId="10528" xr:uid="{00000000-0005-0000-0000-0000F5030000}"/>
    <cellStyle name="Calculation 2 3 2 12" xfId="10922" xr:uid="{00000000-0005-0000-0000-0000F6030000}"/>
    <cellStyle name="Calculation 2 3 2 13" xfId="10945" xr:uid="{00000000-0005-0000-0000-0000F7030000}"/>
    <cellStyle name="Calculation 2 3 2 14" xfId="10969" xr:uid="{00000000-0005-0000-0000-0000F8030000}"/>
    <cellStyle name="Calculation 2 3 2 15" xfId="10991" xr:uid="{00000000-0005-0000-0000-0000F9030000}"/>
    <cellStyle name="Calculation 2 3 2 16" xfId="11011" xr:uid="{00000000-0005-0000-0000-0000FA030000}"/>
    <cellStyle name="Calculation 2 3 2 17" xfId="11152" xr:uid="{00000000-0005-0000-0000-0000FB030000}"/>
    <cellStyle name="Calculation 2 3 2 18" xfId="11174" xr:uid="{00000000-0005-0000-0000-0000FC030000}"/>
    <cellStyle name="Calculation 2 3 2 2" xfId="10465" xr:uid="{00000000-0005-0000-0000-0000FD030000}"/>
    <cellStyle name="Calculation 2 3 2 3" xfId="10629" xr:uid="{00000000-0005-0000-0000-0000FE030000}"/>
    <cellStyle name="Calculation 2 3 2 4" xfId="10669" xr:uid="{00000000-0005-0000-0000-0000FF030000}"/>
    <cellStyle name="Calculation 2 3 2 5" xfId="10697" xr:uid="{00000000-0005-0000-0000-000000040000}"/>
    <cellStyle name="Calculation 2 3 2 6" xfId="10490" xr:uid="{00000000-0005-0000-0000-000001040000}"/>
    <cellStyle name="Calculation 2 3 2 7" xfId="10760" xr:uid="{00000000-0005-0000-0000-000002040000}"/>
    <cellStyle name="Calculation 2 3 2 8" xfId="10793" xr:uid="{00000000-0005-0000-0000-000003040000}"/>
    <cellStyle name="Calculation 2 3 2 9" xfId="10816" xr:uid="{00000000-0005-0000-0000-000004040000}"/>
    <cellStyle name="Calculation 2 3 3" xfId="10567" xr:uid="{00000000-0005-0000-0000-000005040000}"/>
    <cellStyle name="Calculation 2 3 4" xfId="10613" xr:uid="{00000000-0005-0000-0000-000006040000}"/>
    <cellStyle name="Calculation 2 3 5" xfId="10735" xr:uid="{00000000-0005-0000-0000-000007040000}"/>
    <cellStyle name="Calculation 2 3 6" xfId="10791" xr:uid="{00000000-0005-0000-0000-000008040000}"/>
    <cellStyle name="Calculation 2 3 7" xfId="10876" xr:uid="{00000000-0005-0000-0000-000009040000}"/>
    <cellStyle name="Calculation 2 3 8" xfId="10905" xr:uid="{00000000-0005-0000-0000-00000A040000}"/>
    <cellStyle name="Calculation 2 3 9" xfId="11039" xr:uid="{00000000-0005-0000-0000-00000B040000}"/>
    <cellStyle name="Calculation 2 4" xfId="1400" xr:uid="{00000000-0005-0000-0000-00000C040000}"/>
    <cellStyle name="Calculation 2 5" xfId="1401" xr:uid="{00000000-0005-0000-0000-00000D040000}"/>
    <cellStyle name="Calculation 2 6" xfId="1402" xr:uid="{00000000-0005-0000-0000-00000E040000}"/>
    <cellStyle name="Calculation 2 7" xfId="1403" xr:uid="{00000000-0005-0000-0000-00000F040000}"/>
    <cellStyle name="Calculation 2 8" xfId="1404" xr:uid="{00000000-0005-0000-0000-000010040000}"/>
    <cellStyle name="Calculation 2 9" xfId="1405" xr:uid="{00000000-0005-0000-0000-000011040000}"/>
    <cellStyle name="Calculation 3" xfId="1406" xr:uid="{00000000-0005-0000-0000-000012040000}"/>
    <cellStyle name="Case" xfId="1407" xr:uid="{00000000-0005-0000-0000-000013040000}"/>
    <cellStyle name="Cellule liée" xfId="1408" xr:uid="{00000000-0005-0000-0000-000014040000}"/>
    <cellStyle name="Check" xfId="1409" xr:uid="{00000000-0005-0000-0000-000015040000}"/>
    <cellStyle name="Check Cell 2" xfId="37" xr:uid="{00000000-0005-0000-0000-000016040000}"/>
    <cellStyle name="Check Cell 2 2" xfId="1410" xr:uid="{00000000-0005-0000-0000-000017040000}"/>
    <cellStyle name="Check Cell 2 3" xfId="1411" xr:uid="{00000000-0005-0000-0000-000018040000}"/>
    <cellStyle name="Check Cell 2 4" xfId="1412" xr:uid="{00000000-0005-0000-0000-000019040000}"/>
    <cellStyle name="Check Cell 2 5" xfId="1413" xr:uid="{00000000-0005-0000-0000-00001A040000}"/>
    <cellStyle name="Check Cell 2 6" xfId="1414" xr:uid="{00000000-0005-0000-0000-00001B040000}"/>
    <cellStyle name="Check Cell 2 7" xfId="1415" xr:uid="{00000000-0005-0000-0000-00001C040000}"/>
    <cellStyle name="Check Cell 2 8" xfId="1416" xr:uid="{00000000-0005-0000-0000-00001D040000}"/>
    <cellStyle name="Check Cell 2 9" xfId="1417" xr:uid="{00000000-0005-0000-0000-00001E040000}"/>
    <cellStyle name="Check Cell 3" xfId="1418" xr:uid="{00000000-0005-0000-0000-00001F040000}"/>
    <cellStyle name="Chiffre" xfId="1419" xr:uid="{00000000-0005-0000-0000-000020040000}"/>
    <cellStyle name="Colhead_left" xfId="1420" xr:uid="{00000000-0005-0000-0000-000021040000}"/>
    <cellStyle name="ColHeading" xfId="1421" xr:uid="{00000000-0005-0000-0000-000022040000}"/>
    <cellStyle name="Column Title" xfId="1422" xr:uid="{00000000-0005-0000-0000-000023040000}"/>
    <cellStyle name="ColumnHeadings" xfId="1423" xr:uid="{00000000-0005-0000-0000-000024040000}"/>
    <cellStyle name="ColumnHeadings2" xfId="1424" xr:uid="{00000000-0005-0000-0000-000025040000}"/>
    <cellStyle name="Comma" xfId="71" builtinId="3"/>
    <cellStyle name="Comma  - Style1" xfId="1425" xr:uid="{00000000-0005-0000-0000-000027040000}"/>
    <cellStyle name="Comma  - Style2" xfId="1426" xr:uid="{00000000-0005-0000-0000-000028040000}"/>
    <cellStyle name="Comma  - Style3" xfId="1427" xr:uid="{00000000-0005-0000-0000-000029040000}"/>
    <cellStyle name="Comma  - Style4" xfId="1428" xr:uid="{00000000-0005-0000-0000-00002A040000}"/>
    <cellStyle name="Comma  - Style5" xfId="1429" xr:uid="{00000000-0005-0000-0000-00002B040000}"/>
    <cellStyle name="Comma  - Style6" xfId="1430" xr:uid="{00000000-0005-0000-0000-00002C040000}"/>
    <cellStyle name="Comma  - Style7" xfId="1431" xr:uid="{00000000-0005-0000-0000-00002D040000}"/>
    <cellStyle name="Comma  - Style8" xfId="1432" xr:uid="{00000000-0005-0000-0000-00002E040000}"/>
    <cellStyle name="Comma ," xfId="1433" xr:uid="{00000000-0005-0000-0000-00002F040000}"/>
    <cellStyle name="Comma [00]" xfId="1434" xr:uid="{00000000-0005-0000-0000-000030040000}"/>
    <cellStyle name="Comma [1]" xfId="1435" xr:uid="{00000000-0005-0000-0000-000031040000}"/>
    <cellStyle name="Comma [2]" xfId="1436" xr:uid="{00000000-0005-0000-0000-000032040000}"/>
    <cellStyle name="Comma [3]" xfId="1437" xr:uid="{00000000-0005-0000-0000-000033040000}"/>
    <cellStyle name="Comma 0" xfId="1438" xr:uid="{00000000-0005-0000-0000-000034040000}"/>
    <cellStyle name="Comma 0*" xfId="1439" xr:uid="{00000000-0005-0000-0000-000035040000}"/>
    <cellStyle name="Comma 10" xfId="1440" xr:uid="{00000000-0005-0000-0000-000036040000}"/>
    <cellStyle name="Comma 10 2" xfId="1441" xr:uid="{00000000-0005-0000-0000-000037040000}"/>
    <cellStyle name="Comma 10 3" xfId="1442" xr:uid="{00000000-0005-0000-0000-000038040000}"/>
    <cellStyle name="Comma 10 4" xfId="1443" xr:uid="{00000000-0005-0000-0000-000039040000}"/>
    <cellStyle name="Comma 10 5" xfId="1444" xr:uid="{00000000-0005-0000-0000-00003A040000}"/>
    <cellStyle name="Comma 11" xfId="1445" xr:uid="{00000000-0005-0000-0000-00003B040000}"/>
    <cellStyle name="Comma 12" xfId="1446" xr:uid="{00000000-0005-0000-0000-00003C040000}"/>
    <cellStyle name="Comma 13" xfId="132" xr:uid="{00000000-0005-0000-0000-00003D040000}"/>
    <cellStyle name="Comma 14" xfId="6210" xr:uid="{00000000-0005-0000-0000-00003E040000}"/>
    <cellStyle name="Comma 15" xfId="6262" xr:uid="{00000000-0005-0000-0000-00003F040000}"/>
    <cellStyle name="Comma 16" xfId="6264" xr:uid="{00000000-0005-0000-0000-000040040000}"/>
    <cellStyle name="Comma 17" xfId="6263" xr:uid="{00000000-0005-0000-0000-000041040000}"/>
    <cellStyle name="Comma 2" xfId="1" xr:uid="{00000000-0005-0000-0000-000042040000}"/>
    <cellStyle name="Comma 2 10" xfId="1447" xr:uid="{00000000-0005-0000-0000-000043040000}"/>
    <cellStyle name="Comma 2 11" xfId="1448" xr:uid="{00000000-0005-0000-0000-000044040000}"/>
    <cellStyle name="Comma 2 11 2" xfId="1449" xr:uid="{00000000-0005-0000-0000-000045040000}"/>
    <cellStyle name="Comma 2 11 2 2" xfId="1450" xr:uid="{00000000-0005-0000-0000-000046040000}"/>
    <cellStyle name="Comma 2 11 3" xfId="1451" xr:uid="{00000000-0005-0000-0000-000047040000}"/>
    <cellStyle name="Comma 2 12" xfId="1452" xr:uid="{00000000-0005-0000-0000-000048040000}"/>
    <cellStyle name="Comma 2 12 2" xfId="1453" xr:uid="{00000000-0005-0000-0000-000049040000}"/>
    <cellStyle name="Comma 2 13" xfId="1454" xr:uid="{00000000-0005-0000-0000-00004A040000}"/>
    <cellStyle name="Comma 2 14" xfId="1455" xr:uid="{00000000-0005-0000-0000-00004B040000}"/>
    <cellStyle name="Comma 2 15" xfId="1456" xr:uid="{00000000-0005-0000-0000-00004C040000}"/>
    <cellStyle name="Comma 2 16" xfId="1457" xr:uid="{00000000-0005-0000-0000-00004D040000}"/>
    <cellStyle name="Comma 2 17" xfId="1458" xr:uid="{00000000-0005-0000-0000-00004E040000}"/>
    <cellStyle name="Comma 2 18" xfId="1459" xr:uid="{00000000-0005-0000-0000-00004F040000}"/>
    <cellStyle name="Comma 2 19" xfId="1460" xr:uid="{00000000-0005-0000-0000-000050040000}"/>
    <cellStyle name="Comma 2 2" xfId="2" xr:uid="{00000000-0005-0000-0000-000051040000}"/>
    <cellStyle name="Comma 2 2 10" xfId="1461" xr:uid="{00000000-0005-0000-0000-000052040000}"/>
    <cellStyle name="Comma 2 2 11" xfId="1462" xr:uid="{00000000-0005-0000-0000-000053040000}"/>
    <cellStyle name="Comma 2 2 2" xfId="1463" xr:uid="{00000000-0005-0000-0000-000054040000}"/>
    <cellStyle name="Comma 2 2 2 2" xfId="1464" xr:uid="{00000000-0005-0000-0000-000055040000}"/>
    <cellStyle name="Comma 2 2 3" xfId="1465" xr:uid="{00000000-0005-0000-0000-000056040000}"/>
    <cellStyle name="Comma 2 2 4" xfId="1466" xr:uid="{00000000-0005-0000-0000-000057040000}"/>
    <cellStyle name="Comma 2 2 5" xfId="1467" xr:uid="{00000000-0005-0000-0000-000058040000}"/>
    <cellStyle name="Comma 2 2 6" xfId="1468" xr:uid="{00000000-0005-0000-0000-000059040000}"/>
    <cellStyle name="Comma 2 2 7" xfId="1469" xr:uid="{00000000-0005-0000-0000-00005A040000}"/>
    <cellStyle name="Comma 2 2 8" xfId="1470" xr:uid="{00000000-0005-0000-0000-00005B040000}"/>
    <cellStyle name="Comma 2 2 9" xfId="1471" xr:uid="{00000000-0005-0000-0000-00005C040000}"/>
    <cellStyle name="Comma 2 3" xfId="39" xr:uid="{00000000-0005-0000-0000-00005D040000}"/>
    <cellStyle name="Comma 2 3 2" xfId="1472" xr:uid="{00000000-0005-0000-0000-00005E040000}"/>
    <cellStyle name="Comma 2 3 3" xfId="1473" xr:uid="{00000000-0005-0000-0000-00005F040000}"/>
    <cellStyle name="Comma 2 3 4" xfId="1474" xr:uid="{00000000-0005-0000-0000-000060040000}"/>
    <cellStyle name="Comma 2 3 5" xfId="1475" xr:uid="{00000000-0005-0000-0000-000061040000}"/>
    <cellStyle name="Comma 2 3 6" xfId="1476" xr:uid="{00000000-0005-0000-0000-000062040000}"/>
    <cellStyle name="Comma 2 3 7" xfId="1477" xr:uid="{00000000-0005-0000-0000-000063040000}"/>
    <cellStyle name="Comma 2 3 8" xfId="1478" xr:uid="{00000000-0005-0000-0000-000064040000}"/>
    <cellStyle name="Comma 2 4" xfId="1479" xr:uid="{00000000-0005-0000-0000-000065040000}"/>
    <cellStyle name="Comma 2 4 2" xfId="1480" xr:uid="{00000000-0005-0000-0000-000066040000}"/>
    <cellStyle name="Comma 2 4 3" xfId="1481" xr:uid="{00000000-0005-0000-0000-000067040000}"/>
    <cellStyle name="Comma 2 5" xfId="1482" xr:uid="{00000000-0005-0000-0000-000068040000}"/>
    <cellStyle name="Comma 2 5 2" xfId="1483" xr:uid="{00000000-0005-0000-0000-000069040000}"/>
    <cellStyle name="Comma 2 5 2 2" xfId="1484" xr:uid="{00000000-0005-0000-0000-00006A040000}"/>
    <cellStyle name="Comma 2 5 2 2 2" xfId="1485" xr:uid="{00000000-0005-0000-0000-00006B040000}"/>
    <cellStyle name="Comma 2 5 2 2 2 2" xfId="1486" xr:uid="{00000000-0005-0000-0000-00006C040000}"/>
    <cellStyle name="Comma 2 5 2 2 3" xfId="1487" xr:uid="{00000000-0005-0000-0000-00006D040000}"/>
    <cellStyle name="Comma 2 5 2 3" xfId="1488" xr:uid="{00000000-0005-0000-0000-00006E040000}"/>
    <cellStyle name="Comma 2 5 2 3 2" xfId="1489" xr:uid="{00000000-0005-0000-0000-00006F040000}"/>
    <cellStyle name="Comma 2 5 2 4" xfId="1490" xr:uid="{00000000-0005-0000-0000-000070040000}"/>
    <cellStyle name="Comma 2 5 3" xfId="1491" xr:uid="{00000000-0005-0000-0000-000071040000}"/>
    <cellStyle name="Comma 2 5 3 2" xfId="1492" xr:uid="{00000000-0005-0000-0000-000072040000}"/>
    <cellStyle name="Comma 2 5 3 2 2" xfId="1493" xr:uid="{00000000-0005-0000-0000-000073040000}"/>
    <cellStyle name="Comma 2 5 3 2 2 2" xfId="1494" xr:uid="{00000000-0005-0000-0000-000074040000}"/>
    <cellStyle name="Comma 2 5 3 2 3" xfId="1495" xr:uid="{00000000-0005-0000-0000-000075040000}"/>
    <cellStyle name="Comma 2 5 3 3" xfId="1496" xr:uid="{00000000-0005-0000-0000-000076040000}"/>
    <cellStyle name="Comma 2 5 3 3 2" xfId="1497" xr:uid="{00000000-0005-0000-0000-000077040000}"/>
    <cellStyle name="Comma 2 5 3 4" xfId="1498" xr:uid="{00000000-0005-0000-0000-000078040000}"/>
    <cellStyle name="Comma 2 5 4" xfId="1499" xr:uid="{00000000-0005-0000-0000-000079040000}"/>
    <cellStyle name="Comma 2 5 4 2" xfId="1500" xr:uid="{00000000-0005-0000-0000-00007A040000}"/>
    <cellStyle name="Comma 2 5 4 2 2" xfId="1501" xr:uid="{00000000-0005-0000-0000-00007B040000}"/>
    <cellStyle name="Comma 2 5 4 3" xfId="1502" xr:uid="{00000000-0005-0000-0000-00007C040000}"/>
    <cellStyle name="Comma 2 5 5" xfId="1503" xr:uid="{00000000-0005-0000-0000-00007D040000}"/>
    <cellStyle name="Comma 2 5 5 2" xfId="1504" xr:uid="{00000000-0005-0000-0000-00007E040000}"/>
    <cellStyle name="Comma 2 5 6" xfId="1505" xr:uid="{00000000-0005-0000-0000-00007F040000}"/>
    <cellStyle name="Comma 2 6" xfId="1506" xr:uid="{00000000-0005-0000-0000-000080040000}"/>
    <cellStyle name="Comma 2 6 2" xfId="1507" xr:uid="{00000000-0005-0000-0000-000081040000}"/>
    <cellStyle name="Comma 2 6 2 2" xfId="1508" xr:uid="{00000000-0005-0000-0000-000082040000}"/>
    <cellStyle name="Comma 2 6 2 2 2" xfId="1509" xr:uid="{00000000-0005-0000-0000-000083040000}"/>
    <cellStyle name="Comma 2 6 2 3" xfId="1510" xr:uid="{00000000-0005-0000-0000-000084040000}"/>
    <cellStyle name="Comma 2 6 3" xfId="1511" xr:uid="{00000000-0005-0000-0000-000085040000}"/>
    <cellStyle name="Comma 2 6 3 2" xfId="1512" xr:uid="{00000000-0005-0000-0000-000086040000}"/>
    <cellStyle name="Comma 2 6 4" xfId="1513" xr:uid="{00000000-0005-0000-0000-000087040000}"/>
    <cellStyle name="Comma 2 7" xfId="1514" xr:uid="{00000000-0005-0000-0000-000088040000}"/>
    <cellStyle name="Comma 2 7 2" xfId="1515" xr:uid="{00000000-0005-0000-0000-000089040000}"/>
    <cellStyle name="Comma 2 7 2 2" xfId="1516" xr:uid="{00000000-0005-0000-0000-00008A040000}"/>
    <cellStyle name="Comma 2 7 2 2 2" xfId="1517" xr:uid="{00000000-0005-0000-0000-00008B040000}"/>
    <cellStyle name="Comma 2 7 2 3" xfId="1518" xr:uid="{00000000-0005-0000-0000-00008C040000}"/>
    <cellStyle name="Comma 2 7 3" xfId="1519" xr:uid="{00000000-0005-0000-0000-00008D040000}"/>
    <cellStyle name="Comma 2 7 3 2" xfId="1520" xr:uid="{00000000-0005-0000-0000-00008E040000}"/>
    <cellStyle name="Comma 2 7 4" xfId="1521" xr:uid="{00000000-0005-0000-0000-00008F040000}"/>
    <cellStyle name="Comma 2 8" xfId="1522" xr:uid="{00000000-0005-0000-0000-000090040000}"/>
    <cellStyle name="Comma 2 9" xfId="1523" xr:uid="{00000000-0005-0000-0000-000091040000}"/>
    <cellStyle name="Comma 2 9 2" xfId="1524" xr:uid="{00000000-0005-0000-0000-000092040000}"/>
    <cellStyle name="Comma 2 9 2 2" xfId="1525" xr:uid="{00000000-0005-0000-0000-000093040000}"/>
    <cellStyle name="Comma 2 9 3" xfId="1526" xr:uid="{00000000-0005-0000-0000-000094040000}"/>
    <cellStyle name="Comma 2*" xfId="1527" xr:uid="{00000000-0005-0000-0000-000095040000}"/>
    <cellStyle name="Comma 3" xfId="3" xr:uid="{00000000-0005-0000-0000-000096040000}"/>
    <cellStyle name="Comma 3 2" xfId="40" xr:uid="{00000000-0005-0000-0000-000097040000}"/>
    <cellStyle name="Comma 3 2 2" xfId="1528" xr:uid="{00000000-0005-0000-0000-000098040000}"/>
    <cellStyle name="Comma 3 3" xfId="1529" xr:uid="{00000000-0005-0000-0000-000099040000}"/>
    <cellStyle name="Comma 3 3 2" xfId="1530" xr:uid="{00000000-0005-0000-0000-00009A040000}"/>
    <cellStyle name="Comma 3 3 2 2" xfId="1531" xr:uid="{00000000-0005-0000-0000-00009B040000}"/>
    <cellStyle name="Comma 3 3 3" xfId="1532" xr:uid="{00000000-0005-0000-0000-00009C040000}"/>
    <cellStyle name="Comma 3 3 4" xfId="1533" xr:uid="{00000000-0005-0000-0000-00009D040000}"/>
    <cellStyle name="Comma 3 4" xfId="1534" xr:uid="{00000000-0005-0000-0000-00009E040000}"/>
    <cellStyle name="Comma 3 4 2" xfId="1535" xr:uid="{00000000-0005-0000-0000-00009F040000}"/>
    <cellStyle name="Comma 3 4 3" xfId="1536" xr:uid="{00000000-0005-0000-0000-0000A0040000}"/>
    <cellStyle name="Comma 3 5" xfId="1537" xr:uid="{00000000-0005-0000-0000-0000A1040000}"/>
    <cellStyle name="Comma 3 6" xfId="1538" xr:uid="{00000000-0005-0000-0000-0000A2040000}"/>
    <cellStyle name="Comma 3 7" xfId="1539" xr:uid="{00000000-0005-0000-0000-0000A3040000}"/>
    <cellStyle name="Comma 3 8" xfId="1540" xr:uid="{00000000-0005-0000-0000-0000A4040000}"/>
    <cellStyle name="Comma 3 9" xfId="1541" xr:uid="{00000000-0005-0000-0000-0000A5040000}"/>
    <cellStyle name="Comma 4" xfId="38" xr:uid="{00000000-0005-0000-0000-0000A6040000}"/>
    <cellStyle name="Comma 4 10" xfId="1542" xr:uid="{00000000-0005-0000-0000-0000A7040000}"/>
    <cellStyle name="Comma 4 11" xfId="1543" xr:uid="{00000000-0005-0000-0000-0000A8040000}"/>
    <cellStyle name="Comma 4 12" xfId="1544" xr:uid="{00000000-0005-0000-0000-0000A9040000}"/>
    <cellStyle name="Comma 4 13" xfId="1545" xr:uid="{00000000-0005-0000-0000-0000AA040000}"/>
    <cellStyle name="Comma 4 14" xfId="1546" xr:uid="{00000000-0005-0000-0000-0000AB040000}"/>
    <cellStyle name="Comma 4 2" xfId="1547" xr:uid="{00000000-0005-0000-0000-0000AC040000}"/>
    <cellStyle name="Comma 4 2 2" xfId="1548" xr:uid="{00000000-0005-0000-0000-0000AD040000}"/>
    <cellStyle name="Comma 4 2 2 2" xfId="1549" xr:uid="{00000000-0005-0000-0000-0000AE040000}"/>
    <cellStyle name="Comma 4 2 2 2 2" xfId="1550" xr:uid="{00000000-0005-0000-0000-0000AF040000}"/>
    <cellStyle name="Comma 4 2 2 3" xfId="1551" xr:uid="{00000000-0005-0000-0000-0000B0040000}"/>
    <cellStyle name="Comma 4 2 3" xfId="1552" xr:uid="{00000000-0005-0000-0000-0000B1040000}"/>
    <cellStyle name="Comma 4 2 3 2" xfId="1553" xr:uid="{00000000-0005-0000-0000-0000B2040000}"/>
    <cellStyle name="Comma 4 2 4" xfId="1554" xr:uid="{00000000-0005-0000-0000-0000B3040000}"/>
    <cellStyle name="Comma 4 2 5" xfId="1555" xr:uid="{00000000-0005-0000-0000-0000B4040000}"/>
    <cellStyle name="Comma 4 3" xfId="1556" xr:uid="{00000000-0005-0000-0000-0000B5040000}"/>
    <cellStyle name="Comma 4 3 2" xfId="1557" xr:uid="{00000000-0005-0000-0000-0000B6040000}"/>
    <cellStyle name="Comma 4 3 2 2" xfId="1558" xr:uid="{00000000-0005-0000-0000-0000B7040000}"/>
    <cellStyle name="Comma 4 3 2 2 2" xfId="1559" xr:uid="{00000000-0005-0000-0000-0000B8040000}"/>
    <cellStyle name="Comma 4 3 2 3" xfId="1560" xr:uid="{00000000-0005-0000-0000-0000B9040000}"/>
    <cellStyle name="Comma 4 3 3" xfId="1561" xr:uid="{00000000-0005-0000-0000-0000BA040000}"/>
    <cellStyle name="Comma 4 3 3 2" xfId="1562" xr:uid="{00000000-0005-0000-0000-0000BB040000}"/>
    <cellStyle name="Comma 4 3 4" xfId="1563" xr:uid="{00000000-0005-0000-0000-0000BC040000}"/>
    <cellStyle name="Comma 4 4" xfId="1564" xr:uid="{00000000-0005-0000-0000-0000BD040000}"/>
    <cellStyle name="Comma 4 4 2" xfId="1565" xr:uid="{00000000-0005-0000-0000-0000BE040000}"/>
    <cellStyle name="Comma 4 4 2 2" xfId="1566" xr:uid="{00000000-0005-0000-0000-0000BF040000}"/>
    <cellStyle name="Comma 4 4 2 2 2" xfId="1567" xr:uid="{00000000-0005-0000-0000-0000C0040000}"/>
    <cellStyle name="Comma 4 4 2 3" xfId="1568" xr:uid="{00000000-0005-0000-0000-0000C1040000}"/>
    <cellStyle name="Comma 4 4 3" xfId="1569" xr:uid="{00000000-0005-0000-0000-0000C2040000}"/>
    <cellStyle name="Comma 4 4 3 2" xfId="1570" xr:uid="{00000000-0005-0000-0000-0000C3040000}"/>
    <cellStyle name="Comma 4 4 4" xfId="1571" xr:uid="{00000000-0005-0000-0000-0000C4040000}"/>
    <cellStyle name="Comma 4 5" xfId="1572" xr:uid="{00000000-0005-0000-0000-0000C5040000}"/>
    <cellStyle name="Comma 4 5 2" xfId="1573" xr:uid="{00000000-0005-0000-0000-0000C6040000}"/>
    <cellStyle name="Comma 4 5 2 2" xfId="1574" xr:uid="{00000000-0005-0000-0000-0000C7040000}"/>
    <cellStyle name="Comma 4 5 3" xfId="1575" xr:uid="{00000000-0005-0000-0000-0000C8040000}"/>
    <cellStyle name="Comma 4 6" xfId="1576" xr:uid="{00000000-0005-0000-0000-0000C9040000}"/>
    <cellStyle name="Comma 4 6 2" xfId="1577" xr:uid="{00000000-0005-0000-0000-0000CA040000}"/>
    <cellStyle name="Comma 4 6 2 2" xfId="1578" xr:uid="{00000000-0005-0000-0000-0000CB040000}"/>
    <cellStyle name="Comma 4 6 3" xfId="1579" xr:uid="{00000000-0005-0000-0000-0000CC040000}"/>
    <cellStyle name="Comma 4 7" xfId="1580" xr:uid="{00000000-0005-0000-0000-0000CD040000}"/>
    <cellStyle name="Comma 4 7 2" xfId="1581" xr:uid="{00000000-0005-0000-0000-0000CE040000}"/>
    <cellStyle name="Comma 4 8" xfId="1582" xr:uid="{00000000-0005-0000-0000-0000CF040000}"/>
    <cellStyle name="Comma 4 9" xfId="1583" xr:uid="{00000000-0005-0000-0000-0000D0040000}"/>
    <cellStyle name="Comma 5" xfId="90" xr:uid="{00000000-0005-0000-0000-0000D1040000}"/>
    <cellStyle name="Comma 5 10" xfId="1584" xr:uid="{00000000-0005-0000-0000-0000D2040000}"/>
    <cellStyle name="Comma 5 11" xfId="1585" xr:uid="{00000000-0005-0000-0000-0000D3040000}"/>
    <cellStyle name="Comma 5 12" xfId="1586" xr:uid="{00000000-0005-0000-0000-0000D4040000}"/>
    <cellStyle name="Comma 5 2" xfId="1587" xr:uid="{00000000-0005-0000-0000-0000D5040000}"/>
    <cellStyle name="Comma 5 2 2" xfId="1588" xr:uid="{00000000-0005-0000-0000-0000D6040000}"/>
    <cellStyle name="Comma 5 2 2 2" xfId="1589" xr:uid="{00000000-0005-0000-0000-0000D7040000}"/>
    <cellStyle name="Comma 5 2 2 2 2" xfId="1590" xr:uid="{00000000-0005-0000-0000-0000D8040000}"/>
    <cellStyle name="Comma 5 2 2 3" xfId="1591" xr:uid="{00000000-0005-0000-0000-0000D9040000}"/>
    <cellStyle name="Comma 5 2 3" xfId="1592" xr:uid="{00000000-0005-0000-0000-0000DA040000}"/>
    <cellStyle name="Comma 5 2 3 2" xfId="1593" xr:uid="{00000000-0005-0000-0000-0000DB040000}"/>
    <cellStyle name="Comma 5 2 4" xfId="1594" xr:uid="{00000000-0005-0000-0000-0000DC040000}"/>
    <cellStyle name="Comma 5 3" xfId="1595" xr:uid="{00000000-0005-0000-0000-0000DD040000}"/>
    <cellStyle name="Comma 5 3 2" xfId="1596" xr:uid="{00000000-0005-0000-0000-0000DE040000}"/>
    <cellStyle name="Comma 5 3 2 2" xfId="1597" xr:uid="{00000000-0005-0000-0000-0000DF040000}"/>
    <cellStyle name="Comma 5 3 2 2 2" xfId="1598" xr:uid="{00000000-0005-0000-0000-0000E0040000}"/>
    <cellStyle name="Comma 5 3 2 3" xfId="1599" xr:uid="{00000000-0005-0000-0000-0000E1040000}"/>
    <cellStyle name="Comma 5 3 3" xfId="1600" xr:uid="{00000000-0005-0000-0000-0000E2040000}"/>
    <cellStyle name="Comma 5 3 3 2" xfId="1601" xr:uid="{00000000-0005-0000-0000-0000E3040000}"/>
    <cellStyle name="Comma 5 3 4" xfId="1602" xr:uid="{00000000-0005-0000-0000-0000E4040000}"/>
    <cellStyle name="Comma 5 4" xfId="1603" xr:uid="{00000000-0005-0000-0000-0000E5040000}"/>
    <cellStyle name="Comma 5 4 2" xfId="1604" xr:uid="{00000000-0005-0000-0000-0000E6040000}"/>
    <cellStyle name="Comma 5 4 2 2" xfId="1605" xr:uid="{00000000-0005-0000-0000-0000E7040000}"/>
    <cellStyle name="Comma 5 4 3" xfId="1606" xr:uid="{00000000-0005-0000-0000-0000E8040000}"/>
    <cellStyle name="Comma 5 5" xfId="1607" xr:uid="{00000000-0005-0000-0000-0000E9040000}"/>
    <cellStyle name="Comma 5 5 2" xfId="1608" xr:uid="{00000000-0005-0000-0000-0000EA040000}"/>
    <cellStyle name="Comma 5 5 2 2" xfId="1609" xr:uid="{00000000-0005-0000-0000-0000EB040000}"/>
    <cellStyle name="Comma 5 5 3" xfId="1610" xr:uid="{00000000-0005-0000-0000-0000EC040000}"/>
    <cellStyle name="Comma 5 6" xfId="1611" xr:uid="{00000000-0005-0000-0000-0000ED040000}"/>
    <cellStyle name="Comma 5 6 2" xfId="1612" xr:uid="{00000000-0005-0000-0000-0000EE040000}"/>
    <cellStyle name="Comma 5 7" xfId="1613" xr:uid="{00000000-0005-0000-0000-0000EF040000}"/>
    <cellStyle name="Comma 5 8" xfId="1614" xr:uid="{00000000-0005-0000-0000-0000F0040000}"/>
    <cellStyle name="Comma 5 9" xfId="1615" xr:uid="{00000000-0005-0000-0000-0000F1040000}"/>
    <cellStyle name="Comma 6" xfId="111" xr:uid="{00000000-0005-0000-0000-0000F2040000}"/>
    <cellStyle name="Comma 6 2" xfId="1616" xr:uid="{00000000-0005-0000-0000-0000F3040000}"/>
    <cellStyle name="Comma 6 3" xfId="1617" xr:uid="{00000000-0005-0000-0000-0000F4040000}"/>
    <cellStyle name="Comma 6 4" xfId="1618" xr:uid="{00000000-0005-0000-0000-0000F5040000}"/>
    <cellStyle name="Comma 6 5" xfId="1619" xr:uid="{00000000-0005-0000-0000-0000F6040000}"/>
    <cellStyle name="Comma 6 6" xfId="1620" xr:uid="{00000000-0005-0000-0000-0000F7040000}"/>
    <cellStyle name="Comma 6 7" xfId="622" xr:uid="{00000000-0005-0000-0000-0000F8040000}"/>
    <cellStyle name="Comma 7" xfId="1621" xr:uid="{00000000-0005-0000-0000-0000F9040000}"/>
    <cellStyle name="Comma 7 2" xfId="1622" xr:uid="{00000000-0005-0000-0000-0000FA040000}"/>
    <cellStyle name="Comma 7 2 2" xfId="1623" xr:uid="{00000000-0005-0000-0000-0000FB040000}"/>
    <cellStyle name="Comma 7 2 2 2" xfId="1624" xr:uid="{00000000-0005-0000-0000-0000FC040000}"/>
    <cellStyle name="Comma 7 2 3" xfId="1625" xr:uid="{00000000-0005-0000-0000-0000FD040000}"/>
    <cellStyle name="Comma 7 3" xfId="1626" xr:uid="{00000000-0005-0000-0000-0000FE040000}"/>
    <cellStyle name="Comma 7 3 2" xfId="1627" xr:uid="{00000000-0005-0000-0000-0000FF040000}"/>
    <cellStyle name="Comma 7 4" xfId="1628" xr:uid="{00000000-0005-0000-0000-000000050000}"/>
    <cellStyle name="Comma 7 5" xfId="1629" xr:uid="{00000000-0005-0000-0000-000001050000}"/>
    <cellStyle name="Comma 7 6" xfId="1630" xr:uid="{00000000-0005-0000-0000-000002050000}"/>
    <cellStyle name="Comma 7 7" xfId="1631" xr:uid="{00000000-0005-0000-0000-000003050000}"/>
    <cellStyle name="Comma 7 8" xfId="1632" xr:uid="{00000000-0005-0000-0000-000004050000}"/>
    <cellStyle name="Comma 8" xfId="1633" xr:uid="{00000000-0005-0000-0000-000005050000}"/>
    <cellStyle name="Comma 8 2" xfId="1634" xr:uid="{00000000-0005-0000-0000-000006050000}"/>
    <cellStyle name="Comma 8 2 2" xfId="1635" xr:uid="{00000000-0005-0000-0000-000007050000}"/>
    <cellStyle name="Comma 8 3" xfId="1636" xr:uid="{00000000-0005-0000-0000-000008050000}"/>
    <cellStyle name="Comma 8 4" xfId="1637" xr:uid="{00000000-0005-0000-0000-000009050000}"/>
    <cellStyle name="Comma 8 5" xfId="1638" xr:uid="{00000000-0005-0000-0000-00000A050000}"/>
    <cellStyle name="Comma 8 6" xfId="1639" xr:uid="{00000000-0005-0000-0000-00000B050000}"/>
    <cellStyle name="Comma 8 7" xfId="1640" xr:uid="{00000000-0005-0000-0000-00000C050000}"/>
    <cellStyle name="Comma 9" xfId="1641" xr:uid="{00000000-0005-0000-0000-00000D050000}"/>
    <cellStyle name="Comma 9 2" xfId="1642" xr:uid="{00000000-0005-0000-0000-00000E050000}"/>
    <cellStyle name="Comma 9 3" xfId="1643" xr:uid="{00000000-0005-0000-0000-00000F050000}"/>
    <cellStyle name="Comma 9 4" xfId="1644" xr:uid="{00000000-0005-0000-0000-000010050000}"/>
    <cellStyle name="Comma 9 5" xfId="1645" xr:uid="{00000000-0005-0000-0000-000011050000}"/>
    <cellStyle name="Comma0" xfId="1646" xr:uid="{00000000-0005-0000-0000-000012050000}"/>
    <cellStyle name="Comma2 (0)" xfId="1647" xr:uid="{00000000-0005-0000-0000-000013050000}"/>
    <cellStyle name="Comment" xfId="1648" xr:uid="{00000000-0005-0000-0000-000014050000}"/>
    <cellStyle name="Commentaire" xfId="1649" xr:uid="{00000000-0005-0000-0000-000015050000}"/>
    <cellStyle name="Commentaire 10" xfId="10412" xr:uid="{00000000-0005-0000-0000-000016050000}"/>
    <cellStyle name="Commentaire 11" xfId="10198" xr:uid="{00000000-0005-0000-0000-000017050000}"/>
    <cellStyle name="Commentaire 12" xfId="10205" xr:uid="{00000000-0005-0000-0000-000018050000}"/>
    <cellStyle name="Commentaire 13" xfId="10413" xr:uid="{00000000-0005-0000-0000-000019050000}"/>
    <cellStyle name="Commentaire 14" xfId="10214" xr:uid="{00000000-0005-0000-0000-00001A050000}"/>
    <cellStyle name="Commentaire 15" xfId="10223" xr:uid="{00000000-0005-0000-0000-00001B050000}"/>
    <cellStyle name="Commentaire 16" xfId="10417" xr:uid="{00000000-0005-0000-0000-00001C050000}"/>
    <cellStyle name="Commentaire 17" xfId="10419" xr:uid="{00000000-0005-0000-0000-00001D050000}"/>
    <cellStyle name="Commentaire 18" xfId="11075" xr:uid="{00000000-0005-0000-0000-00001E050000}"/>
    <cellStyle name="Commentaire 2" xfId="10033" xr:uid="{00000000-0005-0000-0000-00001F050000}"/>
    <cellStyle name="Commentaire 3" xfId="10181" xr:uid="{00000000-0005-0000-0000-000020050000}"/>
    <cellStyle name="Commentaire 4" xfId="10399" xr:uid="{00000000-0005-0000-0000-000021050000}"/>
    <cellStyle name="Commentaire 5" xfId="10183" xr:uid="{00000000-0005-0000-0000-000022050000}"/>
    <cellStyle name="Commentaire 6" xfId="10186" xr:uid="{00000000-0005-0000-0000-000023050000}"/>
    <cellStyle name="Commentaire 7" xfId="10401" xr:uid="{00000000-0005-0000-0000-000024050000}"/>
    <cellStyle name="Commentaire 8" xfId="10404" xr:uid="{00000000-0005-0000-0000-000025050000}"/>
    <cellStyle name="Commentaire 9" xfId="10405" xr:uid="{00000000-0005-0000-0000-000026050000}"/>
    <cellStyle name="Company" xfId="1650" xr:uid="{00000000-0005-0000-0000-000027050000}"/>
    <cellStyle name="CurRatio" xfId="1651" xr:uid="{00000000-0005-0000-0000-000028050000}"/>
    <cellStyle name="Currency" xfId="70" builtinId="4"/>
    <cellStyle name="Currency--" xfId="2173" xr:uid="{00000000-0005-0000-0000-00002A050000}"/>
    <cellStyle name="Currency [00]" xfId="1652" xr:uid="{00000000-0005-0000-0000-00002B050000}"/>
    <cellStyle name="Currency [1]" xfId="1653" xr:uid="{00000000-0005-0000-0000-00002C050000}"/>
    <cellStyle name="Currency [2]" xfId="1654" xr:uid="{00000000-0005-0000-0000-00002D050000}"/>
    <cellStyle name="Currency [2] 10" xfId="10410" xr:uid="{00000000-0005-0000-0000-00002E050000}"/>
    <cellStyle name="Currency [2] 11" xfId="10195" xr:uid="{00000000-0005-0000-0000-00002F050000}"/>
    <cellStyle name="Currency [2] 12" xfId="10411" xr:uid="{00000000-0005-0000-0000-000030050000}"/>
    <cellStyle name="Currency [2] 13" xfId="10201" xr:uid="{00000000-0005-0000-0000-000031050000}"/>
    <cellStyle name="Currency [2] 14" xfId="10414" xr:uid="{00000000-0005-0000-0000-000032050000}"/>
    <cellStyle name="Currency [2] 15" xfId="10415" xr:uid="{00000000-0005-0000-0000-000033050000}"/>
    <cellStyle name="Currency [2] 16" xfId="10222" xr:uid="{00000000-0005-0000-0000-000034050000}"/>
    <cellStyle name="Currency [2] 17" xfId="10416" xr:uid="{00000000-0005-0000-0000-000035050000}"/>
    <cellStyle name="Currency [2] 18" xfId="10226" xr:uid="{00000000-0005-0000-0000-000036050000}"/>
    <cellStyle name="Currency [2] 19" xfId="10418" xr:uid="{00000000-0005-0000-0000-000037050000}"/>
    <cellStyle name="Currency [2] 2" xfId="6862" xr:uid="{00000000-0005-0000-0000-000038050000}"/>
    <cellStyle name="Currency [2] 2 10" xfId="10061" xr:uid="{00000000-0005-0000-0000-000039050000}"/>
    <cellStyle name="Currency [2] 2 11" xfId="10291" xr:uid="{00000000-0005-0000-0000-00003A050000}"/>
    <cellStyle name="Currency [2] 2 12" xfId="10065" xr:uid="{00000000-0005-0000-0000-00003B050000}"/>
    <cellStyle name="Currency [2] 2 13" xfId="10068" xr:uid="{00000000-0005-0000-0000-00003C050000}"/>
    <cellStyle name="Currency [2] 2 14" xfId="10294" xr:uid="{00000000-0005-0000-0000-00003D050000}"/>
    <cellStyle name="Currency [2] 2 15" xfId="10071" xr:uid="{00000000-0005-0000-0000-00003E050000}"/>
    <cellStyle name="Currency [2] 2 16" xfId="10297" xr:uid="{00000000-0005-0000-0000-00003F050000}"/>
    <cellStyle name="Currency [2] 2 17" xfId="10074" xr:uid="{00000000-0005-0000-0000-000040050000}"/>
    <cellStyle name="Currency [2] 2 18" xfId="10303" xr:uid="{00000000-0005-0000-0000-000041050000}"/>
    <cellStyle name="Currency [2] 2 19" xfId="10077" xr:uid="{00000000-0005-0000-0000-000042050000}"/>
    <cellStyle name="Currency [2] 2 2" xfId="10306" xr:uid="{00000000-0005-0000-0000-000043050000}"/>
    <cellStyle name="Currency [2] 2 20" xfId="10300" xr:uid="{00000000-0005-0000-0000-000044050000}"/>
    <cellStyle name="Currency [2] 2 21" xfId="10080" xr:uid="{00000000-0005-0000-0000-000045050000}"/>
    <cellStyle name="Currency [2] 2 22" xfId="11091" xr:uid="{00000000-0005-0000-0000-000046050000}"/>
    <cellStyle name="Currency [2] 2 23" xfId="11132" xr:uid="{00000000-0005-0000-0000-000047050000}"/>
    <cellStyle name="Currency [2] 2 3" xfId="10286" xr:uid="{00000000-0005-0000-0000-000048050000}"/>
    <cellStyle name="Currency [2] 2 4" xfId="10053" xr:uid="{00000000-0005-0000-0000-000049050000}"/>
    <cellStyle name="Currency [2] 2 5" xfId="10050" xr:uid="{00000000-0005-0000-0000-00004A050000}"/>
    <cellStyle name="Currency [2] 2 6" xfId="10279" xr:uid="{00000000-0005-0000-0000-00004B050000}"/>
    <cellStyle name="Currency [2] 2 7" xfId="10057" xr:uid="{00000000-0005-0000-0000-00004C050000}"/>
    <cellStyle name="Currency [2] 2 8" xfId="10288" xr:uid="{00000000-0005-0000-0000-00004D050000}"/>
    <cellStyle name="Currency [2] 2 9" xfId="10282" xr:uid="{00000000-0005-0000-0000-00004E050000}"/>
    <cellStyle name="Currency [2] 20" xfId="11138" xr:uid="{00000000-0005-0000-0000-00004F050000}"/>
    <cellStyle name="Currency [2] 21" xfId="11098" xr:uid="{00000000-0005-0000-0000-000050050000}"/>
    <cellStyle name="Currency [2] 3" xfId="10034" xr:uid="{00000000-0005-0000-0000-000051050000}"/>
    <cellStyle name="Currency [2] 4" xfId="10180" xr:uid="{00000000-0005-0000-0000-000052050000}"/>
    <cellStyle name="Currency [2] 5" xfId="10398" xr:uid="{00000000-0005-0000-0000-000053050000}"/>
    <cellStyle name="Currency [2] 6" xfId="10400" xr:uid="{00000000-0005-0000-0000-000054050000}"/>
    <cellStyle name="Currency [2] 7" xfId="10185" xr:uid="{00000000-0005-0000-0000-000055050000}"/>
    <cellStyle name="Currency [2] 8" xfId="10190" xr:uid="{00000000-0005-0000-0000-000056050000}"/>
    <cellStyle name="Currency [2] 9" xfId="10193" xr:uid="{00000000-0005-0000-0000-000057050000}"/>
    <cellStyle name="Currency [3]" xfId="1655" xr:uid="{00000000-0005-0000-0000-000058050000}"/>
    <cellStyle name="Currency 0" xfId="1656" xr:uid="{00000000-0005-0000-0000-000059050000}"/>
    <cellStyle name="Currency 10" xfId="1657" xr:uid="{00000000-0005-0000-0000-00005A050000}"/>
    <cellStyle name="Currency-- 10" xfId="10361" xr:uid="{00000000-0005-0000-0000-00005B050000}"/>
    <cellStyle name="Currency 10 2" xfId="1658" xr:uid="{00000000-0005-0000-0000-00005C050000}"/>
    <cellStyle name="Currency 10 2 2" xfId="1659" xr:uid="{00000000-0005-0000-0000-00005D050000}"/>
    <cellStyle name="Currency 10 2 2 2" xfId="1660" xr:uid="{00000000-0005-0000-0000-00005E050000}"/>
    <cellStyle name="Currency 10 2 2 2 2" xfId="1661" xr:uid="{00000000-0005-0000-0000-00005F050000}"/>
    <cellStyle name="Currency 10 2 2 3" xfId="1662" xr:uid="{00000000-0005-0000-0000-000060050000}"/>
    <cellStyle name="Currency 10 2 3" xfId="1663" xr:uid="{00000000-0005-0000-0000-000061050000}"/>
    <cellStyle name="Currency 10 2 3 2" xfId="1664" xr:uid="{00000000-0005-0000-0000-000062050000}"/>
    <cellStyle name="Currency 10 2 4" xfId="1665" xr:uid="{00000000-0005-0000-0000-000063050000}"/>
    <cellStyle name="Currency 10 3" xfId="1666" xr:uid="{00000000-0005-0000-0000-000064050000}"/>
    <cellStyle name="Currency 10 3 2" xfId="1667" xr:uid="{00000000-0005-0000-0000-000065050000}"/>
    <cellStyle name="Currency 10 3 2 2" xfId="1668" xr:uid="{00000000-0005-0000-0000-000066050000}"/>
    <cellStyle name="Currency 10 3 2 2 2" xfId="1669" xr:uid="{00000000-0005-0000-0000-000067050000}"/>
    <cellStyle name="Currency 10 3 2 3" xfId="1670" xr:uid="{00000000-0005-0000-0000-000068050000}"/>
    <cellStyle name="Currency 10 3 3" xfId="1671" xr:uid="{00000000-0005-0000-0000-000069050000}"/>
    <cellStyle name="Currency 10 3 3 2" xfId="1672" xr:uid="{00000000-0005-0000-0000-00006A050000}"/>
    <cellStyle name="Currency 10 3 4" xfId="1673" xr:uid="{00000000-0005-0000-0000-00006B050000}"/>
    <cellStyle name="Currency 10 4" xfId="1674" xr:uid="{00000000-0005-0000-0000-00006C050000}"/>
    <cellStyle name="Currency 10 4 2" xfId="1675" xr:uid="{00000000-0005-0000-0000-00006D050000}"/>
    <cellStyle name="Currency 10 4 2 2" xfId="1676" xr:uid="{00000000-0005-0000-0000-00006E050000}"/>
    <cellStyle name="Currency 10 4 3" xfId="1677" xr:uid="{00000000-0005-0000-0000-00006F050000}"/>
    <cellStyle name="Currency 10 5" xfId="1678" xr:uid="{00000000-0005-0000-0000-000070050000}"/>
    <cellStyle name="Currency 10 5 2" xfId="1679" xr:uid="{00000000-0005-0000-0000-000071050000}"/>
    <cellStyle name="Currency 10 6" xfId="1680" xr:uid="{00000000-0005-0000-0000-000072050000}"/>
    <cellStyle name="Currency 11" xfId="1681" xr:uid="{00000000-0005-0000-0000-000073050000}"/>
    <cellStyle name="Currency-- 11" xfId="10134" xr:uid="{00000000-0005-0000-0000-000074050000}"/>
    <cellStyle name="Currency 11 2" xfId="1682" xr:uid="{00000000-0005-0000-0000-000075050000}"/>
    <cellStyle name="Currency 11 2 2" xfId="1683" xr:uid="{00000000-0005-0000-0000-000076050000}"/>
    <cellStyle name="Currency 11 2 2 2" xfId="1684" xr:uid="{00000000-0005-0000-0000-000077050000}"/>
    <cellStyle name="Currency 11 2 2 2 2" xfId="1685" xr:uid="{00000000-0005-0000-0000-000078050000}"/>
    <cellStyle name="Currency 11 2 2 3" xfId="1686" xr:uid="{00000000-0005-0000-0000-000079050000}"/>
    <cellStyle name="Currency 11 2 3" xfId="1687" xr:uid="{00000000-0005-0000-0000-00007A050000}"/>
    <cellStyle name="Currency 11 2 3 2" xfId="1688" xr:uid="{00000000-0005-0000-0000-00007B050000}"/>
    <cellStyle name="Currency 11 2 4" xfId="1689" xr:uid="{00000000-0005-0000-0000-00007C050000}"/>
    <cellStyle name="Currency 11 3" xfId="1690" xr:uid="{00000000-0005-0000-0000-00007D050000}"/>
    <cellStyle name="Currency 11 3 2" xfId="1691" xr:uid="{00000000-0005-0000-0000-00007E050000}"/>
    <cellStyle name="Currency 11 3 2 2" xfId="1692" xr:uid="{00000000-0005-0000-0000-00007F050000}"/>
    <cellStyle name="Currency 11 3 2 2 2" xfId="1693" xr:uid="{00000000-0005-0000-0000-000080050000}"/>
    <cellStyle name="Currency 11 3 2 3" xfId="1694" xr:uid="{00000000-0005-0000-0000-000081050000}"/>
    <cellStyle name="Currency 11 3 3" xfId="1695" xr:uid="{00000000-0005-0000-0000-000082050000}"/>
    <cellStyle name="Currency 11 3 3 2" xfId="1696" xr:uid="{00000000-0005-0000-0000-000083050000}"/>
    <cellStyle name="Currency 11 3 4" xfId="1697" xr:uid="{00000000-0005-0000-0000-000084050000}"/>
    <cellStyle name="Currency 11 4" xfId="1698" xr:uid="{00000000-0005-0000-0000-000085050000}"/>
    <cellStyle name="Currency 11 4 2" xfId="1699" xr:uid="{00000000-0005-0000-0000-000086050000}"/>
    <cellStyle name="Currency 11 4 2 2" xfId="1700" xr:uid="{00000000-0005-0000-0000-000087050000}"/>
    <cellStyle name="Currency 11 4 3" xfId="1701" xr:uid="{00000000-0005-0000-0000-000088050000}"/>
    <cellStyle name="Currency 11 5" xfId="1702" xr:uid="{00000000-0005-0000-0000-000089050000}"/>
    <cellStyle name="Currency 11 5 2" xfId="1703" xr:uid="{00000000-0005-0000-0000-00008A050000}"/>
    <cellStyle name="Currency 11 6" xfId="1704" xr:uid="{00000000-0005-0000-0000-00008B050000}"/>
    <cellStyle name="Currency 12" xfId="1705" xr:uid="{00000000-0005-0000-0000-00008C050000}"/>
    <cellStyle name="Currency-- 12" xfId="10364" xr:uid="{00000000-0005-0000-0000-00008D050000}"/>
    <cellStyle name="Currency 13" xfId="1706" xr:uid="{00000000-0005-0000-0000-00008E050000}"/>
    <cellStyle name="Currency-- 13" xfId="10140" xr:uid="{00000000-0005-0000-0000-00008F050000}"/>
    <cellStyle name="Currency 14" xfId="1707" xr:uid="{00000000-0005-0000-0000-000090050000}"/>
    <cellStyle name="Currency-- 14" xfId="10369" xr:uid="{00000000-0005-0000-0000-000091050000}"/>
    <cellStyle name="Currency 14 2" xfId="1708" xr:uid="{00000000-0005-0000-0000-000092050000}"/>
    <cellStyle name="Currency 14 2 2" xfId="1709" xr:uid="{00000000-0005-0000-0000-000093050000}"/>
    <cellStyle name="Currency 14 2 2 2" xfId="1710" xr:uid="{00000000-0005-0000-0000-000094050000}"/>
    <cellStyle name="Currency 14 2 2 2 2" xfId="1711" xr:uid="{00000000-0005-0000-0000-000095050000}"/>
    <cellStyle name="Currency 14 2 2 3" xfId="1712" xr:uid="{00000000-0005-0000-0000-000096050000}"/>
    <cellStyle name="Currency 14 2 3" xfId="1713" xr:uid="{00000000-0005-0000-0000-000097050000}"/>
    <cellStyle name="Currency 14 2 3 2" xfId="1714" xr:uid="{00000000-0005-0000-0000-000098050000}"/>
    <cellStyle name="Currency 14 2 4" xfId="1715" xr:uid="{00000000-0005-0000-0000-000099050000}"/>
    <cellStyle name="Currency 14 3" xfId="1716" xr:uid="{00000000-0005-0000-0000-00009A050000}"/>
    <cellStyle name="Currency 14 3 2" xfId="1717" xr:uid="{00000000-0005-0000-0000-00009B050000}"/>
    <cellStyle name="Currency 14 3 2 2" xfId="1718" xr:uid="{00000000-0005-0000-0000-00009C050000}"/>
    <cellStyle name="Currency 14 3 2 2 2" xfId="1719" xr:uid="{00000000-0005-0000-0000-00009D050000}"/>
    <cellStyle name="Currency 14 3 2 3" xfId="1720" xr:uid="{00000000-0005-0000-0000-00009E050000}"/>
    <cellStyle name="Currency 14 3 3" xfId="1721" xr:uid="{00000000-0005-0000-0000-00009F050000}"/>
    <cellStyle name="Currency 14 3 3 2" xfId="1722" xr:uid="{00000000-0005-0000-0000-0000A0050000}"/>
    <cellStyle name="Currency 14 3 4" xfId="1723" xr:uid="{00000000-0005-0000-0000-0000A1050000}"/>
    <cellStyle name="Currency 14 4" xfId="1724" xr:uid="{00000000-0005-0000-0000-0000A2050000}"/>
    <cellStyle name="Currency 14 4 2" xfId="1725" xr:uid="{00000000-0005-0000-0000-0000A3050000}"/>
    <cellStyle name="Currency 14 4 2 2" xfId="1726" xr:uid="{00000000-0005-0000-0000-0000A4050000}"/>
    <cellStyle name="Currency 14 4 2 2 2" xfId="1727" xr:uid="{00000000-0005-0000-0000-0000A5050000}"/>
    <cellStyle name="Currency 14 4 2 3" xfId="1728" xr:uid="{00000000-0005-0000-0000-0000A6050000}"/>
    <cellStyle name="Currency 14 4 3" xfId="1729" xr:uid="{00000000-0005-0000-0000-0000A7050000}"/>
    <cellStyle name="Currency 14 4 3 2" xfId="1730" xr:uid="{00000000-0005-0000-0000-0000A8050000}"/>
    <cellStyle name="Currency 14 4 4" xfId="1731" xr:uid="{00000000-0005-0000-0000-0000A9050000}"/>
    <cellStyle name="Currency 14 5" xfId="1732" xr:uid="{00000000-0005-0000-0000-0000AA050000}"/>
    <cellStyle name="Currency 14 5 2" xfId="1733" xr:uid="{00000000-0005-0000-0000-0000AB050000}"/>
    <cellStyle name="Currency 14 5 2 2" xfId="1734" xr:uid="{00000000-0005-0000-0000-0000AC050000}"/>
    <cellStyle name="Currency 14 5 3" xfId="1735" xr:uid="{00000000-0005-0000-0000-0000AD050000}"/>
    <cellStyle name="Currency 14 6" xfId="1736" xr:uid="{00000000-0005-0000-0000-0000AE050000}"/>
    <cellStyle name="Currency 14 6 2" xfId="1737" xr:uid="{00000000-0005-0000-0000-0000AF050000}"/>
    <cellStyle name="Currency 14 7" xfId="1738" xr:uid="{00000000-0005-0000-0000-0000B0050000}"/>
    <cellStyle name="Currency 15" xfId="1739" xr:uid="{00000000-0005-0000-0000-0000B1050000}"/>
    <cellStyle name="Currency-- 15" xfId="10147" xr:uid="{00000000-0005-0000-0000-0000B2050000}"/>
    <cellStyle name="Currency 15 2" xfId="1740" xr:uid="{00000000-0005-0000-0000-0000B3050000}"/>
    <cellStyle name="Currency 15 2 2" xfId="1741" xr:uid="{00000000-0005-0000-0000-0000B4050000}"/>
    <cellStyle name="Currency 15 2 2 2" xfId="1742" xr:uid="{00000000-0005-0000-0000-0000B5050000}"/>
    <cellStyle name="Currency 15 2 3" xfId="1743" xr:uid="{00000000-0005-0000-0000-0000B6050000}"/>
    <cellStyle name="Currency 15 3" xfId="1744" xr:uid="{00000000-0005-0000-0000-0000B7050000}"/>
    <cellStyle name="Currency 15 3 2" xfId="1745" xr:uid="{00000000-0005-0000-0000-0000B8050000}"/>
    <cellStyle name="Currency 15 4" xfId="1746" xr:uid="{00000000-0005-0000-0000-0000B9050000}"/>
    <cellStyle name="Currency 16" xfId="1747" xr:uid="{00000000-0005-0000-0000-0000BA050000}"/>
    <cellStyle name="Currency-- 16" xfId="10372" xr:uid="{00000000-0005-0000-0000-0000BB050000}"/>
    <cellStyle name="Currency 16 2" xfId="1748" xr:uid="{00000000-0005-0000-0000-0000BC050000}"/>
    <cellStyle name="Currency 17" xfId="1749" xr:uid="{00000000-0005-0000-0000-0000BD050000}"/>
    <cellStyle name="Currency-- 17" xfId="10155" xr:uid="{00000000-0005-0000-0000-0000BE050000}"/>
    <cellStyle name="Currency 18" xfId="1750" xr:uid="{00000000-0005-0000-0000-0000BF050000}"/>
    <cellStyle name="Currency-- 18" xfId="10374" xr:uid="{00000000-0005-0000-0000-0000C0050000}"/>
    <cellStyle name="Currency 19" xfId="1751" xr:uid="{00000000-0005-0000-0000-0000C1050000}"/>
    <cellStyle name="Currency-- 19" xfId="10157" xr:uid="{00000000-0005-0000-0000-0000C2050000}"/>
    <cellStyle name="Currency 19 2" xfId="1752" xr:uid="{00000000-0005-0000-0000-0000C3050000}"/>
    <cellStyle name="Currency 19 2 2" xfId="1753" xr:uid="{00000000-0005-0000-0000-0000C4050000}"/>
    <cellStyle name="Currency 19 2 2 2" xfId="1754" xr:uid="{00000000-0005-0000-0000-0000C5050000}"/>
    <cellStyle name="Currency 19 2 2 2 2" xfId="1755" xr:uid="{00000000-0005-0000-0000-0000C6050000}"/>
    <cellStyle name="Currency 19 2 2 3" xfId="1756" xr:uid="{00000000-0005-0000-0000-0000C7050000}"/>
    <cellStyle name="Currency 19 2 3" xfId="1757" xr:uid="{00000000-0005-0000-0000-0000C8050000}"/>
    <cellStyle name="Currency 19 2 3 2" xfId="1758" xr:uid="{00000000-0005-0000-0000-0000C9050000}"/>
    <cellStyle name="Currency 19 2 4" xfId="1759" xr:uid="{00000000-0005-0000-0000-0000CA050000}"/>
    <cellStyle name="Currency 19 3" xfId="1760" xr:uid="{00000000-0005-0000-0000-0000CB050000}"/>
    <cellStyle name="Currency 19 3 2" xfId="1761" xr:uid="{00000000-0005-0000-0000-0000CC050000}"/>
    <cellStyle name="Currency 19 3 2 2" xfId="1762" xr:uid="{00000000-0005-0000-0000-0000CD050000}"/>
    <cellStyle name="Currency 19 3 2 2 2" xfId="1763" xr:uid="{00000000-0005-0000-0000-0000CE050000}"/>
    <cellStyle name="Currency 19 3 2 3" xfId="1764" xr:uid="{00000000-0005-0000-0000-0000CF050000}"/>
    <cellStyle name="Currency 19 3 3" xfId="1765" xr:uid="{00000000-0005-0000-0000-0000D0050000}"/>
    <cellStyle name="Currency 19 3 3 2" xfId="1766" xr:uid="{00000000-0005-0000-0000-0000D1050000}"/>
    <cellStyle name="Currency 19 3 4" xfId="1767" xr:uid="{00000000-0005-0000-0000-0000D2050000}"/>
    <cellStyle name="Currency 19 4" xfId="1768" xr:uid="{00000000-0005-0000-0000-0000D3050000}"/>
    <cellStyle name="Currency 19 4 2" xfId="1769" xr:uid="{00000000-0005-0000-0000-0000D4050000}"/>
    <cellStyle name="Currency 19 4 2 2" xfId="1770" xr:uid="{00000000-0005-0000-0000-0000D5050000}"/>
    <cellStyle name="Currency 19 4 3" xfId="1771" xr:uid="{00000000-0005-0000-0000-0000D6050000}"/>
    <cellStyle name="Currency 19 5" xfId="1772" xr:uid="{00000000-0005-0000-0000-0000D7050000}"/>
    <cellStyle name="Currency 19 5 2" xfId="1773" xr:uid="{00000000-0005-0000-0000-0000D8050000}"/>
    <cellStyle name="Currency 19 6" xfId="1774" xr:uid="{00000000-0005-0000-0000-0000D9050000}"/>
    <cellStyle name="Currency 2" xfId="4" xr:uid="{00000000-0005-0000-0000-0000DA050000}"/>
    <cellStyle name="Currency-- 2" xfId="10367" xr:uid="{00000000-0005-0000-0000-0000DB050000}"/>
    <cellStyle name="Currency 2 10" xfId="1775" xr:uid="{00000000-0005-0000-0000-0000DC050000}"/>
    <cellStyle name="Currency 2 10 2" xfId="1776" xr:uid="{00000000-0005-0000-0000-0000DD050000}"/>
    <cellStyle name="Currency 2 10 2 2" xfId="1777" xr:uid="{00000000-0005-0000-0000-0000DE050000}"/>
    <cellStyle name="Currency 2 10 3" xfId="1778" xr:uid="{00000000-0005-0000-0000-0000DF050000}"/>
    <cellStyle name="Currency 2 11" xfId="1779" xr:uid="{00000000-0005-0000-0000-0000E0050000}"/>
    <cellStyle name="Currency 2 12" xfId="1780" xr:uid="{00000000-0005-0000-0000-0000E1050000}"/>
    <cellStyle name="Currency 2 13" xfId="1781" xr:uid="{00000000-0005-0000-0000-0000E2050000}"/>
    <cellStyle name="Currency 2 14" xfId="1782" xr:uid="{00000000-0005-0000-0000-0000E3050000}"/>
    <cellStyle name="Currency 2 15" xfId="1783" xr:uid="{00000000-0005-0000-0000-0000E4050000}"/>
    <cellStyle name="Currency 2 16" xfId="1784" xr:uid="{00000000-0005-0000-0000-0000E5050000}"/>
    <cellStyle name="Currency 2 17" xfId="1785" xr:uid="{00000000-0005-0000-0000-0000E6050000}"/>
    <cellStyle name="Currency 2 18" xfId="1786" xr:uid="{00000000-0005-0000-0000-0000E7050000}"/>
    <cellStyle name="Currency 2 2" xfId="1787" xr:uid="{00000000-0005-0000-0000-0000E8050000}"/>
    <cellStyle name="Currency 2 2 10" xfId="1788" xr:uid="{00000000-0005-0000-0000-0000E9050000}"/>
    <cellStyle name="Currency 2 2 11" xfId="1789" xr:uid="{00000000-0005-0000-0000-0000EA050000}"/>
    <cellStyle name="Currency 2 2 2" xfId="1790" xr:uid="{00000000-0005-0000-0000-0000EB050000}"/>
    <cellStyle name="Currency 2 2 3" xfId="1791" xr:uid="{00000000-0005-0000-0000-0000EC050000}"/>
    <cellStyle name="Currency 2 2 4" xfId="1792" xr:uid="{00000000-0005-0000-0000-0000ED050000}"/>
    <cellStyle name="Currency 2 2 5" xfId="1793" xr:uid="{00000000-0005-0000-0000-0000EE050000}"/>
    <cellStyle name="Currency 2 2 6" xfId="1794" xr:uid="{00000000-0005-0000-0000-0000EF050000}"/>
    <cellStyle name="Currency 2 2 7" xfId="1795" xr:uid="{00000000-0005-0000-0000-0000F0050000}"/>
    <cellStyle name="Currency 2 2 8" xfId="1796" xr:uid="{00000000-0005-0000-0000-0000F1050000}"/>
    <cellStyle name="Currency 2 2 9" xfId="1797" xr:uid="{00000000-0005-0000-0000-0000F2050000}"/>
    <cellStyle name="Currency 2 3" xfId="1798" xr:uid="{00000000-0005-0000-0000-0000F3050000}"/>
    <cellStyle name="Currency 2 3 2" xfId="1799" xr:uid="{00000000-0005-0000-0000-0000F4050000}"/>
    <cellStyle name="Currency 2 3 3" xfId="1800" xr:uid="{00000000-0005-0000-0000-0000F5050000}"/>
    <cellStyle name="Currency 2 3 4" xfId="1801" xr:uid="{00000000-0005-0000-0000-0000F6050000}"/>
    <cellStyle name="Currency 2 3 5" xfId="1802" xr:uid="{00000000-0005-0000-0000-0000F7050000}"/>
    <cellStyle name="Currency 2 4" xfId="1803" xr:uid="{00000000-0005-0000-0000-0000F8050000}"/>
    <cellStyle name="Currency 2 5" xfId="1804" xr:uid="{00000000-0005-0000-0000-0000F9050000}"/>
    <cellStyle name="Currency 2 6" xfId="1805" xr:uid="{00000000-0005-0000-0000-0000FA050000}"/>
    <cellStyle name="Currency 2 7" xfId="1806" xr:uid="{00000000-0005-0000-0000-0000FB050000}"/>
    <cellStyle name="Currency 2 8" xfId="1807" xr:uid="{00000000-0005-0000-0000-0000FC050000}"/>
    <cellStyle name="Currency 2 9" xfId="1808" xr:uid="{00000000-0005-0000-0000-0000FD050000}"/>
    <cellStyle name="Currency 2*" xfId="1810" xr:uid="{00000000-0005-0000-0000-0000FE050000}"/>
    <cellStyle name="Currency 2_CLdcfmodel" xfId="1809" xr:uid="{00000000-0005-0000-0000-0000FF050000}"/>
    <cellStyle name="Currency 20" xfId="1811" xr:uid="{00000000-0005-0000-0000-000000060000}"/>
    <cellStyle name="Currency-- 20" xfId="10377" xr:uid="{00000000-0005-0000-0000-000001060000}"/>
    <cellStyle name="Currency 20 2" xfId="1812" xr:uid="{00000000-0005-0000-0000-000002060000}"/>
    <cellStyle name="Currency 20 2 2" xfId="1813" xr:uid="{00000000-0005-0000-0000-000003060000}"/>
    <cellStyle name="Currency 20 2 2 2" xfId="1814" xr:uid="{00000000-0005-0000-0000-000004060000}"/>
    <cellStyle name="Currency 20 2 2 2 2" xfId="1815" xr:uid="{00000000-0005-0000-0000-000005060000}"/>
    <cellStyle name="Currency 20 2 2 3" xfId="1816" xr:uid="{00000000-0005-0000-0000-000006060000}"/>
    <cellStyle name="Currency 20 2 3" xfId="1817" xr:uid="{00000000-0005-0000-0000-000007060000}"/>
    <cellStyle name="Currency 20 2 3 2" xfId="1818" xr:uid="{00000000-0005-0000-0000-000008060000}"/>
    <cellStyle name="Currency 20 2 4" xfId="1819" xr:uid="{00000000-0005-0000-0000-000009060000}"/>
    <cellStyle name="Currency 20 3" xfId="1820" xr:uid="{00000000-0005-0000-0000-00000A060000}"/>
    <cellStyle name="Currency 20 3 2" xfId="1821" xr:uid="{00000000-0005-0000-0000-00000B060000}"/>
    <cellStyle name="Currency 20 3 2 2" xfId="1822" xr:uid="{00000000-0005-0000-0000-00000C060000}"/>
    <cellStyle name="Currency 20 3 2 2 2" xfId="1823" xr:uid="{00000000-0005-0000-0000-00000D060000}"/>
    <cellStyle name="Currency 20 3 2 3" xfId="1824" xr:uid="{00000000-0005-0000-0000-00000E060000}"/>
    <cellStyle name="Currency 20 3 3" xfId="1825" xr:uid="{00000000-0005-0000-0000-00000F060000}"/>
    <cellStyle name="Currency 20 3 3 2" xfId="1826" xr:uid="{00000000-0005-0000-0000-000010060000}"/>
    <cellStyle name="Currency 20 3 4" xfId="1827" xr:uid="{00000000-0005-0000-0000-000011060000}"/>
    <cellStyle name="Currency 20 4" xfId="1828" xr:uid="{00000000-0005-0000-0000-000012060000}"/>
    <cellStyle name="Currency 20 4 2" xfId="1829" xr:uid="{00000000-0005-0000-0000-000013060000}"/>
    <cellStyle name="Currency 20 4 2 2" xfId="1830" xr:uid="{00000000-0005-0000-0000-000014060000}"/>
    <cellStyle name="Currency 20 4 3" xfId="1831" xr:uid="{00000000-0005-0000-0000-000015060000}"/>
    <cellStyle name="Currency 20 5" xfId="1832" xr:uid="{00000000-0005-0000-0000-000016060000}"/>
    <cellStyle name="Currency 20 5 2" xfId="1833" xr:uid="{00000000-0005-0000-0000-000017060000}"/>
    <cellStyle name="Currency 20 6" xfId="1834" xr:uid="{00000000-0005-0000-0000-000018060000}"/>
    <cellStyle name="Currency 21" xfId="1835" xr:uid="{00000000-0005-0000-0000-000019060000}"/>
    <cellStyle name="Currency-- 21" xfId="10164" xr:uid="{00000000-0005-0000-0000-00001A060000}"/>
    <cellStyle name="Currency 21 2" xfId="1836" xr:uid="{00000000-0005-0000-0000-00001B060000}"/>
    <cellStyle name="Currency 21 2 2" xfId="1837" xr:uid="{00000000-0005-0000-0000-00001C060000}"/>
    <cellStyle name="Currency 21 2 2 2" xfId="1838" xr:uid="{00000000-0005-0000-0000-00001D060000}"/>
    <cellStyle name="Currency 21 2 2 2 2" xfId="1839" xr:uid="{00000000-0005-0000-0000-00001E060000}"/>
    <cellStyle name="Currency 21 2 2 3" xfId="1840" xr:uid="{00000000-0005-0000-0000-00001F060000}"/>
    <cellStyle name="Currency 21 2 3" xfId="1841" xr:uid="{00000000-0005-0000-0000-000020060000}"/>
    <cellStyle name="Currency 21 2 3 2" xfId="1842" xr:uid="{00000000-0005-0000-0000-000021060000}"/>
    <cellStyle name="Currency 21 2 4" xfId="1843" xr:uid="{00000000-0005-0000-0000-000022060000}"/>
    <cellStyle name="Currency 21 3" xfId="1844" xr:uid="{00000000-0005-0000-0000-000023060000}"/>
    <cellStyle name="Currency 21 3 2" xfId="1845" xr:uid="{00000000-0005-0000-0000-000024060000}"/>
    <cellStyle name="Currency 21 3 2 2" xfId="1846" xr:uid="{00000000-0005-0000-0000-000025060000}"/>
    <cellStyle name="Currency 21 3 2 2 2" xfId="1847" xr:uid="{00000000-0005-0000-0000-000026060000}"/>
    <cellStyle name="Currency 21 3 2 3" xfId="1848" xr:uid="{00000000-0005-0000-0000-000027060000}"/>
    <cellStyle name="Currency 21 3 3" xfId="1849" xr:uid="{00000000-0005-0000-0000-000028060000}"/>
    <cellStyle name="Currency 21 3 3 2" xfId="1850" xr:uid="{00000000-0005-0000-0000-000029060000}"/>
    <cellStyle name="Currency 21 3 4" xfId="1851" xr:uid="{00000000-0005-0000-0000-00002A060000}"/>
    <cellStyle name="Currency 21 4" xfId="1852" xr:uid="{00000000-0005-0000-0000-00002B060000}"/>
    <cellStyle name="Currency 21 4 2" xfId="1853" xr:uid="{00000000-0005-0000-0000-00002C060000}"/>
    <cellStyle name="Currency 21 4 2 2" xfId="1854" xr:uid="{00000000-0005-0000-0000-00002D060000}"/>
    <cellStyle name="Currency 21 4 3" xfId="1855" xr:uid="{00000000-0005-0000-0000-00002E060000}"/>
    <cellStyle name="Currency 21 5" xfId="1856" xr:uid="{00000000-0005-0000-0000-00002F060000}"/>
    <cellStyle name="Currency 21 5 2" xfId="1857" xr:uid="{00000000-0005-0000-0000-000030060000}"/>
    <cellStyle name="Currency 21 6" xfId="1858" xr:uid="{00000000-0005-0000-0000-000031060000}"/>
    <cellStyle name="Currency 22" xfId="1859" xr:uid="{00000000-0005-0000-0000-000032060000}"/>
    <cellStyle name="Currency-- 22" xfId="10382" xr:uid="{00000000-0005-0000-0000-000033060000}"/>
    <cellStyle name="Currency 22 2" xfId="1860" xr:uid="{00000000-0005-0000-0000-000034060000}"/>
    <cellStyle name="Currency 22 2 2" xfId="1861" xr:uid="{00000000-0005-0000-0000-000035060000}"/>
    <cellStyle name="Currency 22 2 2 2" xfId="1862" xr:uid="{00000000-0005-0000-0000-000036060000}"/>
    <cellStyle name="Currency 22 2 2 2 2" xfId="1863" xr:uid="{00000000-0005-0000-0000-000037060000}"/>
    <cellStyle name="Currency 22 2 2 3" xfId="1864" xr:uid="{00000000-0005-0000-0000-000038060000}"/>
    <cellStyle name="Currency 22 2 3" xfId="1865" xr:uid="{00000000-0005-0000-0000-000039060000}"/>
    <cellStyle name="Currency 22 2 3 2" xfId="1866" xr:uid="{00000000-0005-0000-0000-00003A060000}"/>
    <cellStyle name="Currency 22 2 4" xfId="1867" xr:uid="{00000000-0005-0000-0000-00003B060000}"/>
    <cellStyle name="Currency 22 3" xfId="1868" xr:uid="{00000000-0005-0000-0000-00003C060000}"/>
    <cellStyle name="Currency 22 3 2" xfId="1869" xr:uid="{00000000-0005-0000-0000-00003D060000}"/>
    <cellStyle name="Currency 22 3 2 2" xfId="1870" xr:uid="{00000000-0005-0000-0000-00003E060000}"/>
    <cellStyle name="Currency 22 3 2 2 2" xfId="1871" xr:uid="{00000000-0005-0000-0000-00003F060000}"/>
    <cellStyle name="Currency 22 3 2 3" xfId="1872" xr:uid="{00000000-0005-0000-0000-000040060000}"/>
    <cellStyle name="Currency 22 3 3" xfId="1873" xr:uid="{00000000-0005-0000-0000-000041060000}"/>
    <cellStyle name="Currency 22 3 3 2" xfId="1874" xr:uid="{00000000-0005-0000-0000-000042060000}"/>
    <cellStyle name="Currency 22 3 4" xfId="1875" xr:uid="{00000000-0005-0000-0000-000043060000}"/>
    <cellStyle name="Currency 22 4" xfId="1876" xr:uid="{00000000-0005-0000-0000-000044060000}"/>
    <cellStyle name="Currency 22 4 2" xfId="1877" xr:uid="{00000000-0005-0000-0000-000045060000}"/>
    <cellStyle name="Currency 22 4 2 2" xfId="1878" xr:uid="{00000000-0005-0000-0000-000046060000}"/>
    <cellStyle name="Currency 22 4 3" xfId="1879" xr:uid="{00000000-0005-0000-0000-000047060000}"/>
    <cellStyle name="Currency 22 5" xfId="1880" xr:uid="{00000000-0005-0000-0000-000048060000}"/>
    <cellStyle name="Currency 22 5 2" xfId="1881" xr:uid="{00000000-0005-0000-0000-000049060000}"/>
    <cellStyle name="Currency 22 6" xfId="1882" xr:uid="{00000000-0005-0000-0000-00004A060000}"/>
    <cellStyle name="Currency 23" xfId="1883" xr:uid="{00000000-0005-0000-0000-00004B060000}"/>
    <cellStyle name="Currency-- 23" xfId="10169" xr:uid="{00000000-0005-0000-0000-00004C060000}"/>
    <cellStyle name="Currency 23 2" xfId="1884" xr:uid="{00000000-0005-0000-0000-00004D060000}"/>
    <cellStyle name="Currency 23 2 2" xfId="1885" xr:uid="{00000000-0005-0000-0000-00004E060000}"/>
    <cellStyle name="Currency 23 2 2 2" xfId="1886" xr:uid="{00000000-0005-0000-0000-00004F060000}"/>
    <cellStyle name="Currency 23 2 2 2 2" xfId="1887" xr:uid="{00000000-0005-0000-0000-000050060000}"/>
    <cellStyle name="Currency 23 2 2 3" xfId="1888" xr:uid="{00000000-0005-0000-0000-000051060000}"/>
    <cellStyle name="Currency 23 2 3" xfId="1889" xr:uid="{00000000-0005-0000-0000-000052060000}"/>
    <cellStyle name="Currency 23 2 3 2" xfId="1890" xr:uid="{00000000-0005-0000-0000-000053060000}"/>
    <cellStyle name="Currency 23 2 4" xfId="1891" xr:uid="{00000000-0005-0000-0000-000054060000}"/>
    <cellStyle name="Currency 23 3" xfId="1892" xr:uid="{00000000-0005-0000-0000-000055060000}"/>
    <cellStyle name="Currency 23 3 2" xfId="1893" xr:uid="{00000000-0005-0000-0000-000056060000}"/>
    <cellStyle name="Currency 23 3 2 2" xfId="1894" xr:uid="{00000000-0005-0000-0000-000057060000}"/>
    <cellStyle name="Currency 23 3 2 2 2" xfId="1895" xr:uid="{00000000-0005-0000-0000-000058060000}"/>
    <cellStyle name="Currency 23 3 2 3" xfId="1896" xr:uid="{00000000-0005-0000-0000-000059060000}"/>
    <cellStyle name="Currency 23 3 3" xfId="1897" xr:uid="{00000000-0005-0000-0000-00005A060000}"/>
    <cellStyle name="Currency 23 3 3 2" xfId="1898" xr:uid="{00000000-0005-0000-0000-00005B060000}"/>
    <cellStyle name="Currency 23 3 4" xfId="1899" xr:uid="{00000000-0005-0000-0000-00005C060000}"/>
    <cellStyle name="Currency 23 4" xfId="1900" xr:uid="{00000000-0005-0000-0000-00005D060000}"/>
    <cellStyle name="Currency 23 4 2" xfId="1901" xr:uid="{00000000-0005-0000-0000-00005E060000}"/>
    <cellStyle name="Currency 23 4 2 2" xfId="1902" xr:uid="{00000000-0005-0000-0000-00005F060000}"/>
    <cellStyle name="Currency 23 4 3" xfId="1903" xr:uid="{00000000-0005-0000-0000-000060060000}"/>
    <cellStyle name="Currency 23 5" xfId="1904" xr:uid="{00000000-0005-0000-0000-000061060000}"/>
    <cellStyle name="Currency 23 5 2" xfId="1905" xr:uid="{00000000-0005-0000-0000-000062060000}"/>
    <cellStyle name="Currency 23 6" xfId="1906" xr:uid="{00000000-0005-0000-0000-000063060000}"/>
    <cellStyle name="Currency 24" xfId="1907" xr:uid="{00000000-0005-0000-0000-000064060000}"/>
    <cellStyle name="Currency-- 24" xfId="10384" xr:uid="{00000000-0005-0000-0000-000065060000}"/>
    <cellStyle name="Currency 24 2" xfId="1908" xr:uid="{00000000-0005-0000-0000-000066060000}"/>
    <cellStyle name="Currency 24 2 2" xfId="1909" xr:uid="{00000000-0005-0000-0000-000067060000}"/>
    <cellStyle name="Currency 24 2 2 2" xfId="1910" xr:uid="{00000000-0005-0000-0000-000068060000}"/>
    <cellStyle name="Currency 24 2 2 2 2" xfId="1911" xr:uid="{00000000-0005-0000-0000-000069060000}"/>
    <cellStyle name="Currency 24 2 2 3" xfId="1912" xr:uid="{00000000-0005-0000-0000-00006A060000}"/>
    <cellStyle name="Currency 24 2 3" xfId="1913" xr:uid="{00000000-0005-0000-0000-00006B060000}"/>
    <cellStyle name="Currency 24 2 3 2" xfId="1914" xr:uid="{00000000-0005-0000-0000-00006C060000}"/>
    <cellStyle name="Currency 24 2 4" xfId="1915" xr:uid="{00000000-0005-0000-0000-00006D060000}"/>
    <cellStyle name="Currency 24 3" xfId="1916" xr:uid="{00000000-0005-0000-0000-00006E060000}"/>
    <cellStyle name="Currency 24 3 2" xfId="1917" xr:uid="{00000000-0005-0000-0000-00006F060000}"/>
    <cellStyle name="Currency 24 3 2 2" xfId="1918" xr:uid="{00000000-0005-0000-0000-000070060000}"/>
    <cellStyle name="Currency 24 3 2 2 2" xfId="1919" xr:uid="{00000000-0005-0000-0000-000071060000}"/>
    <cellStyle name="Currency 24 3 2 3" xfId="1920" xr:uid="{00000000-0005-0000-0000-000072060000}"/>
    <cellStyle name="Currency 24 3 3" xfId="1921" xr:uid="{00000000-0005-0000-0000-000073060000}"/>
    <cellStyle name="Currency 24 3 3 2" xfId="1922" xr:uid="{00000000-0005-0000-0000-000074060000}"/>
    <cellStyle name="Currency 24 3 4" xfId="1923" xr:uid="{00000000-0005-0000-0000-000075060000}"/>
    <cellStyle name="Currency 24 4" xfId="1924" xr:uid="{00000000-0005-0000-0000-000076060000}"/>
    <cellStyle name="Currency 24 4 2" xfId="1925" xr:uid="{00000000-0005-0000-0000-000077060000}"/>
    <cellStyle name="Currency 24 4 2 2" xfId="1926" xr:uid="{00000000-0005-0000-0000-000078060000}"/>
    <cellStyle name="Currency 24 4 3" xfId="1927" xr:uid="{00000000-0005-0000-0000-000079060000}"/>
    <cellStyle name="Currency 24 5" xfId="1928" xr:uid="{00000000-0005-0000-0000-00007A060000}"/>
    <cellStyle name="Currency 24 5 2" xfId="1929" xr:uid="{00000000-0005-0000-0000-00007B060000}"/>
    <cellStyle name="Currency 24 6" xfId="1930" xr:uid="{00000000-0005-0000-0000-00007C060000}"/>
    <cellStyle name="Currency 25" xfId="1931" xr:uid="{00000000-0005-0000-0000-00007D060000}"/>
    <cellStyle name="Currency-- 25" xfId="10172" xr:uid="{00000000-0005-0000-0000-00007E060000}"/>
    <cellStyle name="Currency 26" xfId="1932" xr:uid="{00000000-0005-0000-0000-00007F060000}"/>
    <cellStyle name="Currency-- 26" xfId="10385" xr:uid="{00000000-0005-0000-0000-000080060000}"/>
    <cellStyle name="Currency 26 2" xfId="1933" xr:uid="{00000000-0005-0000-0000-000081060000}"/>
    <cellStyle name="Currency 26 2 2" xfId="1934" xr:uid="{00000000-0005-0000-0000-000082060000}"/>
    <cellStyle name="Currency 26 2 2 2" xfId="1935" xr:uid="{00000000-0005-0000-0000-000083060000}"/>
    <cellStyle name="Currency 26 2 2 2 2" xfId="1936" xr:uid="{00000000-0005-0000-0000-000084060000}"/>
    <cellStyle name="Currency 26 2 2 3" xfId="1937" xr:uid="{00000000-0005-0000-0000-000085060000}"/>
    <cellStyle name="Currency 26 2 3" xfId="1938" xr:uid="{00000000-0005-0000-0000-000086060000}"/>
    <cellStyle name="Currency 26 2 3 2" xfId="1939" xr:uid="{00000000-0005-0000-0000-000087060000}"/>
    <cellStyle name="Currency 26 2 4" xfId="1940" xr:uid="{00000000-0005-0000-0000-000088060000}"/>
    <cellStyle name="Currency 26 3" xfId="1941" xr:uid="{00000000-0005-0000-0000-000089060000}"/>
    <cellStyle name="Currency 26 3 2" xfId="1942" xr:uid="{00000000-0005-0000-0000-00008A060000}"/>
    <cellStyle name="Currency 26 3 2 2" xfId="1943" xr:uid="{00000000-0005-0000-0000-00008B060000}"/>
    <cellStyle name="Currency 26 3 2 2 2" xfId="1944" xr:uid="{00000000-0005-0000-0000-00008C060000}"/>
    <cellStyle name="Currency 26 3 2 3" xfId="1945" xr:uid="{00000000-0005-0000-0000-00008D060000}"/>
    <cellStyle name="Currency 26 3 3" xfId="1946" xr:uid="{00000000-0005-0000-0000-00008E060000}"/>
    <cellStyle name="Currency 26 3 3 2" xfId="1947" xr:uid="{00000000-0005-0000-0000-00008F060000}"/>
    <cellStyle name="Currency 26 3 4" xfId="1948" xr:uid="{00000000-0005-0000-0000-000090060000}"/>
    <cellStyle name="Currency 26 4" xfId="1949" xr:uid="{00000000-0005-0000-0000-000091060000}"/>
    <cellStyle name="Currency 26 4 2" xfId="1950" xr:uid="{00000000-0005-0000-0000-000092060000}"/>
    <cellStyle name="Currency 26 4 2 2" xfId="1951" xr:uid="{00000000-0005-0000-0000-000093060000}"/>
    <cellStyle name="Currency 26 4 3" xfId="1952" xr:uid="{00000000-0005-0000-0000-000094060000}"/>
    <cellStyle name="Currency 26 5" xfId="1953" xr:uid="{00000000-0005-0000-0000-000095060000}"/>
    <cellStyle name="Currency 26 5 2" xfId="1954" xr:uid="{00000000-0005-0000-0000-000096060000}"/>
    <cellStyle name="Currency 26 6" xfId="1955" xr:uid="{00000000-0005-0000-0000-000097060000}"/>
    <cellStyle name="Currency 27" xfId="1956" xr:uid="{00000000-0005-0000-0000-000098060000}"/>
    <cellStyle name="Currency-- 27" xfId="10175" xr:uid="{00000000-0005-0000-0000-000099060000}"/>
    <cellStyle name="Currency 27 2" xfId="1957" xr:uid="{00000000-0005-0000-0000-00009A060000}"/>
    <cellStyle name="Currency 27 2 2" xfId="1958" xr:uid="{00000000-0005-0000-0000-00009B060000}"/>
    <cellStyle name="Currency 27 2 2 2" xfId="1959" xr:uid="{00000000-0005-0000-0000-00009C060000}"/>
    <cellStyle name="Currency 27 2 2 2 2" xfId="1960" xr:uid="{00000000-0005-0000-0000-00009D060000}"/>
    <cellStyle name="Currency 27 2 2 3" xfId="1961" xr:uid="{00000000-0005-0000-0000-00009E060000}"/>
    <cellStyle name="Currency 27 2 3" xfId="1962" xr:uid="{00000000-0005-0000-0000-00009F060000}"/>
    <cellStyle name="Currency 27 2 3 2" xfId="1963" xr:uid="{00000000-0005-0000-0000-0000A0060000}"/>
    <cellStyle name="Currency 27 2 4" xfId="1964" xr:uid="{00000000-0005-0000-0000-0000A1060000}"/>
    <cellStyle name="Currency 27 3" xfId="1965" xr:uid="{00000000-0005-0000-0000-0000A2060000}"/>
    <cellStyle name="Currency 27 3 2" xfId="1966" xr:uid="{00000000-0005-0000-0000-0000A3060000}"/>
    <cellStyle name="Currency 27 3 2 2" xfId="1967" xr:uid="{00000000-0005-0000-0000-0000A4060000}"/>
    <cellStyle name="Currency 27 3 2 2 2" xfId="1968" xr:uid="{00000000-0005-0000-0000-0000A5060000}"/>
    <cellStyle name="Currency 27 3 2 3" xfId="1969" xr:uid="{00000000-0005-0000-0000-0000A6060000}"/>
    <cellStyle name="Currency 27 3 3" xfId="1970" xr:uid="{00000000-0005-0000-0000-0000A7060000}"/>
    <cellStyle name="Currency 27 3 3 2" xfId="1971" xr:uid="{00000000-0005-0000-0000-0000A8060000}"/>
    <cellStyle name="Currency 27 3 4" xfId="1972" xr:uid="{00000000-0005-0000-0000-0000A9060000}"/>
    <cellStyle name="Currency 27 4" xfId="1973" xr:uid="{00000000-0005-0000-0000-0000AA060000}"/>
    <cellStyle name="Currency 27 4 2" xfId="1974" xr:uid="{00000000-0005-0000-0000-0000AB060000}"/>
    <cellStyle name="Currency 27 4 2 2" xfId="1975" xr:uid="{00000000-0005-0000-0000-0000AC060000}"/>
    <cellStyle name="Currency 27 4 3" xfId="1976" xr:uid="{00000000-0005-0000-0000-0000AD060000}"/>
    <cellStyle name="Currency 27 5" xfId="1977" xr:uid="{00000000-0005-0000-0000-0000AE060000}"/>
    <cellStyle name="Currency 27 5 2" xfId="1978" xr:uid="{00000000-0005-0000-0000-0000AF060000}"/>
    <cellStyle name="Currency 27 6" xfId="1979" xr:uid="{00000000-0005-0000-0000-0000B0060000}"/>
    <cellStyle name="Currency 28" xfId="1980" xr:uid="{00000000-0005-0000-0000-0000B1060000}"/>
    <cellStyle name="Currency-- 28" xfId="10386" xr:uid="{00000000-0005-0000-0000-0000B2060000}"/>
    <cellStyle name="Currency 28 2" xfId="1981" xr:uid="{00000000-0005-0000-0000-0000B3060000}"/>
    <cellStyle name="Currency 28 2 2" xfId="1982" xr:uid="{00000000-0005-0000-0000-0000B4060000}"/>
    <cellStyle name="Currency 28 2 2 2" xfId="1983" xr:uid="{00000000-0005-0000-0000-0000B5060000}"/>
    <cellStyle name="Currency 28 2 2 2 2" xfId="1984" xr:uid="{00000000-0005-0000-0000-0000B6060000}"/>
    <cellStyle name="Currency 28 2 2 3" xfId="1985" xr:uid="{00000000-0005-0000-0000-0000B7060000}"/>
    <cellStyle name="Currency 28 2 3" xfId="1986" xr:uid="{00000000-0005-0000-0000-0000B8060000}"/>
    <cellStyle name="Currency 28 2 3 2" xfId="1987" xr:uid="{00000000-0005-0000-0000-0000B9060000}"/>
    <cellStyle name="Currency 28 2 4" xfId="1988" xr:uid="{00000000-0005-0000-0000-0000BA060000}"/>
    <cellStyle name="Currency 28 3" xfId="1989" xr:uid="{00000000-0005-0000-0000-0000BB060000}"/>
    <cellStyle name="Currency 28 3 2" xfId="1990" xr:uid="{00000000-0005-0000-0000-0000BC060000}"/>
    <cellStyle name="Currency 28 3 2 2" xfId="1991" xr:uid="{00000000-0005-0000-0000-0000BD060000}"/>
    <cellStyle name="Currency 28 3 2 2 2" xfId="1992" xr:uid="{00000000-0005-0000-0000-0000BE060000}"/>
    <cellStyle name="Currency 28 3 2 3" xfId="1993" xr:uid="{00000000-0005-0000-0000-0000BF060000}"/>
    <cellStyle name="Currency 28 3 3" xfId="1994" xr:uid="{00000000-0005-0000-0000-0000C0060000}"/>
    <cellStyle name="Currency 28 3 3 2" xfId="1995" xr:uid="{00000000-0005-0000-0000-0000C1060000}"/>
    <cellStyle name="Currency 28 3 4" xfId="1996" xr:uid="{00000000-0005-0000-0000-0000C2060000}"/>
    <cellStyle name="Currency 28 4" xfId="1997" xr:uid="{00000000-0005-0000-0000-0000C3060000}"/>
    <cellStyle name="Currency 28 4 2" xfId="1998" xr:uid="{00000000-0005-0000-0000-0000C4060000}"/>
    <cellStyle name="Currency 28 4 2 2" xfId="1999" xr:uid="{00000000-0005-0000-0000-0000C5060000}"/>
    <cellStyle name="Currency 28 4 3" xfId="2000" xr:uid="{00000000-0005-0000-0000-0000C6060000}"/>
    <cellStyle name="Currency 28 5" xfId="2001" xr:uid="{00000000-0005-0000-0000-0000C7060000}"/>
    <cellStyle name="Currency 28 5 2" xfId="2002" xr:uid="{00000000-0005-0000-0000-0000C8060000}"/>
    <cellStyle name="Currency 28 6" xfId="2003" xr:uid="{00000000-0005-0000-0000-0000C9060000}"/>
    <cellStyle name="Currency 29" xfId="2004" xr:uid="{00000000-0005-0000-0000-0000CA060000}"/>
    <cellStyle name="Currency-- 29" xfId="11077" xr:uid="{00000000-0005-0000-0000-0000CB060000}"/>
    <cellStyle name="Currency 29 2" xfId="2005" xr:uid="{00000000-0005-0000-0000-0000CC060000}"/>
    <cellStyle name="Currency 29 2 2" xfId="2006" xr:uid="{00000000-0005-0000-0000-0000CD060000}"/>
    <cellStyle name="Currency 29 2 2 2" xfId="2007" xr:uid="{00000000-0005-0000-0000-0000CE060000}"/>
    <cellStyle name="Currency 29 2 2 2 2" xfId="2008" xr:uid="{00000000-0005-0000-0000-0000CF060000}"/>
    <cellStyle name="Currency 29 2 2 3" xfId="2009" xr:uid="{00000000-0005-0000-0000-0000D0060000}"/>
    <cellStyle name="Currency 29 2 3" xfId="2010" xr:uid="{00000000-0005-0000-0000-0000D1060000}"/>
    <cellStyle name="Currency 29 2 3 2" xfId="2011" xr:uid="{00000000-0005-0000-0000-0000D2060000}"/>
    <cellStyle name="Currency 29 2 4" xfId="2012" xr:uid="{00000000-0005-0000-0000-0000D3060000}"/>
    <cellStyle name="Currency 29 3" xfId="2013" xr:uid="{00000000-0005-0000-0000-0000D4060000}"/>
    <cellStyle name="Currency 29 3 2" xfId="2014" xr:uid="{00000000-0005-0000-0000-0000D5060000}"/>
    <cellStyle name="Currency 29 3 2 2" xfId="2015" xr:uid="{00000000-0005-0000-0000-0000D6060000}"/>
    <cellStyle name="Currency 29 3 2 2 2" xfId="2016" xr:uid="{00000000-0005-0000-0000-0000D7060000}"/>
    <cellStyle name="Currency 29 3 2 3" xfId="2017" xr:uid="{00000000-0005-0000-0000-0000D8060000}"/>
    <cellStyle name="Currency 29 3 3" xfId="2018" xr:uid="{00000000-0005-0000-0000-0000D9060000}"/>
    <cellStyle name="Currency 29 3 3 2" xfId="2019" xr:uid="{00000000-0005-0000-0000-0000DA060000}"/>
    <cellStyle name="Currency 29 3 4" xfId="2020" xr:uid="{00000000-0005-0000-0000-0000DB060000}"/>
    <cellStyle name="Currency 29 4" xfId="2021" xr:uid="{00000000-0005-0000-0000-0000DC060000}"/>
    <cellStyle name="Currency 29 4 2" xfId="2022" xr:uid="{00000000-0005-0000-0000-0000DD060000}"/>
    <cellStyle name="Currency 29 4 2 2" xfId="2023" xr:uid="{00000000-0005-0000-0000-0000DE060000}"/>
    <cellStyle name="Currency 29 4 3" xfId="2024" xr:uid="{00000000-0005-0000-0000-0000DF060000}"/>
    <cellStyle name="Currency 29 5" xfId="2025" xr:uid="{00000000-0005-0000-0000-0000E0060000}"/>
    <cellStyle name="Currency 29 5 2" xfId="2026" xr:uid="{00000000-0005-0000-0000-0000E1060000}"/>
    <cellStyle name="Currency 29 6" xfId="2027" xr:uid="{00000000-0005-0000-0000-0000E2060000}"/>
    <cellStyle name="Currency 3" xfId="2028" xr:uid="{00000000-0005-0000-0000-0000E3060000}"/>
    <cellStyle name="Currency-- 3" xfId="10102" xr:uid="{00000000-0005-0000-0000-0000E4060000}"/>
    <cellStyle name="Currency 3 2" xfId="2029" xr:uid="{00000000-0005-0000-0000-0000E5060000}"/>
    <cellStyle name="Currency 3 2 2" xfId="2030" xr:uid="{00000000-0005-0000-0000-0000E6060000}"/>
    <cellStyle name="Currency 3 2 2 2" xfId="2031" xr:uid="{00000000-0005-0000-0000-0000E7060000}"/>
    <cellStyle name="Currency 3 2 3" xfId="2032" xr:uid="{00000000-0005-0000-0000-0000E8060000}"/>
    <cellStyle name="Currency 3 2 4" xfId="2033" xr:uid="{00000000-0005-0000-0000-0000E9060000}"/>
    <cellStyle name="Currency 3 2 5" xfId="2034" xr:uid="{00000000-0005-0000-0000-0000EA060000}"/>
    <cellStyle name="Currency 3 3" xfId="2035" xr:uid="{00000000-0005-0000-0000-0000EB060000}"/>
    <cellStyle name="Currency 3 4" xfId="2036" xr:uid="{00000000-0005-0000-0000-0000EC060000}"/>
    <cellStyle name="Currency 3 5" xfId="2037" xr:uid="{00000000-0005-0000-0000-0000ED060000}"/>
    <cellStyle name="Currency 3 6" xfId="2038" xr:uid="{00000000-0005-0000-0000-0000EE060000}"/>
    <cellStyle name="Currency-- 30" xfId="11135" xr:uid="{00000000-0005-0000-0000-0000EF060000}"/>
    <cellStyle name="Currency-- 31" xfId="11097" xr:uid="{00000000-0005-0000-0000-0000F0060000}"/>
    <cellStyle name="Currency 4" xfId="2039" xr:uid="{00000000-0005-0000-0000-0000F1060000}"/>
    <cellStyle name="Currency-- 4" xfId="10347" xr:uid="{00000000-0005-0000-0000-0000F2060000}"/>
    <cellStyle name="Currency 4 10" xfId="2040" xr:uid="{00000000-0005-0000-0000-0000F3060000}"/>
    <cellStyle name="Currency 4 2" xfId="2041" xr:uid="{00000000-0005-0000-0000-0000F4060000}"/>
    <cellStyle name="Currency 4 2 2" xfId="2042" xr:uid="{00000000-0005-0000-0000-0000F5060000}"/>
    <cellStyle name="Currency 4 2 2 2" xfId="2043" xr:uid="{00000000-0005-0000-0000-0000F6060000}"/>
    <cellStyle name="Currency 4 2 2 2 2" xfId="2044" xr:uid="{00000000-0005-0000-0000-0000F7060000}"/>
    <cellStyle name="Currency 4 2 2 3" xfId="2045" xr:uid="{00000000-0005-0000-0000-0000F8060000}"/>
    <cellStyle name="Currency 4 2 3" xfId="2046" xr:uid="{00000000-0005-0000-0000-0000F9060000}"/>
    <cellStyle name="Currency 4 2 3 2" xfId="2047" xr:uid="{00000000-0005-0000-0000-0000FA060000}"/>
    <cellStyle name="Currency 4 2 4" xfId="2048" xr:uid="{00000000-0005-0000-0000-0000FB060000}"/>
    <cellStyle name="Currency 4 3" xfId="2049" xr:uid="{00000000-0005-0000-0000-0000FC060000}"/>
    <cellStyle name="Currency 4 3 2" xfId="2050" xr:uid="{00000000-0005-0000-0000-0000FD060000}"/>
    <cellStyle name="Currency 4 3 2 2" xfId="2051" xr:uid="{00000000-0005-0000-0000-0000FE060000}"/>
    <cellStyle name="Currency 4 3 2 2 2" xfId="2052" xr:uid="{00000000-0005-0000-0000-0000FF060000}"/>
    <cellStyle name="Currency 4 3 2 3" xfId="2053" xr:uid="{00000000-0005-0000-0000-000000070000}"/>
    <cellStyle name="Currency 4 3 3" xfId="2054" xr:uid="{00000000-0005-0000-0000-000001070000}"/>
    <cellStyle name="Currency 4 3 3 2" xfId="2055" xr:uid="{00000000-0005-0000-0000-000002070000}"/>
    <cellStyle name="Currency 4 3 4" xfId="2056" xr:uid="{00000000-0005-0000-0000-000003070000}"/>
    <cellStyle name="Currency 4 4" xfId="2057" xr:uid="{00000000-0005-0000-0000-000004070000}"/>
    <cellStyle name="Currency 4 4 2" xfId="2058" xr:uid="{00000000-0005-0000-0000-000005070000}"/>
    <cellStyle name="Currency 4 4 2 2" xfId="2059" xr:uid="{00000000-0005-0000-0000-000006070000}"/>
    <cellStyle name="Currency 4 4 3" xfId="2060" xr:uid="{00000000-0005-0000-0000-000007070000}"/>
    <cellStyle name="Currency 4 5" xfId="2061" xr:uid="{00000000-0005-0000-0000-000008070000}"/>
    <cellStyle name="Currency 4 5 2" xfId="2062" xr:uid="{00000000-0005-0000-0000-000009070000}"/>
    <cellStyle name="Currency 4 5 2 2" xfId="2063" xr:uid="{00000000-0005-0000-0000-00000A070000}"/>
    <cellStyle name="Currency 4 5 3" xfId="2064" xr:uid="{00000000-0005-0000-0000-00000B070000}"/>
    <cellStyle name="Currency 4 6" xfId="2065" xr:uid="{00000000-0005-0000-0000-00000C070000}"/>
    <cellStyle name="Currency 4 6 2" xfId="2066" xr:uid="{00000000-0005-0000-0000-00000D070000}"/>
    <cellStyle name="Currency 4 6 2 2" xfId="2067" xr:uid="{00000000-0005-0000-0000-00000E070000}"/>
    <cellStyle name="Currency 4 6 3" xfId="2068" xr:uid="{00000000-0005-0000-0000-00000F070000}"/>
    <cellStyle name="Currency 4 7" xfId="2069" xr:uid="{00000000-0005-0000-0000-000010070000}"/>
    <cellStyle name="Currency 4 7 2" xfId="2070" xr:uid="{00000000-0005-0000-0000-000011070000}"/>
    <cellStyle name="Currency 4 8" xfId="2071" xr:uid="{00000000-0005-0000-0000-000012070000}"/>
    <cellStyle name="Currency 4 9" xfId="2072" xr:uid="{00000000-0005-0000-0000-000013070000}"/>
    <cellStyle name="Currency 5" xfId="2073" xr:uid="{00000000-0005-0000-0000-000014070000}"/>
    <cellStyle name="Currency-- 5" xfId="10112" xr:uid="{00000000-0005-0000-0000-000015070000}"/>
    <cellStyle name="Currency 5 2" xfId="2074" xr:uid="{00000000-0005-0000-0000-000016070000}"/>
    <cellStyle name="Currency 5 2 2" xfId="2075" xr:uid="{00000000-0005-0000-0000-000017070000}"/>
    <cellStyle name="Currency 5 2 2 2" xfId="2076" xr:uid="{00000000-0005-0000-0000-000018070000}"/>
    <cellStyle name="Currency 5 2 2 2 2" xfId="2077" xr:uid="{00000000-0005-0000-0000-000019070000}"/>
    <cellStyle name="Currency 5 2 2 3" xfId="2078" xr:uid="{00000000-0005-0000-0000-00001A070000}"/>
    <cellStyle name="Currency 5 2 3" xfId="2079" xr:uid="{00000000-0005-0000-0000-00001B070000}"/>
    <cellStyle name="Currency 5 2 3 2" xfId="2080" xr:uid="{00000000-0005-0000-0000-00001C070000}"/>
    <cellStyle name="Currency 5 2 4" xfId="2081" xr:uid="{00000000-0005-0000-0000-00001D070000}"/>
    <cellStyle name="Currency 5 3" xfId="2082" xr:uid="{00000000-0005-0000-0000-00001E070000}"/>
    <cellStyle name="Currency 5 3 2" xfId="2083" xr:uid="{00000000-0005-0000-0000-00001F070000}"/>
    <cellStyle name="Currency 5 3 2 2" xfId="2084" xr:uid="{00000000-0005-0000-0000-000020070000}"/>
    <cellStyle name="Currency 5 3 2 2 2" xfId="2085" xr:uid="{00000000-0005-0000-0000-000021070000}"/>
    <cellStyle name="Currency 5 3 2 3" xfId="2086" xr:uid="{00000000-0005-0000-0000-000022070000}"/>
    <cellStyle name="Currency 5 3 3" xfId="2087" xr:uid="{00000000-0005-0000-0000-000023070000}"/>
    <cellStyle name="Currency 5 3 3 2" xfId="2088" xr:uid="{00000000-0005-0000-0000-000024070000}"/>
    <cellStyle name="Currency 5 3 4" xfId="2089" xr:uid="{00000000-0005-0000-0000-000025070000}"/>
    <cellStyle name="Currency 5 4" xfId="2090" xr:uid="{00000000-0005-0000-0000-000026070000}"/>
    <cellStyle name="Currency 5 4 2" xfId="2091" xr:uid="{00000000-0005-0000-0000-000027070000}"/>
    <cellStyle name="Currency 5 4 2 2" xfId="2092" xr:uid="{00000000-0005-0000-0000-000028070000}"/>
    <cellStyle name="Currency 5 4 3" xfId="2093" xr:uid="{00000000-0005-0000-0000-000029070000}"/>
    <cellStyle name="Currency 5 5" xfId="2094" xr:uid="{00000000-0005-0000-0000-00002A070000}"/>
    <cellStyle name="Currency 5 5 2" xfId="2095" xr:uid="{00000000-0005-0000-0000-00002B070000}"/>
    <cellStyle name="Currency 5 6" xfId="2096" xr:uid="{00000000-0005-0000-0000-00002C070000}"/>
    <cellStyle name="Currency 6" xfId="2097" xr:uid="{00000000-0005-0000-0000-00002D070000}"/>
    <cellStyle name="Currency-- 6" xfId="10357" xr:uid="{00000000-0005-0000-0000-00002E070000}"/>
    <cellStyle name="Currency 6 2" xfId="2098" xr:uid="{00000000-0005-0000-0000-00002F070000}"/>
    <cellStyle name="Currency 6 2 2" xfId="2099" xr:uid="{00000000-0005-0000-0000-000030070000}"/>
    <cellStyle name="Currency 6 2 2 2" xfId="2100" xr:uid="{00000000-0005-0000-0000-000031070000}"/>
    <cellStyle name="Currency 6 2 2 2 2" xfId="2101" xr:uid="{00000000-0005-0000-0000-000032070000}"/>
    <cellStyle name="Currency 6 2 2 3" xfId="2102" xr:uid="{00000000-0005-0000-0000-000033070000}"/>
    <cellStyle name="Currency 6 2 3" xfId="2103" xr:uid="{00000000-0005-0000-0000-000034070000}"/>
    <cellStyle name="Currency 6 2 3 2" xfId="2104" xr:uid="{00000000-0005-0000-0000-000035070000}"/>
    <cellStyle name="Currency 6 2 4" xfId="2105" xr:uid="{00000000-0005-0000-0000-000036070000}"/>
    <cellStyle name="Currency 6 3" xfId="2106" xr:uid="{00000000-0005-0000-0000-000037070000}"/>
    <cellStyle name="Currency 6 3 2" xfId="2107" xr:uid="{00000000-0005-0000-0000-000038070000}"/>
    <cellStyle name="Currency 6 3 2 2" xfId="2108" xr:uid="{00000000-0005-0000-0000-000039070000}"/>
    <cellStyle name="Currency 6 3 2 2 2" xfId="2109" xr:uid="{00000000-0005-0000-0000-00003A070000}"/>
    <cellStyle name="Currency 6 3 2 3" xfId="2110" xr:uid="{00000000-0005-0000-0000-00003B070000}"/>
    <cellStyle name="Currency 6 3 3" xfId="2111" xr:uid="{00000000-0005-0000-0000-00003C070000}"/>
    <cellStyle name="Currency 6 3 3 2" xfId="2112" xr:uid="{00000000-0005-0000-0000-00003D070000}"/>
    <cellStyle name="Currency 6 3 4" xfId="2113" xr:uid="{00000000-0005-0000-0000-00003E070000}"/>
    <cellStyle name="Currency 6 4" xfId="2114" xr:uid="{00000000-0005-0000-0000-00003F070000}"/>
    <cellStyle name="Currency 6 4 2" xfId="2115" xr:uid="{00000000-0005-0000-0000-000040070000}"/>
    <cellStyle name="Currency 6 4 2 2" xfId="2116" xr:uid="{00000000-0005-0000-0000-000041070000}"/>
    <cellStyle name="Currency 6 4 3" xfId="2117" xr:uid="{00000000-0005-0000-0000-000042070000}"/>
    <cellStyle name="Currency 6 5" xfId="2118" xr:uid="{00000000-0005-0000-0000-000043070000}"/>
    <cellStyle name="Currency 6 5 2" xfId="2119" xr:uid="{00000000-0005-0000-0000-000044070000}"/>
    <cellStyle name="Currency 6 6" xfId="2120" xr:uid="{00000000-0005-0000-0000-000045070000}"/>
    <cellStyle name="Currency 7" xfId="2121" xr:uid="{00000000-0005-0000-0000-000046070000}"/>
    <cellStyle name="Currency-- 7" xfId="10118" xr:uid="{00000000-0005-0000-0000-000047070000}"/>
    <cellStyle name="Currency 7 2" xfId="2122" xr:uid="{00000000-0005-0000-0000-000048070000}"/>
    <cellStyle name="Currency 8" xfId="2123" xr:uid="{00000000-0005-0000-0000-000049070000}"/>
    <cellStyle name="Currency-- 8" xfId="10359" xr:uid="{00000000-0005-0000-0000-00004A070000}"/>
    <cellStyle name="Currency 8 2" xfId="2124" xr:uid="{00000000-0005-0000-0000-00004B070000}"/>
    <cellStyle name="Currency 8 2 2" xfId="2125" xr:uid="{00000000-0005-0000-0000-00004C070000}"/>
    <cellStyle name="Currency 8 2 2 2" xfId="2126" xr:uid="{00000000-0005-0000-0000-00004D070000}"/>
    <cellStyle name="Currency 8 2 2 2 2" xfId="2127" xr:uid="{00000000-0005-0000-0000-00004E070000}"/>
    <cellStyle name="Currency 8 2 2 3" xfId="2128" xr:uid="{00000000-0005-0000-0000-00004F070000}"/>
    <cellStyle name="Currency 8 2 3" xfId="2129" xr:uid="{00000000-0005-0000-0000-000050070000}"/>
    <cellStyle name="Currency 8 2 3 2" xfId="2130" xr:uid="{00000000-0005-0000-0000-000051070000}"/>
    <cellStyle name="Currency 8 2 4" xfId="2131" xr:uid="{00000000-0005-0000-0000-000052070000}"/>
    <cellStyle name="Currency 8 3" xfId="2132" xr:uid="{00000000-0005-0000-0000-000053070000}"/>
    <cellStyle name="Currency 8 3 2" xfId="2133" xr:uid="{00000000-0005-0000-0000-000054070000}"/>
    <cellStyle name="Currency 8 3 2 2" xfId="2134" xr:uid="{00000000-0005-0000-0000-000055070000}"/>
    <cellStyle name="Currency 8 3 2 2 2" xfId="2135" xr:uid="{00000000-0005-0000-0000-000056070000}"/>
    <cellStyle name="Currency 8 3 2 3" xfId="2136" xr:uid="{00000000-0005-0000-0000-000057070000}"/>
    <cellStyle name="Currency 8 3 3" xfId="2137" xr:uid="{00000000-0005-0000-0000-000058070000}"/>
    <cellStyle name="Currency 8 3 3 2" xfId="2138" xr:uid="{00000000-0005-0000-0000-000059070000}"/>
    <cellStyle name="Currency 8 3 4" xfId="2139" xr:uid="{00000000-0005-0000-0000-00005A070000}"/>
    <cellStyle name="Currency 8 4" xfId="2140" xr:uid="{00000000-0005-0000-0000-00005B070000}"/>
    <cellStyle name="Currency 8 4 2" xfId="2141" xr:uid="{00000000-0005-0000-0000-00005C070000}"/>
    <cellStyle name="Currency 8 4 2 2" xfId="2142" xr:uid="{00000000-0005-0000-0000-00005D070000}"/>
    <cellStyle name="Currency 8 4 3" xfId="2143" xr:uid="{00000000-0005-0000-0000-00005E070000}"/>
    <cellStyle name="Currency 8 5" xfId="2144" xr:uid="{00000000-0005-0000-0000-00005F070000}"/>
    <cellStyle name="Currency 8 5 2" xfId="2145" xr:uid="{00000000-0005-0000-0000-000060070000}"/>
    <cellStyle name="Currency 8 6" xfId="2146" xr:uid="{00000000-0005-0000-0000-000061070000}"/>
    <cellStyle name="Currency 8 7" xfId="2147" xr:uid="{00000000-0005-0000-0000-000062070000}"/>
    <cellStyle name="Currency 9" xfId="2148" xr:uid="{00000000-0005-0000-0000-000063070000}"/>
    <cellStyle name="Currency-- 9" xfId="10127" xr:uid="{00000000-0005-0000-0000-000064070000}"/>
    <cellStyle name="Currency 9 2" xfId="2149" xr:uid="{00000000-0005-0000-0000-000065070000}"/>
    <cellStyle name="Currency 9 2 2" xfId="2150" xr:uid="{00000000-0005-0000-0000-000066070000}"/>
    <cellStyle name="Currency 9 2 2 2" xfId="2151" xr:uid="{00000000-0005-0000-0000-000067070000}"/>
    <cellStyle name="Currency 9 2 2 2 2" xfId="2152" xr:uid="{00000000-0005-0000-0000-000068070000}"/>
    <cellStyle name="Currency 9 2 2 3" xfId="2153" xr:uid="{00000000-0005-0000-0000-000069070000}"/>
    <cellStyle name="Currency 9 2 3" xfId="2154" xr:uid="{00000000-0005-0000-0000-00006A070000}"/>
    <cellStyle name="Currency 9 2 3 2" xfId="2155" xr:uid="{00000000-0005-0000-0000-00006B070000}"/>
    <cellStyle name="Currency 9 2 4" xfId="2156" xr:uid="{00000000-0005-0000-0000-00006C070000}"/>
    <cellStyle name="Currency 9 3" xfId="2157" xr:uid="{00000000-0005-0000-0000-00006D070000}"/>
    <cellStyle name="Currency 9 3 2" xfId="2158" xr:uid="{00000000-0005-0000-0000-00006E070000}"/>
    <cellStyle name="Currency 9 3 2 2" xfId="2159" xr:uid="{00000000-0005-0000-0000-00006F070000}"/>
    <cellStyle name="Currency 9 3 2 2 2" xfId="2160" xr:uid="{00000000-0005-0000-0000-000070070000}"/>
    <cellStyle name="Currency 9 3 2 3" xfId="2161" xr:uid="{00000000-0005-0000-0000-000071070000}"/>
    <cellStyle name="Currency 9 3 3" xfId="2162" xr:uid="{00000000-0005-0000-0000-000072070000}"/>
    <cellStyle name="Currency 9 3 3 2" xfId="2163" xr:uid="{00000000-0005-0000-0000-000073070000}"/>
    <cellStyle name="Currency 9 3 4" xfId="2164" xr:uid="{00000000-0005-0000-0000-000074070000}"/>
    <cellStyle name="Currency 9 4" xfId="2165" xr:uid="{00000000-0005-0000-0000-000075070000}"/>
    <cellStyle name="Currency 9 4 2" xfId="2166" xr:uid="{00000000-0005-0000-0000-000076070000}"/>
    <cellStyle name="Currency 9 4 2 2" xfId="2167" xr:uid="{00000000-0005-0000-0000-000077070000}"/>
    <cellStyle name="Currency 9 4 3" xfId="2168" xr:uid="{00000000-0005-0000-0000-000078070000}"/>
    <cellStyle name="Currency 9 5" xfId="2169" xr:uid="{00000000-0005-0000-0000-000079070000}"/>
    <cellStyle name="Currency 9 5 2" xfId="2170" xr:uid="{00000000-0005-0000-0000-00007A070000}"/>
    <cellStyle name="Currency 9 6" xfId="2171" xr:uid="{00000000-0005-0000-0000-00007B070000}"/>
    <cellStyle name="Currency Per Share" xfId="2172" xr:uid="{00000000-0005-0000-0000-00007C070000}"/>
    <cellStyle name="Currency0" xfId="2174" xr:uid="{00000000-0005-0000-0000-00007D070000}"/>
    <cellStyle name="Currency2" xfId="2175" xr:uid="{00000000-0005-0000-0000-00007E070000}"/>
    <cellStyle name="CUS.Work.Area" xfId="2176" xr:uid="{00000000-0005-0000-0000-00007F070000}"/>
    <cellStyle name="Dash" xfId="2177" xr:uid="{00000000-0005-0000-0000-000080070000}"/>
    <cellStyle name="Data" xfId="2178" xr:uid="{00000000-0005-0000-0000-000081070000}"/>
    <cellStyle name="Data 2" xfId="2179" xr:uid="{00000000-0005-0000-0000-000082070000}"/>
    <cellStyle name="Data 2 2" xfId="10124" xr:uid="{00000000-0005-0000-0000-000083070000}"/>
    <cellStyle name="Data 2 3" xfId="10144" xr:uid="{00000000-0005-0000-0000-000084070000}"/>
    <cellStyle name="Data 2 4" xfId="10375" xr:uid="{00000000-0005-0000-0000-000085070000}"/>
    <cellStyle name="Data 2 5" xfId="10380" xr:uid="{00000000-0005-0000-0000-000086070000}"/>
    <cellStyle name="Data 2 6" xfId="10166" xr:uid="{00000000-0005-0000-0000-000087070000}"/>
    <cellStyle name="Data 2 7" xfId="11079" xr:uid="{00000000-0005-0000-0000-000088070000}"/>
    <cellStyle name="Data 3" xfId="2180" xr:uid="{00000000-0005-0000-0000-000089070000}"/>
    <cellStyle name="Data 4" xfId="10125" xr:uid="{00000000-0005-0000-0000-00008A070000}"/>
    <cellStyle name="Data 5" xfId="10145" xr:uid="{00000000-0005-0000-0000-00008B070000}"/>
    <cellStyle name="Data 6" xfId="10376" xr:uid="{00000000-0005-0000-0000-00008C070000}"/>
    <cellStyle name="Data 7" xfId="10381" xr:uid="{00000000-0005-0000-0000-00008D070000}"/>
    <cellStyle name="Data 8" xfId="10167" xr:uid="{00000000-0005-0000-0000-00008E070000}"/>
    <cellStyle name="Data 9" xfId="11078" xr:uid="{00000000-0005-0000-0000-00008F070000}"/>
    <cellStyle name="Date" xfId="2181" xr:uid="{00000000-0005-0000-0000-000090070000}"/>
    <cellStyle name="Date [mm-dd-yyyy]" xfId="2183" xr:uid="{00000000-0005-0000-0000-000091070000}"/>
    <cellStyle name="Date [mm-dd-yyyy] 2" xfId="2184" xr:uid="{00000000-0005-0000-0000-000092070000}"/>
    <cellStyle name="Date [mm-d-yyyy]" xfId="2182" xr:uid="{00000000-0005-0000-0000-000093070000}"/>
    <cellStyle name="Date [mm-d-yyyy] 2" xfId="5696" xr:uid="{00000000-0005-0000-0000-000094070000}"/>
    <cellStyle name="Date [mm-d-yyyy] 2 2" xfId="10595" xr:uid="{00000000-0005-0000-0000-000095070000}"/>
    <cellStyle name="Date [mm-d-yyyy] 2 3" xfId="10038" xr:uid="{00000000-0005-0000-0000-000096070000}"/>
    <cellStyle name="Date [mm-d-yyyy] 2 4" xfId="10024" xr:uid="{00000000-0005-0000-0000-000097070000}"/>
    <cellStyle name="Date [mm-d-yyyy] 2 5" xfId="10022" xr:uid="{00000000-0005-0000-0000-000098070000}"/>
    <cellStyle name="Date [mm-d-yyyy] 2 6" xfId="10039" xr:uid="{00000000-0005-0000-0000-000099070000}"/>
    <cellStyle name="Date [mm-d-yyyy] 2 7" xfId="11123" xr:uid="{00000000-0005-0000-0000-00009A070000}"/>
    <cellStyle name="Date [mmm-yyyy]" xfId="2185" xr:uid="{00000000-0005-0000-0000-00009B070000}"/>
    <cellStyle name="Date [mmm-yyyy] 2" xfId="5697" xr:uid="{00000000-0005-0000-0000-00009C070000}"/>
    <cellStyle name="Date [mmm-yyyy] 2 2" xfId="10042" xr:uid="{00000000-0005-0000-0000-00009D070000}"/>
    <cellStyle name="Date [mmm-yyyy] 2 3" xfId="11124" xr:uid="{00000000-0005-0000-0000-00009E070000}"/>
    <cellStyle name="Date [mmm-yyyy] 3" xfId="10358" xr:uid="{00000000-0005-0000-0000-00009F070000}"/>
    <cellStyle name="Date [mmm-yyyy] 4" xfId="10370" xr:uid="{00000000-0005-0000-0000-0000A0070000}"/>
    <cellStyle name="Date [mmm-yyyy] 5" xfId="10162" xr:uid="{00000000-0005-0000-0000-0000A1070000}"/>
    <cellStyle name="Date [mmm-yyyy] 6" xfId="10383" xr:uid="{00000000-0005-0000-0000-0000A2070000}"/>
    <cellStyle name="Date [mmm-yyyy] 7" xfId="10171" xr:uid="{00000000-0005-0000-0000-0000A3070000}"/>
    <cellStyle name="Date Aligned" xfId="2186" xr:uid="{00000000-0005-0000-0000-0000A4070000}"/>
    <cellStyle name="Date Aligned*" xfId="2187" xr:uid="{00000000-0005-0000-0000-0000A5070000}"/>
    <cellStyle name="Date Short" xfId="2188" xr:uid="{00000000-0005-0000-0000-0000A6070000}"/>
    <cellStyle name="date_ Pies " xfId="2189" xr:uid="{00000000-0005-0000-0000-0000A7070000}"/>
    <cellStyle name="DblLineDollarAcct" xfId="2190" xr:uid="{00000000-0005-0000-0000-0000A8070000}"/>
    <cellStyle name="DblLinePercent" xfId="2191" xr:uid="{00000000-0005-0000-0000-0000A9070000}"/>
    <cellStyle name="Dezimal [0]_A17 - 31.03.1998" xfId="2192" xr:uid="{00000000-0005-0000-0000-0000AA070000}"/>
    <cellStyle name="Dezimal_A17 - 31.03.1998" xfId="2193" xr:uid="{00000000-0005-0000-0000-0000AB070000}"/>
    <cellStyle name="Dia" xfId="2194" xr:uid="{00000000-0005-0000-0000-0000AC070000}"/>
    <cellStyle name="Dollar_ Pies " xfId="2195" xr:uid="{00000000-0005-0000-0000-0000AD070000}"/>
    <cellStyle name="DollarAccounting" xfId="2196" xr:uid="{00000000-0005-0000-0000-0000AE070000}"/>
    <cellStyle name="Dotted Line" xfId="2197" xr:uid="{00000000-0005-0000-0000-0000AF070000}"/>
    <cellStyle name="Dotted Line 2" xfId="2198" xr:uid="{00000000-0005-0000-0000-0000B0070000}"/>
    <cellStyle name="Dotted Line 3" xfId="2199" xr:uid="{00000000-0005-0000-0000-0000B1070000}"/>
    <cellStyle name="Double Accounting" xfId="2200" xr:uid="{00000000-0005-0000-0000-0000B2070000}"/>
    <cellStyle name="Duizenden" xfId="2201" xr:uid="{00000000-0005-0000-0000-0000B3070000}"/>
    <cellStyle name="Encabez1" xfId="2202" xr:uid="{00000000-0005-0000-0000-0000B4070000}"/>
    <cellStyle name="Encabez2" xfId="2203" xr:uid="{00000000-0005-0000-0000-0000B5070000}"/>
    <cellStyle name="Enter Currency (0)" xfId="2204" xr:uid="{00000000-0005-0000-0000-0000B6070000}"/>
    <cellStyle name="Enter Currency (2)" xfId="2205" xr:uid="{00000000-0005-0000-0000-0000B7070000}"/>
    <cellStyle name="Enter Units (0)" xfId="2206" xr:uid="{00000000-0005-0000-0000-0000B8070000}"/>
    <cellStyle name="Enter Units (1)" xfId="2207" xr:uid="{00000000-0005-0000-0000-0000B9070000}"/>
    <cellStyle name="Enter Units (2)" xfId="2208" xr:uid="{00000000-0005-0000-0000-0000BA070000}"/>
    <cellStyle name="Entrée" xfId="2209" xr:uid="{00000000-0005-0000-0000-0000BB070000}"/>
    <cellStyle name="Entrée 10" xfId="10136" xr:uid="{00000000-0005-0000-0000-0000BC070000}"/>
    <cellStyle name="Entrée 11" xfId="10365" xr:uid="{00000000-0005-0000-0000-0000BD070000}"/>
    <cellStyle name="Entrée 12" xfId="10149" xr:uid="{00000000-0005-0000-0000-0000BE070000}"/>
    <cellStyle name="Entrée 13" xfId="10153" xr:uid="{00000000-0005-0000-0000-0000BF070000}"/>
    <cellStyle name="Entrée 14" xfId="10373" xr:uid="{00000000-0005-0000-0000-0000C0070000}"/>
    <cellStyle name="Entrée 15" xfId="10161" xr:uid="{00000000-0005-0000-0000-0000C1070000}"/>
    <cellStyle name="Entrée 16" xfId="10165" xr:uid="{00000000-0005-0000-0000-0000C2070000}"/>
    <cellStyle name="Entrée 17" xfId="10378" xr:uid="{00000000-0005-0000-0000-0000C3070000}"/>
    <cellStyle name="Entrée 18" xfId="10174" xr:uid="{00000000-0005-0000-0000-0000C4070000}"/>
    <cellStyle name="Entrée 19" xfId="10379" xr:uid="{00000000-0005-0000-0000-0000C5070000}"/>
    <cellStyle name="Entrée 2" xfId="10045" xr:uid="{00000000-0005-0000-0000-0000C6070000}"/>
    <cellStyle name="Entrée 20" xfId="11080" xr:uid="{00000000-0005-0000-0000-0000C7070000}"/>
    <cellStyle name="Entrée 21" xfId="11096" xr:uid="{00000000-0005-0000-0000-0000C8070000}"/>
    <cellStyle name="Entrée 3" xfId="10097" xr:uid="{00000000-0005-0000-0000-0000C9070000}"/>
    <cellStyle name="Entrée 4" xfId="10333" xr:uid="{00000000-0005-0000-0000-0000CA070000}"/>
    <cellStyle name="Entrée 5" xfId="10104" xr:uid="{00000000-0005-0000-0000-0000CB070000}"/>
    <cellStyle name="Entrée 6" xfId="10114" xr:uid="{00000000-0005-0000-0000-0000CC070000}"/>
    <cellStyle name="Entrée 7" xfId="10345" xr:uid="{00000000-0005-0000-0000-0000CD070000}"/>
    <cellStyle name="Entrée 8" xfId="10348" xr:uid="{00000000-0005-0000-0000-0000CE070000}"/>
    <cellStyle name="Entrée 9" xfId="10355" xr:uid="{00000000-0005-0000-0000-0000CF070000}"/>
    <cellStyle name="Euro" xfId="2210" xr:uid="{00000000-0005-0000-0000-0000D0070000}"/>
    <cellStyle name="Explanatory Text 2" xfId="41" xr:uid="{00000000-0005-0000-0000-0000D1070000}"/>
    <cellStyle name="Explanatory Text 2 2" xfId="2211" xr:uid="{00000000-0005-0000-0000-0000D2070000}"/>
    <cellStyle name="Explanatory Text 2 3" xfId="2212" xr:uid="{00000000-0005-0000-0000-0000D3070000}"/>
    <cellStyle name="Explanatory Text 2 4" xfId="2213" xr:uid="{00000000-0005-0000-0000-0000D4070000}"/>
    <cellStyle name="Explanatory Text 2 5" xfId="2214" xr:uid="{00000000-0005-0000-0000-0000D5070000}"/>
    <cellStyle name="Explanatory Text 2 6" xfId="2215" xr:uid="{00000000-0005-0000-0000-0000D6070000}"/>
    <cellStyle name="Explanatory Text 2 7" xfId="2216" xr:uid="{00000000-0005-0000-0000-0000D7070000}"/>
    <cellStyle name="Explanatory Text 2 8" xfId="2217" xr:uid="{00000000-0005-0000-0000-0000D8070000}"/>
    <cellStyle name="Explanatory Text 2 9" xfId="2218" xr:uid="{00000000-0005-0000-0000-0000D9070000}"/>
    <cellStyle name="Explanatory Text 3" xfId="2219" xr:uid="{00000000-0005-0000-0000-0000DA070000}"/>
    <cellStyle name="fact" xfId="2220" xr:uid="{00000000-0005-0000-0000-0000DB070000}"/>
    <cellStyle name="fact 2" xfId="5698" xr:uid="{00000000-0005-0000-0000-0000DC070000}"/>
    <cellStyle name="fact 3" xfId="10111" xr:uid="{00000000-0005-0000-0000-0000DD070000}"/>
    <cellStyle name="FieldName" xfId="2221" xr:uid="{00000000-0005-0000-0000-0000DE070000}"/>
    <cellStyle name="FieldName 10" xfId="10350" xr:uid="{00000000-0005-0000-0000-0000DF070000}"/>
    <cellStyle name="FieldName 11" xfId="10353" xr:uid="{00000000-0005-0000-0000-0000E0070000}"/>
    <cellStyle name="FieldName 12" xfId="10135" xr:uid="{00000000-0005-0000-0000-0000E1070000}"/>
    <cellStyle name="FieldName 13" xfId="10362" xr:uid="{00000000-0005-0000-0000-0000E2070000}"/>
    <cellStyle name="FieldName 14" xfId="10143" xr:uid="{00000000-0005-0000-0000-0000E3070000}"/>
    <cellStyle name="FieldName 15" xfId="10151" xr:uid="{00000000-0005-0000-0000-0000E4070000}"/>
    <cellStyle name="FieldName 16" xfId="10371" xr:uid="{00000000-0005-0000-0000-0000E5070000}"/>
    <cellStyle name="FieldName 17" xfId="10160" xr:uid="{00000000-0005-0000-0000-0000E6070000}"/>
    <cellStyle name="FieldName 18" xfId="10163" xr:uid="{00000000-0005-0000-0000-0000E7070000}"/>
    <cellStyle name="FieldName 19" xfId="10173" xr:uid="{00000000-0005-0000-0000-0000E8070000}"/>
    <cellStyle name="FieldName 2" xfId="10046" xr:uid="{00000000-0005-0000-0000-0000E9070000}"/>
    <cellStyle name="FieldName 20" xfId="11081" xr:uid="{00000000-0005-0000-0000-0000EA070000}"/>
    <cellStyle name="FieldName 21" xfId="11095" xr:uid="{00000000-0005-0000-0000-0000EB070000}"/>
    <cellStyle name="FieldName 3" xfId="10095" xr:uid="{00000000-0005-0000-0000-0000EC070000}"/>
    <cellStyle name="FieldName 4" xfId="10329" xr:uid="{00000000-0005-0000-0000-0000ED070000}"/>
    <cellStyle name="FieldName 5" xfId="10101" xr:uid="{00000000-0005-0000-0000-0000EE070000}"/>
    <cellStyle name="FieldName 6" xfId="10110" xr:uid="{00000000-0005-0000-0000-0000EF070000}"/>
    <cellStyle name="FieldName 7" xfId="10337" xr:uid="{00000000-0005-0000-0000-0000F0070000}"/>
    <cellStyle name="FieldName 8" xfId="10342" xr:uid="{00000000-0005-0000-0000-0000F1070000}"/>
    <cellStyle name="FieldName 9" xfId="10120" xr:uid="{00000000-0005-0000-0000-0000F2070000}"/>
    <cellStyle name="Fijo" xfId="2222" xr:uid="{00000000-0005-0000-0000-0000F3070000}"/>
    <cellStyle name="Financiero" xfId="2223" xr:uid="{00000000-0005-0000-0000-0000F4070000}"/>
    <cellStyle name="Fixed" xfId="2224" xr:uid="{00000000-0005-0000-0000-0000F507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2D1C0000}"/>
    <cellStyle name="Footnote" xfId="2226" xr:uid="{00000000-0005-0000-0000-00002E1C0000}"/>
    <cellStyle name="Good 2" xfId="42" xr:uid="{00000000-0005-0000-0000-00002F1C0000}"/>
    <cellStyle name="Good 2 2" xfId="2227" xr:uid="{00000000-0005-0000-0000-0000301C0000}"/>
    <cellStyle name="Good 2 3" xfId="2228" xr:uid="{00000000-0005-0000-0000-0000311C0000}"/>
    <cellStyle name="Good 2 4" xfId="2229" xr:uid="{00000000-0005-0000-0000-0000321C0000}"/>
    <cellStyle name="Good 2 5" xfId="2230" xr:uid="{00000000-0005-0000-0000-0000331C0000}"/>
    <cellStyle name="Good 2 6" xfId="2231" xr:uid="{00000000-0005-0000-0000-0000341C0000}"/>
    <cellStyle name="Good 2 7" xfId="2232" xr:uid="{00000000-0005-0000-0000-0000351C0000}"/>
    <cellStyle name="Good 2 8" xfId="2233" xr:uid="{00000000-0005-0000-0000-0000361C0000}"/>
    <cellStyle name="Good 2 9" xfId="2234" xr:uid="{00000000-0005-0000-0000-0000371C0000}"/>
    <cellStyle name="Good 3" xfId="2235" xr:uid="{00000000-0005-0000-0000-0000381C0000}"/>
    <cellStyle name="Grey" xfId="2236" xr:uid="{00000000-0005-0000-0000-0000391C0000}"/>
    <cellStyle name="GWN Table Body" xfId="2237" xr:uid="{00000000-0005-0000-0000-00003A1C0000}"/>
    <cellStyle name="GWN Table Header" xfId="2238" xr:uid="{00000000-0005-0000-0000-00003B1C0000}"/>
    <cellStyle name="GWN Table Left Header" xfId="2239" xr:uid="{00000000-0005-0000-0000-00003C1C0000}"/>
    <cellStyle name="GWN Table Note" xfId="2240" xr:uid="{00000000-0005-0000-0000-00003D1C0000}"/>
    <cellStyle name="GWN Table Title" xfId="2241" xr:uid="{00000000-0005-0000-0000-00003E1C0000}"/>
    <cellStyle name="hard no" xfId="2242" xr:uid="{00000000-0005-0000-0000-00003F1C0000}"/>
    <cellStyle name="hard no 10" xfId="10343" xr:uid="{00000000-0005-0000-0000-0000401C0000}"/>
    <cellStyle name="hard no 11" xfId="10131" xr:uid="{00000000-0005-0000-0000-0000411C0000}"/>
    <cellStyle name="hard no 12" xfId="10356" xr:uid="{00000000-0005-0000-0000-0000421C0000}"/>
    <cellStyle name="hard no 13" xfId="10139" xr:uid="{00000000-0005-0000-0000-0000431C0000}"/>
    <cellStyle name="hard no 14" xfId="10148" xr:uid="{00000000-0005-0000-0000-0000441C0000}"/>
    <cellStyle name="hard no 15" xfId="10368" xr:uid="{00000000-0005-0000-0000-0000451C0000}"/>
    <cellStyle name="hard no 16" xfId="10159" xr:uid="{00000000-0005-0000-0000-0000461C0000}"/>
    <cellStyle name="hard no 17" xfId="10170" xr:uid="{00000000-0005-0000-0000-0000471C0000}"/>
    <cellStyle name="hard no 18" xfId="11082" xr:uid="{00000000-0005-0000-0000-0000481C0000}"/>
    <cellStyle name="hard no 19" xfId="11094" xr:uid="{00000000-0005-0000-0000-0000491C0000}"/>
    <cellStyle name="hard no 2" xfId="10047" xr:uid="{00000000-0005-0000-0000-00004A1C0000}"/>
    <cellStyle name="hard no 3" xfId="10092" xr:uid="{00000000-0005-0000-0000-00004B1C0000}"/>
    <cellStyle name="hard no 4" xfId="10327" xr:uid="{00000000-0005-0000-0000-00004C1C0000}"/>
    <cellStyle name="hard no 5" xfId="10098" xr:uid="{00000000-0005-0000-0000-00004D1C0000}"/>
    <cellStyle name="hard no 6" xfId="10107" xr:uid="{00000000-0005-0000-0000-00004E1C0000}"/>
    <cellStyle name="hard no 7" xfId="10331" xr:uid="{00000000-0005-0000-0000-00004F1C0000}"/>
    <cellStyle name="hard no 8" xfId="10117" xr:uid="{00000000-0005-0000-0000-0000501C0000}"/>
    <cellStyle name="hard no 9" xfId="10338" xr:uid="{00000000-0005-0000-0000-0000511C0000}"/>
    <cellStyle name="Hard Percent" xfId="2243" xr:uid="{00000000-0005-0000-0000-0000521C0000}"/>
    <cellStyle name="hardno" xfId="2244" xr:uid="{00000000-0005-0000-0000-0000531C0000}"/>
    <cellStyle name="Header" xfId="2245" xr:uid="{00000000-0005-0000-0000-0000541C0000}"/>
    <cellStyle name="Header1" xfId="2246" xr:uid="{00000000-0005-0000-0000-0000551C0000}"/>
    <cellStyle name="Header2" xfId="2247" xr:uid="{00000000-0005-0000-0000-0000561C0000}"/>
    <cellStyle name="Header2 10" xfId="10335" xr:uid="{00000000-0005-0000-0000-0000571C0000}"/>
    <cellStyle name="Header2 11" xfId="10340" xr:uid="{00000000-0005-0000-0000-0000581C0000}"/>
    <cellStyle name="Header2 12" xfId="10129" xr:uid="{00000000-0005-0000-0000-0000591C0000}"/>
    <cellStyle name="Header2 13" xfId="10354" xr:uid="{00000000-0005-0000-0000-00005A1C0000}"/>
    <cellStyle name="Header2 14" xfId="10138" xr:uid="{00000000-0005-0000-0000-00005B1C0000}"/>
    <cellStyle name="Header2 15" xfId="10146" xr:uid="{00000000-0005-0000-0000-00005C1C0000}"/>
    <cellStyle name="Header2 16" xfId="10366" xr:uid="{00000000-0005-0000-0000-00005D1C0000}"/>
    <cellStyle name="Header2 17" xfId="10158" xr:uid="{00000000-0005-0000-0000-00005E1C0000}"/>
    <cellStyle name="Header2 18" xfId="10168" xr:uid="{00000000-0005-0000-0000-00005F1C0000}"/>
    <cellStyle name="Header2 19" xfId="11083" xr:uid="{00000000-0005-0000-0000-0000601C0000}"/>
    <cellStyle name="Header2 2" xfId="10048" xr:uid="{00000000-0005-0000-0000-0000611C0000}"/>
    <cellStyle name="Header2 20" xfId="11093" xr:uid="{00000000-0005-0000-0000-0000621C0000}"/>
    <cellStyle name="Header2 3" xfId="10091" xr:uid="{00000000-0005-0000-0000-0000631C0000}"/>
    <cellStyle name="Header2 4" xfId="10326" xr:uid="{00000000-0005-0000-0000-0000641C0000}"/>
    <cellStyle name="Header2 5" xfId="10096" xr:uid="{00000000-0005-0000-0000-0000651C0000}"/>
    <cellStyle name="Header2 6" xfId="10105" xr:uid="{00000000-0005-0000-0000-0000661C0000}"/>
    <cellStyle name="Header2 7" xfId="10330" xr:uid="{00000000-0005-0000-0000-0000671C0000}"/>
    <cellStyle name="Header2 8" xfId="10332" xr:uid="{00000000-0005-0000-0000-0000681C0000}"/>
    <cellStyle name="Header2 9" xfId="10116" xr:uid="{00000000-0005-0000-0000-0000691C0000}"/>
    <cellStyle name="Heading" xfId="2248" xr:uid="{00000000-0005-0000-0000-00006A1C0000}"/>
    <cellStyle name="Heading 1 2" xfId="43" xr:uid="{00000000-0005-0000-0000-00006B1C0000}"/>
    <cellStyle name="Heading 1 2 2" xfId="2249" xr:uid="{00000000-0005-0000-0000-00006C1C0000}"/>
    <cellStyle name="Heading 1 2 3" xfId="2250" xr:uid="{00000000-0005-0000-0000-00006D1C0000}"/>
    <cellStyle name="Heading 1 2 4" xfId="2251" xr:uid="{00000000-0005-0000-0000-00006E1C0000}"/>
    <cellStyle name="Heading 1 2 5" xfId="2252" xr:uid="{00000000-0005-0000-0000-00006F1C0000}"/>
    <cellStyle name="Heading 1 2 6" xfId="2253" xr:uid="{00000000-0005-0000-0000-0000701C0000}"/>
    <cellStyle name="Heading 1 3" xfId="2254" xr:uid="{00000000-0005-0000-0000-0000711C0000}"/>
    <cellStyle name="Heading 2 2" xfId="44" xr:uid="{00000000-0005-0000-0000-0000721C0000}"/>
    <cellStyle name="Heading 2 2 2" xfId="2255" xr:uid="{00000000-0005-0000-0000-0000731C0000}"/>
    <cellStyle name="Heading 2 2 3" xfId="2256" xr:uid="{00000000-0005-0000-0000-0000741C0000}"/>
    <cellStyle name="Heading 2 2 4" xfId="2257" xr:uid="{00000000-0005-0000-0000-0000751C0000}"/>
    <cellStyle name="Heading 2 2 5" xfId="2258" xr:uid="{00000000-0005-0000-0000-0000761C0000}"/>
    <cellStyle name="Heading 2 2 6" xfId="2259" xr:uid="{00000000-0005-0000-0000-0000771C0000}"/>
    <cellStyle name="Heading 2 3" xfId="2260" xr:uid="{00000000-0005-0000-0000-0000781C0000}"/>
    <cellStyle name="Heading 3 2" xfId="45" xr:uid="{00000000-0005-0000-0000-0000791C0000}"/>
    <cellStyle name="Heading 3 2 2" xfId="2261" xr:uid="{00000000-0005-0000-0000-00007A1C0000}"/>
    <cellStyle name="Heading 3 2 3" xfId="2262" xr:uid="{00000000-0005-0000-0000-00007B1C0000}"/>
    <cellStyle name="Heading 3 2 4" xfId="2263" xr:uid="{00000000-0005-0000-0000-00007C1C0000}"/>
    <cellStyle name="Heading 3 2 5" xfId="2264" xr:uid="{00000000-0005-0000-0000-00007D1C0000}"/>
    <cellStyle name="Heading 3 2 6" xfId="2265" xr:uid="{00000000-0005-0000-0000-00007E1C0000}"/>
    <cellStyle name="Heading 3 2 7" xfId="2266" xr:uid="{00000000-0005-0000-0000-00007F1C0000}"/>
    <cellStyle name="Heading 3 2 8" xfId="9746" xr:uid="{00000000-0005-0000-0000-0000801C0000}"/>
    <cellStyle name="Heading 3 3" xfId="2267" xr:uid="{00000000-0005-0000-0000-0000811C0000}"/>
    <cellStyle name="Heading 4 2" xfId="46" xr:uid="{00000000-0005-0000-0000-0000821C0000}"/>
    <cellStyle name="Heading 4 2 2" xfId="2268" xr:uid="{00000000-0005-0000-0000-0000831C0000}"/>
    <cellStyle name="Heading 4 3" xfId="2269" xr:uid="{00000000-0005-0000-0000-0000841C0000}"/>
    <cellStyle name="Heading2" xfId="2270" xr:uid="{00000000-0005-0000-0000-0000851C0000}"/>
    <cellStyle name="Heading3" xfId="2271" xr:uid="{00000000-0005-0000-0000-0000861C0000}"/>
    <cellStyle name="HeadingColumn" xfId="2272" xr:uid="{00000000-0005-0000-0000-0000871C0000}"/>
    <cellStyle name="HeadingS" xfId="2273" xr:uid="{00000000-0005-0000-0000-0000881C0000}"/>
    <cellStyle name="HeadingYear" xfId="2274" xr:uid="{00000000-0005-0000-0000-0000891C0000}"/>
    <cellStyle name="HeadingYear 2" xfId="10108" xr:uid="{00000000-0005-0000-0000-00008A1C0000}"/>
    <cellStyle name="HeadingYear 3" xfId="10122" xr:uid="{00000000-0005-0000-0000-00008B1C0000}"/>
    <cellStyle name="HeadingYear 4" xfId="10360" xr:uid="{00000000-0005-0000-0000-00008C1C0000}"/>
    <cellStyle name="HeadingYear 5" xfId="10363" xr:uid="{00000000-0005-0000-0000-00008D1C0000}"/>
    <cellStyle name="HeadingYear 6" xfId="10152" xr:uid="{00000000-0005-0000-0000-00008E1C0000}"/>
    <cellStyle name="HeadingYear 7" xfId="11084" xr:uid="{00000000-0005-0000-0000-00008F1C0000}"/>
    <cellStyle name="HeadlineStyle" xfId="2275" xr:uid="{00000000-0005-0000-0000-0000901C0000}"/>
    <cellStyle name="HeadlineStyleJustified" xfId="2276" xr:uid="{00000000-0005-0000-0000-0000911C0000}"/>
    <cellStyle name="Hed Side_Sheet1" xfId="2277" xr:uid="{00000000-0005-0000-0000-0000921C0000}"/>
    <cellStyle name="Hed Top" xfId="2278" xr:uid="{00000000-0005-0000-0000-0000931C0000}"/>
    <cellStyle name="Hyperlink" xfId="73" builtinId="8"/>
    <cellStyle name="Hyperlink 2" xfId="2279" xr:uid="{00000000-0005-0000-0000-0000951C0000}"/>
    <cellStyle name="Hyperlink 2 10" xfId="2280" xr:uid="{00000000-0005-0000-0000-0000961C0000}"/>
    <cellStyle name="Hyperlink 2 11" xfId="2281" xr:uid="{00000000-0005-0000-0000-0000971C0000}"/>
    <cellStyle name="Hyperlink 2 12" xfId="2282" xr:uid="{00000000-0005-0000-0000-0000981C0000}"/>
    <cellStyle name="Hyperlink 2 13" xfId="2283" xr:uid="{00000000-0005-0000-0000-0000991C0000}"/>
    <cellStyle name="Hyperlink 2 2" xfId="2284" xr:uid="{00000000-0005-0000-0000-00009A1C0000}"/>
    <cellStyle name="Hyperlink 2 2 2" xfId="2285" xr:uid="{00000000-0005-0000-0000-00009B1C0000}"/>
    <cellStyle name="Hyperlink 2 3" xfId="2286" xr:uid="{00000000-0005-0000-0000-00009C1C0000}"/>
    <cellStyle name="Hyperlink 2 3 2" xfId="2287" xr:uid="{00000000-0005-0000-0000-00009D1C0000}"/>
    <cellStyle name="Hyperlink 2 4" xfId="2288" xr:uid="{00000000-0005-0000-0000-00009E1C0000}"/>
    <cellStyle name="Hyperlink 2 5" xfId="2289" xr:uid="{00000000-0005-0000-0000-00009F1C0000}"/>
    <cellStyle name="Hyperlink 2 6" xfId="2290" xr:uid="{00000000-0005-0000-0000-0000A01C0000}"/>
    <cellStyle name="Hyperlink 2 7" xfId="2291" xr:uid="{00000000-0005-0000-0000-0000A11C0000}"/>
    <cellStyle name="Hyperlink 2 8" xfId="2292" xr:uid="{00000000-0005-0000-0000-0000A21C0000}"/>
    <cellStyle name="Hyperlink 2 9" xfId="2293" xr:uid="{00000000-0005-0000-0000-0000A31C0000}"/>
    <cellStyle name="Hyperlink 3" xfId="2294" xr:uid="{00000000-0005-0000-0000-0000A41C0000}"/>
    <cellStyle name="Hyperlink 3 10" xfId="2295" xr:uid="{00000000-0005-0000-0000-0000A51C0000}"/>
    <cellStyle name="Hyperlink 3 11" xfId="2296" xr:uid="{00000000-0005-0000-0000-0000A61C0000}"/>
    <cellStyle name="Hyperlink 3 12" xfId="2297" xr:uid="{00000000-0005-0000-0000-0000A71C0000}"/>
    <cellStyle name="Hyperlink 3 2" xfId="2298" xr:uid="{00000000-0005-0000-0000-0000A81C0000}"/>
    <cellStyle name="Hyperlink 3 3" xfId="2299" xr:uid="{00000000-0005-0000-0000-0000A91C0000}"/>
    <cellStyle name="Hyperlink 3 4" xfId="2300" xr:uid="{00000000-0005-0000-0000-0000AA1C0000}"/>
    <cellStyle name="Hyperlink 3 5" xfId="2301" xr:uid="{00000000-0005-0000-0000-0000AB1C0000}"/>
    <cellStyle name="Hyperlink 3 6" xfId="2302" xr:uid="{00000000-0005-0000-0000-0000AC1C0000}"/>
    <cellStyle name="Hyperlink 3 7" xfId="2303" xr:uid="{00000000-0005-0000-0000-0000AD1C0000}"/>
    <cellStyle name="Hyperlink 3 8" xfId="2304" xr:uid="{00000000-0005-0000-0000-0000AE1C0000}"/>
    <cellStyle name="Hyperlink 3 9" xfId="2305" xr:uid="{00000000-0005-0000-0000-0000AF1C0000}"/>
    <cellStyle name="Hyperlink 4" xfId="2306" xr:uid="{00000000-0005-0000-0000-0000B01C0000}"/>
    <cellStyle name="Hyperlink 5" xfId="2307" xr:uid="{00000000-0005-0000-0000-0000B11C0000}"/>
    <cellStyle name="InLink_Acquis_CapitalCost " xfId="2308" xr:uid="{00000000-0005-0000-0000-0000B21C0000}"/>
    <cellStyle name="Input (1dp#)_ Pies " xfId="2309" xr:uid="{00000000-0005-0000-0000-0000B31C0000}"/>
    <cellStyle name="Input [yellow]" xfId="2310" xr:uid="{00000000-0005-0000-0000-0000B41C0000}"/>
    <cellStyle name="Input [yellow] 10" xfId="10323" xr:uid="{00000000-0005-0000-0000-0000B51C0000}"/>
    <cellStyle name="Input [yellow] 11" xfId="10115" xr:uid="{00000000-0005-0000-0000-0000B61C0000}"/>
    <cellStyle name="Input [yellow] 12" xfId="10328" xr:uid="{00000000-0005-0000-0000-0000B71C0000}"/>
    <cellStyle name="Input [yellow] 13" xfId="10121" xr:uid="{00000000-0005-0000-0000-0000B81C0000}"/>
    <cellStyle name="Input [yellow] 14" xfId="10130" xr:uid="{00000000-0005-0000-0000-0000B91C0000}"/>
    <cellStyle name="Input [yellow] 15" xfId="10336" xr:uid="{00000000-0005-0000-0000-0000BA1C0000}"/>
    <cellStyle name="Input [yellow] 16" xfId="10150" xr:uid="{00000000-0005-0000-0000-0000BB1C0000}"/>
    <cellStyle name="Input [yellow] 17" xfId="10156" xr:uid="{00000000-0005-0000-0000-0000BC1C0000}"/>
    <cellStyle name="Input [yellow] 18" xfId="11085" xr:uid="{00000000-0005-0000-0000-0000BD1C0000}"/>
    <cellStyle name="Input [yellow] 19" xfId="11089" xr:uid="{00000000-0005-0000-0000-0000BE1C0000}"/>
    <cellStyle name="Input [yellow] 2" xfId="10055" xr:uid="{00000000-0005-0000-0000-0000BF1C0000}"/>
    <cellStyle name="Input [yellow] 3" xfId="10087" xr:uid="{00000000-0005-0000-0000-0000C01C0000}"/>
    <cellStyle name="Input [yellow] 4" xfId="10316" xr:uid="{00000000-0005-0000-0000-0000C11C0000}"/>
    <cellStyle name="Input [yellow] 5" xfId="10089" xr:uid="{00000000-0005-0000-0000-0000C21C0000}"/>
    <cellStyle name="Input [yellow] 6" xfId="10093" xr:uid="{00000000-0005-0000-0000-0000C31C0000}"/>
    <cellStyle name="Input [yellow] 7" xfId="10319" xr:uid="{00000000-0005-0000-0000-0000C41C0000}"/>
    <cellStyle name="Input [yellow] 8" xfId="10103" xr:uid="{00000000-0005-0000-0000-0000C51C0000}"/>
    <cellStyle name="Input [yellow] 9" xfId="10322" xr:uid="{00000000-0005-0000-0000-0000C61C0000}"/>
    <cellStyle name="Input 2" xfId="47" xr:uid="{00000000-0005-0000-0000-0000C71C0000}"/>
    <cellStyle name="Input 2 10" xfId="9747" xr:uid="{00000000-0005-0000-0000-0000C81C0000}"/>
    <cellStyle name="Input 2 10 10" xfId="10840" xr:uid="{00000000-0005-0000-0000-0000C91C0000}"/>
    <cellStyle name="Input 2 10 11" xfId="10537" xr:uid="{00000000-0005-0000-0000-0000CA1C0000}"/>
    <cellStyle name="Input 2 10 12" xfId="10911" xr:uid="{00000000-0005-0000-0000-0000CB1C0000}"/>
    <cellStyle name="Input 2 10 13" xfId="10546" xr:uid="{00000000-0005-0000-0000-0000CC1C0000}"/>
    <cellStyle name="Input 2 10 14" xfId="10958" xr:uid="{00000000-0005-0000-0000-0000CD1C0000}"/>
    <cellStyle name="Input 2 10 15" xfId="10982" xr:uid="{00000000-0005-0000-0000-0000CE1C0000}"/>
    <cellStyle name="Input 2 10 16" xfId="11000" xr:uid="{00000000-0005-0000-0000-0000CF1C0000}"/>
    <cellStyle name="Input 2 10 17" xfId="11143" xr:uid="{00000000-0005-0000-0000-0000D01C0000}"/>
    <cellStyle name="Input 2 10 18" xfId="11161" xr:uid="{00000000-0005-0000-0000-0000D11C0000}"/>
    <cellStyle name="Input 2 10 2" xfId="10468" xr:uid="{00000000-0005-0000-0000-0000D21C0000}"/>
    <cellStyle name="Input 2 10 3" xfId="10616" xr:uid="{00000000-0005-0000-0000-0000D31C0000}"/>
    <cellStyle name="Input 2 10 4" xfId="10656" xr:uid="{00000000-0005-0000-0000-0000D41C0000}"/>
    <cellStyle name="Input 2 10 5" xfId="10684" xr:uid="{00000000-0005-0000-0000-0000D51C0000}"/>
    <cellStyle name="Input 2 10 6" xfId="10499" xr:uid="{00000000-0005-0000-0000-0000D61C0000}"/>
    <cellStyle name="Input 2 10 7" xfId="10747" xr:uid="{00000000-0005-0000-0000-0000D71C0000}"/>
    <cellStyle name="Input 2 10 8" xfId="10517" xr:uid="{00000000-0005-0000-0000-0000D81C0000}"/>
    <cellStyle name="Input 2 10 9" xfId="10803" xr:uid="{00000000-0005-0000-0000-0000D91C0000}"/>
    <cellStyle name="Input 2 11" xfId="10582" xr:uid="{00000000-0005-0000-0000-0000DA1C0000}"/>
    <cellStyle name="Input 2 12" xfId="10653" xr:uid="{00000000-0005-0000-0000-0000DB1C0000}"/>
    <cellStyle name="Input 2 13" xfId="10774" xr:uid="{00000000-0005-0000-0000-0000DC1C0000}"/>
    <cellStyle name="Input 2 14" xfId="10837" xr:uid="{00000000-0005-0000-0000-0000DD1C0000}"/>
    <cellStyle name="Input 2 15" xfId="10887" xr:uid="{00000000-0005-0000-0000-0000DE1C0000}"/>
    <cellStyle name="Input 2 16" xfId="10934" xr:uid="{00000000-0005-0000-0000-0000DF1C0000}"/>
    <cellStyle name="Input 2 17" xfId="11024" xr:uid="{00000000-0005-0000-0000-0000E01C0000}"/>
    <cellStyle name="Input 2 2" xfId="65" xr:uid="{00000000-0005-0000-0000-0000E11C0000}"/>
    <cellStyle name="Input 2 2 10" xfId="11032" xr:uid="{00000000-0005-0000-0000-0000E21C0000}"/>
    <cellStyle name="Input 2 2 2" xfId="85" xr:uid="{00000000-0005-0000-0000-0000E31C0000}"/>
    <cellStyle name="Input 2 2 2 2" xfId="9767" xr:uid="{00000000-0005-0000-0000-0000E41C0000}"/>
    <cellStyle name="Input 2 2 2 2 10" xfId="10860" xr:uid="{00000000-0005-0000-0000-0000E51C0000}"/>
    <cellStyle name="Input 2 2 2 2 11" xfId="10897" xr:uid="{00000000-0005-0000-0000-0000E61C0000}"/>
    <cellStyle name="Input 2 2 2 2 12" xfId="10929" xr:uid="{00000000-0005-0000-0000-0000E71C0000}"/>
    <cellStyle name="Input 2 2 2 2 13" xfId="10952" xr:uid="{00000000-0005-0000-0000-0000E81C0000}"/>
    <cellStyle name="Input 2 2 2 2 14" xfId="10976" xr:uid="{00000000-0005-0000-0000-0000E91C0000}"/>
    <cellStyle name="Input 2 2 2 2 15" xfId="10996" xr:uid="{00000000-0005-0000-0000-0000EA1C0000}"/>
    <cellStyle name="Input 2 2 2 2 16" xfId="11018" xr:uid="{00000000-0005-0000-0000-0000EB1C0000}"/>
    <cellStyle name="Input 2 2 2 2 17" xfId="11157" xr:uid="{00000000-0005-0000-0000-0000EC1C0000}"/>
    <cellStyle name="Input 2 2 2 2 18" xfId="11181" xr:uid="{00000000-0005-0000-0000-0000ED1C0000}"/>
    <cellStyle name="Input 2 2 2 2 2" xfId="10484" xr:uid="{00000000-0005-0000-0000-0000EE1C0000}"/>
    <cellStyle name="Input 2 2 2 2 3" xfId="10636" xr:uid="{00000000-0005-0000-0000-0000EF1C0000}"/>
    <cellStyle name="Input 2 2 2 2 4" xfId="10676" xr:uid="{00000000-0005-0000-0000-0000F01C0000}"/>
    <cellStyle name="Input 2 2 2 2 5" xfId="10704" xr:uid="{00000000-0005-0000-0000-0000F11C0000}"/>
    <cellStyle name="Input 2 2 2 2 6" xfId="10719" xr:uid="{00000000-0005-0000-0000-0000F21C0000}"/>
    <cellStyle name="Input 2 2 2 2 7" xfId="10767" xr:uid="{00000000-0005-0000-0000-0000F31C0000}"/>
    <cellStyle name="Input 2 2 2 2 8" xfId="10798" xr:uid="{00000000-0005-0000-0000-0000F41C0000}"/>
    <cellStyle name="Input 2 2 2 2 9" xfId="10823" xr:uid="{00000000-0005-0000-0000-0000F51C0000}"/>
    <cellStyle name="Input 2 2 2 3" xfId="10560" xr:uid="{00000000-0005-0000-0000-0000F61C0000}"/>
    <cellStyle name="Input 2 2 2 4" xfId="10606" xr:uid="{00000000-0005-0000-0000-0000F71C0000}"/>
    <cellStyle name="Input 2 2 2 5" xfId="10728" xr:uid="{00000000-0005-0000-0000-0000F81C0000}"/>
    <cellStyle name="Input 2 2 2 6" xfId="10784" xr:uid="{00000000-0005-0000-0000-0000F91C0000}"/>
    <cellStyle name="Input 2 2 2 7" xfId="10869" xr:uid="{00000000-0005-0000-0000-0000FA1C0000}"/>
    <cellStyle name="Input 2 2 2 8" xfId="10902" xr:uid="{00000000-0005-0000-0000-0000FB1C0000}"/>
    <cellStyle name="Input 2 2 2 9" xfId="11046" xr:uid="{00000000-0005-0000-0000-0000FC1C0000}"/>
    <cellStyle name="Input 2 2 3" xfId="9753" xr:uid="{00000000-0005-0000-0000-0000FD1C0000}"/>
    <cellStyle name="Input 2 2 3 10" xfId="10846" xr:uid="{00000000-0005-0000-0000-0000FE1C0000}"/>
    <cellStyle name="Input 2 2 3 11" xfId="10543" xr:uid="{00000000-0005-0000-0000-0000FF1C0000}"/>
    <cellStyle name="Input 2 2 3 12" xfId="10917" xr:uid="{00000000-0005-0000-0000-0000001D0000}"/>
    <cellStyle name="Input 2 2 3 13" xfId="10938" xr:uid="{00000000-0005-0000-0000-0000011D0000}"/>
    <cellStyle name="Input 2 2 3 14" xfId="10964" xr:uid="{00000000-0005-0000-0000-0000021D0000}"/>
    <cellStyle name="Input 2 2 3 15" xfId="10986" xr:uid="{00000000-0005-0000-0000-0000031D0000}"/>
    <cellStyle name="Input 2 2 3 16" xfId="11006" xr:uid="{00000000-0005-0000-0000-0000041D0000}"/>
    <cellStyle name="Input 2 2 3 17" xfId="11147" xr:uid="{00000000-0005-0000-0000-0000051D0000}"/>
    <cellStyle name="Input 2 2 3 18" xfId="11167" xr:uid="{00000000-0005-0000-0000-0000061D0000}"/>
    <cellStyle name="Input 2 2 3 2" xfId="10478" xr:uid="{00000000-0005-0000-0000-0000071D0000}"/>
    <cellStyle name="Input 2 2 3 3" xfId="10622" xr:uid="{00000000-0005-0000-0000-0000081D0000}"/>
    <cellStyle name="Input 2 2 3 4" xfId="10662" xr:uid="{00000000-0005-0000-0000-0000091D0000}"/>
    <cellStyle name="Input 2 2 3 5" xfId="10690" xr:uid="{00000000-0005-0000-0000-00000A1D0000}"/>
    <cellStyle name="Input 2 2 3 6" xfId="10493" xr:uid="{00000000-0005-0000-0000-00000B1D0000}"/>
    <cellStyle name="Input 2 2 3 7" xfId="10753" xr:uid="{00000000-0005-0000-0000-00000C1D0000}"/>
    <cellStyle name="Input 2 2 3 8" xfId="10509" xr:uid="{00000000-0005-0000-0000-00000D1D0000}"/>
    <cellStyle name="Input 2 2 3 9" xfId="10809" xr:uid="{00000000-0005-0000-0000-00000E1D0000}"/>
    <cellStyle name="Input 2 2 4" xfId="10572" xr:uid="{00000000-0005-0000-0000-00000F1D0000}"/>
    <cellStyle name="Input 2 2 5" xfId="10645" xr:uid="{00000000-0005-0000-0000-0000101D0000}"/>
    <cellStyle name="Input 2 2 6" xfId="10740" xr:uid="{00000000-0005-0000-0000-0000111D0000}"/>
    <cellStyle name="Input 2 2 7" xfId="10831" xr:uid="{00000000-0005-0000-0000-0000121D0000}"/>
    <cellStyle name="Input 2 2 8" xfId="10881" xr:uid="{00000000-0005-0000-0000-0000131D0000}"/>
    <cellStyle name="Input 2 2 9" xfId="10906" xr:uid="{00000000-0005-0000-0000-0000141D0000}"/>
    <cellStyle name="Input 2 3" xfId="79" xr:uid="{00000000-0005-0000-0000-0000151D0000}"/>
    <cellStyle name="Input 2 3 2" xfId="9761" xr:uid="{00000000-0005-0000-0000-0000161D0000}"/>
    <cellStyle name="Input 2 3 2 10" xfId="10854" xr:uid="{00000000-0005-0000-0000-0000171D0000}"/>
    <cellStyle name="Input 2 3 2 11" xfId="10521" xr:uid="{00000000-0005-0000-0000-0000181D0000}"/>
    <cellStyle name="Input 2 3 2 12" xfId="10923" xr:uid="{00000000-0005-0000-0000-0000191D0000}"/>
    <cellStyle name="Input 2 3 2 13" xfId="10946" xr:uid="{00000000-0005-0000-0000-00001A1D0000}"/>
    <cellStyle name="Input 2 3 2 14" xfId="10970" xr:uid="{00000000-0005-0000-0000-00001B1D0000}"/>
    <cellStyle name="Input 2 3 2 15" xfId="10992" xr:uid="{00000000-0005-0000-0000-00001C1D0000}"/>
    <cellStyle name="Input 2 3 2 16" xfId="11012" xr:uid="{00000000-0005-0000-0000-00001D1D0000}"/>
    <cellStyle name="Input 2 3 2 17" xfId="11153" xr:uid="{00000000-0005-0000-0000-00001E1D0000}"/>
    <cellStyle name="Input 2 3 2 18" xfId="11175" xr:uid="{00000000-0005-0000-0000-00001F1D0000}"/>
    <cellStyle name="Input 2 3 2 2" xfId="10466" xr:uid="{00000000-0005-0000-0000-0000201D0000}"/>
    <cellStyle name="Input 2 3 2 3" xfId="10630" xr:uid="{00000000-0005-0000-0000-0000211D0000}"/>
    <cellStyle name="Input 2 3 2 4" xfId="10670" xr:uid="{00000000-0005-0000-0000-0000221D0000}"/>
    <cellStyle name="Input 2 3 2 5" xfId="10698" xr:uid="{00000000-0005-0000-0000-0000231D0000}"/>
    <cellStyle name="Input 2 3 2 6" xfId="10505" xr:uid="{00000000-0005-0000-0000-0000241D0000}"/>
    <cellStyle name="Input 2 3 2 7" xfId="10761" xr:uid="{00000000-0005-0000-0000-0000251D0000}"/>
    <cellStyle name="Input 2 3 2 8" xfId="10794" xr:uid="{00000000-0005-0000-0000-0000261D0000}"/>
    <cellStyle name="Input 2 3 2 9" xfId="10817" xr:uid="{00000000-0005-0000-0000-0000271D0000}"/>
    <cellStyle name="Input 2 3 3" xfId="10566" xr:uid="{00000000-0005-0000-0000-0000281D0000}"/>
    <cellStyle name="Input 2 3 4" xfId="10612" xr:uid="{00000000-0005-0000-0000-0000291D0000}"/>
    <cellStyle name="Input 2 3 5" xfId="10734" xr:uid="{00000000-0005-0000-0000-00002A1D0000}"/>
    <cellStyle name="Input 2 3 6" xfId="10790" xr:uid="{00000000-0005-0000-0000-00002B1D0000}"/>
    <cellStyle name="Input 2 3 7" xfId="10875" xr:uid="{00000000-0005-0000-0000-00002C1D0000}"/>
    <cellStyle name="Input 2 3 8" xfId="10904" xr:uid="{00000000-0005-0000-0000-00002D1D0000}"/>
    <cellStyle name="Input 2 3 9" xfId="11040" xr:uid="{00000000-0005-0000-0000-00002E1D0000}"/>
    <cellStyle name="Input 2 4" xfId="2311" xr:uid="{00000000-0005-0000-0000-00002F1D0000}"/>
    <cellStyle name="Input 2 5" xfId="2312" xr:uid="{00000000-0005-0000-0000-0000301D0000}"/>
    <cellStyle name="Input 2 6" xfId="2313" xr:uid="{00000000-0005-0000-0000-0000311D0000}"/>
    <cellStyle name="Input 2 7" xfId="2314" xr:uid="{00000000-0005-0000-0000-0000321D0000}"/>
    <cellStyle name="Input 2 8" xfId="2315" xr:uid="{00000000-0005-0000-0000-0000331D0000}"/>
    <cellStyle name="Input 2 9" xfId="2316" xr:uid="{00000000-0005-0000-0000-0000341D0000}"/>
    <cellStyle name="Input 3" xfId="2317" xr:uid="{00000000-0005-0000-0000-0000351D0000}"/>
    <cellStyle name="InputBlueFont" xfId="2318" xr:uid="{00000000-0005-0000-0000-0000361D0000}"/>
    <cellStyle name="InputGen" xfId="2319" xr:uid="{00000000-0005-0000-0000-0000371D0000}"/>
    <cellStyle name="InputKeepColour" xfId="2320" xr:uid="{00000000-0005-0000-0000-0000381D0000}"/>
    <cellStyle name="InputKeepPale" xfId="2321" xr:uid="{00000000-0005-0000-0000-0000391D0000}"/>
    <cellStyle name="InputKeepPale 2" xfId="10086" xr:uid="{00000000-0005-0000-0000-00003A1D0000}"/>
    <cellStyle name="InputKeepPale 3" xfId="10126" xr:uid="{00000000-0005-0000-0000-00003B1D0000}"/>
    <cellStyle name="InputKeepPale 4" xfId="10344" xr:uid="{00000000-0005-0000-0000-00003C1D0000}"/>
    <cellStyle name="InputKeepPale 5" xfId="10352" xr:uid="{00000000-0005-0000-0000-00003D1D0000}"/>
    <cellStyle name="InputVariColour" xfId="2322" xr:uid="{00000000-0005-0000-0000-00003E1D0000}"/>
    <cellStyle name="Integer" xfId="2323" xr:uid="{00000000-0005-0000-0000-00003F1D0000}"/>
    <cellStyle name="Invisible" xfId="2324" xr:uid="{00000000-0005-0000-0000-0000401D0000}"/>
    <cellStyle name="Item" xfId="2325" xr:uid="{00000000-0005-0000-0000-0000411D0000}"/>
    <cellStyle name="Items_Obligatory" xfId="2326" xr:uid="{00000000-0005-0000-0000-0000421D0000}"/>
    <cellStyle name="ItemTypeClass" xfId="2327" xr:uid="{00000000-0005-0000-0000-0000431D0000}"/>
    <cellStyle name="ItemTypeClass 10" xfId="10320" xr:uid="{00000000-0005-0000-0000-0000441D0000}"/>
    <cellStyle name="ItemTypeClass 11" xfId="10113" xr:uid="{00000000-0005-0000-0000-0000451D0000}"/>
    <cellStyle name="ItemTypeClass 12" xfId="10325" xr:uid="{00000000-0005-0000-0000-0000461D0000}"/>
    <cellStyle name="ItemTypeClass 13" xfId="10123" xr:uid="{00000000-0005-0000-0000-0000471D0000}"/>
    <cellStyle name="ItemTypeClass 14" xfId="10339" xr:uid="{00000000-0005-0000-0000-0000481D0000}"/>
    <cellStyle name="ItemTypeClass 15" xfId="10346" xr:uid="{00000000-0005-0000-0000-0000491D0000}"/>
    <cellStyle name="ItemTypeClass 16" xfId="10142" xr:uid="{00000000-0005-0000-0000-00004A1D0000}"/>
    <cellStyle name="ItemTypeClass 17" xfId="10349" xr:uid="{00000000-0005-0000-0000-00004B1D0000}"/>
    <cellStyle name="ItemTypeClass 18" xfId="10154" xr:uid="{00000000-0005-0000-0000-00004C1D0000}"/>
    <cellStyle name="ItemTypeClass 19" xfId="10351" xr:uid="{00000000-0005-0000-0000-00004D1D0000}"/>
    <cellStyle name="ItemTypeClass 2" xfId="6861" xr:uid="{00000000-0005-0000-0000-00004E1D0000}"/>
    <cellStyle name="ItemTypeClass 2 10" xfId="10060" xr:uid="{00000000-0005-0000-0000-00004F1D0000}"/>
    <cellStyle name="ItemTypeClass 2 11" xfId="10284" xr:uid="{00000000-0005-0000-0000-0000501D0000}"/>
    <cellStyle name="ItemTypeClass 2 12" xfId="10064" xr:uid="{00000000-0005-0000-0000-0000511D0000}"/>
    <cellStyle name="ItemTypeClass 2 13" xfId="10067" xr:uid="{00000000-0005-0000-0000-0000521D0000}"/>
    <cellStyle name="ItemTypeClass 2 14" xfId="10293" xr:uid="{00000000-0005-0000-0000-0000531D0000}"/>
    <cellStyle name="ItemTypeClass 2 15" xfId="10070" xr:uid="{00000000-0005-0000-0000-0000541D0000}"/>
    <cellStyle name="ItemTypeClass 2 16" xfId="10296" xr:uid="{00000000-0005-0000-0000-0000551D0000}"/>
    <cellStyle name="ItemTypeClass 2 17" xfId="10073" xr:uid="{00000000-0005-0000-0000-0000561D0000}"/>
    <cellStyle name="ItemTypeClass 2 18" xfId="10302" xr:uid="{00000000-0005-0000-0000-0000571D0000}"/>
    <cellStyle name="ItemTypeClass 2 19" xfId="10076" xr:uid="{00000000-0005-0000-0000-0000581D0000}"/>
    <cellStyle name="ItemTypeClass 2 2" xfId="10305" xr:uid="{00000000-0005-0000-0000-0000591D0000}"/>
    <cellStyle name="ItemTypeClass 2 20" xfId="10299" xr:uid="{00000000-0005-0000-0000-00005A1D0000}"/>
    <cellStyle name="ItemTypeClass 2 21" xfId="10079" xr:uid="{00000000-0005-0000-0000-00005B1D0000}"/>
    <cellStyle name="ItemTypeClass 2 22" xfId="11092" xr:uid="{00000000-0005-0000-0000-00005C1D0000}"/>
    <cellStyle name="ItemTypeClass 2 23" xfId="11131" xr:uid="{00000000-0005-0000-0000-00005D1D0000}"/>
    <cellStyle name="ItemTypeClass 2 3" xfId="10285" xr:uid="{00000000-0005-0000-0000-00005E1D0000}"/>
    <cellStyle name="ItemTypeClass 2 4" xfId="10052" xr:uid="{00000000-0005-0000-0000-00005F1D0000}"/>
    <cellStyle name="ItemTypeClass 2 5" xfId="10049" xr:uid="{00000000-0005-0000-0000-0000601D0000}"/>
    <cellStyle name="ItemTypeClass 2 6" xfId="10278" xr:uid="{00000000-0005-0000-0000-0000611D0000}"/>
    <cellStyle name="ItemTypeClass 2 7" xfId="10056" xr:uid="{00000000-0005-0000-0000-0000621D0000}"/>
    <cellStyle name="ItemTypeClass 2 8" xfId="10287" xr:uid="{00000000-0005-0000-0000-0000631D0000}"/>
    <cellStyle name="ItemTypeClass 2 9" xfId="10281" xr:uid="{00000000-0005-0000-0000-0000641D0000}"/>
    <cellStyle name="ItemTypeClass 20" xfId="11134" xr:uid="{00000000-0005-0000-0000-0000651D0000}"/>
    <cellStyle name="ItemTypeClass 21" xfId="11088" xr:uid="{00000000-0005-0000-0000-0000661D0000}"/>
    <cellStyle name="ItemTypeClass 3" xfId="10059" xr:uid="{00000000-0005-0000-0000-0000671D0000}"/>
    <cellStyle name="ItemTypeClass 4" xfId="10085" xr:uid="{00000000-0005-0000-0000-0000681D0000}"/>
    <cellStyle name="ItemTypeClass 5" xfId="10313" xr:uid="{00000000-0005-0000-0000-0000691D0000}"/>
    <cellStyle name="ItemTypeClass 6" xfId="10317" xr:uid="{00000000-0005-0000-0000-00006A1D0000}"/>
    <cellStyle name="ItemTypeClass 7" xfId="10090" xr:uid="{00000000-0005-0000-0000-00006B1D0000}"/>
    <cellStyle name="ItemTypeClass 8" xfId="10100" xr:uid="{00000000-0005-0000-0000-00006C1D0000}"/>
    <cellStyle name="ItemTypeClass 9" xfId="10109" xr:uid="{00000000-0005-0000-0000-00006D1D0000}"/>
    <cellStyle name="KP_Normal" xfId="2328" xr:uid="{00000000-0005-0000-0000-00006E1D0000}"/>
    <cellStyle name="Lien hypertexte visité_index" xfId="2329" xr:uid="{00000000-0005-0000-0000-00006F1D0000}"/>
    <cellStyle name="Lien hypertexte_index" xfId="2330" xr:uid="{00000000-0005-0000-0000-0000701D0000}"/>
    <cellStyle name="ligne_detail" xfId="2331" xr:uid="{00000000-0005-0000-0000-0000711D0000}"/>
    <cellStyle name="Line" xfId="2332" xr:uid="{00000000-0005-0000-0000-0000721D0000}"/>
    <cellStyle name="Line 2" xfId="5699" xr:uid="{00000000-0005-0000-0000-0000731D0000}"/>
    <cellStyle name="Line 2 2" xfId="10043" xr:uid="{00000000-0005-0000-0000-0000741D0000}"/>
    <cellStyle name="Line 2 3" xfId="11125" xr:uid="{00000000-0005-0000-0000-0000751D0000}"/>
    <cellStyle name="Line 3" xfId="10318" xr:uid="{00000000-0005-0000-0000-0000761D0000}"/>
    <cellStyle name="Line 4" xfId="10324" xr:uid="{00000000-0005-0000-0000-0000771D0000}"/>
    <cellStyle name="Line 5" xfId="10133" xr:uid="{00000000-0005-0000-0000-0000781D0000}"/>
    <cellStyle name="Line 6" xfId="10341" xr:uid="{00000000-0005-0000-0000-0000791D0000}"/>
    <cellStyle name="Line 7" xfId="10141" xr:uid="{00000000-0005-0000-0000-00007A1D0000}"/>
    <cellStyle name="Link Currency (0)" xfId="2333" xr:uid="{00000000-0005-0000-0000-00007B1D0000}"/>
    <cellStyle name="Link Currency (2)" xfId="2334" xr:uid="{00000000-0005-0000-0000-00007C1D0000}"/>
    <cellStyle name="Link Units (0)" xfId="2335" xr:uid="{00000000-0005-0000-0000-00007D1D0000}"/>
    <cellStyle name="Link Units (1)" xfId="2336" xr:uid="{00000000-0005-0000-0000-00007E1D0000}"/>
    <cellStyle name="Link Units (2)" xfId="2337" xr:uid="{00000000-0005-0000-0000-00007F1D0000}"/>
    <cellStyle name="Linked Cell 2" xfId="48" xr:uid="{00000000-0005-0000-0000-0000801D0000}"/>
    <cellStyle name="Linked Cell 2 2" xfId="2338" xr:uid="{00000000-0005-0000-0000-0000811D0000}"/>
    <cellStyle name="Linked Cell 2 3" xfId="2339" xr:uid="{00000000-0005-0000-0000-0000821D0000}"/>
    <cellStyle name="Linked Cell 2 4" xfId="2340" xr:uid="{00000000-0005-0000-0000-0000831D0000}"/>
    <cellStyle name="Linked Cell 2 5" xfId="2341" xr:uid="{00000000-0005-0000-0000-0000841D0000}"/>
    <cellStyle name="Linked Cell 2 6" xfId="2342" xr:uid="{00000000-0005-0000-0000-0000851D0000}"/>
    <cellStyle name="Linked Cell 2 7" xfId="2343" xr:uid="{00000000-0005-0000-0000-0000861D0000}"/>
    <cellStyle name="Linked Cell 2 8" xfId="2344" xr:uid="{00000000-0005-0000-0000-0000871D0000}"/>
    <cellStyle name="Linked Cell 2 9" xfId="2345" xr:uid="{00000000-0005-0000-0000-0000881D0000}"/>
    <cellStyle name="Linked Cell 3" xfId="2346" xr:uid="{00000000-0005-0000-0000-0000891D0000}"/>
    <cellStyle name="m/d/yy" xfId="2347" xr:uid="{00000000-0005-0000-0000-00008A1D0000}"/>
    <cellStyle name="m/d/yy 2" xfId="5700" xr:uid="{00000000-0005-0000-0000-00008B1D0000}"/>
    <cellStyle name="m/d/yy 2 2" xfId="10044" xr:uid="{00000000-0005-0000-0000-00008C1D0000}"/>
    <cellStyle name="m/d/yy 2 3" xfId="11126" xr:uid="{00000000-0005-0000-0000-00008D1D0000}"/>
    <cellStyle name="m/d/yy 3" xfId="10315" xr:uid="{00000000-0005-0000-0000-00008E1D0000}"/>
    <cellStyle name="m/d/yy 4" xfId="10321" xr:uid="{00000000-0005-0000-0000-00008F1D0000}"/>
    <cellStyle name="m/d/yy 5" xfId="10128" xr:uid="{00000000-0005-0000-0000-0000901D0000}"/>
    <cellStyle name="m/d/yy 6" xfId="10334" xr:uid="{00000000-0005-0000-0000-0000911D0000}"/>
    <cellStyle name="m/d/yy 7" xfId="10137" xr:uid="{00000000-0005-0000-0000-0000921D0000}"/>
    <cellStyle name="m1" xfId="2348" xr:uid="{00000000-0005-0000-0000-0000931D0000}"/>
    <cellStyle name="Major item" xfId="2349" xr:uid="{00000000-0005-0000-0000-0000941D0000}"/>
    <cellStyle name="Margin" xfId="2350" xr:uid="{00000000-0005-0000-0000-0000951D0000}"/>
    <cellStyle name="Migliaia (0)_Sheet1" xfId="2351" xr:uid="{00000000-0005-0000-0000-0000961D0000}"/>
    <cellStyle name="Migliaia_piv_polio" xfId="2352" xr:uid="{00000000-0005-0000-0000-0000971D0000}"/>
    <cellStyle name="Millares [0]_Asset Mgmt " xfId="2353" xr:uid="{00000000-0005-0000-0000-0000981D0000}"/>
    <cellStyle name="Millares_2AV_M_M " xfId="2354" xr:uid="{00000000-0005-0000-0000-0000991D0000}"/>
    <cellStyle name="Milliers [0]_CANADA1" xfId="2355" xr:uid="{00000000-0005-0000-0000-00009A1D0000}"/>
    <cellStyle name="Milliers 2" xfId="2356" xr:uid="{00000000-0005-0000-0000-00009B1D0000}"/>
    <cellStyle name="Milliers_CANADA1" xfId="2357" xr:uid="{00000000-0005-0000-0000-00009C1D0000}"/>
    <cellStyle name="mm/dd/yy" xfId="2358" xr:uid="{00000000-0005-0000-0000-00009D1D0000}"/>
    <cellStyle name="mod1" xfId="2359" xr:uid="{00000000-0005-0000-0000-00009E1D0000}"/>
    <cellStyle name="modelo1" xfId="2360" xr:uid="{00000000-0005-0000-0000-00009F1D0000}"/>
    <cellStyle name="Moneda [0]_2AV_M_M " xfId="2361" xr:uid="{00000000-0005-0000-0000-0000A01D0000}"/>
    <cellStyle name="Moneda_2AV_M_M " xfId="2362" xr:uid="{00000000-0005-0000-0000-0000A11D0000}"/>
    <cellStyle name="Monétaire [0]_CANADA1" xfId="2363" xr:uid="{00000000-0005-0000-0000-0000A21D0000}"/>
    <cellStyle name="Monétaire 2" xfId="2364" xr:uid="{00000000-0005-0000-0000-0000A31D0000}"/>
    <cellStyle name="Monétaire_CANADA1" xfId="2365" xr:uid="{00000000-0005-0000-0000-0000A41D0000}"/>
    <cellStyle name="Monetario" xfId="2366" xr:uid="{00000000-0005-0000-0000-0000A51D0000}"/>
    <cellStyle name="MonthYears" xfId="2367" xr:uid="{00000000-0005-0000-0000-0000A61D0000}"/>
    <cellStyle name="Multiple" xfId="2368" xr:uid="{00000000-0005-0000-0000-0000A71D0000}"/>
    <cellStyle name="Multiple (no x)" xfId="2369" xr:uid="{00000000-0005-0000-0000-0000A81D0000}"/>
    <cellStyle name="Multiple (x)" xfId="2370" xr:uid="{00000000-0005-0000-0000-0000A91D0000}"/>
    <cellStyle name="Multiple [0]" xfId="2371" xr:uid="{00000000-0005-0000-0000-0000AA1D0000}"/>
    <cellStyle name="Multiple [1]" xfId="2372" xr:uid="{00000000-0005-0000-0000-0000AB1D0000}"/>
    <cellStyle name="Multiple [2]" xfId="2373" xr:uid="{00000000-0005-0000-0000-0000AC1D0000}"/>
    <cellStyle name="Multiple [3]" xfId="2374" xr:uid="{00000000-0005-0000-0000-0000AD1D0000}"/>
    <cellStyle name="Multiple_1030171N" xfId="2375" xr:uid="{00000000-0005-0000-0000-0000AE1D0000}"/>
    <cellStyle name="neg0.0_CapitalCost " xfId="2376" xr:uid="{00000000-0005-0000-0000-0000AF1D0000}"/>
    <cellStyle name="Neutral 2" xfId="49" xr:uid="{00000000-0005-0000-0000-0000B01D0000}"/>
    <cellStyle name="Neutral 2 2" xfId="2377" xr:uid="{00000000-0005-0000-0000-0000B11D0000}"/>
    <cellStyle name="Neutral 2 3" xfId="2378" xr:uid="{00000000-0005-0000-0000-0000B21D0000}"/>
    <cellStyle name="Neutral 2 4" xfId="2379" xr:uid="{00000000-0005-0000-0000-0000B31D0000}"/>
    <cellStyle name="Neutral 2 5" xfId="2380" xr:uid="{00000000-0005-0000-0000-0000B41D0000}"/>
    <cellStyle name="Neutral 2 6" xfId="2381" xr:uid="{00000000-0005-0000-0000-0000B51D0000}"/>
    <cellStyle name="Neutral 2 7" xfId="2382" xr:uid="{00000000-0005-0000-0000-0000B61D0000}"/>
    <cellStyle name="Neutral 2 8" xfId="2383" xr:uid="{00000000-0005-0000-0000-0000B71D0000}"/>
    <cellStyle name="Neutral 2 9" xfId="2384" xr:uid="{00000000-0005-0000-0000-0000B81D0000}"/>
    <cellStyle name="Neutral 3" xfId="2385" xr:uid="{00000000-0005-0000-0000-0000B91D0000}"/>
    <cellStyle name="New" xfId="2386" xr:uid="{00000000-0005-0000-0000-0000BA1D0000}"/>
    <cellStyle name="Nil" xfId="2387" xr:uid="{00000000-0005-0000-0000-0000BB1D0000}"/>
    <cellStyle name="no dec" xfId="2388" xr:uid="{00000000-0005-0000-0000-0000BC1D0000}"/>
    <cellStyle name="No-definido" xfId="2389" xr:uid="{00000000-0005-0000-0000-0000BD1D0000}"/>
    <cellStyle name="Non_Input_Cell_Figures" xfId="2390" xr:uid="{00000000-0005-0000-0000-0000BE1D0000}"/>
    <cellStyle name="NonPrintingArea" xfId="2391" xr:uid="{00000000-0005-0000-0000-0000BF1D0000}"/>
    <cellStyle name="NORAYAS" xfId="2392" xr:uid="{00000000-0005-0000-0000-0000C01D0000}"/>
    <cellStyle name="Normal" xfId="0" builtinId="0"/>
    <cellStyle name="Normal--" xfId="4541" xr:uid="{00000000-0005-0000-0000-0000C21D0000}"/>
    <cellStyle name="Normal - Style1" xfId="2393" xr:uid="{00000000-0005-0000-0000-0000C31D0000}"/>
    <cellStyle name="Normal [0]" xfId="2394" xr:uid="{00000000-0005-0000-0000-0000C41D0000}"/>
    <cellStyle name="Normal [1]" xfId="2395" xr:uid="{00000000-0005-0000-0000-0000C51D0000}"/>
    <cellStyle name="Normal [3]" xfId="2396" xr:uid="{00000000-0005-0000-0000-0000C61D0000}"/>
    <cellStyle name="Normal [3] 2" xfId="2397" xr:uid="{00000000-0005-0000-0000-0000C71D0000}"/>
    <cellStyle name="Normal [3] 3" xfId="2398" xr:uid="{00000000-0005-0000-0000-0000C81D0000}"/>
    <cellStyle name="Normal 10" xfId="2399" xr:uid="{00000000-0005-0000-0000-0000C91D0000}"/>
    <cellStyle name="Normal 10 2" xfId="2400" xr:uid="{00000000-0005-0000-0000-0000CA1D0000}"/>
    <cellStyle name="Normal 10 3" xfId="2401" xr:uid="{00000000-0005-0000-0000-0000CB1D0000}"/>
    <cellStyle name="Normal 10 4" xfId="2402" xr:uid="{00000000-0005-0000-0000-0000CC1D0000}"/>
    <cellStyle name="Normal 10 5" xfId="2403" xr:uid="{00000000-0005-0000-0000-0000CD1D0000}"/>
    <cellStyle name="Normal 10 6" xfId="2404" xr:uid="{00000000-0005-0000-0000-0000CE1D0000}"/>
    <cellStyle name="Normal 10 7" xfId="669" xr:uid="{00000000-0005-0000-0000-0000CF1D0000}"/>
    <cellStyle name="Normal 11" xfId="2405" xr:uid="{00000000-0005-0000-0000-0000D01D0000}"/>
    <cellStyle name="Normal 11 2" xfId="2406" xr:uid="{00000000-0005-0000-0000-0000D11D0000}"/>
    <cellStyle name="Normal 11 2 2" xfId="2407" xr:uid="{00000000-0005-0000-0000-0000D21D0000}"/>
    <cellStyle name="Normal 11 3" xfId="2408" xr:uid="{00000000-0005-0000-0000-0000D31D0000}"/>
    <cellStyle name="Normal 11 4" xfId="2409" xr:uid="{00000000-0005-0000-0000-0000D41D0000}"/>
    <cellStyle name="Normal 11 5" xfId="2410" xr:uid="{00000000-0005-0000-0000-0000D51D0000}"/>
    <cellStyle name="Normal 11 6" xfId="2411" xr:uid="{00000000-0005-0000-0000-0000D61D0000}"/>
    <cellStyle name="Normal 11 7" xfId="2412" xr:uid="{00000000-0005-0000-0000-0000D71D0000}"/>
    <cellStyle name="Normal 12" xfId="2413" xr:uid="{00000000-0005-0000-0000-0000D81D0000}"/>
    <cellStyle name="Normal 12 2" xfId="2414" xr:uid="{00000000-0005-0000-0000-0000D91D0000}"/>
    <cellStyle name="Normal 12 3" xfId="2415" xr:uid="{00000000-0005-0000-0000-0000DA1D0000}"/>
    <cellStyle name="Normal 12 4" xfId="2416" xr:uid="{00000000-0005-0000-0000-0000DB1D0000}"/>
    <cellStyle name="Normal 12 5" xfId="2417" xr:uid="{00000000-0005-0000-0000-0000DC1D0000}"/>
    <cellStyle name="Normal 13" xfId="2418" xr:uid="{00000000-0005-0000-0000-0000DD1D0000}"/>
    <cellStyle name="Normal 13 10" xfId="10088" xr:uid="{00000000-0005-0000-0000-0000DE1D0000}"/>
    <cellStyle name="Normal 13 11" xfId="10310" xr:uid="{00000000-0005-0000-0000-0000DF1D0000}"/>
    <cellStyle name="Normal 13 12" xfId="10311" xr:uid="{00000000-0005-0000-0000-0000E01D0000}"/>
    <cellStyle name="Normal 13 13" xfId="10094" xr:uid="{00000000-0005-0000-0000-0000E11D0000}"/>
    <cellStyle name="Normal 13 14" xfId="10312" xr:uid="{00000000-0005-0000-0000-0000E21D0000}"/>
    <cellStyle name="Normal 13 15" xfId="10099" xr:uid="{00000000-0005-0000-0000-0000E31D0000}"/>
    <cellStyle name="Normal 13 16" xfId="10106" xr:uid="{00000000-0005-0000-0000-0000E41D0000}"/>
    <cellStyle name="Normal 13 17" xfId="10314" xr:uid="{00000000-0005-0000-0000-0000E51D0000}"/>
    <cellStyle name="Normal 13 18" xfId="10119" xr:uid="{00000000-0005-0000-0000-0000E61D0000}"/>
    <cellStyle name="Normal 13 19" xfId="10132" xr:uid="{00000000-0005-0000-0000-0000E71D0000}"/>
    <cellStyle name="Normal 13 2" xfId="2419" xr:uid="{00000000-0005-0000-0000-0000E81D0000}"/>
    <cellStyle name="Normal 13 20" xfId="11086" xr:uid="{00000000-0005-0000-0000-0000E91D0000}"/>
    <cellStyle name="Normal 13 21" xfId="11087" xr:uid="{00000000-0005-0000-0000-0000EA1D0000}"/>
    <cellStyle name="Normal 13 3" xfId="2420" xr:uid="{00000000-0005-0000-0000-0000EB1D0000}"/>
    <cellStyle name="Normal 13 4" xfId="10063" xr:uid="{00000000-0005-0000-0000-0000EC1D0000}"/>
    <cellStyle name="Normal 13 5" xfId="10082" xr:uid="{00000000-0005-0000-0000-0000ED1D0000}"/>
    <cellStyle name="Normal 13 6" xfId="10308" xr:uid="{00000000-0005-0000-0000-0000EE1D0000}"/>
    <cellStyle name="Normal 13 7" xfId="10083" xr:uid="{00000000-0005-0000-0000-0000EF1D0000}"/>
    <cellStyle name="Normal 13 8" xfId="10084" xr:uid="{00000000-0005-0000-0000-0000F01D0000}"/>
    <cellStyle name="Normal 13 9" xfId="10309" xr:uid="{00000000-0005-0000-0000-0000F11D0000}"/>
    <cellStyle name="Normal 14" xfId="2421" xr:uid="{00000000-0005-0000-0000-0000F21D0000}"/>
    <cellStyle name="Normal 14 2" xfId="2422" xr:uid="{00000000-0005-0000-0000-0000F31D0000}"/>
    <cellStyle name="Normal 14 3" xfId="2423" xr:uid="{00000000-0005-0000-0000-0000F41D0000}"/>
    <cellStyle name="Normal 15" xfId="2424" xr:uid="{00000000-0005-0000-0000-0000F51D0000}"/>
    <cellStyle name="Normal 15 2" xfId="2425" xr:uid="{00000000-0005-0000-0000-0000F61D0000}"/>
    <cellStyle name="Normal 15 2 2" xfId="2426" xr:uid="{00000000-0005-0000-0000-0000F71D0000}"/>
    <cellStyle name="Normal 15 3" xfId="2427" xr:uid="{00000000-0005-0000-0000-0000F81D0000}"/>
    <cellStyle name="Normal 15 4" xfId="2428" xr:uid="{00000000-0005-0000-0000-0000F91D0000}"/>
    <cellStyle name="Normal 16" xfId="2429" xr:uid="{00000000-0005-0000-0000-0000FA1D0000}"/>
    <cellStyle name="Normal 16 2" xfId="2430" xr:uid="{00000000-0005-0000-0000-0000FB1D0000}"/>
    <cellStyle name="Normal 16 3" xfId="2431" xr:uid="{00000000-0005-0000-0000-0000FC1D0000}"/>
    <cellStyle name="Normal 17" xfId="2432" xr:uid="{00000000-0005-0000-0000-0000FD1D0000}"/>
    <cellStyle name="Normal 18" xfId="2433" xr:uid="{00000000-0005-0000-0000-0000FE1D0000}"/>
    <cellStyle name="Normal 18 2" xfId="2434" xr:uid="{00000000-0005-0000-0000-0000FF1D0000}"/>
    <cellStyle name="Normal 19" xfId="2435" xr:uid="{00000000-0005-0000-0000-0000001E0000}"/>
    <cellStyle name="Normal 2" xfId="5" xr:uid="{00000000-0005-0000-0000-0000011E0000}"/>
    <cellStyle name="Normal-- 2" xfId="4542" xr:uid="{00000000-0005-0000-0000-0000021E0000}"/>
    <cellStyle name="Normal 2 10" xfId="2436" xr:uid="{00000000-0005-0000-0000-0000031E0000}"/>
    <cellStyle name="Normal 2 10 2" xfId="2437" xr:uid="{00000000-0005-0000-0000-0000041E0000}"/>
    <cellStyle name="Normal 2 11" xfId="2438" xr:uid="{00000000-0005-0000-0000-0000051E0000}"/>
    <cellStyle name="Normal 2 11 2" xfId="2439" xr:uid="{00000000-0005-0000-0000-0000061E0000}"/>
    <cellStyle name="Normal 2 12" xfId="2440" xr:uid="{00000000-0005-0000-0000-0000071E0000}"/>
    <cellStyle name="Normal 2 12 2" xfId="2441" xr:uid="{00000000-0005-0000-0000-0000081E0000}"/>
    <cellStyle name="Normal 2 13" xfId="2442" xr:uid="{00000000-0005-0000-0000-0000091E0000}"/>
    <cellStyle name="Normal 2 13 2" xfId="2443" xr:uid="{00000000-0005-0000-0000-00000A1E0000}"/>
    <cellStyle name="Normal 2 14" xfId="2444" xr:uid="{00000000-0005-0000-0000-00000B1E0000}"/>
    <cellStyle name="Normal 2 14 2" xfId="2445" xr:uid="{00000000-0005-0000-0000-00000C1E0000}"/>
    <cellStyle name="Normal 2 15" xfId="2446" xr:uid="{00000000-0005-0000-0000-00000D1E0000}"/>
    <cellStyle name="Normal 2 15 2" xfId="2447" xr:uid="{00000000-0005-0000-0000-00000E1E0000}"/>
    <cellStyle name="Normal 2 16" xfId="2448" xr:uid="{00000000-0005-0000-0000-00000F1E0000}"/>
    <cellStyle name="Normal 2 16 2" xfId="2449" xr:uid="{00000000-0005-0000-0000-0000101E0000}"/>
    <cellStyle name="Normal 2 17" xfId="2450" xr:uid="{00000000-0005-0000-0000-0000111E0000}"/>
    <cellStyle name="Normal 2 17 2" xfId="2451" xr:uid="{00000000-0005-0000-0000-0000121E0000}"/>
    <cellStyle name="Normal 2 18" xfId="2452" xr:uid="{00000000-0005-0000-0000-0000131E0000}"/>
    <cellStyle name="Normal 2 18 2" xfId="2453" xr:uid="{00000000-0005-0000-0000-0000141E0000}"/>
    <cellStyle name="Normal 2 19" xfId="2454" xr:uid="{00000000-0005-0000-0000-0000151E0000}"/>
    <cellStyle name="Normal 2 19 2" xfId="2455" xr:uid="{00000000-0005-0000-0000-0000161E0000}"/>
    <cellStyle name="Normal 2 2" xfId="6" xr:uid="{00000000-0005-0000-0000-0000171E0000}"/>
    <cellStyle name="Normal 2 2 2" xfId="51" xr:uid="{00000000-0005-0000-0000-0000181E0000}"/>
    <cellStyle name="Normal 2 2 2 2" xfId="2456" xr:uid="{00000000-0005-0000-0000-0000191E0000}"/>
    <cellStyle name="Normal 2 2 2 2 2" xfId="2457" xr:uid="{00000000-0005-0000-0000-00001A1E0000}"/>
    <cellStyle name="Normal 2 2 2 3" xfId="2458" xr:uid="{00000000-0005-0000-0000-00001B1E0000}"/>
    <cellStyle name="Normal 2 2 2 4" xfId="2459" xr:uid="{00000000-0005-0000-0000-00001C1E0000}"/>
    <cellStyle name="Normal 2 2 2 5" xfId="2460" xr:uid="{00000000-0005-0000-0000-00001D1E0000}"/>
    <cellStyle name="Normal 2 2 2 6" xfId="2461" xr:uid="{00000000-0005-0000-0000-00001E1E0000}"/>
    <cellStyle name="Normal 2 2 3" xfId="2462" xr:uid="{00000000-0005-0000-0000-00001F1E0000}"/>
    <cellStyle name="Normal 2 2 4" xfId="2463" xr:uid="{00000000-0005-0000-0000-0000201E0000}"/>
    <cellStyle name="Normal 2 2 4 2" xfId="2464" xr:uid="{00000000-0005-0000-0000-0000211E0000}"/>
    <cellStyle name="Normal 2 2 4 3" xfId="2465" xr:uid="{00000000-0005-0000-0000-0000221E0000}"/>
    <cellStyle name="Normal 2 2 5" xfId="2466" xr:uid="{00000000-0005-0000-0000-0000231E0000}"/>
    <cellStyle name="Normal 2 2 6" xfId="2467" xr:uid="{00000000-0005-0000-0000-0000241E0000}"/>
    <cellStyle name="Normal 2 20" xfId="2468" xr:uid="{00000000-0005-0000-0000-0000251E0000}"/>
    <cellStyle name="Normal 2 20 2" xfId="2469" xr:uid="{00000000-0005-0000-0000-0000261E0000}"/>
    <cellStyle name="Normal 2 21" xfId="2470" xr:uid="{00000000-0005-0000-0000-0000271E0000}"/>
    <cellStyle name="Normal 2 21 2" xfId="2471" xr:uid="{00000000-0005-0000-0000-0000281E0000}"/>
    <cellStyle name="Normal 2 22" xfId="2472" xr:uid="{00000000-0005-0000-0000-0000291E0000}"/>
    <cellStyle name="Normal 2 22 2" xfId="2473" xr:uid="{00000000-0005-0000-0000-00002A1E0000}"/>
    <cellStyle name="Normal 2 23" xfId="2474" xr:uid="{00000000-0005-0000-0000-00002B1E0000}"/>
    <cellStyle name="Normal 2 23 2" xfId="2475" xr:uid="{00000000-0005-0000-0000-00002C1E0000}"/>
    <cellStyle name="Normal 2 24" xfId="2476" xr:uid="{00000000-0005-0000-0000-00002D1E0000}"/>
    <cellStyle name="Normal 2 24 2" xfId="2477" xr:uid="{00000000-0005-0000-0000-00002E1E0000}"/>
    <cellStyle name="Normal 2 24 2 2" xfId="2478" xr:uid="{00000000-0005-0000-0000-00002F1E0000}"/>
    <cellStyle name="Normal 2 24 3" xfId="2479" xr:uid="{00000000-0005-0000-0000-0000301E0000}"/>
    <cellStyle name="Normal 2 24 4" xfId="2480" xr:uid="{00000000-0005-0000-0000-0000311E0000}"/>
    <cellStyle name="Normal 2 25" xfId="2481" xr:uid="{00000000-0005-0000-0000-0000321E0000}"/>
    <cellStyle name="Normal 2 25 2" xfId="2482" xr:uid="{00000000-0005-0000-0000-0000331E0000}"/>
    <cellStyle name="Normal 2 26" xfId="2483" xr:uid="{00000000-0005-0000-0000-0000341E0000}"/>
    <cellStyle name="Normal 2 26 2" xfId="2484" xr:uid="{00000000-0005-0000-0000-0000351E0000}"/>
    <cellStyle name="Normal 2 27" xfId="2485" xr:uid="{00000000-0005-0000-0000-0000361E0000}"/>
    <cellStyle name="Normal 2 27 2" xfId="2486" xr:uid="{00000000-0005-0000-0000-0000371E0000}"/>
    <cellStyle name="Normal 2 28" xfId="2487" xr:uid="{00000000-0005-0000-0000-0000381E0000}"/>
    <cellStyle name="Normal 2 28 2" xfId="2488" xr:uid="{00000000-0005-0000-0000-0000391E0000}"/>
    <cellStyle name="Normal 2 29" xfId="2489" xr:uid="{00000000-0005-0000-0000-00003A1E0000}"/>
    <cellStyle name="Normal 2 29 2" xfId="2490" xr:uid="{00000000-0005-0000-0000-00003B1E0000}"/>
    <cellStyle name="Normal 2 3" xfId="50" xr:uid="{00000000-0005-0000-0000-00003C1E0000}"/>
    <cellStyle name="Normal 2 3 2" xfId="2491" xr:uid="{00000000-0005-0000-0000-00003D1E0000}"/>
    <cellStyle name="Normal 2 3 3" xfId="2492" xr:uid="{00000000-0005-0000-0000-00003E1E0000}"/>
    <cellStyle name="Normal 2 30" xfId="2493" xr:uid="{00000000-0005-0000-0000-00003F1E0000}"/>
    <cellStyle name="Normal 2 30 2" xfId="2494" xr:uid="{00000000-0005-0000-0000-0000401E0000}"/>
    <cellStyle name="Normal 2 31" xfId="2495" xr:uid="{00000000-0005-0000-0000-0000411E0000}"/>
    <cellStyle name="Normal 2 31 2" xfId="2496" xr:uid="{00000000-0005-0000-0000-0000421E0000}"/>
    <cellStyle name="Normal 2 32" xfId="2497" xr:uid="{00000000-0005-0000-0000-0000431E0000}"/>
    <cellStyle name="Normal 2 33" xfId="2498" xr:uid="{00000000-0005-0000-0000-0000441E0000}"/>
    <cellStyle name="Normal 2 34" xfId="2499" xr:uid="{00000000-0005-0000-0000-0000451E0000}"/>
    <cellStyle name="Normal 2 35" xfId="2500" xr:uid="{00000000-0005-0000-0000-0000461E0000}"/>
    <cellStyle name="Normal 2 36" xfId="2501" xr:uid="{00000000-0005-0000-0000-0000471E0000}"/>
    <cellStyle name="Normal 2 37" xfId="2502" xr:uid="{00000000-0005-0000-0000-0000481E0000}"/>
    <cellStyle name="Normal 2 38" xfId="2503" xr:uid="{00000000-0005-0000-0000-0000491E0000}"/>
    <cellStyle name="Normal 2 38 2" xfId="2504" xr:uid="{00000000-0005-0000-0000-00004A1E0000}"/>
    <cellStyle name="Normal 2 39" xfId="2505" xr:uid="{00000000-0005-0000-0000-00004B1E0000}"/>
    <cellStyle name="Normal 2 4" xfId="614" xr:uid="{00000000-0005-0000-0000-00004C1E0000}"/>
    <cellStyle name="Normal 2 4 2" xfId="2506" xr:uid="{00000000-0005-0000-0000-00004D1E0000}"/>
    <cellStyle name="Normal 2 4 3" xfId="2507" xr:uid="{00000000-0005-0000-0000-00004E1E0000}"/>
    <cellStyle name="Normal 2 4 4" xfId="2508" xr:uid="{00000000-0005-0000-0000-00004F1E0000}"/>
    <cellStyle name="Normal 2 40" xfId="2509" xr:uid="{00000000-0005-0000-0000-0000501E0000}"/>
    <cellStyle name="Normal 2 41" xfId="2510" xr:uid="{00000000-0005-0000-0000-0000511E0000}"/>
    <cellStyle name="Normal 2 42" xfId="2511" xr:uid="{00000000-0005-0000-0000-0000521E0000}"/>
    <cellStyle name="Normal 2 43" xfId="2512" xr:uid="{00000000-0005-0000-0000-0000531E0000}"/>
    <cellStyle name="Normal 2 44" xfId="2513" xr:uid="{00000000-0005-0000-0000-0000541E0000}"/>
    <cellStyle name="Normal 2 45" xfId="2514" xr:uid="{00000000-0005-0000-0000-0000551E0000}"/>
    <cellStyle name="Normal 2 46" xfId="2515" xr:uid="{00000000-0005-0000-0000-0000561E0000}"/>
    <cellStyle name="Normal 2 47" xfId="2516" xr:uid="{00000000-0005-0000-0000-0000571E0000}"/>
    <cellStyle name="Normal 2 48" xfId="5151" xr:uid="{00000000-0005-0000-0000-0000581E0000}"/>
    <cellStyle name="Normal 2 5" xfId="623" xr:uid="{00000000-0005-0000-0000-0000591E0000}"/>
    <cellStyle name="Normal 2 5 2" xfId="2517" xr:uid="{00000000-0005-0000-0000-00005A1E0000}"/>
    <cellStyle name="Normal 2 5 3" xfId="2518" xr:uid="{00000000-0005-0000-0000-00005B1E0000}"/>
    <cellStyle name="Normal 2 6" xfId="2519" xr:uid="{00000000-0005-0000-0000-00005C1E0000}"/>
    <cellStyle name="Normal 2 6 2" xfId="2520" xr:uid="{00000000-0005-0000-0000-00005D1E0000}"/>
    <cellStyle name="Normal 2 7" xfId="2521" xr:uid="{00000000-0005-0000-0000-00005E1E0000}"/>
    <cellStyle name="Normal 2 7 2" xfId="2522" xr:uid="{00000000-0005-0000-0000-00005F1E0000}"/>
    <cellStyle name="Normal 2 8" xfId="2523" xr:uid="{00000000-0005-0000-0000-0000601E0000}"/>
    <cellStyle name="Normal 2 8 2" xfId="2524" xr:uid="{00000000-0005-0000-0000-0000611E0000}"/>
    <cellStyle name="Normal 2 9" xfId="2525" xr:uid="{00000000-0005-0000-0000-0000621E0000}"/>
    <cellStyle name="Normal 2 9 2" xfId="2526" xr:uid="{00000000-0005-0000-0000-0000631E0000}"/>
    <cellStyle name="Normal 20" xfId="2527" xr:uid="{00000000-0005-0000-0000-0000641E0000}"/>
    <cellStyle name="Normal 21" xfId="2528" xr:uid="{00000000-0005-0000-0000-0000651E0000}"/>
    <cellStyle name="Normal 22" xfId="2529" xr:uid="{00000000-0005-0000-0000-0000661E0000}"/>
    <cellStyle name="Normal 23" xfId="2530" xr:uid="{00000000-0005-0000-0000-0000671E0000}"/>
    <cellStyle name="Normal 24" xfId="2531" xr:uid="{00000000-0005-0000-0000-0000681E0000}"/>
    <cellStyle name="Normal 25" xfId="2532" xr:uid="{00000000-0005-0000-0000-0000691E0000}"/>
    <cellStyle name="Normal 25 10" xfId="2533" xr:uid="{00000000-0005-0000-0000-00006A1E0000}"/>
    <cellStyle name="Normal 25 100" xfId="2534" xr:uid="{00000000-0005-0000-0000-00006B1E0000}"/>
    <cellStyle name="Normal 25 101" xfId="2535" xr:uid="{00000000-0005-0000-0000-00006C1E0000}"/>
    <cellStyle name="Normal 25 102" xfId="2536" xr:uid="{00000000-0005-0000-0000-00006D1E0000}"/>
    <cellStyle name="Normal 25 103" xfId="2537" xr:uid="{00000000-0005-0000-0000-00006E1E0000}"/>
    <cellStyle name="Normal 25 104" xfId="2538" xr:uid="{00000000-0005-0000-0000-00006F1E0000}"/>
    <cellStyle name="Normal 25 105" xfId="2539" xr:uid="{00000000-0005-0000-0000-0000701E0000}"/>
    <cellStyle name="Normal 25 106" xfId="2540" xr:uid="{00000000-0005-0000-0000-0000711E0000}"/>
    <cellStyle name="Normal 25 107" xfId="2541" xr:uid="{00000000-0005-0000-0000-0000721E0000}"/>
    <cellStyle name="Normal 25 108" xfId="2542" xr:uid="{00000000-0005-0000-0000-0000731E0000}"/>
    <cellStyle name="Normal 25 109" xfId="2543" xr:uid="{00000000-0005-0000-0000-0000741E0000}"/>
    <cellStyle name="Normal 25 11" xfId="2544" xr:uid="{00000000-0005-0000-0000-0000751E0000}"/>
    <cellStyle name="Normal 25 12" xfId="2545" xr:uid="{00000000-0005-0000-0000-0000761E0000}"/>
    <cellStyle name="Normal 25 13" xfId="2546" xr:uid="{00000000-0005-0000-0000-0000771E0000}"/>
    <cellStyle name="Normal 25 14" xfId="2547" xr:uid="{00000000-0005-0000-0000-0000781E0000}"/>
    <cellStyle name="Normal 25 15" xfId="2548" xr:uid="{00000000-0005-0000-0000-0000791E0000}"/>
    <cellStyle name="Normal 25 16" xfId="2549" xr:uid="{00000000-0005-0000-0000-00007A1E0000}"/>
    <cellStyle name="Normal 25 17" xfId="2550" xr:uid="{00000000-0005-0000-0000-00007B1E0000}"/>
    <cellStyle name="Normal 25 18" xfId="2551" xr:uid="{00000000-0005-0000-0000-00007C1E0000}"/>
    <cellStyle name="Normal 25 19" xfId="2552" xr:uid="{00000000-0005-0000-0000-00007D1E0000}"/>
    <cellStyle name="Normal 25 2" xfId="2553" xr:uid="{00000000-0005-0000-0000-00007E1E0000}"/>
    <cellStyle name="Normal 25 20" xfId="2554" xr:uid="{00000000-0005-0000-0000-00007F1E0000}"/>
    <cellStyle name="Normal 25 21" xfId="2555" xr:uid="{00000000-0005-0000-0000-0000801E0000}"/>
    <cellStyle name="Normal 25 22" xfId="2556" xr:uid="{00000000-0005-0000-0000-0000811E0000}"/>
    <cellStyle name="Normal 25 23" xfId="2557" xr:uid="{00000000-0005-0000-0000-0000821E0000}"/>
    <cellStyle name="Normal 25 24" xfId="2558" xr:uid="{00000000-0005-0000-0000-0000831E0000}"/>
    <cellStyle name="Normal 25 25" xfId="2559" xr:uid="{00000000-0005-0000-0000-0000841E0000}"/>
    <cellStyle name="Normal 25 26" xfId="2560" xr:uid="{00000000-0005-0000-0000-0000851E0000}"/>
    <cellStyle name="Normal 25 27" xfId="2561" xr:uid="{00000000-0005-0000-0000-0000861E0000}"/>
    <cellStyle name="Normal 25 28" xfId="2562" xr:uid="{00000000-0005-0000-0000-0000871E0000}"/>
    <cellStyle name="Normal 25 29" xfId="2563" xr:uid="{00000000-0005-0000-0000-0000881E0000}"/>
    <cellStyle name="Normal 25 3" xfId="2564" xr:uid="{00000000-0005-0000-0000-0000891E0000}"/>
    <cellStyle name="Normal 25 30" xfId="2565" xr:uid="{00000000-0005-0000-0000-00008A1E0000}"/>
    <cellStyle name="Normal 25 31" xfId="2566" xr:uid="{00000000-0005-0000-0000-00008B1E0000}"/>
    <cellStyle name="Normal 25 32" xfId="2567" xr:uid="{00000000-0005-0000-0000-00008C1E0000}"/>
    <cellStyle name="Normal 25 33" xfId="2568" xr:uid="{00000000-0005-0000-0000-00008D1E0000}"/>
    <cellStyle name="Normal 25 34" xfId="2569" xr:uid="{00000000-0005-0000-0000-00008E1E0000}"/>
    <cellStyle name="Normal 25 35" xfId="2570" xr:uid="{00000000-0005-0000-0000-00008F1E0000}"/>
    <cellStyle name="Normal 25 36" xfId="2571" xr:uid="{00000000-0005-0000-0000-0000901E0000}"/>
    <cellStyle name="Normal 25 37" xfId="2572" xr:uid="{00000000-0005-0000-0000-0000911E0000}"/>
    <cellStyle name="Normal 25 38" xfId="2573" xr:uid="{00000000-0005-0000-0000-0000921E0000}"/>
    <cellStyle name="Normal 25 39" xfId="2574" xr:uid="{00000000-0005-0000-0000-0000931E0000}"/>
    <cellStyle name="Normal 25 4" xfId="2575" xr:uid="{00000000-0005-0000-0000-0000941E0000}"/>
    <cellStyle name="Normal 25 40" xfId="2576" xr:uid="{00000000-0005-0000-0000-0000951E0000}"/>
    <cellStyle name="Normal 25 41" xfId="2577" xr:uid="{00000000-0005-0000-0000-0000961E0000}"/>
    <cellStyle name="Normal 25 42" xfId="2578" xr:uid="{00000000-0005-0000-0000-0000971E0000}"/>
    <cellStyle name="Normal 25 43" xfId="2579" xr:uid="{00000000-0005-0000-0000-0000981E0000}"/>
    <cellStyle name="Normal 25 44" xfId="2580" xr:uid="{00000000-0005-0000-0000-0000991E0000}"/>
    <cellStyle name="Normal 25 45" xfId="2581" xr:uid="{00000000-0005-0000-0000-00009A1E0000}"/>
    <cellStyle name="Normal 25 46" xfId="2582" xr:uid="{00000000-0005-0000-0000-00009B1E0000}"/>
    <cellStyle name="Normal 25 47" xfId="2583" xr:uid="{00000000-0005-0000-0000-00009C1E0000}"/>
    <cellStyle name="Normal 25 48" xfId="2584" xr:uid="{00000000-0005-0000-0000-00009D1E0000}"/>
    <cellStyle name="Normal 25 49" xfId="2585" xr:uid="{00000000-0005-0000-0000-00009E1E0000}"/>
    <cellStyle name="Normal 25 5" xfId="2586" xr:uid="{00000000-0005-0000-0000-00009F1E0000}"/>
    <cellStyle name="Normal 25 50" xfId="2587" xr:uid="{00000000-0005-0000-0000-0000A01E0000}"/>
    <cellStyle name="Normal 25 51" xfId="2588" xr:uid="{00000000-0005-0000-0000-0000A11E0000}"/>
    <cellStyle name="Normal 25 52" xfId="2589" xr:uid="{00000000-0005-0000-0000-0000A21E0000}"/>
    <cellStyle name="Normal 25 53" xfId="2590" xr:uid="{00000000-0005-0000-0000-0000A31E0000}"/>
    <cellStyle name="Normal 25 54" xfId="2591" xr:uid="{00000000-0005-0000-0000-0000A41E0000}"/>
    <cellStyle name="Normal 25 55" xfId="2592" xr:uid="{00000000-0005-0000-0000-0000A51E0000}"/>
    <cellStyle name="Normal 25 56" xfId="2593" xr:uid="{00000000-0005-0000-0000-0000A61E0000}"/>
    <cellStyle name="Normal 25 57" xfId="2594" xr:uid="{00000000-0005-0000-0000-0000A71E0000}"/>
    <cellStyle name="Normal 25 58" xfId="2595" xr:uid="{00000000-0005-0000-0000-0000A81E0000}"/>
    <cellStyle name="Normal 25 59" xfId="2596" xr:uid="{00000000-0005-0000-0000-0000A91E0000}"/>
    <cellStyle name="Normal 25 6" xfId="2597" xr:uid="{00000000-0005-0000-0000-0000AA1E0000}"/>
    <cellStyle name="Normal 25 60" xfId="2598" xr:uid="{00000000-0005-0000-0000-0000AB1E0000}"/>
    <cellStyle name="Normal 25 61" xfId="2599" xr:uid="{00000000-0005-0000-0000-0000AC1E0000}"/>
    <cellStyle name="Normal 25 62" xfId="2600" xr:uid="{00000000-0005-0000-0000-0000AD1E0000}"/>
    <cellStyle name="Normal 25 63" xfId="2601" xr:uid="{00000000-0005-0000-0000-0000AE1E0000}"/>
    <cellStyle name="Normal 25 64" xfId="2602" xr:uid="{00000000-0005-0000-0000-0000AF1E0000}"/>
    <cellStyle name="Normal 25 65" xfId="2603" xr:uid="{00000000-0005-0000-0000-0000B01E0000}"/>
    <cellStyle name="Normal 25 66" xfId="2604" xr:uid="{00000000-0005-0000-0000-0000B11E0000}"/>
    <cellStyle name="Normal 25 67" xfId="2605" xr:uid="{00000000-0005-0000-0000-0000B21E0000}"/>
    <cellStyle name="Normal 25 68" xfId="2606" xr:uid="{00000000-0005-0000-0000-0000B31E0000}"/>
    <cellStyle name="Normal 25 69" xfId="2607" xr:uid="{00000000-0005-0000-0000-0000B41E0000}"/>
    <cellStyle name="Normal 25 7" xfId="2608" xr:uid="{00000000-0005-0000-0000-0000B51E0000}"/>
    <cellStyle name="Normal 25 70" xfId="2609" xr:uid="{00000000-0005-0000-0000-0000B61E0000}"/>
    <cellStyle name="Normal 25 71" xfId="2610" xr:uid="{00000000-0005-0000-0000-0000B71E0000}"/>
    <cellStyle name="Normal 25 72" xfId="2611" xr:uid="{00000000-0005-0000-0000-0000B81E0000}"/>
    <cellStyle name="Normal 25 73" xfId="2612" xr:uid="{00000000-0005-0000-0000-0000B91E0000}"/>
    <cellStyle name="Normal 25 74" xfId="2613" xr:uid="{00000000-0005-0000-0000-0000BA1E0000}"/>
    <cellStyle name="Normal 25 75" xfId="2614" xr:uid="{00000000-0005-0000-0000-0000BB1E0000}"/>
    <cellStyle name="Normal 25 76" xfId="2615" xr:uid="{00000000-0005-0000-0000-0000BC1E0000}"/>
    <cellStyle name="Normal 25 77" xfId="2616" xr:uid="{00000000-0005-0000-0000-0000BD1E0000}"/>
    <cellStyle name="Normal 25 78" xfId="2617" xr:uid="{00000000-0005-0000-0000-0000BE1E0000}"/>
    <cellStyle name="Normal 25 79" xfId="2618" xr:uid="{00000000-0005-0000-0000-0000BF1E0000}"/>
    <cellStyle name="Normal 25 8" xfId="2619" xr:uid="{00000000-0005-0000-0000-0000C01E0000}"/>
    <cellStyle name="Normal 25 80" xfId="2620" xr:uid="{00000000-0005-0000-0000-0000C11E0000}"/>
    <cellStyle name="Normal 25 81" xfId="2621" xr:uid="{00000000-0005-0000-0000-0000C21E0000}"/>
    <cellStyle name="Normal 25 82" xfId="2622" xr:uid="{00000000-0005-0000-0000-0000C31E0000}"/>
    <cellStyle name="Normal 25 83" xfId="2623" xr:uid="{00000000-0005-0000-0000-0000C41E0000}"/>
    <cellStyle name="Normal 25 84" xfId="2624" xr:uid="{00000000-0005-0000-0000-0000C51E0000}"/>
    <cellStyle name="Normal 25 85" xfId="2625" xr:uid="{00000000-0005-0000-0000-0000C61E0000}"/>
    <cellStyle name="Normal 25 86" xfId="2626" xr:uid="{00000000-0005-0000-0000-0000C71E0000}"/>
    <cellStyle name="Normal 25 87" xfId="2627" xr:uid="{00000000-0005-0000-0000-0000C81E0000}"/>
    <cellStyle name="Normal 25 88" xfId="2628" xr:uid="{00000000-0005-0000-0000-0000C91E0000}"/>
    <cellStyle name="Normal 25 89" xfId="2629" xr:uid="{00000000-0005-0000-0000-0000CA1E0000}"/>
    <cellStyle name="Normal 25 9" xfId="2630" xr:uid="{00000000-0005-0000-0000-0000CB1E0000}"/>
    <cellStyle name="Normal 25 90" xfId="2631" xr:uid="{00000000-0005-0000-0000-0000CC1E0000}"/>
    <cellStyle name="Normal 25 91" xfId="2632" xr:uid="{00000000-0005-0000-0000-0000CD1E0000}"/>
    <cellStyle name="Normal 25 92" xfId="2633" xr:uid="{00000000-0005-0000-0000-0000CE1E0000}"/>
    <cellStyle name="Normal 25 93" xfId="2634" xr:uid="{00000000-0005-0000-0000-0000CF1E0000}"/>
    <cellStyle name="Normal 25 94" xfId="2635" xr:uid="{00000000-0005-0000-0000-0000D01E0000}"/>
    <cellStyle name="Normal 25 95" xfId="2636" xr:uid="{00000000-0005-0000-0000-0000D11E0000}"/>
    <cellStyle name="Normal 25 96" xfId="2637" xr:uid="{00000000-0005-0000-0000-0000D21E0000}"/>
    <cellStyle name="Normal 25 97" xfId="2638" xr:uid="{00000000-0005-0000-0000-0000D31E0000}"/>
    <cellStyle name="Normal 25 98" xfId="2639" xr:uid="{00000000-0005-0000-0000-0000D41E0000}"/>
    <cellStyle name="Normal 25 99" xfId="2640" xr:uid="{00000000-0005-0000-0000-0000D51E0000}"/>
    <cellStyle name="Normal 26" xfId="2641" xr:uid="{00000000-0005-0000-0000-0000D61E0000}"/>
    <cellStyle name="Normal 26 10" xfId="2642" xr:uid="{00000000-0005-0000-0000-0000D71E0000}"/>
    <cellStyle name="Normal 26 100" xfId="2643" xr:uid="{00000000-0005-0000-0000-0000D81E0000}"/>
    <cellStyle name="Normal 26 101" xfId="2644" xr:uid="{00000000-0005-0000-0000-0000D91E0000}"/>
    <cellStyle name="Normal 26 102" xfId="2645" xr:uid="{00000000-0005-0000-0000-0000DA1E0000}"/>
    <cellStyle name="Normal 26 103" xfId="2646" xr:uid="{00000000-0005-0000-0000-0000DB1E0000}"/>
    <cellStyle name="Normal 26 104" xfId="2647" xr:uid="{00000000-0005-0000-0000-0000DC1E0000}"/>
    <cellStyle name="Normal 26 105" xfId="2648" xr:uid="{00000000-0005-0000-0000-0000DD1E0000}"/>
    <cellStyle name="Normal 26 106" xfId="2649" xr:uid="{00000000-0005-0000-0000-0000DE1E0000}"/>
    <cellStyle name="Normal 26 107" xfId="2650" xr:uid="{00000000-0005-0000-0000-0000DF1E0000}"/>
    <cellStyle name="Normal 26 108" xfId="2651" xr:uid="{00000000-0005-0000-0000-0000E01E0000}"/>
    <cellStyle name="Normal 26 109" xfId="2652" xr:uid="{00000000-0005-0000-0000-0000E11E0000}"/>
    <cellStyle name="Normal 26 11" xfId="2653" xr:uid="{00000000-0005-0000-0000-0000E21E0000}"/>
    <cellStyle name="Normal 26 12" xfId="2654" xr:uid="{00000000-0005-0000-0000-0000E31E0000}"/>
    <cellStyle name="Normal 26 13" xfId="2655" xr:uid="{00000000-0005-0000-0000-0000E41E0000}"/>
    <cellStyle name="Normal 26 14" xfId="2656" xr:uid="{00000000-0005-0000-0000-0000E51E0000}"/>
    <cellStyle name="Normal 26 15" xfId="2657" xr:uid="{00000000-0005-0000-0000-0000E61E0000}"/>
    <cellStyle name="Normal 26 16" xfId="2658" xr:uid="{00000000-0005-0000-0000-0000E71E0000}"/>
    <cellStyle name="Normal 26 17" xfId="2659" xr:uid="{00000000-0005-0000-0000-0000E81E0000}"/>
    <cellStyle name="Normal 26 18" xfId="2660" xr:uid="{00000000-0005-0000-0000-0000E91E0000}"/>
    <cellStyle name="Normal 26 19" xfId="2661" xr:uid="{00000000-0005-0000-0000-0000EA1E0000}"/>
    <cellStyle name="Normal 26 2" xfId="2662" xr:uid="{00000000-0005-0000-0000-0000EB1E0000}"/>
    <cellStyle name="Normal 26 20" xfId="2663" xr:uid="{00000000-0005-0000-0000-0000EC1E0000}"/>
    <cellStyle name="Normal 26 21" xfId="2664" xr:uid="{00000000-0005-0000-0000-0000ED1E0000}"/>
    <cellStyle name="Normal 26 22" xfId="2665" xr:uid="{00000000-0005-0000-0000-0000EE1E0000}"/>
    <cellStyle name="Normal 26 23" xfId="2666" xr:uid="{00000000-0005-0000-0000-0000EF1E0000}"/>
    <cellStyle name="Normal 26 24" xfId="2667" xr:uid="{00000000-0005-0000-0000-0000F01E0000}"/>
    <cellStyle name="Normal 26 25" xfId="2668" xr:uid="{00000000-0005-0000-0000-0000F11E0000}"/>
    <cellStyle name="Normal 26 26" xfId="2669" xr:uid="{00000000-0005-0000-0000-0000F21E0000}"/>
    <cellStyle name="Normal 26 27" xfId="2670" xr:uid="{00000000-0005-0000-0000-0000F31E0000}"/>
    <cellStyle name="Normal 26 28" xfId="2671" xr:uid="{00000000-0005-0000-0000-0000F41E0000}"/>
    <cellStyle name="Normal 26 29" xfId="2672" xr:uid="{00000000-0005-0000-0000-0000F51E0000}"/>
    <cellStyle name="Normal 26 3" xfId="2673" xr:uid="{00000000-0005-0000-0000-0000F61E0000}"/>
    <cellStyle name="Normal 26 30" xfId="2674" xr:uid="{00000000-0005-0000-0000-0000F71E0000}"/>
    <cellStyle name="Normal 26 31" xfId="2675" xr:uid="{00000000-0005-0000-0000-0000F81E0000}"/>
    <cellStyle name="Normal 26 32" xfId="2676" xr:uid="{00000000-0005-0000-0000-0000F91E0000}"/>
    <cellStyle name="Normal 26 33" xfId="2677" xr:uid="{00000000-0005-0000-0000-0000FA1E0000}"/>
    <cellStyle name="Normal 26 34" xfId="2678" xr:uid="{00000000-0005-0000-0000-0000FB1E0000}"/>
    <cellStyle name="Normal 26 35" xfId="2679" xr:uid="{00000000-0005-0000-0000-0000FC1E0000}"/>
    <cellStyle name="Normal 26 36" xfId="2680" xr:uid="{00000000-0005-0000-0000-0000FD1E0000}"/>
    <cellStyle name="Normal 26 37" xfId="2681" xr:uid="{00000000-0005-0000-0000-0000FE1E0000}"/>
    <cellStyle name="Normal 26 38" xfId="2682" xr:uid="{00000000-0005-0000-0000-0000FF1E0000}"/>
    <cellStyle name="Normal 26 39" xfId="2683" xr:uid="{00000000-0005-0000-0000-0000001F0000}"/>
    <cellStyle name="Normal 26 4" xfId="2684" xr:uid="{00000000-0005-0000-0000-0000011F0000}"/>
    <cellStyle name="Normal 26 40" xfId="2685" xr:uid="{00000000-0005-0000-0000-0000021F0000}"/>
    <cellStyle name="Normal 26 41" xfId="2686" xr:uid="{00000000-0005-0000-0000-0000031F0000}"/>
    <cellStyle name="Normal 26 42" xfId="2687" xr:uid="{00000000-0005-0000-0000-0000041F0000}"/>
    <cellStyle name="Normal 26 43" xfId="2688" xr:uid="{00000000-0005-0000-0000-0000051F0000}"/>
    <cellStyle name="Normal 26 44" xfId="2689" xr:uid="{00000000-0005-0000-0000-0000061F0000}"/>
    <cellStyle name="Normal 26 45" xfId="2690" xr:uid="{00000000-0005-0000-0000-0000071F0000}"/>
    <cellStyle name="Normal 26 46" xfId="2691" xr:uid="{00000000-0005-0000-0000-0000081F0000}"/>
    <cellStyle name="Normal 26 47" xfId="2692" xr:uid="{00000000-0005-0000-0000-0000091F0000}"/>
    <cellStyle name="Normal 26 48" xfId="2693" xr:uid="{00000000-0005-0000-0000-00000A1F0000}"/>
    <cellStyle name="Normal 26 49" xfId="2694" xr:uid="{00000000-0005-0000-0000-00000B1F0000}"/>
    <cellStyle name="Normal 26 5" xfId="2695" xr:uid="{00000000-0005-0000-0000-00000C1F0000}"/>
    <cellStyle name="Normal 26 50" xfId="2696" xr:uid="{00000000-0005-0000-0000-00000D1F0000}"/>
    <cellStyle name="Normal 26 51" xfId="2697" xr:uid="{00000000-0005-0000-0000-00000E1F0000}"/>
    <cellStyle name="Normal 26 52" xfId="2698" xr:uid="{00000000-0005-0000-0000-00000F1F0000}"/>
    <cellStyle name="Normal 26 53" xfId="2699" xr:uid="{00000000-0005-0000-0000-0000101F0000}"/>
    <cellStyle name="Normal 26 54" xfId="2700" xr:uid="{00000000-0005-0000-0000-0000111F0000}"/>
    <cellStyle name="Normal 26 55" xfId="2701" xr:uid="{00000000-0005-0000-0000-0000121F0000}"/>
    <cellStyle name="Normal 26 56" xfId="2702" xr:uid="{00000000-0005-0000-0000-0000131F0000}"/>
    <cellStyle name="Normal 26 57" xfId="2703" xr:uid="{00000000-0005-0000-0000-0000141F0000}"/>
    <cellStyle name="Normal 26 58" xfId="2704" xr:uid="{00000000-0005-0000-0000-0000151F0000}"/>
    <cellStyle name="Normal 26 59" xfId="2705" xr:uid="{00000000-0005-0000-0000-0000161F0000}"/>
    <cellStyle name="Normal 26 6" xfId="2706" xr:uid="{00000000-0005-0000-0000-0000171F0000}"/>
    <cellStyle name="Normal 26 60" xfId="2707" xr:uid="{00000000-0005-0000-0000-0000181F0000}"/>
    <cellStyle name="Normal 26 61" xfId="2708" xr:uid="{00000000-0005-0000-0000-0000191F0000}"/>
    <cellStyle name="Normal 26 62" xfId="2709" xr:uid="{00000000-0005-0000-0000-00001A1F0000}"/>
    <cellStyle name="Normal 26 63" xfId="2710" xr:uid="{00000000-0005-0000-0000-00001B1F0000}"/>
    <cellStyle name="Normal 26 64" xfId="2711" xr:uid="{00000000-0005-0000-0000-00001C1F0000}"/>
    <cellStyle name="Normal 26 65" xfId="2712" xr:uid="{00000000-0005-0000-0000-00001D1F0000}"/>
    <cellStyle name="Normal 26 66" xfId="2713" xr:uid="{00000000-0005-0000-0000-00001E1F0000}"/>
    <cellStyle name="Normal 26 67" xfId="2714" xr:uid="{00000000-0005-0000-0000-00001F1F0000}"/>
    <cellStyle name="Normal 26 68" xfId="2715" xr:uid="{00000000-0005-0000-0000-0000201F0000}"/>
    <cellStyle name="Normal 26 69" xfId="2716" xr:uid="{00000000-0005-0000-0000-0000211F0000}"/>
    <cellStyle name="Normal 26 7" xfId="2717" xr:uid="{00000000-0005-0000-0000-0000221F0000}"/>
    <cellStyle name="Normal 26 70" xfId="2718" xr:uid="{00000000-0005-0000-0000-0000231F0000}"/>
    <cellStyle name="Normal 26 71" xfId="2719" xr:uid="{00000000-0005-0000-0000-0000241F0000}"/>
    <cellStyle name="Normal 26 72" xfId="2720" xr:uid="{00000000-0005-0000-0000-0000251F0000}"/>
    <cellStyle name="Normal 26 73" xfId="2721" xr:uid="{00000000-0005-0000-0000-0000261F0000}"/>
    <cellStyle name="Normal 26 74" xfId="2722" xr:uid="{00000000-0005-0000-0000-0000271F0000}"/>
    <cellStyle name="Normal 26 75" xfId="2723" xr:uid="{00000000-0005-0000-0000-0000281F0000}"/>
    <cellStyle name="Normal 26 76" xfId="2724" xr:uid="{00000000-0005-0000-0000-0000291F0000}"/>
    <cellStyle name="Normal 26 77" xfId="2725" xr:uid="{00000000-0005-0000-0000-00002A1F0000}"/>
    <cellStyle name="Normal 26 78" xfId="2726" xr:uid="{00000000-0005-0000-0000-00002B1F0000}"/>
    <cellStyle name="Normal 26 79" xfId="2727" xr:uid="{00000000-0005-0000-0000-00002C1F0000}"/>
    <cellStyle name="Normal 26 8" xfId="2728" xr:uid="{00000000-0005-0000-0000-00002D1F0000}"/>
    <cellStyle name="Normal 26 80" xfId="2729" xr:uid="{00000000-0005-0000-0000-00002E1F0000}"/>
    <cellStyle name="Normal 26 81" xfId="2730" xr:uid="{00000000-0005-0000-0000-00002F1F0000}"/>
    <cellStyle name="Normal 26 82" xfId="2731" xr:uid="{00000000-0005-0000-0000-0000301F0000}"/>
    <cellStyle name="Normal 26 83" xfId="2732" xr:uid="{00000000-0005-0000-0000-0000311F0000}"/>
    <cellStyle name="Normal 26 84" xfId="2733" xr:uid="{00000000-0005-0000-0000-0000321F0000}"/>
    <cellStyle name="Normal 26 85" xfId="2734" xr:uid="{00000000-0005-0000-0000-0000331F0000}"/>
    <cellStyle name="Normal 26 86" xfId="2735" xr:uid="{00000000-0005-0000-0000-0000341F0000}"/>
    <cellStyle name="Normal 26 87" xfId="2736" xr:uid="{00000000-0005-0000-0000-0000351F0000}"/>
    <cellStyle name="Normal 26 88" xfId="2737" xr:uid="{00000000-0005-0000-0000-0000361F0000}"/>
    <cellStyle name="Normal 26 89" xfId="2738" xr:uid="{00000000-0005-0000-0000-0000371F0000}"/>
    <cellStyle name="Normal 26 9" xfId="2739" xr:uid="{00000000-0005-0000-0000-0000381F0000}"/>
    <cellStyle name="Normal 26 90" xfId="2740" xr:uid="{00000000-0005-0000-0000-0000391F0000}"/>
    <cellStyle name="Normal 26 91" xfId="2741" xr:uid="{00000000-0005-0000-0000-00003A1F0000}"/>
    <cellStyle name="Normal 26 92" xfId="2742" xr:uid="{00000000-0005-0000-0000-00003B1F0000}"/>
    <cellStyle name="Normal 26 93" xfId="2743" xr:uid="{00000000-0005-0000-0000-00003C1F0000}"/>
    <cellStyle name="Normal 26 94" xfId="2744" xr:uid="{00000000-0005-0000-0000-00003D1F0000}"/>
    <cellStyle name="Normal 26 95" xfId="2745" xr:uid="{00000000-0005-0000-0000-00003E1F0000}"/>
    <cellStyle name="Normal 26 96" xfId="2746" xr:uid="{00000000-0005-0000-0000-00003F1F0000}"/>
    <cellStyle name="Normal 26 97" xfId="2747" xr:uid="{00000000-0005-0000-0000-0000401F0000}"/>
    <cellStyle name="Normal 26 98" xfId="2748" xr:uid="{00000000-0005-0000-0000-0000411F0000}"/>
    <cellStyle name="Normal 26 99" xfId="2749" xr:uid="{00000000-0005-0000-0000-0000421F0000}"/>
    <cellStyle name="Normal 27" xfId="2750" xr:uid="{00000000-0005-0000-0000-0000431F0000}"/>
    <cellStyle name="Normal 27 10" xfId="2751" xr:uid="{00000000-0005-0000-0000-0000441F0000}"/>
    <cellStyle name="Normal 27 100" xfId="2752" xr:uid="{00000000-0005-0000-0000-0000451F0000}"/>
    <cellStyle name="Normal 27 101" xfId="2753" xr:uid="{00000000-0005-0000-0000-0000461F0000}"/>
    <cellStyle name="Normal 27 102" xfId="2754" xr:uid="{00000000-0005-0000-0000-0000471F0000}"/>
    <cellStyle name="Normal 27 103" xfId="2755" xr:uid="{00000000-0005-0000-0000-0000481F0000}"/>
    <cellStyle name="Normal 27 104" xfId="2756" xr:uid="{00000000-0005-0000-0000-0000491F0000}"/>
    <cellStyle name="Normal 27 105" xfId="2757" xr:uid="{00000000-0005-0000-0000-00004A1F0000}"/>
    <cellStyle name="Normal 27 106" xfId="2758" xr:uid="{00000000-0005-0000-0000-00004B1F0000}"/>
    <cellStyle name="Normal 27 107" xfId="2759" xr:uid="{00000000-0005-0000-0000-00004C1F0000}"/>
    <cellStyle name="Normal 27 108" xfId="2760" xr:uid="{00000000-0005-0000-0000-00004D1F0000}"/>
    <cellStyle name="Normal 27 109" xfId="2761" xr:uid="{00000000-0005-0000-0000-00004E1F0000}"/>
    <cellStyle name="Normal 27 11" xfId="2762" xr:uid="{00000000-0005-0000-0000-00004F1F0000}"/>
    <cellStyle name="Normal 27 12" xfId="2763" xr:uid="{00000000-0005-0000-0000-0000501F0000}"/>
    <cellStyle name="Normal 27 13" xfId="2764" xr:uid="{00000000-0005-0000-0000-0000511F0000}"/>
    <cellStyle name="Normal 27 14" xfId="2765" xr:uid="{00000000-0005-0000-0000-0000521F0000}"/>
    <cellStyle name="Normal 27 15" xfId="2766" xr:uid="{00000000-0005-0000-0000-0000531F0000}"/>
    <cellStyle name="Normal 27 16" xfId="2767" xr:uid="{00000000-0005-0000-0000-0000541F0000}"/>
    <cellStyle name="Normal 27 17" xfId="2768" xr:uid="{00000000-0005-0000-0000-0000551F0000}"/>
    <cellStyle name="Normal 27 18" xfId="2769" xr:uid="{00000000-0005-0000-0000-0000561F0000}"/>
    <cellStyle name="Normal 27 19" xfId="2770" xr:uid="{00000000-0005-0000-0000-0000571F0000}"/>
    <cellStyle name="Normal 27 2" xfId="2771" xr:uid="{00000000-0005-0000-0000-0000581F0000}"/>
    <cellStyle name="Normal 27 20" xfId="2772" xr:uid="{00000000-0005-0000-0000-0000591F0000}"/>
    <cellStyle name="Normal 27 21" xfId="2773" xr:uid="{00000000-0005-0000-0000-00005A1F0000}"/>
    <cellStyle name="Normal 27 22" xfId="2774" xr:uid="{00000000-0005-0000-0000-00005B1F0000}"/>
    <cellStyle name="Normal 27 23" xfId="2775" xr:uid="{00000000-0005-0000-0000-00005C1F0000}"/>
    <cellStyle name="Normal 27 24" xfId="2776" xr:uid="{00000000-0005-0000-0000-00005D1F0000}"/>
    <cellStyle name="Normal 27 25" xfId="2777" xr:uid="{00000000-0005-0000-0000-00005E1F0000}"/>
    <cellStyle name="Normal 27 26" xfId="2778" xr:uid="{00000000-0005-0000-0000-00005F1F0000}"/>
    <cellStyle name="Normal 27 27" xfId="2779" xr:uid="{00000000-0005-0000-0000-0000601F0000}"/>
    <cellStyle name="Normal 27 28" xfId="2780" xr:uid="{00000000-0005-0000-0000-0000611F0000}"/>
    <cellStyle name="Normal 27 29" xfId="2781" xr:uid="{00000000-0005-0000-0000-0000621F0000}"/>
    <cellStyle name="Normal 27 3" xfId="2782" xr:uid="{00000000-0005-0000-0000-0000631F0000}"/>
    <cellStyle name="Normal 27 30" xfId="2783" xr:uid="{00000000-0005-0000-0000-0000641F0000}"/>
    <cellStyle name="Normal 27 31" xfId="2784" xr:uid="{00000000-0005-0000-0000-0000651F0000}"/>
    <cellStyle name="Normal 27 32" xfId="2785" xr:uid="{00000000-0005-0000-0000-0000661F0000}"/>
    <cellStyle name="Normal 27 33" xfId="2786" xr:uid="{00000000-0005-0000-0000-0000671F0000}"/>
    <cellStyle name="Normal 27 34" xfId="2787" xr:uid="{00000000-0005-0000-0000-0000681F0000}"/>
    <cellStyle name="Normal 27 35" xfId="2788" xr:uid="{00000000-0005-0000-0000-0000691F0000}"/>
    <cellStyle name="Normal 27 36" xfId="2789" xr:uid="{00000000-0005-0000-0000-00006A1F0000}"/>
    <cellStyle name="Normal 27 37" xfId="2790" xr:uid="{00000000-0005-0000-0000-00006B1F0000}"/>
    <cellStyle name="Normal 27 38" xfId="2791" xr:uid="{00000000-0005-0000-0000-00006C1F0000}"/>
    <cellStyle name="Normal 27 39" xfId="2792" xr:uid="{00000000-0005-0000-0000-00006D1F0000}"/>
    <cellStyle name="Normal 27 4" xfId="2793" xr:uid="{00000000-0005-0000-0000-00006E1F0000}"/>
    <cellStyle name="Normal 27 40" xfId="2794" xr:uid="{00000000-0005-0000-0000-00006F1F0000}"/>
    <cellStyle name="Normal 27 41" xfId="2795" xr:uid="{00000000-0005-0000-0000-0000701F0000}"/>
    <cellStyle name="Normal 27 42" xfId="2796" xr:uid="{00000000-0005-0000-0000-0000711F0000}"/>
    <cellStyle name="Normal 27 43" xfId="2797" xr:uid="{00000000-0005-0000-0000-0000721F0000}"/>
    <cellStyle name="Normal 27 44" xfId="2798" xr:uid="{00000000-0005-0000-0000-0000731F0000}"/>
    <cellStyle name="Normal 27 45" xfId="2799" xr:uid="{00000000-0005-0000-0000-0000741F0000}"/>
    <cellStyle name="Normal 27 46" xfId="2800" xr:uid="{00000000-0005-0000-0000-0000751F0000}"/>
    <cellStyle name="Normal 27 47" xfId="2801" xr:uid="{00000000-0005-0000-0000-0000761F0000}"/>
    <cellStyle name="Normal 27 48" xfId="2802" xr:uid="{00000000-0005-0000-0000-0000771F0000}"/>
    <cellStyle name="Normal 27 49" xfId="2803" xr:uid="{00000000-0005-0000-0000-0000781F0000}"/>
    <cellStyle name="Normal 27 5" xfId="2804" xr:uid="{00000000-0005-0000-0000-0000791F0000}"/>
    <cellStyle name="Normal 27 50" xfId="2805" xr:uid="{00000000-0005-0000-0000-00007A1F0000}"/>
    <cellStyle name="Normal 27 51" xfId="2806" xr:uid="{00000000-0005-0000-0000-00007B1F0000}"/>
    <cellStyle name="Normal 27 52" xfId="2807" xr:uid="{00000000-0005-0000-0000-00007C1F0000}"/>
    <cellStyle name="Normal 27 53" xfId="2808" xr:uid="{00000000-0005-0000-0000-00007D1F0000}"/>
    <cellStyle name="Normal 27 54" xfId="2809" xr:uid="{00000000-0005-0000-0000-00007E1F0000}"/>
    <cellStyle name="Normal 27 55" xfId="2810" xr:uid="{00000000-0005-0000-0000-00007F1F0000}"/>
    <cellStyle name="Normal 27 56" xfId="2811" xr:uid="{00000000-0005-0000-0000-0000801F0000}"/>
    <cellStyle name="Normal 27 57" xfId="2812" xr:uid="{00000000-0005-0000-0000-0000811F0000}"/>
    <cellStyle name="Normal 27 58" xfId="2813" xr:uid="{00000000-0005-0000-0000-0000821F0000}"/>
    <cellStyle name="Normal 27 59" xfId="2814" xr:uid="{00000000-0005-0000-0000-0000831F0000}"/>
    <cellStyle name="Normal 27 6" xfId="2815" xr:uid="{00000000-0005-0000-0000-0000841F0000}"/>
    <cellStyle name="Normal 27 60" xfId="2816" xr:uid="{00000000-0005-0000-0000-0000851F0000}"/>
    <cellStyle name="Normal 27 61" xfId="2817" xr:uid="{00000000-0005-0000-0000-0000861F0000}"/>
    <cellStyle name="Normal 27 62" xfId="2818" xr:uid="{00000000-0005-0000-0000-0000871F0000}"/>
    <cellStyle name="Normal 27 63" xfId="2819" xr:uid="{00000000-0005-0000-0000-0000881F0000}"/>
    <cellStyle name="Normal 27 64" xfId="2820" xr:uid="{00000000-0005-0000-0000-0000891F0000}"/>
    <cellStyle name="Normal 27 65" xfId="2821" xr:uid="{00000000-0005-0000-0000-00008A1F0000}"/>
    <cellStyle name="Normal 27 66" xfId="2822" xr:uid="{00000000-0005-0000-0000-00008B1F0000}"/>
    <cellStyle name="Normal 27 67" xfId="2823" xr:uid="{00000000-0005-0000-0000-00008C1F0000}"/>
    <cellStyle name="Normal 27 68" xfId="2824" xr:uid="{00000000-0005-0000-0000-00008D1F0000}"/>
    <cellStyle name="Normal 27 69" xfId="2825" xr:uid="{00000000-0005-0000-0000-00008E1F0000}"/>
    <cellStyle name="Normal 27 7" xfId="2826" xr:uid="{00000000-0005-0000-0000-00008F1F0000}"/>
    <cellStyle name="Normal 27 70" xfId="2827" xr:uid="{00000000-0005-0000-0000-0000901F0000}"/>
    <cellStyle name="Normal 27 71" xfId="2828" xr:uid="{00000000-0005-0000-0000-0000911F0000}"/>
    <cellStyle name="Normal 27 72" xfId="2829" xr:uid="{00000000-0005-0000-0000-0000921F0000}"/>
    <cellStyle name="Normal 27 73" xfId="2830" xr:uid="{00000000-0005-0000-0000-0000931F0000}"/>
    <cellStyle name="Normal 27 74" xfId="2831" xr:uid="{00000000-0005-0000-0000-0000941F0000}"/>
    <cellStyle name="Normal 27 75" xfId="2832" xr:uid="{00000000-0005-0000-0000-0000951F0000}"/>
    <cellStyle name="Normal 27 76" xfId="2833" xr:uid="{00000000-0005-0000-0000-0000961F0000}"/>
    <cellStyle name="Normal 27 77" xfId="2834" xr:uid="{00000000-0005-0000-0000-0000971F0000}"/>
    <cellStyle name="Normal 27 78" xfId="2835" xr:uid="{00000000-0005-0000-0000-0000981F0000}"/>
    <cellStyle name="Normal 27 79" xfId="2836" xr:uid="{00000000-0005-0000-0000-0000991F0000}"/>
    <cellStyle name="Normal 27 8" xfId="2837" xr:uid="{00000000-0005-0000-0000-00009A1F0000}"/>
    <cellStyle name="Normal 27 80" xfId="2838" xr:uid="{00000000-0005-0000-0000-00009B1F0000}"/>
    <cellStyle name="Normal 27 81" xfId="2839" xr:uid="{00000000-0005-0000-0000-00009C1F0000}"/>
    <cellStyle name="Normal 27 82" xfId="2840" xr:uid="{00000000-0005-0000-0000-00009D1F0000}"/>
    <cellStyle name="Normal 27 83" xfId="2841" xr:uid="{00000000-0005-0000-0000-00009E1F0000}"/>
    <cellStyle name="Normal 27 84" xfId="2842" xr:uid="{00000000-0005-0000-0000-00009F1F0000}"/>
    <cellStyle name="Normal 27 85" xfId="2843" xr:uid="{00000000-0005-0000-0000-0000A01F0000}"/>
    <cellStyle name="Normal 27 86" xfId="2844" xr:uid="{00000000-0005-0000-0000-0000A11F0000}"/>
    <cellStyle name="Normal 27 87" xfId="2845" xr:uid="{00000000-0005-0000-0000-0000A21F0000}"/>
    <cellStyle name="Normal 27 88" xfId="2846" xr:uid="{00000000-0005-0000-0000-0000A31F0000}"/>
    <cellStyle name="Normal 27 89" xfId="2847" xr:uid="{00000000-0005-0000-0000-0000A41F0000}"/>
    <cellStyle name="Normal 27 9" xfId="2848" xr:uid="{00000000-0005-0000-0000-0000A51F0000}"/>
    <cellStyle name="Normal 27 90" xfId="2849" xr:uid="{00000000-0005-0000-0000-0000A61F0000}"/>
    <cellStyle name="Normal 27 91" xfId="2850" xr:uid="{00000000-0005-0000-0000-0000A71F0000}"/>
    <cellStyle name="Normal 27 92" xfId="2851" xr:uid="{00000000-0005-0000-0000-0000A81F0000}"/>
    <cellStyle name="Normal 27 93" xfId="2852" xr:uid="{00000000-0005-0000-0000-0000A91F0000}"/>
    <cellStyle name="Normal 27 94" xfId="2853" xr:uid="{00000000-0005-0000-0000-0000AA1F0000}"/>
    <cellStyle name="Normal 27 95" xfId="2854" xr:uid="{00000000-0005-0000-0000-0000AB1F0000}"/>
    <cellStyle name="Normal 27 96" xfId="2855" xr:uid="{00000000-0005-0000-0000-0000AC1F0000}"/>
    <cellStyle name="Normal 27 97" xfId="2856" xr:uid="{00000000-0005-0000-0000-0000AD1F0000}"/>
    <cellStyle name="Normal 27 98" xfId="2857" xr:uid="{00000000-0005-0000-0000-0000AE1F0000}"/>
    <cellStyle name="Normal 27 99" xfId="2858" xr:uid="{00000000-0005-0000-0000-0000AF1F0000}"/>
    <cellStyle name="Normal 28" xfId="2859" xr:uid="{00000000-0005-0000-0000-0000B01F0000}"/>
    <cellStyle name="Normal 28 10" xfId="2860" xr:uid="{00000000-0005-0000-0000-0000B11F0000}"/>
    <cellStyle name="Normal 28 100" xfId="2861" xr:uid="{00000000-0005-0000-0000-0000B21F0000}"/>
    <cellStyle name="Normal 28 101" xfId="2862" xr:uid="{00000000-0005-0000-0000-0000B31F0000}"/>
    <cellStyle name="Normal 28 102" xfId="2863" xr:uid="{00000000-0005-0000-0000-0000B41F0000}"/>
    <cellStyle name="Normal 28 103" xfId="2864" xr:uid="{00000000-0005-0000-0000-0000B51F0000}"/>
    <cellStyle name="Normal 28 104" xfId="2865" xr:uid="{00000000-0005-0000-0000-0000B61F0000}"/>
    <cellStyle name="Normal 28 105" xfId="2866" xr:uid="{00000000-0005-0000-0000-0000B71F0000}"/>
    <cellStyle name="Normal 28 106" xfId="2867" xr:uid="{00000000-0005-0000-0000-0000B81F0000}"/>
    <cellStyle name="Normal 28 107" xfId="2868" xr:uid="{00000000-0005-0000-0000-0000B91F0000}"/>
    <cellStyle name="Normal 28 108" xfId="2869" xr:uid="{00000000-0005-0000-0000-0000BA1F0000}"/>
    <cellStyle name="Normal 28 109" xfId="2870" xr:uid="{00000000-0005-0000-0000-0000BB1F0000}"/>
    <cellStyle name="Normal 28 11" xfId="2871" xr:uid="{00000000-0005-0000-0000-0000BC1F0000}"/>
    <cellStyle name="Normal 28 12" xfId="2872" xr:uid="{00000000-0005-0000-0000-0000BD1F0000}"/>
    <cellStyle name="Normal 28 13" xfId="2873" xr:uid="{00000000-0005-0000-0000-0000BE1F0000}"/>
    <cellStyle name="Normal 28 14" xfId="2874" xr:uid="{00000000-0005-0000-0000-0000BF1F0000}"/>
    <cellStyle name="Normal 28 15" xfId="2875" xr:uid="{00000000-0005-0000-0000-0000C01F0000}"/>
    <cellStyle name="Normal 28 16" xfId="2876" xr:uid="{00000000-0005-0000-0000-0000C11F0000}"/>
    <cellStyle name="Normal 28 17" xfId="2877" xr:uid="{00000000-0005-0000-0000-0000C21F0000}"/>
    <cellStyle name="Normal 28 18" xfId="2878" xr:uid="{00000000-0005-0000-0000-0000C31F0000}"/>
    <cellStyle name="Normal 28 19" xfId="2879" xr:uid="{00000000-0005-0000-0000-0000C41F0000}"/>
    <cellStyle name="Normal 28 2" xfId="2880" xr:uid="{00000000-0005-0000-0000-0000C51F0000}"/>
    <cellStyle name="Normal 28 20" xfId="2881" xr:uid="{00000000-0005-0000-0000-0000C61F0000}"/>
    <cellStyle name="Normal 28 21" xfId="2882" xr:uid="{00000000-0005-0000-0000-0000C71F0000}"/>
    <cellStyle name="Normal 28 22" xfId="2883" xr:uid="{00000000-0005-0000-0000-0000C81F0000}"/>
    <cellStyle name="Normal 28 23" xfId="2884" xr:uid="{00000000-0005-0000-0000-0000C91F0000}"/>
    <cellStyle name="Normal 28 24" xfId="2885" xr:uid="{00000000-0005-0000-0000-0000CA1F0000}"/>
    <cellStyle name="Normal 28 25" xfId="2886" xr:uid="{00000000-0005-0000-0000-0000CB1F0000}"/>
    <cellStyle name="Normal 28 26" xfId="2887" xr:uid="{00000000-0005-0000-0000-0000CC1F0000}"/>
    <cellStyle name="Normal 28 27" xfId="2888" xr:uid="{00000000-0005-0000-0000-0000CD1F0000}"/>
    <cellStyle name="Normal 28 28" xfId="2889" xr:uid="{00000000-0005-0000-0000-0000CE1F0000}"/>
    <cellStyle name="Normal 28 29" xfId="2890" xr:uid="{00000000-0005-0000-0000-0000CF1F0000}"/>
    <cellStyle name="Normal 28 3" xfId="2891" xr:uid="{00000000-0005-0000-0000-0000D01F0000}"/>
    <cellStyle name="Normal 28 30" xfId="2892" xr:uid="{00000000-0005-0000-0000-0000D11F0000}"/>
    <cellStyle name="Normal 28 31" xfId="2893" xr:uid="{00000000-0005-0000-0000-0000D21F0000}"/>
    <cellStyle name="Normal 28 32" xfId="2894" xr:uid="{00000000-0005-0000-0000-0000D31F0000}"/>
    <cellStyle name="Normal 28 33" xfId="2895" xr:uid="{00000000-0005-0000-0000-0000D41F0000}"/>
    <cellStyle name="Normal 28 34" xfId="2896" xr:uid="{00000000-0005-0000-0000-0000D51F0000}"/>
    <cellStyle name="Normal 28 35" xfId="2897" xr:uid="{00000000-0005-0000-0000-0000D61F0000}"/>
    <cellStyle name="Normal 28 36" xfId="2898" xr:uid="{00000000-0005-0000-0000-0000D71F0000}"/>
    <cellStyle name="Normal 28 37" xfId="2899" xr:uid="{00000000-0005-0000-0000-0000D81F0000}"/>
    <cellStyle name="Normal 28 38" xfId="2900" xr:uid="{00000000-0005-0000-0000-0000D91F0000}"/>
    <cellStyle name="Normal 28 39" xfId="2901" xr:uid="{00000000-0005-0000-0000-0000DA1F0000}"/>
    <cellStyle name="Normal 28 4" xfId="2902" xr:uid="{00000000-0005-0000-0000-0000DB1F0000}"/>
    <cellStyle name="Normal 28 40" xfId="2903" xr:uid="{00000000-0005-0000-0000-0000DC1F0000}"/>
    <cellStyle name="Normal 28 41" xfId="2904" xr:uid="{00000000-0005-0000-0000-0000DD1F0000}"/>
    <cellStyle name="Normal 28 42" xfId="2905" xr:uid="{00000000-0005-0000-0000-0000DE1F0000}"/>
    <cellStyle name="Normal 28 43" xfId="2906" xr:uid="{00000000-0005-0000-0000-0000DF1F0000}"/>
    <cellStyle name="Normal 28 44" xfId="2907" xr:uid="{00000000-0005-0000-0000-0000E01F0000}"/>
    <cellStyle name="Normal 28 45" xfId="2908" xr:uid="{00000000-0005-0000-0000-0000E11F0000}"/>
    <cellStyle name="Normal 28 46" xfId="2909" xr:uid="{00000000-0005-0000-0000-0000E21F0000}"/>
    <cellStyle name="Normal 28 47" xfId="2910" xr:uid="{00000000-0005-0000-0000-0000E31F0000}"/>
    <cellStyle name="Normal 28 48" xfId="2911" xr:uid="{00000000-0005-0000-0000-0000E41F0000}"/>
    <cellStyle name="Normal 28 49" xfId="2912" xr:uid="{00000000-0005-0000-0000-0000E51F0000}"/>
    <cellStyle name="Normal 28 5" xfId="2913" xr:uid="{00000000-0005-0000-0000-0000E61F0000}"/>
    <cellStyle name="Normal 28 50" xfId="2914" xr:uid="{00000000-0005-0000-0000-0000E71F0000}"/>
    <cellStyle name="Normal 28 51" xfId="2915" xr:uid="{00000000-0005-0000-0000-0000E81F0000}"/>
    <cellStyle name="Normal 28 52" xfId="2916" xr:uid="{00000000-0005-0000-0000-0000E91F0000}"/>
    <cellStyle name="Normal 28 53" xfId="2917" xr:uid="{00000000-0005-0000-0000-0000EA1F0000}"/>
    <cellStyle name="Normal 28 54" xfId="2918" xr:uid="{00000000-0005-0000-0000-0000EB1F0000}"/>
    <cellStyle name="Normal 28 55" xfId="2919" xr:uid="{00000000-0005-0000-0000-0000EC1F0000}"/>
    <cellStyle name="Normal 28 56" xfId="2920" xr:uid="{00000000-0005-0000-0000-0000ED1F0000}"/>
    <cellStyle name="Normal 28 57" xfId="2921" xr:uid="{00000000-0005-0000-0000-0000EE1F0000}"/>
    <cellStyle name="Normal 28 58" xfId="2922" xr:uid="{00000000-0005-0000-0000-0000EF1F0000}"/>
    <cellStyle name="Normal 28 59" xfId="2923" xr:uid="{00000000-0005-0000-0000-0000F01F0000}"/>
    <cellStyle name="Normal 28 6" xfId="2924" xr:uid="{00000000-0005-0000-0000-0000F11F0000}"/>
    <cellStyle name="Normal 28 60" xfId="2925" xr:uid="{00000000-0005-0000-0000-0000F21F0000}"/>
    <cellStyle name="Normal 28 61" xfId="2926" xr:uid="{00000000-0005-0000-0000-0000F31F0000}"/>
    <cellStyle name="Normal 28 62" xfId="2927" xr:uid="{00000000-0005-0000-0000-0000F41F0000}"/>
    <cellStyle name="Normal 28 63" xfId="2928" xr:uid="{00000000-0005-0000-0000-0000F51F0000}"/>
    <cellStyle name="Normal 28 64" xfId="2929" xr:uid="{00000000-0005-0000-0000-0000F61F0000}"/>
    <cellStyle name="Normal 28 65" xfId="2930" xr:uid="{00000000-0005-0000-0000-0000F71F0000}"/>
    <cellStyle name="Normal 28 66" xfId="2931" xr:uid="{00000000-0005-0000-0000-0000F81F0000}"/>
    <cellStyle name="Normal 28 67" xfId="2932" xr:uid="{00000000-0005-0000-0000-0000F91F0000}"/>
    <cellStyle name="Normal 28 68" xfId="2933" xr:uid="{00000000-0005-0000-0000-0000FA1F0000}"/>
    <cellStyle name="Normal 28 69" xfId="2934" xr:uid="{00000000-0005-0000-0000-0000FB1F0000}"/>
    <cellStyle name="Normal 28 7" xfId="2935" xr:uid="{00000000-0005-0000-0000-0000FC1F0000}"/>
    <cellStyle name="Normal 28 70" xfId="2936" xr:uid="{00000000-0005-0000-0000-0000FD1F0000}"/>
    <cellStyle name="Normal 28 71" xfId="2937" xr:uid="{00000000-0005-0000-0000-0000FE1F0000}"/>
    <cellStyle name="Normal 28 72" xfId="2938" xr:uid="{00000000-0005-0000-0000-0000FF1F0000}"/>
    <cellStyle name="Normal 28 73" xfId="2939" xr:uid="{00000000-0005-0000-0000-000000200000}"/>
    <cellStyle name="Normal 28 74" xfId="2940" xr:uid="{00000000-0005-0000-0000-000001200000}"/>
    <cellStyle name="Normal 28 75" xfId="2941" xr:uid="{00000000-0005-0000-0000-000002200000}"/>
    <cellStyle name="Normal 28 76" xfId="2942" xr:uid="{00000000-0005-0000-0000-000003200000}"/>
    <cellStyle name="Normal 28 77" xfId="2943" xr:uid="{00000000-0005-0000-0000-000004200000}"/>
    <cellStyle name="Normal 28 78" xfId="2944" xr:uid="{00000000-0005-0000-0000-000005200000}"/>
    <cellStyle name="Normal 28 79" xfId="2945" xr:uid="{00000000-0005-0000-0000-000006200000}"/>
    <cellStyle name="Normal 28 8" xfId="2946" xr:uid="{00000000-0005-0000-0000-000007200000}"/>
    <cellStyle name="Normal 28 80" xfId="2947" xr:uid="{00000000-0005-0000-0000-000008200000}"/>
    <cellStyle name="Normal 28 81" xfId="2948" xr:uid="{00000000-0005-0000-0000-000009200000}"/>
    <cellStyle name="Normal 28 82" xfId="2949" xr:uid="{00000000-0005-0000-0000-00000A200000}"/>
    <cellStyle name="Normal 28 83" xfId="2950" xr:uid="{00000000-0005-0000-0000-00000B200000}"/>
    <cellStyle name="Normal 28 84" xfId="2951" xr:uid="{00000000-0005-0000-0000-00000C200000}"/>
    <cellStyle name="Normal 28 85" xfId="2952" xr:uid="{00000000-0005-0000-0000-00000D200000}"/>
    <cellStyle name="Normal 28 86" xfId="2953" xr:uid="{00000000-0005-0000-0000-00000E200000}"/>
    <cellStyle name="Normal 28 87" xfId="2954" xr:uid="{00000000-0005-0000-0000-00000F200000}"/>
    <cellStyle name="Normal 28 88" xfId="2955" xr:uid="{00000000-0005-0000-0000-000010200000}"/>
    <cellStyle name="Normal 28 89" xfId="2956" xr:uid="{00000000-0005-0000-0000-000011200000}"/>
    <cellStyle name="Normal 28 9" xfId="2957" xr:uid="{00000000-0005-0000-0000-000012200000}"/>
    <cellStyle name="Normal 28 90" xfId="2958" xr:uid="{00000000-0005-0000-0000-000013200000}"/>
    <cellStyle name="Normal 28 91" xfId="2959" xr:uid="{00000000-0005-0000-0000-000014200000}"/>
    <cellStyle name="Normal 28 92" xfId="2960" xr:uid="{00000000-0005-0000-0000-000015200000}"/>
    <cellStyle name="Normal 28 93" xfId="2961" xr:uid="{00000000-0005-0000-0000-000016200000}"/>
    <cellStyle name="Normal 28 94" xfId="2962" xr:uid="{00000000-0005-0000-0000-000017200000}"/>
    <cellStyle name="Normal 28 95" xfId="2963" xr:uid="{00000000-0005-0000-0000-000018200000}"/>
    <cellStyle name="Normal 28 96" xfId="2964" xr:uid="{00000000-0005-0000-0000-000019200000}"/>
    <cellStyle name="Normal 28 97" xfId="2965" xr:uid="{00000000-0005-0000-0000-00001A200000}"/>
    <cellStyle name="Normal 28 98" xfId="2966" xr:uid="{00000000-0005-0000-0000-00001B200000}"/>
    <cellStyle name="Normal 28 99" xfId="2967" xr:uid="{00000000-0005-0000-0000-00001C200000}"/>
    <cellStyle name="Normal 29" xfId="2968" xr:uid="{00000000-0005-0000-0000-00001D200000}"/>
    <cellStyle name="Normal 29 10" xfId="2969" xr:uid="{00000000-0005-0000-0000-00001E200000}"/>
    <cellStyle name="Normal 29 100" xfId="2970" xr:uid="{00000000-0005-0000-0000-00001F200000}"/>
    <cellStyle name="Normal 29 101" xfId="2971" xr:uid="{00000000-0005-0000-0000-000020200000}"/>
    <cellStyle name="Normal 29 102" xfId="2972" xr:uid="{00000000-0005-0000-0000-000021200000}"/>
    <cellStyle name="Normal 29 103" xfId="2973" xr:uid="{00000000-0005-0000-0000-000022200000}"/>
    <cellStyle name="Normal 29 104" xfId="2974" xr:uid="{00000000-0005-0000-0000-000023200000}"/>
    <cellStyle name="Normal 29 105" xfId="2975" xr:uid="{00000000-0005-0000-0000-000024200000}"/>
    <cellStyle name="Normal 29 106" xfId="2976" xr:uid="{00000000-0005-0000-0000-000025200000}"/>
    <cellStyle name="Normal 29 107" xfId="2977" xr:uid="{00000000-0005-0000-0000-000026200000}"/>
    <cellStyle name="Normal 29 108" xfId="2978" xr:uid="{00000000-0005-0000-0000-000027200000}"/>
    <cellStyle name="Normal 29 109" xfId="2979" xr:uid="{00000000-0005-0000-0000-000028200000}"/>
    <cellStyle name="Normal 29 11" xfId="2980" xr:uid="{00000000-0005-0000-0000-000029200000}"/>
    <cellStyle name="Normal 29 12" xfId="2981" xr:uid="{00000000-0005-0000-0000-00002A200000}"/>
    <cellStyle name="Normal 29 13" xfId="2982" xr:uid="{00000000-0005-0000-0000-00002B200000}"/>
    <cellStyle name="Normal 29 14" xfId="2983" xr:uid="{00000000-0005-0000-0000-00002C200000}"/>
    <cellStyle name="Normal 29 15" xfId="2984" xr:uid="{00000000-0005-0000-0000-00002D200000}"/>
    <cellStyle name="Normal 29 16" xfId="2985" xr:uid="{00000000-0005-0000-0000-00002E200000}"/>
    <cellStyle name="Normal 29 17" xfId="2986" xr:uid="{00000000-0005-0000-0000-00002F200000}"/>
    <cellStyle name="Normal 29 18" xfId="2987" xr:uid="{00000000-0005-0000-0000-000030200000}"/>
    <cellStyle name="Normal 29 19" xfId="2988" xr:uid="{00000000-0005-0000-0000-000031200000}"/>
    <cellStyle name="Normal 29 2" xfId="2989" xr:uid="{00000000-0005-0000-0000-000032200000}"/>
    <cellStyle name="Normal 29 20" xfId="2990" xr:uid="{00000000-0005-0000-0000-000033200000}"/>
    <cellStyle name="Normal 29 21" xfId="2991" xr:uid="{00000000-0005-0000-0000-000034200000}"/>
    <cellStyle name="Normal 29 22" xfId="2992" xr:uid="{00000000-0005-0000-0000-000035200000}"/>
    <cellStyle name="Normal 29 23" xfId="2993" xr:uid="{00000000-0005-0000-0000-000036200000}"/>
    <cellStyle name="Normal 29 24" xfId="2994" xr:uid="{00000000-0005-0000-0000-000037200000}"/>
    <cellStyle name="Normal 29 25" xfId="2995" xr:uid="{00000000-0005-0000-0000-000038200000}"/>
    <cellStyle name="Normal 29 26" xfId="2996" xr:uid="{00000000-0005-0000-0000-000039200000}"/>
    <cellStyle name="Normal 29 27" xfId="2997" xr:uid="{00000000-0005-0000-0000-00003A200000}"/>
    <cellStyle name="Normal 29 28" xfId="2998" xr:uid="{00000000-0005-0000-0000-00003B200000}"/>
    <cellStyle name="Normal 29 29" xfId="2999" xr:uid="{00000000-0005-0000-0000-00003C200000}"/>
    <cellStyle name="Normal 29 3" xfId="3000" xr:uid="{00000000-0005-0000-0000-00003D200000}"/>
    <cellStyle name="Normal 29 30" xfId="3001" xr:uid="{00000000-0005-0000-0000-00003E200000}"/>
    <cellStyle name="Normal 29 31" xfId="3002" xr:uid="{00000000-0005-0000-0000-00003F200000}"/>
    <cellStyle name="Normal 29 32" xfId="3003" xr:uid="{00000000-0005-0000-0000-000040200000}"/>
    <cellStyle name="Normal 29 33" xfId="3004" xr:uid="{00000000-0005-0000-0000-000041200000}"/>
    <cellStyle name="Normal 29 34" xfId="3005" xr:uid="{00000000-0005-0000-0000-000042200000}"/>
    <cellStyle name="Normal 29 35" xfId="3006" xr:uid="{00000000-0005-0000-0000-000043200000}"/>
    <cellStyle name="Normal 29 36" xfId="3007" xr:uid="{00000000-0005-0000-0000-000044200000}"/>
    <cellStyle name="Normal 29 37" xfId="3008" xr:uid="{00000000-0005-0000-0000-000045200000}"/>
    <cellStyle name="Normal 29 38" xfId="3009" xr:uid="{00000000-0005-0000-0000-000046200000}"/>
    <cellStyle name="Normal 29 39" xfId="3010" xr:uid="{00000000-0005-0000-0000-000047200000}"/>
    <cellStyle name="Normal 29 4" xfId="3011" xr:uid="{00000000-0005-0000-0000-000048200000}"/>
    <cellStyle name="Normal 29 40" xfId="3012" xr:uid="{00000000-0005-0000-0000-000049200000}"/>
    <cellStyle name="Normal 29 41" xfId="3013" xr:uid="{00000000-0005-0000-0000-00004A200000}"/>
    <cellStyle name="Normal 29 42" xfId="3014" xr:uid="{00000000-0005-0000-0000-00004B200000}"/>
    <cellStyle name="Normal 29 43" xfId="3015" xr:uid="{00000000-0005-0000-0000-00004C200000}"/>
    <cellStyle name="Normal 29 44" xfId="3016" xr:uid="{00000000-0005-0000-0000-00004D200000}"/>
    <cellStyle name="Normal 29 45" xfId="3017" xr:uid="{00000000-0005-0000-0000-00004E200000}"/>
    <cellStyle name="Normal 29 46" xfId="3018" xr:uid="{00000000-0005-0000-0000-00004F200000}"/>
    <cellStyle name="Normal 29 47" xfId="3019" xr:uid="{00000000-0005-0000-0000-000050200000}"/>
    <cellStyle name="Normal 29 48" xfId="3020" xr:uid="{00000000-0005-0000-0000-000051200000}"/>
    <cellStyle name="Normal 29 49" xfId="3021" xr:uid="{00000000-0005-0000-0000-000052200000}"/>
    <cellStyle name="Normal 29 5" xfId="3022" xr:uid="{00000000-0005-0000-0000-000053200000}"/>
    <cellStyle name="Normal 29 50" xfId="3023" xr:uid="{00000000-0005-0000-0000-000054200000}"/>
    <cellStyle name="Normal 29 51" xfId="3024" xr:uid="{00000000-0005-0000-0000-000055200000}"/>
    <cellStyle name="Normal 29 52" xfId="3025" xr:uid="{00000000-0005-0000-0000-000056200000}"/>
    <cellStyle name="Normal 29 53" xfId="3026" xr:uid="{00000000-0005-0000-0000-000057200000}"/>
    <cellStyle name="Normal 29 54" xfId="3027" xr:uid="{00000000-0005-0000-0000-000058200000}"/>
    <cellStyle name="Normal 29 55" xfId="3028" xr:uid="{00000000-0005-0000-0000-000059200000}"/>
    <cellStyle name="Normal 29 56" xfId="3029" xr:uid="{00000000-0005-0000-0000-00005A200000}"/>
    <cellStyle name="Normal 29 57" xfId="3030" xr:uid="{00000000-0005-0000-0000-00005B200000}"/>
    <cellStyle name="Normal 29 58" xfId="3031" xr:uid="{00000000-0005-0000-0000-00005C200000}"/>
    <cellStyle name="Normal 29 59" xfId="3032" xr:uid="{00000000-0005-0000-0000-00005D200000}"/>
    <cellStyle name="Normal 29 6" xfId="3033" xr:uid="{00000000-0005-0000-0000-00005E200000}"/>
    <cellStyle name="Normal 29 60" xfId="3034" xr:uid="{00000000-0005-0000-0000-00005F200000}"/>
    <cellStyle name="Normal 29 61" xfId="3035" xr:uid="{00000000-0005-0000-0000-000060200000}"/>
    <cellStyle name="Normal 29 62" xfId="3036" xr:uid="{00000000-0005-0000-0000-000061200000}"/>
    <cellStyle name="Normal 29 63" xfId="3037" xr:uid="{00000000-0005-0000-0000-000062200000}"/>
    <cellStyle name="Normal 29 64" xfId="3038" xr:uid="{00000000-0005-0000-0000-000063200000}"/>
    <cellStyle name="Normal 29 65" xfId="3039" xr:uid="{00000000-0005-0000-0000-000064200000}"/>
    <cellStyle name="Normal 29 66" xfId="3040" xr:uid="{00000000-0005-0000-0000-000065200000}"/>
    <cellStyle name="Normal 29 67" xfId="3041" xr:uid="{00000000-0005-0000-0000-000066200000}"/>
    <cellStyle name="Normal 29 68" xfId="3042" xr:uid="{00000000-0005-0000-0000-000067200000}"/>
    <cellStyle name="Normal 29 69" xfId="3043" xr:uid="{00000000-0005-0000-0000-000068200000}"/>
    <cellStyle name="Normal 29 7" xfId="3044" xr:uid="{00000000-0005-0000-0000-000069200000}"/>
    <cellStyle name="Normal 29 70" xfId="3045" xr:uid="{00000000-0005-0000-0000-00006A200000}"/>
    <cellStyle name="Normal 29 71" xfId="3046" xr:uid="{00000000-0005-0000-0000-00006B200000}"/>
    <cellStyle name="Normal 29 72" xfId="3047" xr:uid="{00000000-0005-0000-0000-00006C200000}"/>
    <cellStyle name="Normal 29 73" xfId="3048" xr:uid="{00000000-0005-0000-0000-00006D200000}"/>
    <cellStyle name="Normal 29 74" xfId="3049" xr:uid="{00000000-0005-0000-0000-00006E200000}"/>
    <cellStyle name="Normal 29 75" xfId="3050" xr:uid="{00000000-0005-0000-0000-00006F200000}"/>
    <cellStyle name="Normal 29 76" xfId="3051" xr:uid="{00000000-0005-0000-0000-000070200000}"/>
    <cellStyle name="Normal 29 77" xfId="3052" xr:uid="{00000000-0005-0000-0000-000071200000}"/>
    <cellStyle name="Normal 29 78" xfId="3053" xr:uid="{00000000-0005-0000-0000-000072200000}"/>
    <cellStyle name="Normal 29 79" xfId="3054" xr:uid="{00000000-0005-0000-0000-000073200000}"/>
    <cellStyle name="Normal 29 8" xfId="3055" xr:uid="{00000000-0005-0000-0000-000074200000}"/>
    <cellStyle name="Normal 29 80" xfId="3056" xr:uid="{00000000-0005-0000-0000-000075200000}"/>
    <cellStyle name="Normal 29 81" xfId="3057" xr:uid="{00000000-0005-0000-0000-000076200000}"/>
    <cellStyle name="Normal 29 82" xfId="3058" xr:uid="{00000000-0005-0000-0000-000077200000}"/>
    <cellStyle name="Normal 29 83" xfId="3059" xr:uid="{00000000-0005-0000-0000-000078200000}"/>
    <cellStyle name="Normal 29 84" xfId="3060" xr:uid="{00000000-0005-0000-0000-000079200000}"/>
    <cellStyle name="Normal 29 85" xfId="3061" xr:uid="{00000000-0005-0000-0000-00007A200000}"/>
    <cellStyle name="Normal 29 86" xfId="3062" xr:uid="{00000000-0005-0000-0000-00007B200000}"/>
    <cellStyle name="Normal 29 87" xfId="3063" xr:uid="{00000000-0005-0000-0000-00007C200000}"/>
    <cellStyle name="Normal 29 88" xfId="3064" xr:uid="{00000000-0005-0000-0000-00007D200000}"/>
    <cellStyle name="Normal 29 89" xfId="3065" xr:uid="{00000000-0005-0000-0000-00007E200000}"/>
    <cellStyle name="Normal 29 9" xfId="3066" xr:uid="{00000000-0005-0000-0000-00007F200000}"/>
    <cellStyle name="Normal 29 90" xfId="3067" xr:uid="{00000000-0005-0000-0000-000080200000}"/>
    <cellStyle name="Normal 29 91" xfId="3068" xr:uid="{00000000-0005-0000-0000-000081200000}"/>
    <cellStyle name="Normal 29 92" xfId="3069" xr:uid="{00000000-0005-0000-0000-000082200000}"/>
    <cellStyle name="Normal 29 93" xfId="3070" xr:uid="{00000000-0005-0000-0000-000083200000}"/>
    <cellStyle name="Normal 29 94" xfId="3071" xr:uid="{00000000-0005-0000-0000-000084200000}"/>
    <cellStyle name="Normal 29 95" xfId="3072" xr:uid="{00000000-0005-0000-0000-000085200000}"/>
    <cellStyle name="Normal 29 96" xfId="3073" xr:uid="{00000000-0005-0000-0000-000086200000}"/>
    <cellStyle name="Normal 29 97" xfId="3074" xr:uid="{00000000-0005-0000-0000-000087200000}"/>
    <cellStyle name="Normal 29 98" xfId="3075" xr:uid="{00000000-0005-0000-0000-000088200000}"/>
    <cellStyle name="Normal 29 99" xfId="3076" xr:uid="{00000000-0005-0000-0000-000089200000}"/>
    <cellStyle name="Normal 3" xfId="7" xr:uid="{00000000-0005-0000-0000-00008A200000}"/>
    <cellStyle name="Normal-- 3" xfId="4543" xr:uid="{00000000-0005-0000-0000-00008B200000}"/>
    <cellStyle name="Normal 3 10" xfId="3077" xr:uid="{00000000-0005-0000-0000-00008C200000}"/>
    <cellStyle name="Normal 3 11" xfId="3078" xr:uid="{00000000-0005-0000-0000-00008D200000}"/>
    <cellStyle name="Normal 3 12" xfId="3079" xr:uid="{00000000-0005-0000-0000-00008E200000}"/>
    <cellStyle name="Normal 3 13" xfId="3080" xr:uid="{00000000-0005-0000-0000-00008F200000}"/>
    <cellStyle name="Normal 3 14" xfId="3081" xr:uid="{00000000-0005-0000-0000-000090200000}"/>
    <cellStyle name="Normal 3 15" xfId="3082" xr:uid="{00000000-0005-0000-0000-000091200000}"/>
    <cellStyle name="Normal 3 16" xfId="3083" xr:uid="{00000000-0005-0000-0000-000092200000}"/>
    <cellStyle name="Normal 3 17" xfId="3084" xr:uid="{00000000-0005-0000-0000-000093200000}"/>
    <cellStyle name="Normal 3 18" xfId="3085" xr:uid="{00000000-0005-0000-0000-000094200000}"/>
    <cellStyle name="Normal 3 19" xfId="3086" xr:uid="{00000000-0005-0000-0000-000095200000}"/>
    <cellStyle name="Normal 3 2" xfId="52" xr:uid="{00000000-0005-0000-0000-000096200000}"/>
    <cellStyle name="Normal 3 2 2" xfId="3087" xr:uid="{00000000-0005-0000-0000-000097200000}"/>
    <cellStyle name="Normal 3 2 2 2" xfId="3088" xr:uid="{00000000-0005-0000-0000-000098200000}"/>
    <cellStyle name="Normal 3 2 3" xfId="3089" xr:uid="{00000000-0005-0000-0000-000099200000}"/>
    <cellStyle name="Normal 3 2 4" xfId="3090" xr:uid="{00000000-0005-0000-0000-00009A200000}"/>
    <cellStyle name="Normal 3 20" xfId="3091" xr:uid="{00000000-0005-0000-0000-00009B200000}"/>
    <cellStyle name="Normal 3 21" xfId="3092" xr:uid="{00000000-0005-0000-0000-00009C200000}"/>
    <cellStyle name="Normal 3 22" xfId="3093" xr:uid="{00000000-0005-0000-0000-00009D200000}"/>
    <cellStyle name="Normal 3 22 2" xfId="3094" xr:uid="{00000000-0005-0000-0000-00009E200000}"/>
    <cellStyle name="Normal 3 22 2 2" xfId="3095" xr:uid="{00000000-0005-0000-0000-00009F200000}"/>
    <cellStyle name="Normal 3 22 2 2 2" xfId="3096" xr:uid="{00000000-0005-0000-0000-0000A0200000}"/>
    <cellStyle name="Normal 3 22 2 3" xfId="3097" xr:uid="{00000000-0005-0000-0000-0000A1200000}"/>
    <cellStyle name="Normal 3 22 3" xfId="3098" xr:uid="{00000000-0005-0000-0000-0000A2200000}"/>
    <cellStyle name="Normal 3 22 3 2" xfId="3099" xr:uid="{00000000-0005-0000-0000-0000A3200000}"/>
    <cellStyle name="Normal 3 22 4" xfId="3100" xr:uid="{00000000-0005-0000-0000-0000A4200000}"/>
    <cellStyle name="Normal 3 23" xfId="3101" xr:uid="{00000000-0005-0000-0000-0000A5200000}"/>
    <cellStyle name="Normal 3 24" xfId="3102" xr:uid="{00000000-0005-0000-0000-0000A6200000}"/>
    <cellStyle name="Normal 3 24 2" xfId="3103" xr:uid="{00000000-0005-0000-0000-0000A7200000}"/>
    <cellStyle name="Normal 3 24 2 2" xfId="3104" xr:uid="{00000000-0005-0000-0000-0000A8200000}"/>
    <cellStyle name="Normal 3 24 3" xfId="3105" xr:uid="{00000000-0005-0000-0000-0000A9200000}"/>
    <cellStyle name="Normal 3 25" xfId="3106" xr:uid="{00000000-0005-0000-0000-0000AA200000}"/>
    <cellStyle name="Normal 3 26" xfId="3107" xr:uid="{00000000-0005-0000-0000-0000AB200000}"/>
    <cellStyle name="Normal 3 27" xfId="3108" xr:uid="{00000000-0005-0000-0000-0000AC200000}"/>
    <cellStyle name="Normal 3 28" xfId="3109" xr:uid="{00000000-0005-0000-0000-0000AD200000}"/>
    <cellStyle name="Normal 3 29" xfId="3110" xr:uid="{00000000-0005-0000-0000-0000AE200000}"/>
    <cellStyle name="Normal 3 3" xfId="3111" xr:uid="{00000000-0005-0000-0000-0000AF200000}"/>
    <cellStyle name="Normal 3 3 2" xfId="3112" xr:uid="{00000000-0005-0000-0000-0000B0200000}"/>
    <cellStyle name="Normal 3 3 3" xfId="3113" xr:uid="{00000000-0005-0000-0000-0000B1200000}"/>
    <cellStyle name="Normal 3 3 4" xfId="3114" xr:uid="{00000000-0005-0000-0000-0000B2200000}"/>
    <cellStyle name="Normal 3 30" xfId="3115" xr:uid="{00000000-0005-0000-0000-0000B3200000}"/>
    <cellStyle name="Normal 3 31" xfId="3116" xr:uid="{00000000-0005-0000-0000-0000B4200000}"/>
    <cellStyle name="Normal 3 32" xfId="3117" xr:uid="{00000000-0005-0000-0000-0000B5200000}"/>
    <cellStyle name="Normal 3 33" xfId="3118" xr:uid="{00000000-0005-0000-0000-0000B6200000}"/>
    <cellStyle name="Normal 3 34" xfId="3119" xr:uid="{00000000-0005-0000-0000-0000B7200000}"/>
    <cellStyle name="Normal 3 35" xfId="3120" xr:uid="{00000000-0005-0000-0000-0000B8200000}"/>
    <cellStyle name="Normal 3 36" xfId="3121" xr:uid="{00000000-0005-0000-0000-0000B9200000}"/>
    <cellStyle name="Normal 3 37" xfId="3122" xr:uid="{00000000-0005-0000-0000-0000BA200000}"/>
    <cellStyle name="Normal 3 38" xfId="3123" xr:uid="{00000000-0005-0000-0000-0000BB200000}"/>
    <cellStyle name="Normal 3 39" xfId="3124" xr:uid="{00000000-0005-0000-0000-0000BC200000}"/>
    <cellStyle name="Normal 3 39 2" xfId="3125" xr:uid="{00000000-0005-0000-0000-0000BD200000}"/>
    <cellStyle name="Normal 3 4" xfId="3126" xr:uid="{00000000-0005-0000-0000-0000BE200000}"/>
    <cellStyle name="Normal 3 4 2" xfId="3127" xr:uid="{00000000-0005-0000-0000-0000BF200000}"/>
    <cellStyle name="Normal 3 4 3" xfId="3128" xr:uid="{00000000-0005-0000-0000-0000C0200000}"/>
    <cellStyle name="Normal 3 40" xfId="3129" xr:uid="{00000000-0005-0000-0000-0000C1200000}"/>
    <cellStyle name="Normal 3 41" xfId="3130" xr:uid="{00000000-0005-0000-0000-0000C2200000}"/>
    <cellStyle name="Normal 3 42" xfId="3131" xr:uid="{00000000-0005-0000-0000-0000C3200000}"/>
    <cellStyle name="Normal 3 43" xfId="3132" xr:uid="{00000000-0005-0000-0000-0000C4200000}"/>
    <cellStyle name="Normal 3 44" xfId="3133" xr:uid="{00000000-0005-0000-0000-0000C5200000}"/>
    <cellStyle name="Normal 3 45" xfId="3134" xr:uid="{00000000-0005-0000-0000-0000C6200000}"/>
    <cellStyle name="Normal 3 46" xfId="3135" xr:uid="{00000000-0005-0000-0000-0000C7200000}"/>
    <cellStyle name="Normal 3 47" xfId="3136" xr:uid="{00000000-0005-0000-0000-0000C8200000}"/>
    <cellStyle name="Normal 3 48" xfId="3137" xr:uid="{00000000-0005-0000-0000-0000C9200000}"/>
    <cellStyle name="Normal 3 49" xfId="3138" xr:uid="{00000000-0005-0000-0000-0000CA200000}"/>
    <cellStyle name="Normal 3 5" xfId="3139" xr:uid="{00000000-0005-0000-0000-0000CB200000}"/>
    <cellStyle name="Normal 3 5 2" xfId="3140" xr:uid="{00000000-0005-0000-0000-0000CC200000}"/>
    <cellStyle name="Normal 3 50" xfId="3141" xr:uid="{00000000-0005-0000-0000-0000CD200000}"/>
    <cellStyle name="Normal 3 51" xfId="3142" xr:uid="{00000000-0005-0000-0000-0000CE200000}"/>
    <cellStyle name="Normal 3 52" xfId="3143" xr:uid="{00000000-0005-0000-0000-0000CF200000}"/>
    <cellStyle name="Normal 3 53" xfId="3144" xr:uid="{00000000-0005-0000-0000-0000D0200000}"/>
    <cellStyle name="Normal 3 6" xfId="3145" xr:uid="{00000000-0005-0000-0000-0000D1200000}"/>
    <cellStyle name="Normal 3 7" xfId="3146" xr:uid="{00000000-0005-0000-0000-0000D2200000}"/>
    <cellStyle name="Normal 3 8" xfId="3147" xr:uid="{00000000-0005-0000-0000-0000D3200000}"/>
    <cellStyle name="Normal 3 9" xfId="3148" xr:uid="{00000000-0005-0000-0000-0000D4200000}"/>
    <cellStyle name="Normal 30" xfId="3149" xr:uid="{00000000-0005-0000-0000-0000D5200000}"/>
    <cellStyle name="Normal 30 10" xfId="3150" xr:uid="{00000000-0005-0000-0000-0000D6200000}"/>
    <cellStyle name="Normal 30 100" xfId="3151" xr:uid="{00000000-0005-0000-0000-0000D7200000}"/>
    <cellStyle name="Normal 30 101" xfId="3152" xr:uid="{00000000-0005-0000-0000-0000D8200000}"/>
    <cellStyle name="Normal 30 102" xfId="3153" xr:uid="{00000000-0005-0000-0000-0000D9200000}"/>
    <cellStyle name="Normal 30 103" xfId="3154" xr:uid="{00000000-0005-0000-0000-0000DA200000}"/>
    <cellStyle name="Normal 30 104" xfId="3155" xr:uid="{00000000-0005-0000-0000-0000DB200000}"/>
    <cellStyle name="Normal 30 105" xfId="3156" xr:uid="{00000000-0005-0000-0000-0000DC200000}"/>
    <cellStyle name="Normal 30 106" xfId="3157" xr:uid="{00000000-0005-0000-0000-0000DD200000}"/>
    <cellStyle name="Normal 30 107" xfId="3158" xr:uid="{00000000-0005-0000-0000-0000DE200000}"/>
    <cellStyle name="Normal 30 108" xfId="3159" xr:uid="{00000000-0005-0000-0000-0000DF200000}"/>
    <cellStyle name="Normal 30 109" xfId="3160" xr:uid="{00000000-0005-0000-0000-0000E0200000}"/>
    <cellStyle name="Normal 30 11" xfId="3161" xr:uid="{00000000-0005-0000-0000-0000E1200000}"/>
    <cellStyle name="Normal 30 12" xfId="3162" xr:uid="{00000000-0005-0000-0000-0000E2200000}"/>
    <cellStyle name="Normal 30 13" xfId="3163" xr:uid="{00000000-0005-0000-0000-0000E3200000}"/>
    <cellStyle name="Normal 30 14" xfId="3164" xr:uid="{00000000-0005-0000-0000-0000E4200000}"/>
    <cellStyle name="Normal 30 15" xfId="3165" xr:uid="{00000000-0005-0000-0000-0000E5200000}"/>
    <cellStyle name="Normal 30 16" xfId="3166" xr:uid="{00000000-0005-0000-0000-0000E6200000}"/>
    <cellStyle name="Normal 30 17" xfId="3167" xr:uid="{00000000-0005-0000-0000-0000E7200000}"/>
    <cellStyle name="Normal 30 18" xfId="3168" xr:uid="{00000000-0005-0000-0000-0000E8200000}"/>
    <cellStyle name="Normal 30 19" xfId="3169" xr:uid="{00000000-0005-0000-0000-0000E9200000}"/>
    <cellStyle name="Normal 30 2" xfId="3170" xr:uid="{00000000-0005-0000-0000-0000EA200000}"/>
    <cellStyle name="Normal 30 20" xfId="3171" xr:uid="{00000000-0005-0000-0000-0000EB200000}"/>
    <cellStyle name="Normal 30 21" xfId="3172" xr:uid="{00000000-0005-0000-0000-0000EC200000}"/>
    <cellStyle name="Normal 30 22" xfId="3173" xr:uid="{00000000-0005-0000-0000-0000ED200000}"/>
    <cellStyle name="Normal 30 23" xfId="3174" xr:uid="{00000000-0005-0000-0000-0000EE200000}"/>
    <cellStyle name="Normal 30 24" xfId="3175" xr:uid="{00000000-0005-0000-0000-0000EF200000}"/>
    <cellStyle name="Normal 30 25" xfId="3176" xr:uid="{00000000-0005-0000-0000-0000F0200000}"/>
    <cellStyle name="Normal 30 26" xfId="3177" xr:uid="{00000000-0005-0000-0000-0000F1200000}"/>
    <cellStyle name="Normal 30 27" xfId="3178" xr:uid="{00000000-0005-0000-0000-0000F2200000}"/>
    <cellStyle name="Normal 30 28" xfId="3179" xr:uid="{00000000-0005-0000-0000-0000F3200000}"/>
    <cellStyle name="Normal 30 29" xfId="3180" xr:uid="{00000000-0005-0000-0000-0000F4200000}"/>
    <cellStyle name="Normal 30 3" xfId="3181" xr:uid="{00000000-0005-0000-0000-0000F5200000}"/>
    <cellStyle name="Normal 30 30" xfId="3182" xr:uid="{00000000-0005-0000-0000-0000F6200000}"/>
    <cellStyle name="Normal 30 31" xfId="3183" xr:uid="{00000000-0005-0000-0000-0000F7200000}"/>
    <cellStyle name="Normal 30 32" xfId="3184" xr:uid="{00000000-0005-0000-0000-0000F8200000}"/>
    <cellStyle name="Normal 30 33" xfId="3185" xr:uid="{00000000-0005-0000-0000-0000F9200000}"/>
    <cellStyle name="Normal 30 34" xfId="3186" xr:uid="{00000000-0005-0000-0000-0000FA200000}"/>
    <cellStyle name="Normal 30 35" xfId="3187" xr:uid="{00000000-0005-0000-0000-0000FB200000}"/>
    <cellStyle name="Normal 30 36" xfId="3188" xr:uid="{00000000-0005-0000-0000-0000FC200000}"/>
    <cellStyle name="Normal 30 37" xfId="3189" xr:uid="{00000000-0005-0000-0000-0000FD200000}"/>
    <cellStyle name="Normal 30 38" xfId="3190" xr:uid="{00000000-0005-0000-0000-0000FE200000}"/>
    <cellStyle name="Normal 30 39" xfId="3191" xr:uid="{00000000-0005-0000-0000-0000FF200000}"/>
    <cellStyle name="Normal 30 4" xfId="3192" xr:uid="{00000000-0005-0000-0000-000000210000}"/>
    <cellStyle name="Normal 30 40" xfId="3193" xr:uid="{00000000-0005-0000-0000-000001210000}"/>
    <cellStyle name="Normal 30 41" xfId="3194" xr:uid="{00000000-0005-0000-0000-000002210000}"/>
    <cellStyle name="Normal 30 42" xfId="3195" xr:uid="{00000000-0005-0000-0000-000003210000}"/>
    <cellStyle name="Normal 30 43" xfId="3196" xr:uid="{00000000-0005-0000-0000-000004210000}"/>
    <cellStyle name="Normal 30 44" xfId="3197" xr:uid="{00000000-0005-0000-0000-000005210000}"/>
    <cellStyle name="Normal 30 45" xfId="3198" xr:uid="{00000000-0005-0000-0000-000006210000}"/>
    <cellStyle name="Normal 30 46" xfId="3199" xr:uid="{00000000-0005-0000-0000-000007210000}"/>
    <cellStyle name="Normal 30 47" xfId="3200" xr:uid="{00000000-0005-0000-0000-000008210000}"/>
    <cellStyle name="Normal 30 48" xfId="3201" xr:uid="{00000000-0005-0000-0000-000009210000}"/>
    <cellStyle name="Normal 30 49" xfId="3202" xr:uid="{00000000-0005-0000-0000-00000A210000}"/>
    <cellStyle name="Normal 30 5" xfId="3203" xr:uid="{00000000-0005-0000-0000-00000B210000}"/>
    <cellStyle name="Normal 30 50" xfId="3204" xr:uid="{00000000-0005-0000-0000-00000C210000}"/>
    <cellStyle name="Normal 30 51" xfId="3205" xr:uid="{00000000-0005-0000-0000-00000D210000}"/>
    <cellStyle name="Normal 30 52" xfId="3206" xr:uid="{00000000-0005-0000-0000-00000E210000}"/>
    <cellStyle name="Normal 30 53" xfId="3207" xr:uid="{00000000-0005-0000-0000-00000F210000}"/>
    <cellStyle name="Normal 30 54" xfId="3208" xr:uid="{00000000-0005-0000-0000-000010210000}"/>
    <cellStyle name="Normal 30 55" xfId="3209" xr:uid="{00000000-0005-0000-0000-000011210000}"/>
    <cellStyle name="Normal 30 56" xfId="3210" xr:uid="{00000000-0005-0000-0000-000012210000}"/>
    <cellStyle name="Normal 30 57" xfId="3211" xr:uid="{00000000-0005-0000-0000-000013210000}"/>
    <cellStyle name="Normal 30 58" xfId="3212" xr:uid="{00000000-0005-0000-0000-000014210000}"/>
    <cellStyle name="Normal 30 59" xfId="3213" xr:uid="{00000000-0005-0000-0000-000015210000}"/>
    <cellStyle name="Normal 30 6" xfId="3214" xr:uid="{00000000-0005-0000-0000-000016210000}"/>
    <cellStyle name="Normal 30 60" xfId="3215" xr:uid="{00000000-0005-0000-0000-000017210000}"/>
    <cellStyle name="Normal 30 61" xfId="3216" xr:uid="{00000000-0005-0000-0000-000018210000}"/>
    <cellStyle name="Normal 30 62" xfId="3217" xr:uid="{00000000-0005-0000-0000-000019210000}"/>
    <cellStyle name="Normal 30 63" xfId="3218" xr:uid="{00000000-0005-0000-0000-00001A210000}"/>
    <cellStyle name="Normal 30 64" xfId="3219" xr:uid="{00000000-0005-0000-0000-00001B210000}"/>
    <cellStyle name="Normal 30 65" xfId="3220" xr:uid="{00000000-0005-0000-0000-00001C210000}"/>
    <cellStyle name="Normal 30 66" xfId="3221" xr:uid="{00000000-0005-0000-0000-00001D210000}"/>
    <cellStyle name="Normal 30 67" xfId="3222" xr:uid="{00000000-0005-0000-0000-00001E210000}"/>
    <cellStyle name="Normal 30 68" xfId="3223" xr:uid="{00000000-0005-0000-0000-00001F210000}"/>
    <cellStyle name="Normal 30 69" xfId="3224" xr:uid="{00000000-0005-0000-0000-000020210000}"/>
    <cellStyle name="Normal 30 7" xfId="3225" xr:uid="{00000000-0005-0000-0000-000021210000}"/>
    <cellStyle name="Normal 30 70" xfId="3226" xr:uid="{00000000-0005-0000-0000-000022210000}"/>
    <cellStyle name="Normal 30 71" xfId="3227" xr:uid="{00000000-0005-0000-0000-000023210000}"/>
    <cellStyle name="Normal 30 72" xfId="3228" xr:uid="{00000000-0005-0000-0000-000024210000}"/>
    <cellStyle name="Normal 30 73" xfId="3229" xr:uid="{00000000-0005-0000-0000-000025210000}"/>
    <cellStyle name="Normal 30 74" xfId="3230" xr:uid="{00000000-0005-0000-0000-000026210000}"/>
    <cellStyle name="Normal 30 75" xfId="3231" xr:uid="{00000000-0005-0000-0000-000027210000}"/>
    <cellStyle name="Normal 30 76" xfId="3232" xr:uid="{00000000-0005-0000-0000-000028210000}"/>
    <cellStyle name="Normal 30 77" xfId="3233" xr:uid="{00000000-0005-0000-0000-000029210000}"/>
    <cellStyle name="Normal 30 78" xfId="3234" xr:uid="{00000000-0005-0000-0000-00002A210000}"/>
    <cellStyle name="Normal 30 79" xfId="3235" xr:uid="{00000000-0005-0000-0000-00002B210000}"/>
    <cellStyle name="Normal 30 8" xfId="3236" xr:uid="{00000000-0005-0000-0000-00002C210000}"/>
    <cellStyle name="Normal 30 80" xfId="3237" xr:uid="{00000000-0005-0000-0000-00002D210000}"/>
    <cellStyle name="Normal 30 81" xfId="3238" xr:uid="{00000000-0005-0000-0000-00002E210000}"/>
    <cellStyle name="Normal 30 82" xfId="3239" xr:uid="{00000000-0005-0000-0000-00002F210000}"/>
    <cellStyle name="Normal 30 83" xfId="3240" xr:uid="{00000000-0005-0000-0000-000030210000}"/>
    <cellStyle name="Normal 30 84" xfId="3241" xr:uid="{00000000-0005-0000-0000-000031210000}"/>
    <cellStyle name="Normal 30 85" xfId="3242" xr:uid="{00000000-0005-0000-0000-000032210000}"/>
    <cellStyle name="Normal 30 86" xfId="3243" xr:uid="{00000000-0005-0000-0000-000033210000}"/>
    <cellStyle name="Normal 30 87" xfId="3244" xr:uid="{00000000-0005-0000-0000-000034210000}"/>
    <cellStyle name="Normal 30 88" xfId="3245" xr:uid="{00000000-0005-0000-0000-000035210000}"/>
    <cellStyle name="Normal 30 89" xfId="3246" xr:uid="{00000000-0005-0000-0000-000036210000}"/>
    <cellStyle name="Normal 30 9" xfId="3247" xr:uid="{00000000-0005-0000-0000-000037210000}"/>
    <cellStyle name="Normal 30 90" xfId="3248" xr:uid="{00000000-0005-0000-0000-000038210000}"/>
    <cellStyle name="Normal 30 91" xfId="3249" xr:uid="{00000000-0005-0000-0000-000039210000}"/>
    <cellStyle name="Normal 30 92" xfId="3250" xr:uid="{00000000-0005-0000-0000-00003A210000}"/>
    <cellStyle name="Normal 30 93" xfId="3251" xr:uid="{00000000-0005-0000-0000-00003B210000}"/>
    <cellStyle name="Normal 30 94" xfId="3252" xr:uid="{00000000-0005-0000-0000-00003C210000}"/>
    <cellStyle name="Normal 30 95" xfId="3253" xr:uid="{00000000-0005-0000-0000-00003D210000}"/>
    <cellStyle name="Normal 30 96" xfId="3254" xr:uid="{00000000-0005-0000-0000-00003E210000}"/>
    <cellStyle name="Normal 30 97" xfId="3255" xr:uid="{00000000-0005-0000-0000-00003F210000}"/>
    <cellStyle name="Normal 30 98" xfId="3256" xr:uid="{00000000-0005-0000-0000-000040210000}"/>
    <cellStyle name="Normal 30 99" xfId="3257" xr:uid="{00000000-0005-0000-0000-000041210000}"/>
    <cellStyle name="Normal 31" xfId="3258" xr:uid="{00000000-0005-0000-0000-000042210000}"/>
    <cellStyle name="Normal 31 10" xfId="3259" xr:uid="{00000000-0005-0000-0000-000043210000}"/>
    <cellStyle name="Normal 31 100" xfId="3260" xr:uid="{00000000-0005-0000-0000-000044210000}"/>
    <cellStyle name="Normal 31 101" xfId="3261" xr:uid="{00000000-0005-0000-0000-000045210000}"/>
    <cellStyle name="Normal 31 102" xfId="3262" xr:uid="{00000000-0005-0000-0000-000046210000}"/>
    <cellStyle name="Normal 31 103" xfId="3263" xr:uid="{00000000-0005-0000-0000-000047210000}"/>
    <cellStyle name="Normal 31 104" xfId="3264" xr:uid="{00000000-0005-0000-0000-000048210000}"/>
    <cellStyle name="Normal 31 105" xfId="3265" xr:uid="{00000000-0005-0000-0000-000049210000}"/>
    <cellStyle name="Normal 31 106" xfId="3266" xr:uid="{00000000-0005-0000-0000-00004A210000}"/>
    <cellStyle name="Normal 31 107" xfId="3267" xr:uid="{00000000-0005-0000-0000-00004B210000}"/>
    <cellStyle name="Normal 31 108" xfId="3268" xr:uid="{00000000-0005-0000-0000-00004C210000}"/>
    <cellStyle name="Normal 31 109" xfId="3269" xr:uid="{00000000-0005-0000-0000-00004D210000}"/>
    <cellStyle name="Normal 31 11" xfId="3270" xr:uid="{00000000-0005-0000-0000-00004E210000}"/>
    <cellStyle name="Normal 31 12" xfId="3271" xr:uid="{00000000-0005-0000-0000-00004F210000}"/>
    <cellStyle name="Normal 31 13" xfId="3272" xr:uid="{00000000-0005-0000-0000-000050210000}"/>
    <cellStyle name="Normal 31 14" xfId="3273" xr:uid="{00000000-0005-0000-0000-000051210000}"/>
    <cellStyle name="Normal 31 15" xfId="3274" xr:uid="{00000000-0005-0000-0000-000052210000}"/>
    <cellStyle name="Normal 31 16" xfId="3275" xr:uid="{00000000-0005-0000-0000-000053210000}"/>
    <cellStyle name="Normal 31 17" xfId="3276" xr:uid="{00000000-0005-0000-0000-000054210000}"/>
    <cellStyle name="Normal 31 18" xfId="3277" xr:uid="{00000000-0005-0000-0000-000055210000}"/>
    <cellStyle name="Normal 31 19" xfId="3278" xr:uid="{00000000-0005-0000-0000-000056210000}"/>
    <cellStyle name="Normal 31 2" xfId="3279" xr:uid="{00000000-0005-0000-0000-000057210000}"/>
    <cellStyle name="Normal 31 20" xfId="3280" xr:uid="{00000000-0005-0000-0000-000058210000}"/>
    <cellStyle name="Normal 31 21" xfId="3281" xr:uid="{00000000-0005-0000-0000-000059210000}"/>
    <cellStyle name="Normal 31 22" xfId="3282" xr:uid="{00000000-0005-0000-0000-00005A210000}"/>
    <cellStyle name="Normal 31 23" xfId="3283" xr:uid="{00000000-0005-0000-0000-00005B210000}"/>
    <cellStyle name="Normal 31 24" xfId="3284" xr:uid="{00000000-0005-0000-0000-00005C210000}"/>
    <cellStyle name="Normal 31 25" xfId="3285" xr:uid="{00000000-0005-0000-0000-00005D210000}"/>
    <cellStyle name="Normal 31 26" xfId="3286" xr:uid="{00000000-0005-0000-0000-00005E210000}"/>
    <cellStyle name="Normal 31 27" xfId="3287" xr:uid="{00000000-0005-0000-0000-00005F210000}"/>
    <cellStyle name="Normal 31 28" xfId="3288" xr:uid="{00000000-0005-0000-0000-000060210000}"/>
    <cellStyle name="Normal 31 29" xfId="3289" xr:uid="{00000000-0005-0000-0000-000061210000}"/>
    <cellStyle name="Normal 31 3" xfId="3290" xr:uid="{00000000-0005-0000-0000-000062210000}"/>
    <cellStyle name="Normal 31 30" xfId="3291" xr:uid="{00000000-0005-0000-0000-000063210000}"/>
    <cellStyle name="Normal 31 31" xfId="3292" xr:uid="{00000000-0005-0000-0000-000064210000}"/>
    <cellStyle name="Normal 31 32" xfId="3293" xr:uid="{00000000-0005-0000-0000-000065210000}"/>
    <cellStyle name="Normal 31 33" xfId="3294" xr:uid="{00000000-0005-0000-0000-000066210000}"/>
    <cellStyle name="Normal 31 34" xfId="3295" xr:uid="{00000000-0005-0000-0000-000067210000}"/>
    <cellStyle name="Normal 31 35" xfId="3296" xr:uid="{00000000-0005-0000-0000-000068210000}"/>
    <cellStyle name="Normal 31 36" xfId="3297" xr:uid="{00000000-0005-0000-0000-000069210000}"/>
    <cellStyle name="Normal 31 37" xfId="3298" xr:uid="{00000000-0005-0000-0000-00006A210000}"/>
    <cellStyle name="Normal 31 38" xfId="3299" xr:uid="{00000000-0005-0000-0000-00006B210000}"/>
    <cellStyle name="Normal 31 39" xfId="3300" xr:uid="{00000000-0005-0000-0000-00006C210000}"/>
    <cellStyle name="Normal 31 4" xfId="3301" xr:uid="{00000000-0005-0000-0000-00006D210000}"/>
    <cellStyle name="Normal 31 40" xfId="3302" xr:uid="{00000000-0005-0000-0000-00006E210000}"/>
    <cellStyle name="Normal 31 41" xfId="3303" xr:uid="{00000000-0005-0000-0000-00006F210000}"/>
    <cellStyle name="Normal 31 42" xfId="3304" xr:uid="{00000000-0005-0000-0000-000070210000}"/>
    <cellStyle name="Normal 31 43" xfId="3305" xr:uid="{00000000-0005-0000-0000-000071210000}"/>
    <cellStyle name="Normal 31 44" xfId="3306" xr:uid="{00000000-0005-0000-0000-000072210000}"/>
    <cellStyle name="Normal 31 45" xfId="3307" xr:uid="{00000000-0005-0000-0000-000073210000}"/>
    <cellStyle name="Normal 31 46" xfId="3308" xr:uid="{00000000-0005-0000-0000-000074210000}"/>
    <cellStyle name="Normal 31 47" xfId="3309" xr:uid="{00000000-0005-0000-0000-000075210000}"/>
    <cellStyle name="Normal 31 48" xfId="3310" xr:uid="{00000000-0005-0000-0000-000076210000}"/>
    <cellStyle name="Normal 31 49" xfId="3311" xr:uid="{00000000-0005-0000-0000-000077210000}"/>
    <cellStyle name="Normal 31 5" xfId="3312" xr:uid="{00000000-0005-0000-0000-000078210000}"/>
    <cellStyle name="Normal 31 50" xfId="3313" xr:uid="{00000000-0005-0000-0000-000079210000}"/>
    <cellStyle name="Normal 31 51" xfId="3314" xr:uid="{00000000-0005-0000-0000-00007A210000}"/>
    <cellStyle name="Normal 31 52" xfId="3315" xr:uid="{00000000-0005-0000-0000-00007B210000}"/>
    <cellStyle name="Normal 31 53" xfId="3316" xr:uid="{00000000-0005-0000-0000-00007C210000}"/>
    <cellStyle name="Normal 31 54" xfId="3317" xr:uid="{00000000-0005-0000-0000-00007D210000}"/>
    <cellStyle name="Normal 31 55" xfId="3318" xr:uid="{00000000-0005-0000-0000-00007E210000}"/>
    <cellStyle name="Normal 31 56" xfId="3319" xr:uid="{00000000-0005-0000-0000-00007F210000}"/>
    <cellStyle name="Normal 31 57" xfId="3320" xr:uid="{00000000-0005-0000-0000-000080210000}"/>
    <cellStyle name="Normal 31 58" xfId="3321" xr:uid="{00000000-0005-0000-0000-000081210000}"/>
    <cellStyle name="Normal 31 59" xfId="3322" xr:uid="{00000000-0005-0000-0000-000082210000}"/>
    <cellStyle name="Normal 31 6" xfId="3323" xr:uid="{00000000-0005-0000-0000-000083210000}"/>
    <cellStyle name="Normal 31 60" xfId="3324" xr:uid="{00000000-0005-0000-0000-000084210000}"/>
    <cellStyle name="Normal 31 61" xfId="3325" xr:uid="{00000000-0005-0000-0000-000085210000}"/>
    <cellStyle name="Normal 31 62" xfId="3326" xr:uid="{00000000-0005-0000-0000-000086210000}"/>
    <cellStyle name="Normal 31 63" xfId="3327" xr:uid="{00000000-0005-0000-0000-000087210000}"/>
    <cellStyle name="Normal 31 64" xfId="3328" xr:uid="{00000000-0005-0000-0000-000088210000}"/>
    <cellStyle name="Normal 31 65" xfId="3329" xr:uid="{00000000-0005-0000-0000-000089210000}"/>
    <cellStyle name="Normal 31 66" xfId="3330" xr:uid="{00000000-0005-0000-0000-00008A210000}"/>
    <cellStyle name="Normal 31 67" xfId="3331" xr:uid="{00000000-0005-0000-0000-00008B210000}"/>
    <cellStyle name="Normal 31 68" xfId="3332" xr:uid="{00000000-0005-0000-0000-00008C210000}"/>
    <cellStyle name="Normal 31 69" xfId="3333" xr:uid="{00000000-0005-0000-0000-00008D210000}"/>
    <cellStyle name="Normal 31 7" xfId="3334" xr:uid="{00000000-0005-0000-0000-00008E210000}"/>
    <cellStyle name="Normal 31 70" xfId="3335" xr:uid="{00000000-0005-0000-0000-00008F210000}"/>
    <cellStyle name="Normal 31 71" xfId="3336" xr:uid="{00000000-0005-0000-0000-000090210000}"/>
    <cellStyle name="Normal 31 72" xfId="3337" xr:uid="{00000000-0005-0000-0000-000091210000}"/>
    <cellStyle name="Normal 31 73" xfId="3338" xr:uid="{00000000-0005-0000-0000-000092210000}"/>
    <cellStyle name="Normal 31 74" xfId="3339" xr:uid="{00000000-0005-0000-0000-000093210000}"/>
    <cellStyle name="Normal 31 75" xfId="3340" xr:uid="{00000000-0005-0000-0000-000094210000}"/>
    <cellStyle name="Normal 31 76" xfId="3341" xr:uid="{00000000-0005-0000-0000-000095210000}"/>
    <cellStyle name="Normal 31 77" xfId="3342" xr:uid="{00000000-0005-0000-0000-000096210000}"/>
    <cellStyle name="Normal 31 78" xfId="3343" xr:uid="{00000000-0005-0000-0000-000097210000}"/>
    <cellStyle name="Normal 31 79" xfId="3344" xr:uid="{00000000-0005-0000-0000-000098210000}"/>
    <cellStyle name="Normal 31 8" xfId="3345" xr:uid="{00000000-0005-0000-0000-000099210000}"/>
    <cellStyle name="Normal 31 80" xfId="3346" xr:uid="{00000000-0005-0000-0000-00009A210000}"/>
    <cellStyle name="Normal 31 81" xfId="3347" xr:uid="{00000000-0005-0000-0000-00009B210000}"/>
    <cellStyle name="Normal 31 82" xfId="3348" xr:uid="{00000000-0005-0000-0000-00009C210000}"/>
    <cellStyle name="Normal 31 83" xfId="3349" xr:uid="{00000000-0005-0000-0000-00009D210000}"/>
    <cellStyle name="Normal 31 84" xfId="3350" xr:uid="{00000000-0005-0000-0000-00009E210000}"/>
    <cellStyle name="Normal 31 85" xfId="3351" xr:uid="{00000000-0005-0000-0000-00009F210000}"/>
    <cellStyle name="Normal 31 86" xfId="3352" xr:uid="{00000000-0005-0000-0000-0000A0210000}"/>
    <cellStyle name="Normal 31 87" xfId="3353" xr:uid="{00000000-0005-0000-0000-0000A1210000}"/>
    <cellStyle name="Normal 31 88" xfId="3354" xr:uid="{00000000-0005-0000-0000-0000A2210000}"/>
    <cellStyle name="Normal 31 89" xfId="3355" xr:uid="{00000000-0005-0000-0000-0000A3210000}"/>
    <cellStyle name="Normal 31 9" xfId="3356" xr:uid="{00000000-0005-0000-0000-0000A4210000}"/>
    <cellStyle name="Normal 31 90" xfId="3357" xr:uid="{00000000-0005-0000-0000-0000A5210000}"/>
    <cellStyle name="Normal 31 91" xfId="3358" xr:uid="{00000000-0005-0000-0000-0000A6210000}"/>
    <cellStyle name="Normal 31 92" xfId="3359" xr:uid="{00000000-0005-0000-0000-0000A7210000}"/>
    <cellStyle name="Normal 31 93" xfId="3360" xr:uid="{00000000-0005-0000-0000-0000A8210000}"/>
    <cellStyle name="Normal 31 94" xfId="3361" xr:uid="{00000000-0005-0000-0000-0000A9210000}"/>
    <cellStyle name="Normal 31 95" xfId="3362" xr:uid="{00000000-0005-0000-0000-0000AA210000}"/>
    <cellStyle name="Normal 31 96" xfId="3363" xr:uid="{00000000-0005-0000-0000-0000AB210000}"/>
    <cellStyle name="Normal 31 97" xfId="3364" xr:uid="{00000000-0005-0000-0000-0000AC210000}"/>
    <cellStyle name="Normal 31 98" xfId="3365" xr:uid="{00000000-0005-0000-0000-0000AD210000}"/>
    <cellStyle name="Normal 31 99" xfId="3366" xr:uid="{00000000-0005-0000-0000-0000AE210000}"/>
    <cellStyle name="Normal 32" xfId="3367" xr:uid="{00000000-0005-0000-0000-0000AF210000}"/>
    <cellStyle name="Normal 32 2" xfId="3368" xr:uid="{00000000-0005-0000-0000-0000B0210000}"/>
    <cellStyle name="Normal 33" xfId="3369" xr:uid="{00000000-0005-0000-0000-0000B1210000}"/>
    <cellStyle name="Normal 33 2" xfId="3370" xr:uid="{00000000-0005-0000-0000-0000B2210000}"/>
    <cellStyle name="Normal 34" xfId="3371" xr:uid="{00000000-0005-0000-0000-0000B3210000}"/>
    <cellStyle name="Normal 35" xfId="3372" xr:uid="{00000000-0005-0000-0000-0000B4210000}"/>
    <cellStyle name="Normal 35 10" xfId="3373" xr:uid="{00000000-0005-0000-0000-0000B5210000}"/>
    <cellStyle name="Normal 35 100" xfId="3374" xr:uid="{00000000-0005-0000-0000-0000B6210000}"/>
    <cellStyle name="Normal 35 101" xfId="3375" xr:uid="{00000000-0005-0000-0000-0000B7210000}"/>
    <cellStyle name="Normal 35 102" xfId="3376" xr:uid="{00000000-0005-0000-0000-0000B8210000}"/>
    <cellStyle name="Normal 35 103" xfId="3377" xr:uid="{00000000-0005-0000-0000-0000B9210000}"/>
    <cellStyle name="Normal 35 104" xfId="3378" xr:uid="{00000000-0005-0000-0000-0000BA210000}"/>
    <cellStyle name="Normal 35 105" xfId="3379" xr:uid="{00000000-0005-0000-0000-0000BB210000}"/>
    <cellStyle name="Normal 35 106" xfId="3380" xr:uid="{00000000-0005-0000-0000-0000BC210000}"/>
    <cellStyle name="Normal 35 107" xfId="3381" xr:uid="{00000000-0005-0000-0000-0000BD210000}"/>
    <cellStyle name="Normal 35 108" xfId="3382" xr:uid="{00000000-0005-0000-0000-0000BE210000}"/>
    <cellStyle name="Normal 35 109" xfId="3383" xr:uid="{00000000-0005-0000-0000-0000BF210000}"/>
    <cellStyle name="Normal 35 11" xfId="3384" xr:uid="{00000000-0005-0000-0000-0000C0210000}"/>
    <cellStyle name="Normal 35 12" xfId="3385" xr:uid="{00000000-0005-0000-0000-0000C1210000}"/>
    <cellStyle name="Normal 35 13" xfId="3386" xr:uid="{00000000-0005-0000-0000-0000C2210000}"/>
    <cellStyle name="Normal 35 14" xfId="3387" xr:uid="{00000000-0005-0000-0000-0000C3210000}"/>
    <cellStyle name="Normal 35 15" xfId="3388" xr:uid="{00000000-0005-0000-0000-0000C4210000}"/>
    <cellStyle name="Normal 35 16" xfId="3389" xr:uid="{00000000-0005-0000-0000-0000C5210000}"/>
    <cellStyle name="Normal 35 17" xfId="3390" xr:uid="{00000000-0005-0000-0000-0000C6210000}"/>
    <cellStyle name="Normal 35 18" xfId="3391" xr:uid="{00000000-0005-0000-0000-0000C7210000}"/>
    <cellStyle name="Normal 35 19" xfId="3392" xr:uid="{00000000-0005-0000-0000-0000C8210000}"/>
    <cellStyle name="Normal 35 2" xfId="3393" xr:uid="{00000000-0005-0000-0000-0000C9210000}"/>
    <cellStyle name="Normal 35 20" xfId="3394" xr:uid="{00000000-0005-0000-0000-0000CA210000}"/>
    <cellStyle name="Normal 35 21" xfId="3395" xr:uid="{00000000-0005-0000-0000-0000CB210000}"/>
    <cellStyle name="Normal 35 22" xfId="3396" xr:uid="{00000000-0005-0000-0000-0000CC210000}"/>
    <cellStyle name="Normal 35 23" xfId="3397" xr:uid="{00000000-0005-0000-0000-0000CD210000}"/>
    <cellStyle name="Normal 35 24" xfId="3398" xr:uid="{00000000-0005-0000-0000-0000CE210000}"/>
    <cellStyle name="Normal 35 25" xfId="3399" xr:uid="{00000000-0005-0000-0000-0000CF210000}"/>
    <cellStyle name="Normal 35 26" xfId="3400" xr:uid="{00000000-0005-0000-0000-0000D0210000}"/>
    <cellStyle name="Normal 35 27" xfId="3401" xr:uid="{00000000-0005-0000-0000-0000D1210000}"/>
    <cellStyle name="Normal 35 28" xfId="3402" xr:uid="{00000000-0005-0000-0000-0000D2210000}"/>
    <cellStyle name="Normal 35 29" xfId="3403" xr:uid="{00000000-0005-0000-0000-0000D3210000}"/>
    <cellStyle name="Normal 35 3" xfId="3404" xr:uid="{00000000-0005-0000-0000-0000D4210000}"/>
    <cellStyle name="Normal 35 30" xfId="3405" xr:uid="{00000000-0005-0000-0000-0000D5210000}"/>
    <cellStyle name="Normal 35 31" xfId="3406" xr:uid="{00000000-0005-0000-0000-0000D6210000}"/>
    <cellStyle name="Normal 35 32" xfId="3407" xr:uid="{00000000-0005-0000-0000-0000D7210000}"/>
    <cellStyle name="Normal 35 33" xfId="3408" xr:uid="{00000000-0005-0000-0000-0000D8210000}"/>
    <cellStyle name="Normal 35 34" xfId="3409" xr:uid="{00000000-0005-0000-0000-0000D9210000}"/>
    <cellStyle name="Normal 35 35" xfId="3410" xr:uid="{00000000-0005-0000-0000-0000DA210000}"/>
    <cellStyle name="Normal 35 36" xfId="3411" xr:uid="{00000000-0005-0000-0000-0000DB210000}"/>
    <cellStyle name="Normal 35 37" xfId="3412" xr:uid="{00000000-0005-0000-0000-0000DC210000}"/>
    <cellStyle name="Normal 35 38" xfId="3413" xr:uid="{00000000-0005-0000-0000-0000DD210000}"/>
    <cellStyle name="Normal 35 39" xfId="3414" xr:uid="{00000000-0005-0000-0000-0000DE210000}"/>
    <cellStyle name="Normal 35 4" xfId="3415" xr:uid="{00000000-0005-0000-0000-0000DF210000}"/>
    <cellStyle name="Normal 35 40" xfId="3416" xr:uid="{00000000-0005-0000-0000-0000E0210000}"/>
    <cellStyle name="Normal 35 41" xfId="3417" xr:uid="{00000000-0005-0000-0000-0000E1210000}"/>
    <cellStyle name="Normal 35 42" xfId="3418" xr:uid="{00000000-0005-0000-0000-0000E2210000}"/>
    <cellStyle name="Normal 35 43" xfId="3419" xr:uid="{00000000-0005-0000-0000-0000E3210000}"/>
    <cellStyle name="Normal 35 44" xfId="3420" xr:uid="{00000000-0005-0000-0000-0000E4210000}"/>
    <cellStyle name="Normal 35 45" xfId="3421" xr:uid="{00000000-0005-0000-0000-0000E5210000}"/>
    <cellStyle name="Normal 35 46" xfId="3422" xr:uid="{00000000-0005-0000-0000-0000E6210000}"/>
    <cellStyle name="Normal 35 47" xfId="3423" xr:uid="{00000000-0005-0000-0000-0000E7210000}"/>
    <cellStyle name="Normal 35 48" xfId="3424" xr:uid="{00000000-0005-0000-0000-0000E8210000}"/>
    <cellStyle name="Normal 35 49" xfId="3425" xr:uid="{00000000-0005-0000-0000-0000E9210000}"/>
    <cellStyle name="Normal 35 5" xfId="3426" xr:uid="{00000000-0005-0000-0000-0000EA210000}"/>
    <cellStyle name="Normal 35 50" xfId="3427" xr:uid="{00000000-0005-0000-0000-0000EB210000}"/>
    <cellStyle name="Normal 35 51" xfId="3428" xr:uid="{00000000-0005-0000-0000-0000EC210000}"/>
    <cellStyle name="Normal 35 52" xfId="3429" xr:uid="{00000000-0005-0000-0000-0000ED210000}"/>
    <cellStyle name="Normal 35 53" xfId="3430" xr:uid="{00000000-0005-0000-0000-0000EE210000}"/>
    <cellStyle name="Normal 35 54" xfId="3431" xr:uid="{00000000-0005-0000-0000-0000EF210000}"/>
    <cellStyle name="Normal 35 55" xfId="3432" xr:uid="{00000000-0005-0000-0000-0000F0210000}"/>
    <cellStyle name="Normal 35 56" xfId="3433" xr:uid="{00000000-0005-0000-0000-0000F1210000}"/>
    <cellStyle name="Normal 35 57" xfId="3434" xr:uid="{00000000-0005-0000-0000-0000F2210000}"/>
    <cellStyle name="Normal 35 58" xfId="3435" xr:uid="{00000000-0005-0000-0000-0000F3210000}"/>
    <cellStyle name="Normal 35 59" xfId="3436" xr:uid="{00000000-0005-0000-0000-0000F4210000}"/>
    <cellStyle name="Normal 35 6" xfId="3437" xr:uid="{00000000-0005-0000-0000-0000F5210000}"/>
    <cellStyle name="Normal 35 60" xfId="3438" xr:uid="{00000000-0005-0000-0000-0000F6210000}"/>
    <cellStyle name="Normal 35 61" xfId="3439" xr:uid="{00000000-0005-0000-0000-0000F7210000}"/>
    <cellStyle name="Normal 35 62" xfId="3440" xr:uid="{00000000-0005-0000-0000-0000F8210000}"/>
    <cellStyle name="Normal 35 63" xfId="3441" xr:uid="{00000000-0005-0000-0000-0000F9210000}"/>
    <cellStyle name="Normal 35 64" xfId="3442" xr:uid="{00000000-0005-0000-0000-0000FA210000}"/>
    <cellStyle name="Normal 35 65" xfId="3443" xr:uid="{00000000-0005-0000-0000-0000FB210000}"/>
    <cellStyle name="Normal 35 66" xfId="3444" xr:uid="{00000000-0005-0000-0000-0000FC210000}"/>
    <cellStyle name="Normal 35 67" xfId="3445" xr:uid="{00000000-0005-0000-0000-0000FD210000}"/>
    <cellStyle name="Normal 35 68" xfId="3446" xr:uid="{00000000-0005-0000-0000-0000FE210000}"/>
    <cellStyle name="Normal 35 69" xfId="3447" xr:uid="{00000000-0005-0000-0000-0000FF210000}"/>
    <cellStyle name="Normal 35 7" xfId="3448" xr:uid="{00000000-0005-0000-0000-000000220000}"/>
    <cellStyle name="Normal 35 70" xfId="3449" xr:uid="{00000000-0005-0000-0000-000001220000}"/>
    <cellStyle name="Normal 35 71" xfId="3450" xr:uid="{00000000-0005-0000-0000-000002220000}"/>
    <cellStyle name="Normal 35 72" xfId="3451" xr:uid="{00000000-0005-0000-0000-000003220000}"/>
    <cellStyle name="Normal 35 73" xfId="3452" xr:uid="{00000000-0005-0000-0000-000004220000}"/>
    <cellStyle name="Normal 35 74" xfId="3453" xr:uid="{00000000-0005-0000-0000-000005220000}"/>
    <cellStyle name="Normal 35 75" xfId="3454" xr:uid="{00000000-0005-0000-0000-000006220000}"/>
    <cellStyle name="Normal 35 76" xfId="3455" xr:uid="{00000000-0005-0000-0000-000007220000}"/>
    <cellStyle name="Normal 35 77" xfId="3456" xr:uid="{00000000-0005-0000-0000-000008220000}"/>
    <cellStyle name="Normal 35 78" xfId="3457" xr:uid="{00000000-0005-0000-0000-000009220000}"/>
    <cellStyle name="Normal 35 79" xfId="3458" xr:uid="{00000000-0005-0000-0000-00000A220000}"/>
    <cellStyle name="Normal 35 8" xfId="3459" xr:uid="{00000000-0005-0000-0000-00000B220000}"/>
    <cellStyle name="Normal 35 80" xfId="3460" xr:uid="{00000000-0005-0000-0000-00000C220000}"/>
    <cellStyle name="Normal 35 81" xfId="3461" xr:uid="{00000000-0005-0000-0000-00000D220000}"/>
    <cellStyle name="Normal 35 82" xfId="3462" xr:uid="{00000000-0005-0000-0000-00000E220000}"/>
    <cellStyle name="Normal 35 83" xfId="3463" xr:uid="{00000000-0005-0000-0000-00000F220000}"/>
    <cellStyle name="Normal 35 84" xfId="3464" xr:uid="{00000000-0005-0000-0000-000010220000}"/>
    <cellStyle name="Normal 35 85" xfId="3465" xr:uid="{00000000-0005-0000-0000-000011220000}"/>
    <cellStyle name="Normal 35 86" xfId="3466" xr:uid="{00000000-0005-0000-0000-000012220000}"/>
    <cellStyle name="Normal 35 87" xfId="3467" xr:uid="{00000000-0005-0000-0000-000013220000}"/>
    <cellStyle name="Normal 35 88" xfId="3468" xr:uid="{00000000-0005-0000-0000-000014220000}"/>
    <cellStyle name="Normal 35 89" xfId="3469" xr:uid="{00000000-0005-0000-0000-000015220000}"/>
    <cellStyle name="Normal 35 9" xfId="3470" xr:uid="{00000000-0005-0000-0000-000016220000}"/>
    <cellStyle name="Normal 35 90" xfId="3471" xr:uid="{00000000-0005-0000-0000-000017220000}"/>
    <cellStyle name="Normal 35 91" xfId="3472" xr:uid="{00000000-0005-0000-0000-000018220000}"/>
    <cellStyle name="Normal 35 92" xfId="3473" xr:uid="{00000000-0005-0000-0000-000019220000}"/>
    <cellStyle name="Normal 35 93" xfId="3474" xr:uid="{00000000-0005-0000-0000-00001A220000}"/>
    <cellStyle name="Normal 35 94" xfId="3475" xr:uid="{00000000-0005-0000-0000-00001B220000}"/>
    <cellStyle name="Normal 35 95" xfId="3476" xr:uid="{00000000-0005-0000-0000-00001C220000}"/>
    <cellStyle name="Normal 35 96" xfId="3477" xr:uid="{00000000-0005-0000-0000-00001D220000}"/>
    <cellStyle name="Normal 35 97" xfId="3478" xr:uid="{00000000-0005-0000-0000-00001E220000}"/>
    <cellStyle name="Normal 35 98" xfId="3479" xr:uid="{00000000-0005-0000-0000-00001F220000}"/>
    <cellStyle name="Normal 35 99" xfId="3480" xr:uid="{00000000-0005-0000-0000-000020220000}"/>
    <cellStyle name="Normal 36" xfId="3481" xr:uid="{00000000-0005-0000-0000-000021220000}"/>
    <cellStyle name="Normal 36 10" xfId="3482" xr:uid="{00000000-0005-0000-0000-000022220000}"/>
    <cellStyle name="Normal 36 100" xfId="3483" xr:uid="{00000000-0005-0000-0000-000023220000}"/>
    <cellStyle name="Normal 36 101" xfId="3484" xr:uid="{00000000-0005-0000-0000-000024220000}"/>
    <cellStyle name="Normal 36 102" xfId="3485" xr:uid="{00000000-0005-0000-0000-000025220000}"/>
    <cellStyle name="Normal 36 103" xfId="3486" xr:uid="{00000000-0005-0000-0000-000026220000}"/>
    <cellStyle name="Normal 36 104" xfId="3487" xr:uid="{00000000-0005-0000-0000-000027220000}"/>
    <cellStyle name="Normal 36 105" xfId="3488" xr:uid="{00000000-0005-0000-0000-000028220000}"/>
    <cellStyle name="Normal 36 106" xfId="3489" xr:uid="{00000000-0005-0000-0000-000029220000}"/>
    <cellStyle name="Normal 36 107" xfId="3490" xr:uid="{00000000-0005-0000-0000-00002A220000}"/>
    <cellStyle name="Normal 36 108" xfId="3491" xr:uid="{00000000-0005-0000-0000-00002B220000}"/>
    <cellStyle name="Normal 36 109" xfId="3492" xr:uid="{00000000-0005-0000-0000-00002C220000}"/>
    <cellStyle name="Normal 36 11" xfId="3493" xr:uid="{00000000-0005-0000-0000-00002D220000}"/>
    <cellStyle name="Normal 36 12" xfId="3494" xr:uid="{00000000-0005-0000-0000-00002E220000}"/>
    <cellStyle name="Normal 36 13" xfId="3495" xr:uid="{00000000-0005-0000-0000-00002F220000}"/>
    <cellStyle name="Normal 36 14" xfId="3496" xr:uid="{00000000-0005-0000-0000-000030220000}"/>
    <cellStyle name="Normal 36 15" xfId="3497" xr:uid="{00000000-0005-0000-0000-000031220000}"/>
    <cellStyle name="Normal 36 16" xfId="3498" xr:uid="{00000000-0005-0000-0000-000032220000}"/>
    <cellStyle name="Normal 36 17" xfId="3499" xr:uid="{00000000-0005-0000-0000-000033220000}"/>
    <cellStyle name="Normal 36 18" xfId="3500" xr:uid="{00000000-0005-0000-0000-000034220000}"/>
    <cellStyle name="Normal 36 19" xfId="3501" xr:uid="{00000000-0005-0000-0000-000035220000}"/>
    <cellStyle name="Normal 36 2" xfId="3502" xr:uid="{00000000-0005-0000-0000-000036220000}"/>
    <cellStyle name="Normal 36 20" xfId="3503" xr:uid="{00000000-0005-0000-0000-000037220000}"/>
    <cellStyle name="Normal 36 21" xfId="3504" xr:uid="{00000000-0005-0000-0000-000038220000}"/>
    <cellStyle name="Normal 36 22" xfId="3505" xr:uid="{00000000-0005-0000-0000-000039220000}"/>
    <cellStyle name="Normal 36 23" xfId="3506" xr:uid="{00000000-0005-0000-0000-00003A220000}"/>
    <cellStyle name="Normal 36 24" xfId="3507" xr:uid="{00000000-0005-0000-0000-00003B220000}"/>
    <cellStyle name="Normal 36 25" xfId="3508" xr:uid="{00000000-0005-0000-0000-00003C220000}"/>
    <cellStyle name="Normal 36 26" xfId="3509" xr:uid="{00000000-0005-0000-0000-00003D220000}"/>
    <cellStyle name="Normal 36 27" xfId="3510" xr:uid="{00000000-0005-0000-0000-00003E220000}"/>
    <cellStyle name="Normal 36 28" xfId="3511" xr:uid="{00000000-0005-0000-0000-00003F220000}"/>
    <cellStyle name="Normal 36 29" xfId="3512" xr:uid="{00000000-0005-0000-0000-000040220000}"/>
    <cellStyle name="Normal 36 3" xfId="3513" xr:uid="{00000000-0005-0000-0000-000041220000}"/>
    <cellStyle name="Normal 36 30" xfId="3514" xr:uid="{00000000-0005-0000-0000-000042220000}"/>
    <cellStyle name="Normal 36 31" xfId="3515" xr:uid="{00000000-0005-0000-0000-000043220000}"/>
    <cellStyle name="Normal 36 32" xfId="3516" xr:uid="{00000000-0005-0000-0000-000044220000}"/>
    <cellStyle name="Normal 36 33" xfId="3517" xr:uid="{00000000-0005-0000-0000-000045220000}"/>
    <cellStyle name="Normal 36 34" xfId="3518" xr:uid="{00000000-0005-0000-0000-000046220000}"/>
    <cellStyle name="Normal 36 35" xfId="3519" xr:uid="{00000000-0005-0000-0000-000047220000}"/>
    <cellStyle name="Normal 36 36" xfId="3520" xr:uid="{00000000-0005-0000-0000-000048220000}"/>
    <cellStyle name="Normal 36 37" xfId="3521" xr:uid="{00000000-0005-0000-0000-000049220000}"/>
    <cellStyle name="Normal 36 38" xfId="3522" xr:uid="{00000000-0005-0000-0000-00004A220000}"/>
    <cellStyle name="Normal 36 39" xfId="3523" xr:uid="{00000000-0005-0000-0000-00004B220000}"/>
    <cellStyle name="Normal 36 4" xfId="3524" xr:uid="{00000000-0005-0000-0000-00004C220000}"/>
    <cellStyle name="Normal 36 40" xfId="3525" xr:uid="{00000000-0005-0000-0000-00004D220000}"/>
    <cellStyle name="Normal 36 41" xfId="3526" xr:uid="{00000000-0005-0000-0000-00004E220000}"/>
    <cellStyle name="Normal 36 42" xfId="3527" xr:uid="{00000000-0005-0000-0000-00004F220000}"/>
    <cellStyle name="Normal 36 43" xfId="3528" xr:uid="{00000000-0005-0000-0000-000050220000}"/>
    <cellStyle name="Normal 36 44" xfId="3529" xr:uid="{00000000-0005-0000-0000-000051220000}"/>
    <cellStyle name="Normal 36 45" xfId="3530" xr:uid="{00000000-0005-0000-0000-000052220000}"/>
    <cellStyle name="Normal 36 46" xfId="3531" xr:uid="{00000000-0005-0000-0000-000053220000}"/>
    <cellStyle name="Normal 36 47" xfId="3532" xr:uid="{00000000-0005-0000-0000-000054220000}"/>
    <cellStyle name="Normal 36 48" xfId="3533" xr:uid="{00000000-0005-0000-0000-000055220000}"/>
    <cellStyle name="Normal 36 49" xfId="3534" xr:uid="{00000000-0005-0000-0000-000056220000}"/>
    <cellStyle name="Normal 36 5" xfId="3535" xr:uid="{00000000-0005-0000-0000-000057220000}"/>
    <cellStyle name="Normal 36 50" xfId="3536" xr:uid="{00000000-0005-0000-0000-000058220000}"/>
    <cellStyle name="Normal 36 51" xfId="3537" xr:uid="{00000000-0005-0000-0000-000059220000}"/>
    <cellStyle name="Normal 36 52" xfId="3538" xr:uid="{00000000-0005-0000-0000-00005A220000}"/>
    <cellStyle name="Normal 36 53" xfId="3539" xr:uid="{00000000-0005-0000-0000-00005B220000}"/>
    <cellStyle name="Normal 36 54" xfId="3540" xr:uid="{00000000-0005-0000-0000-00005C220000}"/>
    <cellStyle name="Normal 36 55" xfId="3541" xr:uid="{00000000-0005-0000-0000-00005D220000}"/>
    <cellStyle name="Normal 36 56" xfId="3542" xr:uid="{00000000-0005-0000-0000-00005E220000}"/>
    <cellStyle name="Normal 36 57" xfId="3543" xr:uid="{00000000-0005-0000-0000-00005F220000}"/>
    <cellStyle name="Normal 36 58" xfId="3544" xr:uid="{00000000-0005-0000-0000-000060220000}"/>
    <cellStyle name="Normal 36 59" xfId="3545" xr:uid="{00000000-0005-0000-0000-000061220000}"/>
    <cellStyle name="Normal 36 6" xfId="3546" xr:uid="{00000000-0005-0000-0000-000062220000}"/>
    <cellStyle name="Normal 36 60" xfId="3547" xr:uid="{00000000-0005-0000-0000-000063220000}"/>
    <cellStyle name="Normal 36 61" xfId="3548" xr:uid="{00000000-0005-0000-0000-000064220000}"/>
    <cellStyle name="Normal 36 62" xfId="3549" xr:uid="{00000000-0005-0000-0000-000065220000}"/>
    <cellStyle name="Normal 36 63" xfId="3550" xr:uid="{00000000-0005-0000-0000-000066220000}"/>
    <cellStyle name="Normal 36 64" xfId="3551" xr:uid="{00000000-0005-0000-0000-000067220000}"/>
    <cellStyle name="Normal 36 65" xfId="3552" xr:uid="{00000000-0005-0000-0000-000068220000}"/>
    <cellStyle name="Normal 36 66" xfId="3553" xr:uid="{00000000-0005-0000-0000-000069220000}"/>
    <cellStyle name="Normal 36 67" xfId="3554" xr:uid="{00000000-0005-0000-0000-00006A220000}"/>
    <cellStyle name="Normal 36 68" xfId="3555" xr:uid="{00000000-0005-0000-0000-00006B220000}"/>
    <cellStyle name="Normal 36 69" xfId="3556" xr:uid="{00000000-0005-0000-0000-00006C220000}"/>
    <cellStyle name="Normal 36 7" xfId="3557" xr:uid="{00000000-0005-0000-0000-00006D220000}"/>
    <cellStyle name="Normal 36 70" xfId="3558" xr:uid="{00000000-0005-0000-0000-00006E220000}"/>
    <cellStyle name="Normal 36 71" xfId="3559" xr:uid="{00000000-0005-0000-0000-00006F220000}"/>
    <cellStyle name="Normal 36 72" xfId="3560" xr:uid="{00000000-0005-0000-0000-000070220000}"/>
    <cellStyle name="Normal 36 73" xfId="3561" xr:uid="{00000000-0005-0000-0000-000071220000}"/>
    <cellStyle name="Normal 36 74" xfId="3562" xr:uid="{00000000-0005-0000-0000-000072220000}"/>
    <cellStyle name="Normal 36 75" xfId="3563" xr:uid="{00000000-0005-0000-0000-000073220000}"/>
    <cellStyle name="Normal 36 76" xfId="3564" xr:uid="{00000000-0005-0000-0000-000074220000}"/>
    <cellStyle name="Normal 36 77" xfId="3565" xr:uid="{00000000-0005-0000-0000-000075220000}"/>
    <cellStyle name="Normal 36 78" xfId="3566" xr:uid="{00000000-0005-0000-0000-000076220000}"/>
    <cellStyle name="Normal 36 79" xfId="3567" xr:uid="{00000000-0005-0000-0000-000077220000}"/>
    <cellStyle name="Normal 36 8" xfId="3568" xr:uid="{00000000-0005-0000-0000-000078220000}"/>
    <cellStyle name="Normal 36 80" xfId="3569" xr:uid="{00000000-0005-0000-0000-000079220000}"/>
    <cellStyle name="Normal 36 81" xfId="3570" xr:uid="{00000000-0005-0000-0000-00007A220000}"/>
    <cellStyle name="Normal 36 82" xfId="3571" xr:uid="{00000000-0005-0000-0000-00007B220000}"/>
    <cellStyle name="Normal 36 83" xfId="3572" xr:uid="{00000000-0005-0000-0000-00007C220000}"/>
    <cellStyle name="Normal 36 84" xfId="3573" xr:uid="{00000000-0005-0000-0000-00007D220000}"/>
    <cellStyle name="Normal 36 85" xfId="3574" xr:uid="{00000000-0005-0000-0000-00007E220000}"/>
    <cellStyle name="Normal 36 86" xfId="3575" xr:uid="{00000000-0005-0000-0000-00007F220000}"/>
    <cellStyle name="Normal 36 87" xfId="3576" xr:uid="{00000000-0005-0000-0000-000080220000}"/>
    <cellStyle name="Normal 36 88" xfId="3577" xr:uid="{00000000-0005-0000-0000-000081220000}"/>
    <cellStyle name="Normal 36 89" xfId="3578" xr:uid="{00000000-0005-0000-0000-000082220000}"/>
    <cellStyle name="Normal 36 9" xfId="3579" xr:uid="{00000000-0005-0000-0000-000083220000}"/>
    <cellStyle name="Normal 36 90" xfId="3580" xr:uid="{00000000-0005-0000-0000-000084220000}"/>
    <cellStyle name="Normal 36 91" xfId="3581" xr:uid="{00000000-0005-0000-0000-000085220000}"/>
    <cellStyle name="Normal 36 92" xfId="3582" xr:uid="{00000000-0005-0000-0000-000086220000}"/>
    <cellStyle name="Normal 36 93" xfId="3583" xr:uid="{00000000-0005-0000-0000-000087220000}"/>
    <cellStyle name="Normal 36 94" xfId="3584" xr:uid="{00000000-0005-0000-0000-000088220000}"/>
    <cellStyle name="Normal 36 95" xfId="3585" xr:uid="{00000000-0005-0000-0000-000089220000}"/>
    <cellStyle name="Normal 36 96" xfId="3586" xr:uid="{00000000-0005-0000-0000-00008A220000}"/>
    <cellStyle name="Normal 36 97" xfId="3587" xr:uid="{00000000-0005-0000-0000-00008B220000}"/>
    <cellStyle name="Normal 36 98" xfId="3588" xr:uid="{00000000-0005-0000-0000-00008C220000}"/>
    <cellStyle name="Normal 36 99" xfId="3589" xr:uid="{00000000-0005-0000-0000-00008D220000}"/>
    <cellStyle name="Normal 37" xfId="3590" xr:uid="{00000000-0005-0000-0000-00008E220000}"/>
    <cellStyle name="Normal 38" xfId="3591" xr:uid="{00000000-0005-0000-0000-00008F220000}"/>
    <cellStyle name="Normal 39" xfId="3592" xr:uid="{00000000-0005-0000-0000-000090220000}"/>
    <cellStyle name="Normal 4" xfId="53" xr:uid="{00000000-0005-0000-0000-000091220000}"/>
    <cellStyle name="Normal-- 4" xfId="4544" xr:uid="{00000000-0005-0000-0000-000092220000}"/>
    <cellStyle name="Normal 4 10" xfId="3593" xr:uid="{00000000-0005-0000-0000-000093220000}"/>
    <cellStyle name="Normal 4 10 2" xfId="3594" xr:uid="{00000000-0005-0000-0000-000094220000}"/>
    <cellStyle name="Normal 4 100" xfId="3595" xr:uid="{00000000-0005-0000-0000-000095220000}"/>
    <cellStyle name="Normal 4 101" xfId="3596" xr:uid="{00000000-0005-0000-0000-000096220000}"/>
    <cellStyle name="Normal 4 102" xfId="3597" xr:uid="{00000000-0005-0000-0000-000097220000}"/>
    <cellStyle name="Normal 4 103" xfId="3598" xr:uid="{00000000-0005-0000-0000-000098220000}"/>
    <cellStyle name="Normal 4 104" xfId="3599" xr:uid="{00000000-0005-0000-0000-000099220000}"/>
    <cellStyle name="Normal 4 105" xfId="3600" xr:uid="{00000000-0005-0000-0000-00009A220000}"/>
    <cellStyle name="Normal 4 106" xfId="3601" xr:uid="{00000000-0005-0000-0000-00009B220000}"/>
    <cellStyle name="Normal 4 107" xfId="3602" xr:uid="{00000000-0005-0000-0000-00009C220000}"/>
    <cellStyle name="Normal 4 108" xfId="3603" xr:uid="{00000000-0005-0000-0000-00009D220000}"/>
    <cellStyle name="Normal 4 109" xfId="3604" xr:uid="{00000000-0005-0000-0000-00009E220000}"/>
    <cellStyle name="Normal 4 11" xfId="3605" xr:uid="{00000000-0005-0000-0000-00009F220000}"/>
    <cellStyle name="Normal 4 11 2" xfId="3606" xr:uid="{00000000-0005-0000-0000-0000A0220000}"/>
    <cellStyle name="Normal 4 110" xfId="3607" xr:uid="{00000000-0005-0000-0000-0000A1220000}"/>
    <cellStyle name="Normal 4 111" xfId="3608" xr:uid="{00000000-0005-0000-0000-0000A2220000}"/>
    <cellStyle name="Normal 4 112" xfId="3609" xr:uid="{00000000-0005-0000-0000-0000A3220000}"/>
    <cellStyle name="Normal 4 113" xfId="3610" xr:uid="{00000000-0005-0000-0000-0000A4220000}"/>
    <cellStyle name="Normal 4 114" xfId="3611" xr:uid="{00000000-0005-0000-0000-0000A5220000}"/>
    <cellStyle name="Normal 4 115" xfId="3612" xr:uid="{00000000-0005-0000-0000-0000A6220000}"/>
    <cellStyle name="Normal 4 116" xfId="3613" xr:uid="{00000000-0005-0000-0000-0000A7220000}"/>
    <cellStyle name="Normal 4 117" xfId="3614" xr:uid="{00000000-0005-0000-0000-0000A8220000}"/>
    <cellStyle name="Normal 4 118" xfId="3615" xr:uid="{00000000-0005-0000-0000-0000A9220000}"/>
    <cellStyle name="Normal 4 119" xfId="3616" xr:uid="{00000000-0005-0000-0000-0000AA220000}"/>
    <cellStyle name="Normal 4 12" xfId="3617" xr:uid="{00000000-0005-0000-0000-0000AB220000}"/>
    <cellStyle name="Normal 4 12 2" xfId="3618" xr:uid="{00000000-0005-0000-0000-0000AC220000}"/>
    <cellStyle name="Normal 4 120" xfId="3619" xr:uid="{00000000-0005-0000-0000-0000AD220000}"/>
    <cellStyle name="Normal 4 13" xfId="3620" xr:uid="{00000000-0005-0000-0000-0000AE220000}"/>
    <cellStyle name="Normal 4 13 2" xfId="3621" xr:uid="{00000000-0005-0000-0000-0000AF220000}"/>
    <cellStyle name="Normal 4 14" xfId="3622" xr:uid="{00000000-0005-0000-0000-0000B0220000}"/>
    <cellStyle name="Normal 4 14 2" xfId="3623" xr:uid="{00000000-0005-0000-0000-0000B1220000}"/>
    <cellStyle name="Normal 4 15" xfId="3624" xr:uid="{00000000-0005-0000-0000-0000B2220000}"/>
    <cellStyle name="Normal 4 15 2" xfId="3625" xr:uid="{00000000-0005-0000-0000-0000B3220000}"/>
    <cellStyle name="Normal 4 16" xfId="3626" xr:uid="{00000000-0005-0000-0000-0000B4220000}"/>
    <cellStyle name="Normal 4 16 2" xfId="3627" xr:uid="{00000000-0005-0000-0000-0000B5220000}"/>
    <cellStyle name="Normal 4 17" xfId="3628" xr:uid="{00000000-0005-0000-0000-0000B6220000}"/>
    <cellStyle name="Normal 4 17 2" xfId="3629" xr:uid="{00000000-0005-0000-0000-0000B7220000}"/>
    <cellStyle name="Normal 4 18" xfId="3630" xr:uid="{00000000-0005-0000-0000-0000B8220000}"/>
    <cellStyle name="Normal 4 18 2" xfId="3631" xr:uid="{00000000-0005-0000-0000-0000B9220000}"/>
    <cellStyle name="Normal 4 19" xfId="3632" xr:uid="{00000000-0005-0000-0000-0000BA220000}"/>
    <cellStyle name="Normal 4 19 2" xfId="3633" xr:uid="{00000000-0005-0000-0000-0000BB220000}"/>
    <cellStyle name="Normal 4 2" xfId="3634" xr:uid="{00000000-0005-0000-0000-0000BC220000}"/>
    <cellStyle name="Normal 4 2 2" xfId="3635" xr:uid="{00000000-0005-0000-0000-0000BD220000}"/>
    <cellStyle name="Normal 4 2 3" xfId="3636" xr:uid="{00000000-0005-0000-0000-0000BE220000}"/>
    <cellStyle name="Normal 4 2 4" xfId="3637" xr:uid="{00000000-0005-0000-0000-0000BF220000}"/>
    <cellStyle name="Normal 4 2 5" xfId="3638" xr:uid="{00000000-0005-0000-0000-0000C0220000}"/>
    <cellStyle name="Normal 4 2 6" xfId="3639" xr:uid="{00000000-0005-0000-0000-0000C1220000}"/>
    <cellStyle name="Normal 4 2 7" xfId="3640" xr:uid="{00000000-0005-0000-0000-0000C2220000}"/>
    <cellStyle name="Normal 4 2 8" xfId="3641" xr:uid="{00000000-0005-0000-0000-0000C3220000}"/>
    <cellStyle name="Normal 4 2 9" xfId="3642" xr:uid="{00000000-0005-0000-0000-0000C4220000}"/>
    <cellStyle name="Normal 4 20" xfId="3643" xr:uid="{00000000-0005-0000-0000-0000C5220000}"/>
    <cellStyle name="Normal 4 20 2" xfId="3644" xr:uid="{00000000-0005-0000-0000-0000C6220000}"/>
    <cellStyle name="Normal 4 21" xfId="3645" xr:uid="{00000000-0005-0000-0000-0000C7220000}"/>
    <cellStyle name="Normal 4 21 2" xfId="3646" xr:uid="{00000000-0005-0000-0000-0000C8220000}"/>
    <cellStyle name="Normal 4 21 2 2" xfId="3647" xr:uid="{00000000-0005-0000-0000-0000C9220000}"/>
    <cellStyle name="Normal 4 21 2 2 2" xfId="3648" xr:uid="{00000000-0005-0000-0000-0000CA220000}"/>
    <cellStyle name="Normal 4 21 2 2 2 2" xfId="3649" xr:uid="{00000000-0005-0000-0000-0000CB220000}"/>
    <cellStyle name="Normal 4 21 2 2 3" xfId="3650" xr:uid="{00000000-0005-0000-0000-0000CC220000}"/>
    <cellStyle name="Normal 4 21 2 3" xfId="3651" xr:uid="{00000000-0005-0000-0000-0000CD220000}"/>
    <cellStyle name="Normal 4 21 2 3 2" xfId="3652" xr:uid="{00000000-0005-0000-0000-0000CE220000}"/>
    <cellStyle name="Normal 4 21 2 4" xfId="3653" xr:uid="{00000000-0005-0000-0000-0000CF220000}"/>
    <cellStyle name="Normal 4 21 3" xfId="3654" xr:uid="{00000000-0005-0000-0000-0000D0220000}"/>
    <cellStyle name="Normal 4 21 3 2" xfId="3655" xr:uid="{00000000-0005-0000-0000-0000D1220000}"/>
    <cellStyle name="Normal 4 21 3 2 2" xfId="3656" xr:uid="{00000000-0005-0000-0000-0000D2220000}"/>
    <cellStyle name="Normal 4 21 3 2 2 2" xfId="3657" xr:uid="{00000000-0005-0000-0000-0000D3220000}"/>
    <cellStyle name="Normal 4 21 3 2 3" xfId="3658" xr:uid="{00000000-0005-0000-0000-0000D4220000}"/>
    <cellStyle name="Normal 4 21 3 3" xfId="3659" xr:uid="{00000000-0005-0000-0000-0000D5220000}"/>
    <cellStyle name="Normal 4 21 3 3 2" xfId="3660" xr:uid="{00000000-0005-0000-0000-0000D6220000}"/>
    <cellStyle name="Normal 4 21 3 4" xfId="3661" xr:uid="{00000000-0005-0000-0000-0000D7220000}"/>
    <cellStyle name="Normal 4 21 4" xfId="3662" xr:uid="{00000000-0005-0000-0000-0000D8220000}"/>
    <cellStyle name="Normal 4 21 4 2" xfId="3663" xr:uid="{00000000-0005-0000-0000-0000D9220000}"/>
    <cellStyle name="Normal 4 21 4 2 2" xfId="3664" xr:uid="{00000000-0005-0000-0000-0000DA220000}"/>
    <cellStyle name="Normal 4 21 4 2 2 2" xfId="3665" xr:uid="{00000000-0005-0000-0000-0000DB220000}"/>
    <cellStyle name="Normal 4 21 4 2 3" xfId="3666" xr:uid="{00000000-0005-0000-0000-0000DC220000}"/>
    <cellStyle name="Normal 4 21 4 3" xfId="3667" xr:uid="{00000000-0005-0000-0000-0000DD220000}"/>
    <cellStyle name="Normal 4 21 4 3 2" xfId="3668" xr:uid="{00000000-0005-0000-0000-0000DE220000}"/>
    <cellStyle name="Normal 4 21 4 4" xfId="3669" xr:uid="{00000000-0005-0000-0000-0000DF220000}"/>
    <cellStyle name="Normal 4 21 5" xfId="3670" xr:uid="{00000000-0005-0000-0000-0000E0220000}"/>
    <cellStyle name="Normal 4 21 5 2" xfId="3671" xr:uid="{00000000-0005-0000-0000-0000E1220000}"/>
    <cellStyle name="Normal 4 21 5 2 2" xfId="3672" xr:uid="{00000000-0005-0000-0000-0000E2220000}"/>
    <cellStyle name="Normal 4 21 5 3" xfId="3673" xr:uid="{00000000-0005-0000-0000-0000E3220000}"/>
    <cellStyle name="Normal 4 21 6" xfId="3674" xr:uid="{00000000-0005-0000-0000-0000E4220000}"/>
    <cellStyle name="Normal 4 21 6 2" xfId="3675" xr:uid="{00000000-0005-0000-0000-0000E5220000}"/>
    <cellStyle name="Normal 4 21 7" xfId="3676" xr:uid="{00000000-0005-0000-0000-0000E6220000}"/>
    <cellStyle name="Normal 4 21 8" xfId="3677" xr:uid="{00000000-0005-0000-0000-0000E7220000}"/>
    <cellStyle name="Normal 4 22" xfId="3678" xr:uid="{00000000-0005-0000-0000-0000E8220000}"/>
    <cellStyle name="Normal 4 22 2" xfId="3679" xr:uid="{00000000-0005-0000-0000-0000E9220000}"/>
    <cellStyle name="Normal 4 22 2 2" xfId="3680" xr:uid="{00000000-0005-0000-0000-0000EA220000}"/>
    <cellStyle name="Normal 4 22 2 2 2" xfId="3681" xr:uid="{00000000-0005-0000-0000-0000EB220000}"/>
    <cellStyle name="Normal 4 22 2 3" xfId="3682" xr:uid="{00000000-0005-0000-0000-0000EC220000}"/>
    <cellStyle name="Normal 4 22 3" xfId="3683" xr:uid="{00000000-0005-0000-0000-0000ED220000}"/>
    <cellStyle name="Normal 4 22 3 2" xfId="3684" xr:uid="{00000000-0005-0000-0000-0000EE220000}"/>
    <cellStyle name="Normal 4 22 4" xfId="3685" xr:uid="{00000000-0005-0000-0000-0000EF220000}"/>
    <cellStyle name="Normal 4 22 5" xfId="3686" xr:uid="{00000000-0005-0000-0000-0000F0220000}"/>
    <cellStyle name="Normal 4 23" xfId="3687" xr:uid="{00000000-0005-0000-0000-0000F1220000}"/>
    <cellStyle name="Normal 4 23 2" xfId="3688" xr:uid="{00000000-0005-0000-0000-0000F2220000}"/>
    <cellStyle name="Normal 4 23 2 2" xfId="3689" xr:uid="{00000000-0005-0000-0000-0000F3220000}"/>
    <cellStyle name="Normal 4 23 2 2 2" xfId="3690" xr:uid="{00000000-0005-0000-0000-0000F4220000}"/>
    <cellStyle name="Normal 4 23 2 3" xfId="3691" xr:uid="{00000000-0005-0000-0000-0000F5220000}"/>
    <cellStyle name="Normal 4 23 3" xfId="3692" xr:uid="{00000000-0005-0000-0000-0000F6220000}"/>
    <cellStyle name="Normal 4 23 3 2" xfId="3693" xr:uid="{00000000-0005-0000-0000-0000F7220000}"/>
    <cellStyle name="Normal 4 23 4" xfId="3694" xr:uid="{00000000-0005-0000-0000-0000F8220000}"/>
    <cellStyle name="Normal 4 23 5" xfId="3695" xr:uid="{00000000-0005-0000-0000-0000F9220000}"/>
    <cellStyle name="Normal 4 24" xfId="3696" xr:uid="{00000000-0005-0000-0000-0000FA220000}"/>
    <cellStyle name="Normal 4 24 2" xfId="3697" xr:uid="{00000000-0005-0000-0000-0000FB220000}"/>
    <cellStyle name="Normal 4 24 2 2" xfId="3698" xr:uid="{00000000-0005-0000-0000-0000FC220000}"/>
    <cellStyle name="Normal 4 24 2 2 2" xfId="3699" xr:uid="{00000000-0005-0000-0000-0000FD220000}"/>
    <cellStyle name="Normal 4 24 2 3" xfId="3700" xr:uid="{00000000-0005-0000-0000-0000FE220000}"/>
    <cellStyle name="Normal 4 24 3" xfId="3701" xr:uid="{00000000-0005-0000-0000-0000FF220000}"/>
    <cellStyle name="Normal 4 24 3 2" xfId="3702" xr:uid="{00000000-0005-0000-0000-000000230000}"/>
    <cellStyle name="Normal 4 24 4" xfId="3703" xr:uid="{00000000-0005-0000-0000-000001230000}"/>
    <cellStyle name="Normal 4 24 5" xfId="3704" xr:uid="{00000000-0005-0000-0000-000002230000}"/>
    <cellStyle name="Normal 4 25" xfId="3705" xr:uid="{00000000-0005-0000-0000-000003230000}"/>
    <cellStyle name="Normal 4 25 2" xfId="3706" xr:uid="{00000000-0005-0000-0000-000004230000}"/>
    <cellStyle name="Normal 4 25 2 2" xfId="3707" xr:uid="{00000000-0005-0000-0000-000005230000}"/>
    <cellStyle name="Normal 4 25 3" xfId="3708" xr:uid="{00000000-0005-0000-0000-000006230000}"/>
    <cellStyle name="Normal 4 25 4" xfId="3709" xr:uid="{00000000-0005-0000-0000-000007230000}"/>
    <cellStyle name="Normal 4 26" xfId="3710" xr:uid="{00000000-0005-0000-0000-000008230000}"/>
    <cellStyle name="Normal 4 26 2" xfId="3711" xr:uid="{00000000-0005-0000-0000-000009230000}"/>
    <cellStyle name="Normal 4 27" xfId="3712" xr:uid="{00000000-0005-0000-0000-00000A230000}"/>
    <cellStyle name="Normal 4 27 2" xfId="3713" xr:uid="{00000000-0005-0000-0000-00000B230000}"/>
    <cellStyle name="Normal 4 27 2 2" xfId="3714" xr:uid="{00000000-0005-0000-0000-00000C230000}"/>
    <cellStyle name="Normal 4 27 3" xfId="3715" xr:uid="{00000000-0005-0000-0000-00000D230000}"/>
    <cellStyle name="Normal 4 27 4" xfId="3716" xr:uid="{00000000-0005-0000-0000-00000E230000}"/>
    <cellStyle name="Normal 4 28" xfId="3717" xr:uid="{00000000-0005-0000-0000-00000F230000}"/>
    <cellStyle name="Normal 4 28 2" xfId="3718" xr:uid="{00000000-0005-0000-0000-000010230000}"/>
    <cellStyle name="Normal 4 28 3" xfId="3719" xr:uid="{00000000-0005-0000-0000-000011230000}"/>
    <cellStyle name="Normal 4 29" xfId="3720" xr:uid="{00000000-0005-0000-0000-000012230000}"/>
    <cellStyle name="Normal 4 29 2" xfId="3721" xr:uid="{00000000-0005-0000-0000-000013230000}"/>
    <cellStyle name="Normal 4 3" xfId="3722" xr:uid="{00000000-0005-0000-0000-000014230000}"/>
    <cellStyle name="Normal 4 3 2" xfId="3723" xr:uid="{00000000-0005-0000-0000-000015230000}"/>
    <cellStyle name="Normal 4 3 2 2" xfId="3724" xr:uid="{00000000-0005-0000-0000-000016230000}"/>
    <cellStyle name="Normal 4 3 2 2 2" xfId="3725" xr:uid="{00000000-0005-0000-0000-000017230000}"/>
    <cellStyle name="Normal 4 3 2 3" xfId="3726" xr:uid="{00000000-0005-0000-0000-000018230000}"/>
    <cellStyle name="Normal 4 3 2 4" xfId="3727" xr:uid="{00000000-0005-0000-0000-000019230000}"/>
    <cellStyle name="Normal 4 3 3" xfId="3728" xr:uid="{00000000-0005-0000-0000-00001A230000}"/>
    <cellStyle name="Normal 4 3 4" xfId="3729" xr:uid="{00000000-0005-0000-0000-00001B230000}"/>
    <cellStyle name="Normal 4 30" xfId="3730" xr:uid="{00000000-0005-0000-0000-00001C230000}"/>
    <cellStyle name="Normal 4 30 2" xfId="3731" xr:uid="{00000000-0005-0000-0000-00001D230000}"/>
    <cellStyle name="Normal 4 31" xfId="3732" xr:uid="{00000000-0005-0000-0000-00001E230000}"/>
    <cellStyle name="Normal 4 31 2" xfId="3733" xr:uid="{00000000-0005-0000-0000-00001F230000}"/>
    <cellStyle name="Normal 4 32" xfId="3734" xr:uid="{00000000-0005-0000-0000-000020230000}"/>
    <cellStyle name="Normal 4 32 2" xfId="3735" xr:uid="{00000000-0005-0000-0000-000021230000}"/>
    <cellStyle name="Normal 4 33" xfId="3736" xr:uid="{00000000-0005-0000-0000-000022230000}"/>
    <cellStyle name="Normal 4 33 2" xfId="3737" xr:uid="{00000000-0005-0000-0000-000023230000}"/>
    <cellStyle name="Normal 4 34" xfId="3738" xr:uid="{00000000-0005-0000-0000-000024230000}"/>
    <cellStyle name="Normal 4 35" xfId="3739" xr:uid="{00000000-0005-0000-0000-000025230000}"/>
    <cellStyle name="Normal 4 36" xfId="3740" xr:uid="{00000000-0005-0000-0000-000026230000}"/>
    <cellStyle name="Normal 4 37" xfId="3741" xr:uid="{00000000-0005-0000-0000-000027230000}"/>
    <cellStyle name="Normal 4 38" xfId="3742" xr:uid="{00000000-0005-0000-0000-000028230000}"/>
    <cellStyle name="Normal 4 39" xfId="3743" xr:uid="{00000000-0005-0000-0000-000029230000}"/>
    <cellStyle name="Normal 4 4" xfId="3744" xr:uid="{00000000-0005-0000-0000-00002A230000}"/>
    <cellStyle name="Normal 4 4 2" xfId="3745" xr:uid="{00000000-0005-0000-0000-00002B230000}"/>
    <cellStyle name="Normal 4 4 3" xfId="3746" xr:uid="{00000000-0005-0000-0000-00002C230000}"/>
    <cellStyle name="Normal 4 4 4" xfId="3747" xr:uid="{00000000-0005-0000-0000-00002D230000}"/>
    <cellStyle name="Normal 4 40" xfId="3748" xr:uid="{00000000-0005-0000-0000-00002E230000}"/>
    <cellStyle name="Normal 4 41" xfId="3749" xr:uid="{00000000-0005-0000-0000-00002F230000}"/>
    <cellStyle name="Normal 4 42" xfId="3750" xr:uid="{00000000-0005-0000-0000-000030230000}"/>
    <cellStyle name="Normal 4 43" xfId="3751" xr:uid="{00000000-0005-0000-0000-000031230000}"/>
    <cellStyle name="Normal 4 44" xfId="3752" xr:uid="{00000000-0005-0000-0000-000032230000}"/>
    <cellStyle name="Normal 4 45" xfId="3753" xr:uid="{00000000-0005-0000-0000-000033230000}"/>
    <cellStyle name="Normal 4 46" xfId="3754" xr:uid="{00000000-0005-0000-0000-000034230000}"/>
    <cellStyle name="Normal 4 47" xfId="3755" xr:uid="{00000000-0005-0000-0000-000035230000}"/>
    <cellStyle name="Normal 4 48" xfId="3756" xr:uid="{00000000-0005-0000-0000-000036230000}"/>
    <cellStyle name="Normal 4 49" xfId="3757" xr:uid="{00000000-0005-0000-0000-000037230000}"/>
    <cellStyle name="Normal 4 5" xfId="3758" xr:uid="{00000000-0005-0000-0000-000038230000}"/>
    <cellStyle name="Normal 4 5 2" xfId="3759" xr:uid="{00000000-0005-0000-0000-000039230000}"/>
    <cellStyle name="Normal 4 50" xfId="3760" xr:uid="{00000000-0005-0000-0000-00003A230000}"/>
    <cellStyle name="Normal 4 51" xfId="3761" xr:uid="{00000000-0005-0000-0000-00003B230000}"/>
    <cellStyle name="Normal 4 52" xfId="3762" xr:uid="{00000000-0005-0000-0000-00003C230000}"/>
    <cellStyle name="Normal 4 53" xfId="3763" xr:uid="{00000000-0005-0000-0000-00003D230000}"/>
    <cellStyle name="Normal 4 54" xfId="3764" xr:uid="{00000000-0005-0000-0000-00003E230000}"/>
    <cellStyle name="Normal 4 55" xfId="3765" xr:uid="{00000000-0005-0000-0000-00003F230000}"/>
    <cellStyle name="Normal 4 56" xfId="3766" xr:uid="{00000000-0005-0000-0000-000040230000}"/>
    <cellStyle name="Normal 4 57" xfId="3767" xr:uid="{00000000-0005-0000-0000-000041230000}"/>
    <cellStyle name="Normal 4 58" xfId="3768" xr:uid="{00000000-0005-0000-0000-000042230000}"/>
    <cellStyle name="Normal 4 59" xfId="3769" xr:uid="{00000000-0005-0000-0000-000043230000}"/>
    <cellStyle name="Normal 4 6" xfId="3770" xr:uid="{00000000-0005-0000-0000-000044230000}"/>
    <cellStyle name="Normal 4 6 2" xfId="3771" xr:uid="{00000000-0005-0000-0000-000045230000}"/>
    <cellStyle name="Normal 4 60" xfId="3772" xr:uid="{00000000-0005-0000-0000-000046230000}"/>
    <cellStyle name="Normal 4 61" xfId="3773" xr:uid="{00000000-0005-0000-0000-000047230000}"/>
    <cellStyle name="Normal 4 62" xfId="3774" xr:uid="{00000000-0005-0000-0000-000048230000}"/>
    <cellStyle name="Normal 4 63" xfId="3775" xr:uid="{00000000-0005-0000-0000-000049230000}"/>
    <cellStyle name="Normal 4 64" xfId="3776" xr:uid="{00000000-0005-0000-0000-00004A230000}"/>
    <cellStyle name="Normal 4 65" xfId="3777" xr:uid="{00000000-0005-0000-0000-00004B230000}"/>
    <cellStyle name="Normal 4 66" xfId="3778" xr:uid="{00000000-0005-0000-0000-00004C230000}"/>
    <cellStyle name="Normal 4 67" xfId="3779" xr:uid="{00000000-0005-0000-0000-00004D230000}"/>
    <cellStyle name="Normal 4 68" xfId="3780" xr:uid="{00000000-0005-0000-0000-00004E230000}"/>
    <cellStyle name="Normal 4 69" xfId="3781" xr:uid="{00000000-0005-0000-0000-00004F230000}"/>
    <cellStyle name="Normal 4 7" xfId="3782" xr:uid="{00000000-0005-0000-0000-000050230000}"/>
    <cellStyle name="Normal 4 7 2" xfId="3783" xr:uid="{00000000-0005-0000-0000-000051230000}"/>
    <cellStyle name="Normal 4 70" xfId="3784" xr:uid="{00000000-0005-0000-0000-000052230000}"/>
    <cellStyle name="Normal 4 71" xfId="3785" xr:uid="{00000000-0005-0000-0000-000053230000}"/>
    <cellStyle name="Normal 4 72" xfId="3786" xr:uid="{00000000-0005-0000-0000-000054230000}"/>
    <cellStyle name="Normal 4 73" xfId="3787" xr:uid="{00000000-0005-0000-0000-000055230000}"/>
    <cellStyle name="Normal 4 74" xfId="3788" xr:uid="{00000000-0005-0000-0000-000056230000}"/>
    <cellStyle name="Normal 4 75" xfId="3789" xr:uid="{00000000-0005-0000-0000-000057230000}"/>
    <cellStyle name="Normal 4 76" xfId="3790" xr:uid="{00000000-0005-0000-0000-000058230000}"/>
    <cellStyle name="Normal 4 77" xfId="3791" xr:uid="{00000000-0005-0000-0000-000059230000}"/>
    <cellStyle name="Normal 4 78" xfId="3792" xr:uid="{00000000-0005-0000-0000-00005A230000}"/>
    <cellStyle name="Normal 4 79" xfId="3793" xr:uid="{00000000-0005-0000-0000-00005B230000}"/>
    <cellStyle name="Normal 4 8" xfId="3794" xr:uid="{00000000-0005-0000-0000-00005C230000}"/>
    <cellStyle name="Normal 4 8 2" xfId="3795" xr:uid="{00000000-0005-0000-0000-00005D230000}"/>
    <cellStyle name="Normal 4 80" xfId="3796" xr:uid="{00000000-0005-0000-0000-00005E230000}"/>
    <cellStyle name="Normal 4 81" xfId="3797" xr:uid="{00000000-0005-0000-0000-00005F230000}"/>
    <cellStyle name="Normal 4 82" xfId="3798" xr:uid="{00000000-0005-0000-0000-000060230000}"/>
    <cellStyle name="Normal 4 83" xfId="3799" xr:uid="{00000000-0005-0000-0000-000061230000}"/>
    <cellStyle name="Normal 4 84" xfId="3800" xr:uid="{00000000-0005-0000-0000-000062230000}"/>
    <cellStyle name="Normal 4 85" xfId="3801" xr:uid="{00000000-0005-0000-0000-000063230000}"/>
    <cellStyle name="Normal 4 86" xfId="3802" xr:uid="{00000000-0005-0000-0000-000064230000}"/>
    <cellStyle name="Normal 4 87" xfId="3803" xr:uid="{00000000-0005-0000-0000-000065230000}"/>
    <cellStyle name="Normal 4 88" xfId="3804" xr:uid="{00000000-0005-0000-0000-000066230000}"/>
    <cellStyle name="Normal 4 89" xfId="3805" xr:uid="{00000000-0005-0000-0000-000067230000}"/>
    <cellStyle name="Normal 4 9" xfId="3806" xr:uid="{00000000-0005-0000-0000-000068230000}"/>
    <cellStyle name="Normal 4 9 2" xfId="3807" xr:uid="{00000000-0005-0000-0000-000069230000}"/>
    <cellStyle name="Normal 4 90" xfId="3808" xr:uid="{00000000-0005-0000-0000-00006A230000}"/>
    <cellStyle name="Normal 4 91" xfId="3809" xr:uid="{00000000-0005-0000-0000-00006B230000}"/>
    <cellStyle name="Normal 4 92" xfId="3810" xr:uid="{00000000-0005-0000-0000-00006C230000}"/>
    <cellStyle name="Normal 4 93" xfId="3811" xr:uid="{00000000-0005-0000-0000-00006D230000}"/>
    <cellStyle name="Normal 4 94" xfId="3812" xr:uid="{00000000-0005-0000-0000-00006E230000}"/>
    <cellStyle name="Normal 4 95" xfId="3813" xr:uid="{00000000-0005-0000-0000-00006F230000}"/>
    <cellStyle name="Normal 4 96" xfId="3814" xr:uid="{00000000-0005-0000-0000-000070230000}"/>
    <cellStyle name="Normal 4 97" xfId="3815" xr:uid="{00000000-0005-0000-0000-000071230000}"/>
    <cellStyle name="Normal 4 98" xfId="3816" xr:uid="{00000000-0005-0000-0000-000072230000}"/>
    <cellStyle name="Normal 4 99" xfId="3817" xr:uid="{00000000-0005-0000-0000-000073230000}"/>
    <cellStyle name="Normal 40" xfId="3818" xr:uid="{00000000-0005-0000-0000-000074230000}"/>
    <cellStyle name="Normal 41" xfId="3819" xr:uid="{00000000-0005-0000-0000-000075230000}"/>
    <cellStyle name="Normal 42" xfId="3820" xr:uid="{00000000-0005-0000-0000-000076230000}"/>
    <cellStyle name="Normal 43" xfId="3821" xr:uid="{00000000-0005-0000-0000-000077230000}"/>
    <cellStyle name="Normal 44" xfId="3822" xr:uid="{00000000-0005-0000-0000-000078230000}"/>
    <cellStyle name="Normal 45" xfId="3823" xr:uid="{00000000-0005-0000-0000-000079230000}"/>
    <cellStyle name="Normal 46" xfId="3824" xr:uid="{00000000-0005-0000-0000-00007A230000}"/>
    <cellStyle name="Normal 47" xfId="3825" xr:uid="{00000000-0005-0000-0000-00007B230000}"/>
    <cellStyle name="Normal 47 10" xfId="3826" xr:uid="{00000000-0005-0000-0000-00007C230000}"/>
    <cellStyle name="Normal 47 11" xfId="3827" xr:uid="{00000000-0005-0000-0000-00007D230000}"/>
    <cellStyle name="Normal 47 11 2" xfId="3828" xr:uid="{00000000-0005-0000-0000-00007E230000}"/>
    <cellStyle name="Normal 47 11 3" xfId="3829" xr:uid="{00000000-0005-0000-0000-00007F230000}"/>
    <cellStyle name="Normal 47 11 4" xfId="3830" xr:uid="{00000000-0005-0000-0000-000080230000}"/>
    <cellStyle name="Normal 47 11 5" xfId="3831" xr:uid="{00000000-0005-0000-0000-000081230000}"/>
    <cellStyle name="Normal 47 11 6" xfId="3832" xr:uid="{00000000-0005-0000-0000-000082230000}"/>
    <cellStyle name="Normal 47 11 7" xfId="3833" xr:uid="{00000000-0005-0000-0000-000083230000}"/>
    <cellStyle name="Normal 47 11 8" xfId="3834" xr:uid="{00000000-0005-0000-0000-000084230000}"/>
    <cellStyle name="Normal 47 12" xfId="3835" xr:uid="{00000000-0005-0000-0000-000085230000}"/>
    <cellStyle name="Normal 47 13" xfId="3836" xr:uid="{00000000-0005-0000-0000-000086230000}"/>
    <cellStyle name="Normal 47 14" xfId="3837" xr:uid="{00000000-0005-0000-0000-000087230000}"/>
    <cellStyle name="Normal 47 15" xfId="3838" xr:uid="{00000000-0005-0000-0000-000088230000}"/>
    <cellStyle name="Normal 47 16" xfId="3839" xr:uid="{00000000-0005-0000-0000-000089230000}"/>
    <cellStyle name="Normal 47 17" xfId="3840" xr:uid="{00000000-0005-0000-0000-00008A230000}"/>
    <cellStyle name="Normal 47 2" xfId="3841" xr:uid="{00000000-0005-0000-0000-00008B230000}"/>
    <cellStyle name="Normal 47 3" xfId="3842" xr:uid="{00000000-0005-0000-0000-00008C230000}"/>
    <cellStyle name="Normal 47 3 2" xfId="3843" xr:uid="{00000000-0005-0000-0000-00008D230000}"/>
    <cellStyle name="Normal 47 3 3" xfId="3844" xr:uid="{00000000-0005-0000-0000-00008E230000}"/>
    <cellStyle name="Normal 47 3 4" xfId="3845" xr:uid="{00000000-0005-0000-0000-00008F230000}"/>
    <cellStyle name="Normal 47 3 5" xfId="3846" xr:uid="{00000000-0005-0000-0000-000090230000}"/>
    <cellStyle name="Normal 47 3 6" xfId="3847" xr:uid="{00000000-0005-0000-0000-000091230000}"/>
    <cellStyle name="Normal 47 3 7" xfId="3848" xr:uid="{00000000-0005-0000-0000-000092230000}"/>
    <cellStyle name="Normal 47 3 8" xfId="3849" xr:uid="{00000000-0005-0000-0000-000093230000}"/>
    <cellStyle name="Normal 47 4" xfId="3850" xr:uid="{00000000-0005-0000-0000-000094230000}"/>
    <cellStyle name="Normal 47 4 2" xfId="3851" xr:uid="{00000000-0005-0000-0000-000095230000}"/>
    <cellStyle name="Normal 47 4 3" xfId="3852" xr:uid="{00000000-0005-0000-0000-000096230000}"/>
    <cellStyle name="Normal 47 4 4" xfId="3853" xr:uid="{00000000-0005-0000-0000-000097230000}"/>
    <cellStyle name="Normal 47 4 5" xfId="3854" xr:uid="{00000000-0005-0000-0000-000098230000}"/>
    <cellStyle name="Normal 47 4 6" xfId="3855" xr:uid="{00000000-0005-0000-0000-000099230000}"/>
    <cellStyle name="Normal 47 4 7" xfId="3856" xr:uid="{00000000-0005-0000-0000-00009A230000}"/>
    <cellStyle name="Normal 47 4 8" xfId="3857" xr:uid="{00000000-0005-0000-0000-00009B230000}"/>
    <cellStyle name="Normal 47 5" xfId="3858" xr:uid="{00000000-0005-0000-0000-00009C230000}"/>
    <cellStyle name="Normal 47 5 2" xfId="3859" xr:uid="{00000000-0005-0000-0000-00009D230000}"/>
    <cellStyle name="Normal 47 5 3" xfId="3860" xr:uid="{00000000-0005-0000-0000-00009E230000}"/>
    <cellStyle name="Normal 47 5 4" xfId="3861" xr:uid="{00000000-0005-0000-0000-00009F230000}"/>
    <cellStyle name="Normal 47 5 5" xfId="3862" xr:uid="{00000000-0005-0000-0000-0000A0230000}"/>
    <cellStyle name="Normal 47 5 6" xfId="3863" xr:uid="{00000000-0005-0000-0000-0000A1230000}"/>
    <cellStyle name="Normal 47 5 7" xfId="3864" xr:uid="{00000000-0005-0000-0000-0000A2230000}"/>
    <cellStyle name="Normal 47 5 8" xfId="3865" xr:uid="{00000000-0005-0000-0000-0000A3230000}"/>
    <cellStyle name="Normal 47 6" xfId="3866" xr:uid="{00000000-0005-0000-0000-0000A4230000}"/>
    <cellStyle name="Normal 47 6 2" xfId="3867" xr:uid="{00000000-0005-0000-0000-0000A5230000}"/>
    <cellStyle name="Normal 47 6 3" xfId="3868" xr:uid="{00000000-0005-0000-0000-0000A6230000}"/>
    <cellStyle name="Normal 47 6 4" xfId="3869" xr:uid="{00000000-0005-0000-0000-0000A7230000}"/>
    <cellStyle name="Normal 47 6 5" xfId="3870" xr:uid="{00000000-0005-0000-0000-0000A8230000}"/>
    <cellStyle name="Normal 47 6 6" xfId="3871" xr:uid="{00000000-0005-0000-0000-0000A9230000}"/>
    <cellStyle name="Normal 47 6 7" xfId="3872" xr:uid="{00000000-0005-0000-0000-0000AA230000}"/>
    <cellStyle name="Normal 47 6 8" xfId="3873" xr:uid="{00000000-0005-0000-0000-0000AB230000}"/>
    <cellStyle name="Normal 47 7" xfId="3874" xr:uid="{00000000-0005-0000-0000-0000AC230000}"/>
    <cellStyle name="Normal 47 7 2" xfId="3875" xr:uid="{00000000-0005-0000-0000-0000AD230000}"/>
    <cellStyle name="Normal 47 7 3" xfId="3876" xr:uid="{00000000-0005-0000-0000-0000AE230000}"/>
    <cellStyle name="Normal 47 7 4" xfId="3877" xr:uid="{00000000-0005-0000-0000-0000AF230000}"/>
    <cellStyle name="Normal 47 7 5" xfId="3878" xr:uid="{00000000-0005-0000-0000-0000B0230000}"/>
    <cellStyle name="Normal 47 7 6" xfId="3879" xr:uid="{00000000-0005-0000-0000-0000B1230000}"/>
    <cellStyle name="Normal 47 7 7" xfId="3880" xr:uid="{00000000-0005-0000-0000-0000B2230000}"/>
    <cellStyle name="Normal 47 7 8" xfId="3881" xr:uid="{00000000-0005-0000-0000-0000B3230000}"/>
    <cellStyle name="Normal 47 8" xfId="3882" xr:uid="{00000000-0005-0000-0000-0000B4230000}"/>
    <cellStyle name="Normal 47 8 2" xfId="3883" xr:uid="{00000000-0005-0000-0000-0000B5230000}"/>
    <cellStyle name="Normal 47 8 3" xfId="3884" xr:uid="{00000000-0005-0000-0000-0000B6230000}"/>
    <cellStyle name="Normal 47 8 4" xfId="3885" xr:uid="{00000000-0005-0000-0000-0000B7230000}"/>
    <cellStyle name="Normal 47 8 5" xfId="3886" xr:uid="{00000000-0005-0000-0000-0000B8230000}"/>
    <cellStyle name="Normal 47 8 6" xfId="3887" xr:uid="{00000000-0005-0000-0000-0000B9230000}"/>
    <cellStyle name="Normal 47 8 7" xfId="3888" xr:uid="{00000000-0005-0000-0000-0000BA230000}"/>
    <cellStyle name="Normal 47 8 8" xfId="3889" xr:uid="{00000000-0005-0000-0000-0000BB230000}"/>
    <cellStyle name="Normal 47 9" xfId="3890" xr:uid="{00000000-0005-0000-0000-0000BC230000}"/>
    <cellStyle name="Normal 48" xfId="3891" xr:uid="{00000000-0005-0000-0000-0000BD230000}"/>
    <cellStyle name="Normal 49" xfId="3892" xr:uid="{00000000-0005-0000-0000-0000BE230000}"/>
    <cellStyle name="Normal 49 2" xfId="3893" xr:uid="{00000000-0005-0000-0000-0000BF230000}"/>
    <cellStyle name="Normal 49 2 2" xfId="3894" xr:uid="{00000000-0005-0000-0000-0000C0230000}"/>
    <cellStyle name="Normal 49 2 2 2" xfId="3895" xr:uid="{00000000-0005-0000-0000-0000C1230000}"/>
    <cellStyle name="Normal 49 2 2 2 2" xfId="3896" xr:uid="{00000000-0005-0000-0000-0000C2230000}"/>
    <cellStyle name="Normal 49 2 2 3" xfId="3897" xr:uid="{00000000-0005-0000-0000-0000C3230000}"/>
    <cellStyle name="Normal 49 2 3" xfId="3898" xr:uid="{00000000-0005-0000-0000-0000C4230000}"/>
    <cellStyle name="Normal 49 2 3 2" xfId="3899" xr:uid="{00000000-0005-0000-0000-0000C5230000}"/>
    <cellStyle name="Normal 49 2 4" xfId="3900" xr:uid="{00000000-0005-0000-0000-0000C6230000}"/>
    <cellStyle name="Normal 49 3" xfId="3901" xr:uid="{00000000-0005-0000-0000-0000C7230000}"/>
    <cellStyle name="Normal 49 3 2" xfId="3902" xr:uid="{00000000-0005-0000-0000-0000C8230000}"/>
    <cellStyle name="Normal 49 3 2 2" xfId="3903" xr:uid="{00000000-0005-0000-0000-0000C9230000}"/>
    <cellStyle name="Normal 49 3 2 2 2" xfId="3904" xr:uid="{00000000-0005-0000-0000-0000CA230000}"/>
    <cellStyle name="Normal 49 3 2 3" xfId="3905" xr:uid="{00000000-0005-0000-0000-0000CB230000}"/>
    <cellStyle name="Normal 49 3 3" xfId="3906" xr:uid="{00000000-0005-0000-0000-0000CC230000}"/>
    <cellStyle name="Normal 49 3 3 2" xfId="3907" xr:uid="{00000000-0005-0000-0000-0000CD230000}"/>
    <cellStyle name="Normal 49 3 4" xfId="3908" xr:uid="{00000000-0005-0000-0000-0000CE230000}"/>
    <cellStyle name="Normal 49 4" xfId="3909" xr:uid="{00000000-0005-0000-0000-0000CF230000}"/>
    <cellStyle name="Normal 49 4 2" xfId="3910" xr:uid="{00000000-0005-0000-0000-0000D0230000}"/>
    <cellStyle name="Normal 49 4 2 2" xfId="3911" xr:uid="{00000000-0005-0000-0000-0000D1230000}"/>
    <cellStyle name="Normal 49 4 2 2 2" xfId="3912" xr:uid="{00000000-0005-0000-0000-0000D2230000}"/>
    <cellStyle name="Normal 49 4 2 3" xfId="3913" xr:uid="{00000000-0005-0000-0000-0000D3230000}"/>
    <cellStyle name="Normal 49 4 3" xfId="3914" xr:uid="{00000000-0005-0000-0000-0000D4230000}"/>
    <cellStyle name="Normal 49 4 3 2" xfId="3915" xr:uid="{00000000-0005-0000-0000-0000D5230000}"/>
    <cellStyle name="Normal 49 4 4" xfId="3916" xr:uid="{00000000-0005-0000-0000-0000D6230000}"/>
    <cellStyle name="Normal 49 5" xfId="3917" xr:uid="{00000000-0005-0000-0000-0000D7230000}"/>
    <cellStyle name="Normal 49 5 2" xfId="3918" xr:uid="{00000000-0005-0000-0000-0000D8230000}"/>
    <cellStyle name="Normal 49 5 2 2" xfId="3919" xr:uid="{00000000-0005-0000-0000-0000D9230000}"/>
    <cellStyle name="Normal 49 5 3" xfId="3920" xr:uid="{00000000-0005-0000-0000-0000DA230000}"/>
    <cellStyle name="Normal 49 6" xfId="3921" xr:uid="{00000000-0005-0000-0000-0000DB230000}"/>
    <cellStyle name="Normal 49 6 2" xfId="3922" xr:uid="{00000000-0005-0000-0000-0000DC230000}"/>
    <cellStyle name="Normal 49 7" xfId="3923" xr:uid="{00000000-0005-0000-0000-0000DD230000}"/>
    <cellStyle name="Normal 49 8" xfId="3924" xr:uid="{00000000-0005-0000-0000-0000DE230000}"/>
    <cellStyle name="Normal 5" xfId="54" xr:uid="{00000000-0005-0000-0000-0000DF230000}"/>
    <cellStyle name="Normal-- 5" xfId="4545" xr:uid="{00000000-0005-0000-0000-0000E0230000}"/>
    <cellStyle name="Normal 5 10" xfId="3925" xr:uid="{00000000-0005-0000-0000-0000E1230000}"/>
    <cellStyle name="Normal 5 10 2" xfId="3926" xr:uid="{00000000-0005-0000-0000-0000E2230000}"/>
    <cellStyle name="Normal 5 100" xfId="3927" xr:uid="{00000000-0005-0000-0000-0000E3230000}"/>
    <cellStyle name="Normal 5 101" xfId="3928" xr:uid="{00000000-0005-0000-0000-0000E4230000}"/>
    <cellStyle name="Normal 5 102" xfId="3929" xr:uid="{00000000-0005-0000-0000-0000E5230000}"/>
    <cellStyle name="Normal 5 103" xfId="3930" xr:uid="{00000000-0005-0000-0000-0000E6230000}"/>
    <cellStyle name="Normal 5 104" xfId="3931" xr:uid="{00000000-0005-0000-0000-0000E7230000}"/>
    <cellStyle name="Normal 5 105" xfId="3932" xr:uid="{00000000-0005-0000-0000-0000E8230000}"/>
    <cellStyle name="Normal 5 106" xfId="3933" xr:uid="{00000000-0005-0000-0000-0000E9230000}"/>
    <cellStyle name="Normal 5 107" xfId="3934" xr:uid="{00000000-0005-0000-0000-0000EA230000}"/>
    <cellStyle name="Normal 5 108" xfId="3935" xr:uid="{00000000-0005-0000-0000-0000EB230000}"/>
    <cellStyle name="Normal 5 109" xfId="3936" xr:uid="{00000000-0005-0000-0000-0000EC230000}"/>
    <cellStyle name="Normal 5 11" xfId="3937" xr:uid="{00000000-0005-0000-0000-0000ED230000}"/>
    <cellStyle name="Normal 5 11 2" xfId="3938" xr:uid="{00000000-0005-0000-0000-0000EE230000}"/>
    <cellStyle name="Normal 5 110" xfId="3939" xr:uid="{00000000-0005-0000-0000-0000EF230000}"/>
    <cellStyle name="Normal 5 111" xfId="3940" xr:uid="{00000000-0005-0000-0000-0000F0230000}"/>
    <cellStyle name="Normal 5 112" xfId="3941" xr:uid="{00000000-0005-0000-0000-0000F1230000}"/>
    <cellStyle name="Normal 5 113" xfId="3942" xr:uid="{00000000-0005-0000-0000-0000F2230000}"/>
    <cellStyle name="Normal 5 12" xfId="3943" xr:uid="{00000000-0005-0000-0000-0000F3230000}"/>
    <cellStyle name="Normal 5 12 2" xfId="3944" xr:uid="{00000000-0005-0000-0000-0000F4230000}"/>
    <cellStyle name="Normal 5 13" xfId="3945" xr:uid="{00000000-0005-0000-0000-0000F5230000}"/>
    <cellStyle name="Normal 5 13 2" xfId="3946" xr:uid="{00000000-0005-0000-0000-0000F6230000}"/>
    <cellStyle name="Normal 5 14" xfId="3947" xr:uid="{00000000-0005-0000-0000-0000F7230000}"/>
    <cellStyle name="Normal 5 14 2" xfId="3948" xr:uid="{00000000-0005-0000-0000-0000F8230000}"/>
    <cellStyle name="Normal 5 15" xfId="3949" xr:uid="{00000000-0005-0000-0000-0000F9230000}"/>
    <cellStyle name="Normal 5 15 2" xfId="3950" xr:uid="{00000000-0005-0000-0000-0000FA230000}"/>
    <cellStyle name="Normal 5 16" xfId="3951" xr:uid="{00000000-0005-0000-0000-0000FB230000}"/>
    <cellStyle name="Normal 5 16 2" xfId="3952" xr:uid="{00000000-0005-0000-0000-0000FC230000}"/>
    <cellStyle name="Normal 5 17" xfId="3953" xr:uid="{00000000-0005-0000-0000-0000FD230000}"/>
    <cellStyle name="Normal 5 17 2" xfId="3954" xr:uid="{00000000-0005-0000-0000-0000FE230000}"/>
    <cellStyle name="Normal 5 18" xfId="3955" xr:uid="{00000000-0005-0000-0000-0000FF230000}"/>
    <cellStyle name="Normal 5 18 2" xfId="3956" xr:uid="{00000000-0005-0000-0000-000000240000}"/>
    <cellStyle name="Normal 5 19" xfId="3957" xr:uid="{00000000-0005-0000-0000-000001240000}"/>
    <cellStyle name="Normal 5 19 2" xfId="3958" xr:uid="{00000000-0005-0000-0000-000002240000}"/>
    <cellStyle name="Normal 5 2" xfId="74" xr:uid="{00000000-0005-0000-0000-000003240000}"/>
    <cellStyle name="Normal 5 2 2" xfId="3959" xr:uid="{00000000-0005-0000-0000-000004240000}"/>
    <cellStyle name="Normal 5 2 3" xfId="3960" xr:uid="{00000000-0005-0000-0000-000005240000}"/>
    <cellStyle name="Normal 5 2 4" xfId="3961" xr:uid="{00000000-0005-0000-0000-000006240000}"/>
    <cellStyle name="Normal 5 2 5" xfId="3962" xr:uid="{00000000-0005-0000-0000-000007240000}"/>
    <cellStyle name="Normal 5 20" xfId="3963" xr:uid="{00000000-0005-0000-0000-000008240000}"/>
    <cellStyle name="Normal 5 20 2" xfId="3964" xr:uid="{00000000-0005-0000-0000-000009240000}"/>
    <cellStyle name="Normal 5 21" xfId="3965" xr:uid="{00000000-0005-0000-0000-00000A240000}"/>
    <cellStyle name="Normal 5 21 2" xfId="3966" xr:uid="{00000000-0005-0000-0000-00000B240000}"/>
    <cellStyle name="Normal 5 22" xfId="3967" xr:uid="{00000000-0005-0000-0000-00000C240000}"/>
    <cellStyle name="Normal 5 22 2" xfId="3968" xr:uid="{00000000-0005-0000-0000-00000D240000}"/>
    <cellStyle name="Normal 5 22 2 2" xfId="3969" xr:uid="{00000000-0005-0000-0000-00000E240000}"/>
    <cellStyle name="Normal 5 22 3" xfId="3970" xr:uid="{00000000-0005-0000-0000-00000F240000}"/>
    <cellStyle name="Normal 5 22 4" xfId="3971" xr:uid="{00000000-0005-0000-0000-000010240000}"/>
    <cellStyle name="Normal 5 23" xfId="3972" xr:uid="{00000000-0005-0000-0000-000011240000}"/>
    <cellStyle name="Normal 5 23 2" xfId="3973" xr:uid="{00000000-0005-0000-0000-000012240000}"/>
    <cellStyle name="Normal 5 24" xfId="3974" xr:uid="{00000000-0005-0000-0000-000013240000}"/>
    <cellStyle name="Normal 5 24 2" xfId="3975" xr:uid="{00000000-0005-0000-0000-000014240000}"/>
    <cellStyle name="Normal 5 25" xfId="3976" xr:uid="{00000000-0005-0000-0000-000015240000}"/>
    <cellStyle name="Normal 5 25 2" xfId="3977" xr:uid="{00000000-0005-0000-0000-000016240000}"/>
    <cellStyle name="Normal 5 26" xfId="3978" xr:uid="{00000000-0005-0000-0000-000017240000}"/>
    <cellStyle name="Normal 5 26 2" xfId="3979" xr:uid="{00000000-0005-0000-0000-000018240000}"/>
    <cellStyle name="Normal 5 27" xfId="3980" xr:uid="{00000000-0005-0000-0000-000019240000}"/>
    <cellStyle name="Normal 5 27 2" xfId="3981" xr:uid="{00000000-0005-0000-0000-00001A240000}"/>
    <cellStyle name="Normal 5 28" xfId="3982" xr:uid="{00000000-0005-0000-0000-00001B240000}"/>
    <cellStyle name="Normal 5 28 2" xfId="3983" xr:uid="{00000000-0005-0000-0000-00001C240000}"/>
    <cellStyle name="Normal 5 29" xfId="3984" xr:uid="{00000000-0005-0000-0000-00001D240000}"/>
    <cellStyle name="Normal 5 29 2" xfId="3985" xr:uid="{00000000-0005-0000-0000-00001E240000}"/>
    <cellStyle name="Normal 5 3" xfId="3986" xr:uid="{00000000-0005-0000-0000-00001F240000}"/>
    <cellStyle name="Normal 5 3 2" xfId="3987" xr:uid="{00000000-0005-0000-0000-000020240000}"/>
    <cellStyle name="Normal 5 30" xfId="3988" xr:uid="{00000000-0005-0000-0000-000021240000}"/>
    <cellStyle name="Normal 5 30 2" xfId="3989" xr:uid="{00000000-0005-0000-0000-000022240000}"/>
    <cellStyle name="Normal 5 31" xfId="3990" xr:uid="{00000000-0005-0000-0000-000023240000}"/>
    <cellStyle name="Normal 5 31 2" xfId="3991" xr:uid="{00000000-0005-0000-0000-000024240000}"/>
    <cellStyle name="Normal 5 32" xfId="3992" xr:uid="{00000000-0005-0000-0000-000025240000}"/>
    <cellStyle name="Normal 5 32 2" xfId="3993" xr:uid="{00000000-0005-0000-0000-000026240000}"/>
    <cellStyle name="Normal 5 33" xfId="3994" xr:uid="{00000000-0005-0000-0000-000027240000}"/>
    <cellStyle name="Normal 5 33 2" xfId="3995" xr:uid="{00000000-0005-0000-0000-000028240000}"/>
    <cellStyle name="Normal 5 34" xfId="3996" xr:uid="{00000000-0005-0000-0000-000029240000}"/>
    <cellStyle name="Normal 5 34 2" xfId="3997" xr:uid="{00000000-0005-0000-0000-00002A240000}"/>
    <cellStyle name="Normal 5 35" xfId="3998" xr:uid="{00000000-0005-0000-0000-00002B240000}"/>
    <cellStyle name="Normal 5 35 2" xfId="3999" xr:uid="{00000000-0005-0000-0000-00002C240000}"/>
    <cellStyle name="Normal 5 36" xfId="4000" xr:uid="{00000000-0005-0000-0000-00002D240000}"/>
    <cellStyle name="Normal 5 36 2" xfId="4001" xr:uid="{00000000-0005-0000-0000-00002E240000}"/>
    <cellStyle name="Normal 5 37" xfId="4002" xr:uid="{00000000-0005-0000-0000-00002F240000}"/>
    <cellStyle name="Normal 5 37 2" xfId="4003" xr:uid="{00000000-0005-0000-0000-000030240000}"/>
    <cellStyle name="Normal 5 38" xfId="4004" xr:uid="{00000000-0005-0000-0000-000031240000}"/>
    <cellStyle name="Normal 5 39" xfId="4005" xr:uid="{00000000-0005-0000-0000-000032240000}"/>
    <cellStyle name="Normal 5 4" xfId="4006" xr:uid="{00000000-0005-0000-0000-000033240000}"/>
    <cellStyle name="Normal 5 4 2" xfId="4007" xr:uid="{00000000-0005-0000-0000-000034240000}"/>
    <cellStyle name="Normal 5 40" xfId="4008" xr:uid="{00000000-0005-0000-0000-000035240000}"/>
    <cellStyle name="Normal 5 41" xfId="4009" xr:uid="{00000000-0005-0000-0000-000036240000}"/>
    <cellStyle name="Normal 5 42" xfId="4010" xr:uid="{00000000-0005-0000-0000-000037240000}"/>
    <cellStyle name="Normal 5 43" xfId="4011" xr:uid="{00000000-0005-0000-0000-000038240000}"/>
    <cellStyle name="Normal 5 44" xfId="4012" xr:uid="{00000000-0005-0000-0000-000039240000}"/>
    <cellStyle name="Normal 5 45" xfId="4013" xr:uid="{00000000-0005-0000-0000-00003A240000}"/>
    <cellStyle name="Normal 5 46" xfId="4014" xr:uid="{00000000-0005-0000-0000-00003B240000}"/>
    <cellStyle name="Normal 5 47" xfId="4015" xr:uid="{00000000-0005-0000-0000-00003C240000}"/>
    <cellStyle name="Normal 5 48" xfId="4016" xr:uid="{00000000-0005-0000-0000-00003D240000}"/>
    <cellStyle name="Normal 5 49" xfId="4017" xr:uid="{00000000-0005-0000-0000-00003E240000}"/>
    <cellStyle name="Normal 5 5" xfId="4018" xr:uid="{00000000-0005-0000-0000-00003F240000}"/>
    <cellStyle name="Normal 5 5 2" xfId="4019" xr:uid="{00000000-0005-0000-0000-000040240000}"/>
    <cellStyle name="Normal 5 50" xfId="4020" xr:uid="{00000000-0005-0000-0000-000041240000}"/>
    <cellStyle name="Normal 5 51" xfId="4021" xr:uid="{00000000-0005-0000-0000-000042240000}"/>
    <cellStyle name="Normal 5 52" xfId="4022" xr:uid="{00000000-0005-0000-0000-000043240000}"/>
    <cellStyle name="Normal 5 53" xfId="4023" xr:uid="{00000000-0005-0000-0000-000044240000}"/>
    <cellStyle name="Normal 5 54" xfId="4024" xr:uid="{00000000-0005-0000-0000-000045240000}"/>
    <cellStyle name="Normal 5 55" xfId="4025" xr:uid="{00000000-0005-0000-0000-000046240000}"/>
    <cellStyle name="Normal 5 56" xfId="4026" xr:uid="{00000000-0005-0000-0000-000047240000}"/>
    <cellStyle name="Normal 5 57" xfId="4027" xr:uid="{00000000-0005-0000-0000-000048240000}"/>
    <cellStyle name="Normal 5 58" xfId="4028" xr:uid="{00000000-0005-0000-0000-000049240000}"/>
    <cellStyle name="Normal 5 59" xfId="4029" xr:uid="{00000000-0005-0000-0000-00004A240000}"/>
    <cellStyle name="Normal 5 6" xfId="4030" xr:uid="{00000000-0005-0000-0000-00004B240000}"/>
    <cellStyle name="Normal 5 6 2" xfId="4031" xr:uid="{00000000-0005-0000-0000-00004C240000}"/>
    <cellStyle name="Normal 5 60" xfId="4032" xr:uid="{00000000-0005-0000-0000-00004D240000}"/>
    <cellStyle name="Normal 5 61" xfId="4033" xr:uid="{00000000-0005-0000-0000-00004E240000}"/>
    <cellStyle name="Normal 5 62" xfId="4034" xr:uid="{00000000-0005-0000-0000-00004F240000}"/>
    <cellStyle name="Normal 5 63" xfId="4035" xr:uid="{00000000-0005-0000-0000-000050240000}"/>
    <cellStyle name="Normal 5 64" xfId="4036" xr:uid="{00000000-0005-0000-0000-000051240000}"/>
    <cellStyle name="Normal 5 65" xfId="4037" xr:uid="{00000000-0005-0000-0000-000052240000}"/>
    <cellStyle name="Normal 5 66" xfId="4038" xr:uid="{00000000-0005-0000-0000-000053240000}"/>
    <cellStyle name="Normal 5 67" xfId="4039" xr:uid="{00000000-0005-0000-0000-000054240000}"/>
    <cellStyle name="Normal 5 68" xfId="4040" xr:uid="{00000000-0005-0000-0000-000055240000}"/>
    <cellStyle name="Normal 5 69" xfId="4041" xr:uid="{00000000-0005-0000-0000-000056240000}"/>
    <cellStyle name="Normal 5 7" xfId="4042" xr:uid="{00000000-0005-0000-0000-000057240000}"/>
    <cellStyle name="Normal 5 7 2" xfId="4043" xr:uid="{00000000-0005-0000-0000-000058240000}"/>
    <cellStyle name="Normal 5 70" xfId="4044" xr:uid="{00000000-0005-0000-0000-000059240000}"/>
    <cellStyle name="Normal 5 71" xfId="4045" xr:uid="{00000000-0005-0000-0000-00005A240000}"/>
    <cellStyle name="Normal 5 72" xfId="4046" xr:uid="{00000000-0005-0000-0000-00005B240000}"/>
    <cellStyle name="Normal 5 73" xfId="4047" xr:uid="{00000000-0005-0000-0000-00005C240000}"/>
    <cellStyle name="Normal 5 74" xfId="4048" xr:uid="{00000000-0005-0000-0000-00005D240000}"/>
    <cellStyle name="Normal 5 75" xfId="4049" xr:uid="{00000000-0005-0000-0000-00005E240000}"/>
    <cellStyle name="Normal 5 76" xfId="4050" xr:uid="{00000000-0005-0000-0000-00005F240000}"/>
    <cellStyle name="Normal 5 77" xfId="4051" xr:uid="{00000000-0005-0000-0000-000060240000}"/>
    <cellStyle name="Normal 5 78" xfId="4052" xr:uid="{00000000-0005-0000-0000-000061240000}"/>
    <cellStyle name="Normal 5 79" xfId="4053" xr:uid="{00000000-0005-0000-0000-000062240000}"/>
    <cellStyle name="Normal 5 8" xfId="4054" xr:uid="{00000000-0005-0000-0000-000063240000}"/>
    <cellStyle name="Normal 5 8 2" xfId="4055" xr:uid="{00000000-0005-0000-0000-000064240000}"/>
    <cellStyle name="Normal 5 80" xfId="4056" xr:uid="{00000000-0005-0000-0000-000065240000}"/>
    <cellStyle name="Normal 5 81" xfId="4057" xr:uid="{00000000-0005-0000-0000-000066240000}"/>
    <cellStyle name="Normal 5 82" xfId="4058" xr:uid="{00000000-0005-0000-0000-000067240000}"/>
    <cellStyle name="Normal 5 83" xfId="4059" xr:uid="{00000000-0005-0000-0000-000068240000}"/>
    <cellStyle name="Normal 5 84" xfId="4060" xr:uid="{00000000-0005-0000-0000-000069240000}"/>
    <cellStyle name="Normal 5 85" xfId="4061" xr:uid="{00000000-0005-0000-0000-00006A240000}"/>
    <cellStyle name="Normal 5 86" xfId="4062" xr:uid="{00000000-0005-0000-0000-00006B240000}"/>
    <cellStyle name="Normal 5 87" xfId="4063" xr:uid="{00000000-0005-0000-0000-00006C240000}"/>
    <cellStyle name="Normal 5 88" xfId="4064" xr:uid="{00000000-0005-0000-0000-00006D240000}"/>
    <cellStyle name="Normal 5 89" xfId="4065" xr:uid="{00000000-0005-0000-0000-00006E240000}"/>
    <cellStyle name="Normal 5 9" xfId="4066" xr:uid="{00000000-0005-0000-0000-00006F240000}"/>
    <cellStyle name="Normal 5 9 2" xfId="4067" xr:uid="{00000000-0005-0000-0000-000070240000}"/>
    <cellStyle name="Normal 5 90" xfId="4068" xr:uid="{00000000-0005-0000-0000-000071240000}"/>
    <cellStyle name="Normal 5 91" xfId="4069" xr:uid="{00000000-0005-0000-0000-000072240000}"/>
    <cellStyle name="Normal 5 92" xfId="4070" xr:uid="{00000000-0005-0000-0000-000073240000}"/>
    <cellStyle name="Normal 5 93" xfId="4071" xr:uid="{00000000-0005-0000-0000-000074240000}"/>
    <cellStyle name="Normal 5 94" xfId="4072" xr:uid="{00000000-0005-0000-0000-000075240000}"/>
    <cellStyle name="Normal 5 95" xfId="4073" xr:uid="{00000000-0005-0000-0000-000076240000}"/>
    <cellStyle name="Normal 5 96" xfId="4074" xr:uid="{00000000-0005-0000-0000-000077240000}"/>
    <cellStyle name="Normal 5 97" xfId="4075" xr:uid="{00000000-0005-0000-0000-000078240000}"/>
    <cellStyle name="Normal 5 98" xfId="4076" xr:uid="{00000000-0005-0000-0000-000079240000}"/>
    <cellStyle name="Normal 5 99" xfId="4077" xr:uid="{00000000-0005-0000-0000-00007A240000}"/>
    <cellStyle name="Normal 50" xfId="4078" xr:uid="{00000000-0005-0000-0000-00007B240000}"/>
    <cellStyle name="Normal 50 2" xfId="4079" xr:uid="{00000000-0005-0000-0000-00007C240000}"/>
    <cellStyle name="Normal 50 3" xfId="4080" xr:uid="{00000000-0005-0000-0000-00007D240000}"/>
    <cellStyle name="Normal 50 4" xfId="4081" xr:uid="{00000000-0005-0000-0000-00007E240000}"/>
    <cellStyle name="Normal 50 5" xfId="4082" xr:uid="{00000000-0005-0000-0000-00007F240000}"/>
    <cellStyle name="Normal 50 6" xfId="4083" xr:uid="{00000000-0005-0000-0000-000080240000}"/>
    <cellStyle name="Normal 50 7" xfId="4084" xr:uid="{00000000-0005-0000-0000-000081240000}"/>
    <cellStyle name="Normal 50 8" xfId="4085" xr:uid="{00000000-0005-0000-0000-000082240000}"/>
    <cellStyle name="Normal 51" xfId="4086" xr:uid="{00000000-0005-0000-0000-000083240000}"/>
    <cellStyle name="Normal 51 2" xfId="4087" xr:uid="{00000000-0005-0000-0000-000084240000}"/>
    <cellStyle name="Normal 51 2 2" xfId="4088" xr:uid="{00000000-0005-0000-0000-000085240000}"/>
    <cellStyle name="Normal 51 2 2 2" xfId="4089" xr:uid="{00000000-0005-0000-0000-000086240000}"/>
    <cellStyle name="Normal 51 2 2 2 2" xfId="4090" xr:uid="{00000000-0005-0000-0000-000087240000}"/>
    <cellStyle name="Normal 51 2 2 3" xfId="4091" xr:uid="{00000000-0005-0000-0000-000088240000}"/>
    <cellStyle name="Normal 51 2 3" xfId="4092" xr:uid="{00000000-0005-0000-0000-000089240000}"/>
    <cellStyle name="Normal 51 2 3 2" xfId="4093" xr:uid="{00000000-0005-0000-0000-00008A240000}"/>
    <cellStyle name="Normal 51 2 4" xfId="4094" xr:uid="{00000000-0005-0000-0000-00008B240000}"/>
    <cellStyle name="Normal 51 3" xfId="4095" xr:uid="{00000000-0005-0000-0000-00008C240000}"/>
    <cellStyle name="Normal 51 3 2" xfId="4096" xr:uid="{00000000-0005-0000-0000-00008D240000}"/>
    <cellStyle name="Normal 51 3 2 2" xfId="4097" xr:uid="{00000000-0005-0000-0000-00008E240000}"/>
    <cellStyle name="Normal 51 3 3" xfId="4098" xr:uid="{00000000-0005-0000-0000-00008F240000}"/>
    <cellStyle name="Normal 51 4" xfId="4099" xr:uid="{00000000-0005-0000-0000-000090240000}"/>
    <cellStyle name="Normal 51 4 2" xfId="4100" xr:uid="{00000000-0005-0000-0000-000091240000}"/>
    <cellStyle name="Normal 51 5" xfId="4101" xr:uid="{00000000-0005-0000-0000-000092240000}"/>
    <cellStyle name="Normal 51 6" xfId="4102" xr:uid="{00000000-0005-0000-0000-000093240000}"/>
    <cellStyle name="Normal 51 7" xfId="4103" xr:uid="{00000000-0005-0000-0000-000094240000}"/>
    <cellStyle name="Normal 51 8" xfId="4104" xr:uid="{00000000-0005-0000-0000-000095240000}"/>
    <cellStyle name="Normal 52" xfId="4105" xr:uid="{00000000-0005-0000-0000-000096240000}"/>
    <cellStyle name="Normal 52 2" xfId="4106" xr:uid="{00000000-0005-0000-0000-000097240000}"/>
    <cellStyle name="Normal 52 2 2" xfId="4107" xr:uid="{00000000-0005-0000-0000-000098240000}"/>
    <cellStyle name="Normal 52 3" xfId="4108" xr:uid="{00000000-0005-0000-0000-000099240000}"/>
    <cellStyle name="Normal 52 4" xfId="4109" xr:uid="{00000000-0005-0000-0000-00009A240000}"/>
    <cellStyle name="Normal 52 5" xfId="4110" xr:uid="{00000000-0005-0000-0000-00009B240000}"/>
    <cellStyle name="Normal 52 6" xfId="4111" xr:uid="{00000000-0005-0000-0000-00009C240000}"/>
    <cellStyle name="Normal 52 7" xfId="4112" xr:uid="{00000000-0005-0000-0000-00009D240000}"/>
    <cellStyle name="Normal 52 8" xfId="4113" xr:uid="{00000000-0005-0000-0000-00009E240000}"/>
    <cellStyle name="Normal 53" xfId="4114" xr:uid="{00000000-0005-0000-0000-00009F240000}"/>
    <cellStyle name="Normal 53 2" xfId="4115" xr:uid="{00000000-0005-0000-0000-0000A0240000}"/>
    <cellStyle name="Normal 53 2 2" xfId="4116" xr:uid="{00000000-0005-0000-0000-0000A1240000}"/>
    <cellStyle name="Normal 53 2 2 2" xfId="4117" xr:uid="{00000000-0005-0000-0000-0000A2240000}"/>
    <cellStyle name="Normal 53 2 3" xfId="4118" xr:uid="{00000000-0005-0000-0000-0000A3240000}"/>
    <cellStyle name="Normal 53 3" xfId="4119" xr:uid="{00000000-0005-0000-0000-0000A4240000}"/>
    <cellStyle name="Normal 53 3 2" xfId="4120" xr:uid="{00000000-0005-0000-0000-0000A5240000}"/>
    <cellStyle name="Normal 53 4" xfId="4121" xr:uid="{00000000-0005-0000-0000-0000A6240000}"/>
    <cellStyle name="Normal 53 5" xfId="4122" xr:uid="{00000000-0005-0000-0000-0000A7240000}"/>
    <cellStyle name="Normal 53 6" xfId="4123" xr:uid="{00000000-0005-0000-0000-0000A8240000}"/>
    <cellStyle name="Normal 53 7" xfId="4124" xr:uid="{00000000-0005-0000-0000-0000A9240000}"/>
    <cellStyle name="Normal 53 8" xfId="4125" xr:uid="{00000000-0005-0000-0000-0000AA240000}"/>
    <cellStyle name="Normal 54" xfId="4126" xr:uid="{00000000-0005-0000-0000-0000AB240000}"/>
    <cellStyle name="Normal 54 2" xfId="4127" xr:uid="{00000000-0005-0000-0000-0000AC240000}"/>
    <cellStyle name="Normal 54 3" xfId="4128" xr:uid="{00000000-0005-0000-0000-0000AD240000}"/>
    <cellStyle name="Normal 54 4" xfId="4129" xr:uid="{00000000-0005-0000-0000-0000AE240000}"/>
    <cellStyle name="Normal 54 5" xfId="4130" xr:uid="{00000000-0005-0000-0000-0000AF240000}"/>
    <cellStyle name="Normal 54 6" xfId="4131" xr:uid="{00000000-0005-0000-0000-0000B0240000}"/>
    <cellStyle name="Normal 54 7" xfId="4132" xr:uid="{00000000-0005-0000-0000-0000B1240000}"/>
    <cellStyle name="Normal 54 8" xfId="4133" xr:uid="{00000000-0005-0000-0000-0000B2240000}"/>
    <cellStyle name="Normal 55" xfId="4134" xr:uid="{00000000-0005-0000-0000-0000B3240000}"/>
    <cellStyle name="Normal 55 2" xfId="4135" xr:uid="{00000000-0005-0000-0000-0000B4240000}"/>
    <cellStyle name="Normal 55 3" xfId="4136" xr:uid="{00000000-0005-0000-0000-0000B5240000}"/>
    <cellStyle name="Normal 55 4" xfId="4137" xr:uid="{00000000-0005-0000-0000-0000B6240000}"/>
    <cellStyle name="Normal 55 5" xfId="4138" xr:uid="{00000000-0005-0000-0000-0000B7240000}"/>
    <cellStyle name="Normal 55 6" xfId="4139" xr:uid="{00000000-0005-0000-0000-0000B8240000}"/>
    <cellStyle name="Normal 55 7" xfId="4140" xr:uid="{00000000-0005-0000-0000-0000B9240000}"/>
    <cellStyle name="Normal 55 8" xfId="4141" xr:uid="{00000000-0005-0000-0000-0000BA240000}"/>
    <cellStyle name="Normal 56" xfId="4142" xr:uid="{00000000-0005-0000-0000-0000BB240000}"/>
    <cellStyle name="Normal 56 2" xfId="4143" xr:uid="{00000000-0005-0000-0000-0000BC240000}"/>
    <cellStyle name="Normal 56 3" xfId="4144" xr:uid="{00000000-0005-0000-0000-0000BD240000}"/>
    <cellStyle name="Normal 56 4" xfId="4145" xr:uid="{00000000-0005-0000-0000-0000BE240000}"/>
    <cellStyle name="Normal 56 5" xfId="4146" xr:uid="{00000000-0005-0000-0000-0000BF240000}"/>
    <cellStyle name="Normal 56 6" xfId="4147" xr:uid="{00000000-0005-0000-0000-0000C0240000}"/>
    <cellStyle name="Normal 56 7" xfId="4148" xr:uid="{00000000-0005-0000-0000-0000C1240000}"/>
    <cellStyle name="Normal 56 8" xfId="4149" xr:uid="{00000000-0005-0000-0000-0000C2240000}"/>
    <cellStyle name="Normal 57" xfId="4150" xr:uid="{00000000-0005-0000-0000-0000C3240000}"/>
    <cellStyle name="Normal 57 2" xfId="4151" xr:uid="{00000000-0005-0000-0000-0000C4240000}"/>
    <cellStyle name="Normal 57 3" xfId="4152" xr:uid="{00000000-0005-0000-0000-0000C5240000}"/>
    <cellStyle name="Normal 57 4" xfId="4153" xr:uid="{00000000-0005-0000-0000-0000C6240000}"/>
    <cellStyle name="Normal 57 5" xfId="4154" xr:uid="{00000000-0005-0000-0000-0000C7240000}"/>
    <cellStyle name="Normal 57 6" xfId="4155" xr:uid="{00000000-0005-0000-0000-0000C8240000}"/>
    <cellStyle name="Normal 57 7" xfId="4156" xr:uid="{00000000-0005-0000-0000-0000C9240000}"/>
    <cellStyle name="Normal 57 8" xfId="4157" xr:uid="{00000000-0005-0000-0000-0000CA240000}"/>
    <cellStyle name="Normal 58" xfId="4158" xr:uid="{00000000-0005-0000-0000-0000CB240000}"/>
    <cellStyle name="Normal 58 2" xfId="4159" xr:uid="{00000000-0005-0000-0000-0000CC240000}"/>
    <cellStyle name="Normal 58 3" xfId="4160" xr:uid="{00000000-0005-0000-0000-0000CD240000}"/>
    <cellStyle name="Normal 58 4" xfId="4161" xr:uid="{00000000-0005-0000-0000-0000CE240000}"/>
    <cellStyle name="Normal 58 5" xfId="4162" xr:uid="{00000000-0005-0000-0000-0000CF240000}"/>
    <cellStyle name="Normal 58 6" xfId="4163" xr:uid="{00000000-0005-0000-0000-0000D0240000}"/>
    <cellStyle name="Normal 58 7" xfId="4164" xr:uid="{00000000-0005-0000-0000-0000D1240000}"/>
    <cellStyle name="Normal 58 8" xfId="4165" xr:uid="{00000000-0005-0000-0000-0000D2240000}"/>
    <cellStyle name="Normal 59" xfId="4166" xr:uid="{00000000-0005-0000-0000-0000D3240000}"/>
    <cellStyle name="Normal 59 2" xfId="4167" xr:uid="{00000000-0005-0000-0000-0000D4240000}"/>
    <cellStyle name="Normal 59 3" xfId="4168" xr:uid="{00000000-0005-0000-0000-0000D5240000}"/>
    <cellStyle name="Normal 59 4" xfId="4169" xr:uid="{00000000-0005-0000-0000-0000D6240000}"/>
    <cellStyle name="Normal 59 5" xfId="4170" xr:uid="{00000000-0005-0000-0000-0000D7240000}"/>
    <cellStyle name="Normal 59 6" xfId="4171" xr:uid="{00000000-0005-0000-0000-0000D8240000}"/>
    <cellStyle name="Normal 59 7" xfId="4172" xr:uid="{00000000-0005-0000-0000-0000D9240000}"/>
    <cellStyle name="Normal 59 8" xfId="4173" xr:uid="{00000000-0005-0000-0000-0000DA240000}"/>
    <cellStyle name="Normal 6" xfId="613" xr:uid="{00000000-0005-0000-0000-0000DB240000}"/>
    <cellStyle name="Normal-- 6" xfId="4546" xr:uid="{00000000-0005-0000-0000-0000DC240000}"/>
    <cellStyle name="Normal 6 10" xfId="4174" xr:uid="{00000000-0005-0000-0000-0000DD240000}"/>
    <cellStyle name="Normal 6 10 2" xfId="4175" xr:uid="{00000000-0005-0000-0000-0000DE240000}"/>
    <cellStyle name="Normal 6 100" xfId="4176" xr:uid="{00000000-0005-0000-0000-0000DF240000}"/>
    <cellStyle name="Normal 6 101" xfId="4177" xr:uid="{00000000-0005-0000-0000-0000E0240000}"/>
    <cellStyle name="Normal 6 102" xfId="4178" xr:uid="{00000000-0005-0000-0000-0000E1240000}"/>
    <cellStyle name="Normal 6 103" xfId="4179" xr:uid="{00000000-0005-0000-0000-0000E2240000}"/>
    <cellStyle name="Normal 6 104" xfId="4180" xr:uid="{00000000-0005-0000-0000-0000E3240000}"/>
    <cellStyle name="Normal 6 105" xfId="4181" xr:uid="{00000000-0005-0000-0000-0000E4240000}"/>
    <cellStyle name="Normal 6 106" xfId="4182" xr:uid="{00000000-0005-0000-0000-0000E5240000}"/>
    <cellStyle name="Normal 6 107" xfId="4183" xr:uid="{00000000-0005-0000-0000-0000E6240000}"/>
    <cellStyle name="Normal 6 108" xfId="4184" xr:uid="{00000000-0005-0000-0000-0000E7240000}"/>
    <cellStyle name="Normal 6 109" xfId="4185" xr:uid="{00000000-0005-0000-0000-0000E8240000}"/>
    <cellStyle name="Normal 6 11" xfId="4186" xr:uid="{00000000-0005-0000-0000-0000E9240000}"/>
    <cellStyle name="Normal 6 11 2" xfId="4187" xr:uid="{00000000-0005-0000-0000-0000EA240000}"/>
    <cellStyle name="Normal 6 110" xfId="4188" xr:uid="{00000000-0005-0000-0000-0000EB240000}"/>
    <cellStyle name="Normal 6 111" xfId="4189" xr:uid="{00000000-0005-0000-0000-0000EC240000}"/>
    <cellStyle name="Normal 6 112" xfId="4190" xr:uid="{00000000-0005-0000-0000-0000ED240000}"/>
    <cellStyle name="Normal 6 113" xfId="4191" xr:uid="{00000000-0005-0000-0000-0000EE240000}"/>
    <cellStyle name="Normal 6 114" xfId="4192" xr:uid="{00000000-0005-0000-0000-0000EF240000}"/>
    <cellStyle name="Normal 6 115" xfId="4193" xr:uid="{00000000-0005-0000-0000-0000F0240000}"/>
    <cellStyle name="Normal 6 116" xfId="4194" xr:uid="{00000000-0005-0000-0000-0000F1240000}"/>
    <cellStyle name="Normal 6 117" xfId="4195" xr:uid="{00000000-0005-0000-0000-0000F2240000}"/>
    <cellStyle name="Normal 6 12" xfId="4196" xr:uid="{00000000-0005-0000-0000-0000F3240000}"/>
    <cellStyle name="Normal 6 12 2" xfId="4197" xr:uid="{00000000-0005-0000-0000-0000F4240000}"/>
    <cellStyle name="Normal 6 13" xfId="4198" xr:uid="{00000000-0005-0000-0000-0000F5240000}"/>
    <cellStyle name="Normal 6 13 2" xfId="4199" xr:uid="{00000000-0005-0000-0000-0000F6240000}"/>
    <cellStyle name="Normal 6 14" xfId="4200" xr:uid="{00000000-0005-0000-0000-0000F7240000}"/>
    <cellStyle name="Normal 6 14 2" xfId="4201" xr:uid="{00000000-0005-0000-0000-0000F8240000}"/>
    <cellStyle name="Normal 6 15" xfId="4202" xr:uid="{00000000-0005-0000-0000-0000F9240000}"/>
    <cellStyle name="Normal 6 15 2" xfId="4203" xr:uid="{00000000-0005-0000-0000-0000FA240000}"/>
    <cellStyle name="Normal 6 16" xfId="4204" xr:uid="{00000000-0005-0000-0000-0000FB240000}"/>
    <cellStyle name="Normal 6 16 2" xfId="4205" xr:uid="{00000000-0005-0000-0000-0000FC240000}"/>
    <cellStyle name="Normal 6 17" xfId="4206" xr:uid="{00000000-0005-0000-0000-0000FD240000}"/>
    <cellStyle name="Normal 6 17 2" xfId="4207" xr:uid="{00000000-0005-0000-0000-0000FE240000}"/>
    <cellStyle name="Normal 6 18" xfId="4208" xr:uid="{00000000-0005-0000-0000-0000FF240000}"/>
    <cellStyle name="Normal 6 18 2" xfId="4209" xr:uid="{00000000-0005-0000-0000-000000250000}"/>
    <cellStyle name="Normal 6 19" xfId="4210" xr:uid="{00000000-0005-0000-0000-000001250000}"/>
    <cellStyle name="Normal 6 19 2" xfId="4211" xr:uid="{00000000-0005-0000-0000-000002250000}"/>
    <cellStyle name="Normal 6 2" xfId="4212" xr:uid="{00000000-0005-0000-0000-000003250000}"/>
    <cellStyle name="Normal 6 2 2" xfId="4213" xr:uid="{00000000-0005-0000-0000-000004250000}"/>
    <cellStyle name="Normal 6 2 3" xfId="4214" xr:uid="{00000000-0005-0000-0000-000005250000}"/>
    <cellStyle name="Normal 6 2 4" xfId="4215" xr:uid="{00000000-0005-0000-0000-000006250000}"/>
    <cellStyle name="Normal 6 2 5" xfId="4216" xr:uid="{00000000-0005-0000-0000-000007250000}"/>
    <cellStyle name="Normal 6 20" xfId="4217" xr:uid="{00000000-0005-0000-0000-000008250000}"/>
    <cellStyle name="Normal 6 20 2" xfId="4218" xr:uid="{00000000-0005-0000-0000-000009250000}"/>
    <cellStyle name="Normal 6 21" xfId="4219" xr:uid="{00000000-0005-0000-0000-00000A250000}"/>
    <cellStyle name="Normal 6 21 2" xfId="4220" xr:uid="{00000000-0005-0000-0000-00000B250000}"/>
    <cellStyle name="Normal 6 21 2 2" xfId="4221" xr:uid="{00000000-0005-0000-0000-00000C250000}"/>
    <cellStyle name="Normal 6 21 3" xfId="4222" xr:uid="{00000000-0005-0000-0000-00000D250000}"/>
    <cellStyle name="Normal 6 21 4" xfId="4223" xr:uid="{00000000-0005-0000-0000-00000E250000}"/>
    <cellStyle name="Normal 6 22" xfId="4224" xr:uid="{00000000-0005-0000-0000-00000F250000}"/>
    <cellStyle name="Normal 6 22 2" xfId="4225" xr:uid="{00000000-0005-0000-0000-000010250000}"/>
    <cellStyle name="Normal 6 22 2 2" xfId="4226" xr:uid="{00000000-0005-0000-0000-000011250000}"/>
    <cellStyle name="Normal 6 22 3" xfId="4227" xr:uid="{00000000-0005-0000-0000-000012250000}"/>
    <cellStyle name="Normal 6 22 4" xfId="4228" xr:uid="{00000000-0005-0000-0000-000013250000}"/>
    <cellStyle name="Normal 6 23" xfId="4229" xr:uid="{00000000-0005-0000-0000-000014250000}"/>
    <cellStyle name="Normal 6 23 2" xfId="4230" xr:uid="{00000000-0005-0000-0000-000015250000}"/>
    <cellStyle name="Normal 6 24" xfId="4231" xr:uid="{00000000-0005-0000-0000-000016250000}"/>
    <cellStyle name="Normal 6 24 2" xfId="4232" xr:uid="{00000000-0005-0000-0000-000017250000}"/>
    <cellStyle name="Normal 6 25" xfId="4233" xr:uid="{00000000-0005-0000-0000-000018250000}"/>
    <cellStyle name="Normal 6 25 2" xfId="4234" xr:uid="{00000000-0005-0000-0000-000019250000}"/>
    <cellStyle name="Normal 6 26" xfId="4235" xr:uid="{00000000-0005-0000-0000-00001A250000}"/>
    <cellStyle name="Normal 6 26 2" xfId="4236" xr:uid="{00000000-0005-0000-0000-00001B250000}"/>
    <cellStyle name="Normal 6 27" xfId="4237" xr:uid="{00000000-0005-0000-0000-00001C250000}"/>
    <cellStyle name="Normal 6 27 2" xfId="4238" xr:uid="{00000000-0005-0000-0000-00001D250000}"/>
    <cellStyle name="Normal 6 28" xfId="4239" xr:uid="{00000000-0005-0000-0000-00001E250000}"/>
    <cellStyle name="Normal 6 28 2" xfId="4240" xr:uid="{00000000-0005-0000-0000-00001F250000}"/>
    <cellStyle name="Normal 6 29" xfId="4241" xr:uid="{00000000-0005-0000-0000-000020250000}"/>
    <cellStyle name="Normal 6 29 2" xfId="4242" xr:uid="{00000000-0005-0000-0000-000021250000}"/>
    <cellStyle name="Normal 6 3" xfId="4243" xr:uid="{00000000-0005-0000-0000-000022250000}"/>
    <cellStyle name="Normal 6 3 2" xfId="4244" xr:uid="{00000000-0005-0000-0000-000023250000}"/>
    <cellStyle name="Normal 6 3 3" xfId="4245" xr:uid="{00000000-0005-0000-0000-000024250000}"/>
    <cellStyle name="Normal 6 3 4" xfId="4246" xr:uid="{00000000-0005-0000-0000-000025250000}"/>
    <cellStyle name="Normal 6 30" xfId="4247" xr:uid="{00000000-0005-0000-0000-000026250000}"/>
    <cellStyle name="Normal 6 31" xfId="4248" xr:uid="{00000000-0005-0000-0000-000027250000}"/>
    <cellStyle name="Normal 6 32" xfId="4249" xr:uid="{00000000-0005-0000-0000-000028250000}"/>
    <cellStyle name="Normal 6 33" xfId="4250" xr:uid="{00000000-0005-0000-0000-000029250000}"/>
    <cellStyle name="Normal 6 34" xfId="4251" xr:uid="{00000000-0005-0000-0000-00002A250000}"/>
    <cellStyle name="Normal 6 35" xfId="4252" xr:uid="{00000000-0005-0000-0000-00002B250000}"/>
    <cellStyle name="Normal 6 36" xfId="4253" xr:uid="{00000000-0005-0000-0000-00002C250000}"/>
    <cellStyle name="Normal 6 37" xfId="4254" xr:uid="{00000000-0005-0000-0000-00002D250000}"/>
    <cellStyle name="Normal 6 38" xfId="4255" xr:uid="{00000000-0005-0000-0000-00002E250000}"/>
    <cellStyle name="Normal 6 39" xfId="4256" xr:uid="{00000000-0005-0000-0000-00002F250000}"/>
    <cellStyle name="Normal 6 4" xfId="4257" xr:uid="{00000000-0005-0000-0000-000030250000}"/>
    <cellStyle name="Normal 6 4 2" xfId="4258" xr:uid="{00000000-0005-0000-0000-000031250000}"/>
    <cellStyle name="Normal 6 40" xfId="4259" xr:uid="{00000000-0005-0000-0000-000032250000}"/>
    <cellStyle name="Normal 6 41" xfId="4260" xr:uid="{00000000-0005-0000-0000-000033250000}"/>
    <cellStyle name="Normal 6 42" xfId="4261" xr:uid="{00000000-0005-0000-0000-000034250000}"/>
    <cellStyle name="Normal 6 43" xfId="4262" xr:uid="{00000000-0005-0000-0000-000035250000}"/>
    <cellStyle name="Normal 6 44" xfId="4263" xr:uid="{00000000-0005-0000-0000-000036250000}"/>
    <cellStyle name="Normal 6 45" xfId="4264" xr:uid="{00000000-0005-0000-0000-000037250000}"/>
    <cellStyle name="Normal 6 46" xfId="4265" xr:uid="{00000000-0005-0000-0000-000038250000}"/>
    <cellStyle name="Normal 6 47" xfId="4266" xr:uid="{00000000-0005-0000-0000-000039250000}"/>
    <cellStyle name="Normal 6 48" xfId="4267" xr:uid="{00000000-0005-0000-0000-00003A250000}"/>
    <cellStyle name="Normal 6 49" xfId="4268" xr:uid="{00000000-0005-0000-0000-00003B250000}"/>
    <cellStyle name="Normal 6 5" xfId="4269" xr:uid="{00000000-0005-0000-0000-00003C250000}"/>
    <cellStyle name="Normal 6 5 2" xfId="4270" xr:uid="{00000000-0005-0000-0000-00003D250000}"/>
    <cellStyle name="Normal 6 50" xfId="4271" xr:uid="{00000000-0005-0000-0000-00003E250000}"/>
    <cellStyle name="Normal 6 51" xfId="4272" xr:uid="{00000000-0005-0000-0000-00003F250000}"/>
    <cellStyle name="Normal 6 52" xfId="4273" xr:uid="{00000000-0005-0000-0000-000040250000}"/>
    <cellStyle name="Normal 6 53" xfId="4274" xr:uid="{00000000-0005-0000-0000-000041250000}"/>
    <cellStyle name="Normal 6 54" xfId="4275" xr:uid="{00000000-0005-0000-0000-000042250000}"/>
    <cellStyle name="Normal 6 55" xfId="4276" xr:uid="{00000000-0005-0000-0000-000043250000}"/>
    <cellStyle name="Normal 6 56" xfId="4277" xr:uid="{00000000-0005-0000-0000-000044250000}"/>
    <cellStyle name="Normal 6 57" xfId="4278" xr:uid="{00000000-0005-0000-0000-000045250000}"/>
    <cellStyle name="Normal 6 58" xfId="4279" xr:uid="{00000000-0005-0000-0000-000046250000}"/>
    <cellStyle name="Normal 6 59" xfId="4280" xr:uid="{00000000-0005-0000-0000-000047250000}"/>
    <cellStyle name="Normal 6 6" xfId="4281" xr:uid="{00000000-0005-0000-0000-000048250000}"/>
    <cellStyle name="Normal 6 6 2" xfId="4282" xr:uid="{00000000-0005-0000-0000-000049250000}"/>
    <cellStyle name="Normal 6 60" xfId="4283" xr:uid="{00000000-0005-0000-0000-00004A250000}"/>
    <cellStyle name="Normal 6 61" xfId="4284" xr:uid="{00000000-0005-0000-0000-00004B250000}"/>
    <cellStyle name="Normal 6 62" xfId="4285" xr:uid="{00000000-0005-0000-0000-00004C250000}"/>
    <cellStyle name="Normal 6 63" xfId="4286" xr:uid="{00000000-0005-0000-0000-00004D250000}"/>
    <cellStyle name="Normal 6 64" xfId="4287" xr:uid="{00000000-0005-0000-0000-00004E250000}"/>
    <cellStyle name="Normal 6 65" xfId="4288" xr:uid="{00000000-0005-0000-0000-00004F250000}"/>
    <cellStyle name="Normal 6 66" xfId="4289" xr:uid="{00000000-0005-0000-0000-000050250000}"/>
    <cellStyle name="Normal 6 67" xfId="4290" xr:uid="{00000000-0005-0000-0000-000051250000}"/>
    <cellStyle name="Normal 6 68" xfId="4291" xr:uid="{00000000-0005-0000-0000-000052250000}"/>
    <cellStyle name="Normal 6 69" xfId="4292" xr:uid="{00000000-0005-0000-0000-000053250000}"/>
    <cellStyle name="Normal 6 7" xfId="4293" xr:uid="{00000000-0005-0000-0000-000054250000}"/>
    <cellStyle name="Normal 6 7 2" xfId="4294" xr:uid="{00000000-0005-0000-0000-000055250000}"/>
    <cellStyle name="Normal 6 70" xfId="4295" xr:uid="{00000000-0005-0000-0000-000056250000}"/>
    <cellStyle name="Normal 6 71" xfId="4296" xr:uid="{00000000-0005-0000-0000-000057250000}"/>
    <cellStyle name="Normal 6 72" xfId="4297" xr:uid="{00000000-0005-0000-0000-000058250000}"/>
    <cellStyle name="Normal 6 73" xfId="4298" xr:uid="{00000000-0005-0000-0000-000059250000}"/>
    <cellStyle name="Normal 6 74" xfId="4299" xr:uid="{00000000-0005-0000-0000-00005A250000}"/>
    <cellStyle name="Normal 6 75" xfId="4300" xr:uid="{00000000-0005-0000-0000-00005B250000}"/>
    <cellStyle name="Normal 6 76" xfId="4301" xr:uid="{00000000-0005-0000-0000-00005C250000}"/>
    <cellStyle name="Normal 6 77" xfId="4302" xr:uid="{00000000-0005-0000-0000-00005D250000}"/>
    <cellStyle name="Normal 6 78" xfId="4303" xr:uid="{00000000-0005-0000-0000-00005E250000}"/>
    <cellStyle name="Normal 6 79" xfId="4304" xr:uid="{00000000-0005-0000-0000-00005F250000}"/>
    <cellStyle name="Normal 6 8" xfId="4305" xr:uid="{00000000-0005-0000-0000-000060250000}"/>
    <cellStyle name="Normal 6 8 2" xfId="4306" xr:uid="{00000000-0005-0000-0000-000061250000}"/>
    <cellStyle name="Normal 6 80" xfId="4307" xr:uid="{00000000-0005-0000-0000-000062250000}"/>
    <cellStyle name="Normal 6 81" xfId="4308" xr:uid="{00000000-0005-0000-0000-000063250000}"/>
    <cellStyle name="Normal 6 82" xfId="4309" xr:uid="{00000000-0005-0000-0000-000064250000}"/>
    <cellStyle name="Normal 6 83" xfId="4310" xr:uid="{00000000-0005-0000-0000-000065250000}"/>
    <cellStyle name="Normal 6 84" xfId="4311" xr:uid="{00000000-0005-0000-0000-000066250000}"/>
    <cellStyle name="Normal 6 85" xfId="4312" xr:uid="{00000000-0005-0000-0000-000067250000}"/>
    <cellStyle name="Normal 6 86" xfId="4313" xr:uid="{00000000-0005-0000-0000-000068250000}"/>
    <cellStyle name="Normal 6 87" xfId="4314" xr:uid="{00000000-0005-0000-0000-000069250000}"/>
    <cellStyle name="Normal 6 88" xfId="4315" xr:uid="{00000000-0005-0000-0000-00006A250000}"/>
    <cellStyle name="Normal 6 89" xfId="4316" xr:uid="{00000000-0005-0000-0000-00006B250000}"/>
    <cellStyle name="Normal 6 9" xfId="4317" xr:uid="{00000000-0005-0000-0000-00006C250000}"/>
    <cellStyle name="Normal 6 9 2" xfId="4318" xr:uid="{00000000-0005-0000-0000-00006D250000}"/>
    <cellStyle name="Normal 6 90" xfId="4319" xr:uid="{00000000-0005-0000-0000-00006E250000}"/>
    <cellStyle name="Normal 6 91" xfId="4320" xr:uid="{00000000-0005-0000-0000-00006F250000}"/>
    <cellStyle name="Normal 6 92" xfId="4321" xr:uid="{00000000-0005-0000-0000-000070250000}"/>
    <cellStyle name="Normal 6 93" xfId="4322" xr:uid="{00000000-0005-0000-0000-000071250000}"/>
    <cellStyle name="Normal 6 94" xfId="4323" xr:uid="{00000000-0005-0000-0000-000072250000}"/>
    <cellStyle name="Normal 6 95" xfId="4324" xr:uid="{00000000-0005-0000-0000-000073250000}"/>
    <cellStyle name="Normal 6 96" xfId="4325" xr:uid="{00000000-0005-0000-0000-000074250000}"/>
    <cellStyle name="Normal 6 97" xfId="4326" xr:uid="{00000000-0005-0000-0000-000075250000}"/>
    <cellStyle name="Normal 6 98" xfId="4327" xr:uid="{00000000-0005-0000-0000-000076250000}"/>
    <cellStyle name="Normal 6 99" xfId="4328" xr:uid="{00000000-0005-0000-0000-000077250000}"/>
    <cellStyle name="Normal 60 2" xfId="4329" xr:uid="{00000000-0005-0000-0000-000078250000}"/>
    <cellStyle name="Normal 60 3" xfId="4330" xr:uid="{00000000-0005-0000-0000-000079250000}"/>
    <cellStyle name="Normal 60 4" xfId="4331" xr:uid="{00000000-0005-0000-0000-00007A250000}"/>
    <cellStyle name="Normal 60 5" xfId="4332" xr:uid="{00000000-0005-0000-0000-00007B250000}"/>
    <cellStyle name="Normal 60 6" xfId="4333" xr:uid="{00000000-0005-0000-0000-00007C250000}"/>
    <cellStyle name="Normal 60 7" xfId="4334" xr:uid="{00000000-0005-0000-0000-00007D250000}"/>
    <cellStyle name="Normal 60 8" xfId="4335" xr:uid="{00000000-0005-0000-0000-00007E250000}"/>
    <cellStyle name="Normal 61 2" xfId="4336" xr:uid="{00000000-0005-0000-0000-00007F250000}"/>
    <cellStyle name="Normal 61 3" xfId="4337" xr:uid="{00000000-0005-0000-0000-000080250000}"/>
    <cellStyle name="Normal 61 4" xfId="4338" xr:uid="{00000000-0005-0000-0000-000081250000}"/>
    <cellStyle name="Normal 61 5" xfId="4339" xr:uid="{00000000-0005-0000-0000-000082250000}"/>
    <cellStyle name="Normal 61 6" xfId="4340" xr:uid="{00000000-0005-0000-0000-000083250000}"/>
    <cellStyle name="Normal 61 7" xfId="4341" xr:uid="{00000000-0005-0000-0000-000084250000}"/>
    <cellStyle name="Normal 61 8" xfId="4342" xr:uid="{00000000-0005-0000-0000-000085250000}"/>
    <cellStyle name="Normal 62 2" xfId="4343" xr:uid="{00000000-0005-0000-0000-000086250000}"/>
    <cellStyle name="Normal 62 3" xfId="4344" xr:uid="{00000000-0005-0000-0000-000087250000}"/>
    <cellStyle name="Normal 62 4" xfId="4345" xr:uid="{00000000-0005-0000-0000-000088250000}"/>
    <cellStyle name="Normal 62 5" xfId="4346" xr:uid="{00000000-0005-0000-0000-000089250000}"/>
    <cellStyle name="Normal 62 6" xfId="4347" xr:uid="{00000000-0005-0000-0000-00008A250000}"/>
    <cellStyle name="Normal 62 7" xfId="4348" xr:uid="{00000000-0005-0000-0000-00008B250000}"/>
    <cellStyle name="Normal 62 8" xfId="4349" xr:uid="{00000000-0005-0000-0000-00008C250000}"/>
    <cellStyle name="Normal 63 2" xfId="4350" xr:uid="{00000000-0005-0000-0000-00008D250000}"/>
    <cellStyle name="Normal 63 3" xfId="4351" xr:uid="{00000000-0005-0000-0000-00008E250000}"/>
    <cellStyle name="Normal 63 4" xfId="4352" xr:uid="{00000000-0005-0000-0000-00008F250000}"/>
    <cellStyle name="Normal 63 5" xfId="4353" xr:uid="{00000000-0005-0000-0000-000090250000}"/>
    <cellStyle name="Normal 63 6" xfId="4354" xr:uid="{00000000-0005-0000-0000-000091250000}"/>
    <cellStyle name="Normal 63 7" xfId="4355" xr:uid="{00000000-0005-0000-0000-000092250000}"/>
    <cellStyle name="Normal 63 8" xfId="4356" xr:uid="{00000000-0005-0000-0000-000093250000}"/>
    <cellStyle name="Normal 64 2" xfId="4357" xr:uid="{00000000-0005-0000-0000-000094250000}"/>
    <cellStyle name="Normal 64 3" xfId="4358" xr:uid="{00000000-0005-0000-0000-000095250000}"/>
    <cellStyle name="Normal 64 4" xfId="4359" xr:uid="{00000000-0005-0000-0000-000096250000}"/>
    <cellStyle name="Normal 64 5" xfId="4360" xr:uid="{00000000-0005-0000-0000-000097250000}"/>
    <cellStyle name="Normal 64 6" xfId="4361" xr:uid="{00000000-0005-0000-0000-000098250000}"/>
    <cellStyle name="Normal 64 7" xfId="4362" xr:uid="{00000000-0005-0000-0000-000099250000}"/>
    <cellStyle name="Normal 64 8" xfId="4363" xr:uid="{00000000-0005-0000-0000-00009A250000}"/>
    <cellStyle name="Normal 65" xfId="4364" xr:uid="{00000000-0005-0000-0000-00009B250000}"/>
    <cellStyle name="Normal 65 2" xfId="4365" xr:uid="{00000000-0005-0000-0000-00009C250000}"/>
    <cellStyle name="Normal 65 3" xfId="4366" xr:uid="{00000000-0005-0000-0000-00009D250000}"/>
    <cellStyle name="Normal 65 4" xfId="4367" xr:uid="{00000000-0005-0000-0000-00009E250000}"/>
    <cellStyle name="Normal 65 5" xfId="4368" xr:uid="{00000000-0005-0000-0000-00009F250000}"/>
    <cellStyle name="Normal 65 6" xfId="4369" xr:uid="{00000000-0005-0000-0000-0000A0250000}"/>
    <cellStyle name="Normal 65 7" xfId="4370" xr:uid="{00000000-0005-0000-0000-0000A1250000}"/>
    <cellStyle name="Normal 65 8" xfId="4371" xr:uid="{00000000-0005-0000-0000-0000A2250000}"/>
    <cellStyle name="Normal 67 2" xfId="4372" xr:uid="{00000000-0005-0000-0000-0000A3250000}"/>
    <cellStyle name="Normal 67 3" xfId="4373" xr:uid="{00000000-0005-0000-0000-0000A4250000}"/>
    <cellStyle name="Normal 67 4" xfId="4374" xr:uid="{00000000-0005-0000-0000-0000A5250000}"/>
    <cellStyle name="Normal 67 5" xfId="4375" xr:uid="{00000000-0005-0000-0000-0000A6250000}"/>
    <cellStyle name="Normal 67 6" xfId="4376" xr:uid="{00000000-0005-0000-0000-0000A7250000}"/>
    <cellStyle name="Normal 67 7" xfId="4377" xr:uid="{00000000-0005-0000-0000-0000A8250000}"/>
    <cellStyle name="Normal 67 8" xfId="4378" xr:uid="{00000000-0005-0000-0000-0000A9250000}"/>
    <cellStyle name="Normal 69 2" xfId="4379" xr:uid="{00000000-0005-0000-0000-0000AA250000}"/>
    <cellStyle name="Normal 69 3" xfId="4380" xr:uid="{00000000-0005-0000-0000-0000AB250000}"/>
    <cellStyle name="Normal 69 4" xfId="4381" xr:uid="{00000000-0005-0000-0000-0000AC250000}"/>
    <cellStyle name="Normal 69 5" xfId="4382" xr:uid="{00000000-0005-0000-0000-0000AD250000}"/>
    <cellStyle name="Normal 69 6" xfId="4383" xr:uid="{00000000-0005-0000-0000-0000AE250000}"/>
    <cellStyle name="Normal 69 7" xfId="4384" xr:uid="{00000000-0005-0000-0000-0000AF250000}"/>
    <cellStyle name="Normal 69 8" xfId="4385" xr:uid="{00000000-0005-0000-0000-0000B0250000}"/>
    <cellStyle name="Normal 7" xfId="4386" xr:uid="{00000000-0005-0000-0000-0000B1250000}"/>
    <cellStyle name="Normal-- 7" xfId="4547" xr:uid="{00000000-0005-0000-0000-0000B2250000}"/>
    <cellStyle name="Normal 7 10" xfId="4387" xr:uid="{00000000-0005-0000-0000-0000B3250000}"/>
    <cellStyle name="Normal 7 11" xfId="4388" xr:uid="{00000000-0005-0000-0000-0000B4250000}"/>
    <cellStyle name="Normal 7 12" xfId="4389" xr:uid="{00000000-0005-0000-0000-0000B5250000}"/>
    <cellStyle name="Normal 7 13" xfId="4390" xr:uid="{00000000-0005-0000-0000-0000B6250000}"/>
    <cellStyle name="Normal 7 14" xfId="4391" xr:uid="{00000000-0005-0000-0000-0000B7250000}"/>
    <cellStyle name="Normal 7 15" xfId="4392" xr:uid="{00000000-0005-0000-0000-0000B8250000}"/>
    <cellStyle name="Normal 7 16" xfId="4393" xr:uid="{00000000-0005-0000-0000-0000B9250000}"/>
    <cellStyle name="Normal 7 17" xfId="4394" xr:uid="{00000000-0005-0000-0000-0000BA250000}"/>
    <cellStyle name="Normal 7 18" xfId="4395" xr:uid="{00000000-0005-0000-0000-0000BB250000}"/>
    <cellStyle name="Normal 7 19" xfId="4396" xr:uid="{00000000-0005-0000-0000-0000BC250000}"/>
    <cellStyle name="Normal 7 2" xfId="4397" xr:uid="{00000000-0005-0000-0000-0000BD250000}"/>
    <cellStyle name="Normal 7 2 2" xfId="4398" xr:uid="{00000000-0005-0000-0000-0000BE250000}"/>
    <cellStyle name="Normal 7 2 3" xfId="4399" xr:uid="{00000000-0005-0000-0000-0000BF250000}"/>
    <cellStyle name="Normal 7 2 4" xfId="4400" xr:uid="{00000000-0005-0000-0000-0000C0250000}"/>
    <cellStyle name="Normal 7 20" xfId="4401" xr:uid="{00000000-0005-0000-0000-0000C1250000}"/>
    <cellStyle name="Normal 7 21" xfId="4402" xr:uid="{00000000-0005-0000-0000-0000C2250000}"/>
    <cellStyle name="Normal 7 22" xfId="4403" xr:uid="{00000000-0005-0000-0000-0000C3250000}"/>
    <cellStyle name="Normal 7 23" xfId="4404" xr:uid="{00000000-0005-0000-0000-0000C4250000}"/>
    <cellStyle name="Normal 7 24" xfId="4405" xr:uid="{00000000-0005-0000-0000-0000C5250000}"/>
    <cellStyle name="Normal 7 25" xfId="4406" xr:uid="{00000000-0005-0000-0000-0000C6250000}"/>
    <cellStyle name="Normal 7 26" xfId="4407" xr:uid="{00000000-0005-0000-0000-0000C7250000}"/>
    <cellStyle name="Normal 7 27" xfId="4408" xr:uid="{00000000-0005-0000-0000-0000C8250000}"/>
    <cellStyle name="Normal 7 28" xfId="4409" xr:uid="{00000000-0005-0000-0000-0000C9250000}"/>
    <cellStyle name="Normal 7 29" xfId="4410" xr:uid="{00000000-0005-0000-0000-0000CA250000}"/>
    <cellStyle name="Normal 7 3" xfId="4411" xr:uid="{00000000-0005-0000-0000-0000CB250000}"/>
    <cellStyle name="Normal 7 30" xfId="4412" xr:uid="{00000000-0005-0000-0000-0000CC250000}"/>
    <cellStyle name="Normal 7 31" xfId="4413" xr:uid="{00000000-0005-0000-0000-0000CD250000}"/>
    <cellStyle name="Normal 7 32" xfId="4414" xr:uid="{00000000-0005-0000-0000-0000CE250000}"/>
    <cellStyle name="Normal 7 33" xfId="4415" xr:uid="{00000000-0005-0000-0000-0000CF250000}"/>
    <cellStyle name="Normal 7 34" xfId="4416" xr:uid="{00000000-0005-0000-0000-0000D0250000}"/>
    <cellStyle name="Normal 7 35" xfId="4417" xr:uid="{00000000-0005-0000-0000-0000D1250000}"/>
    <cellStyle name="Normal 7 36" xfId="4418" xr:uid="{00000000-0005-0000-0000-0000D2250000}"/>
    <cellStyle name="Normal 7 37" xfId="4419" xr:uid="{00000000-0005-0000-0000-0000D3250000}"/>
    <cellStyle name="Normal 7 38" xfId="4420" xr:uid="{00000000-0005-0000-0000-0000D4250000}"/>
    <cellStyle name="Normal 7 4" xfId="4421" xr:uid="{00000000-0005-0000-0000-0000D5250000}"/>
    <cellStyle name="Normal 7 5" xfId="4422" xr:uid="{00000000-0005-0000-0000-0000D6250000}"/>
    <cellStyle name="Normal 7 6" xfId="4423" xr:uid="{00000000-0005-0000-0000-0000D7250000}"/>
    <cellStyle name="Normal 7 7" xfId="4424" xr:uid="{00000000-0005-0000-0000-0000D8250000}"/>
    <cellStyle name="Normal 7 8" xfId="4425" xr:uid="{00000000-0005-0000-0000-0000D9250000}"/>
    <cellStyle name="Normal 7 9" xfId="4426" xr:uid="{00000000-0005-0000-0000-0000DA250000}"/>
    <cellStyle name="Normal 70 2" xfId="4427" xr:uid="{00000000-0005-0000-0000-0000DB250000}"/>
    <cellStyle name="Normal 70 3" xfId="4428" xr:uid="{00000000-0005-0000-0000-0000DC250000}"/>
    <cellStyle name="Normal 70 4" xfId="4429" xr:uid="{00000000-0005-0000-0000-0000DD250000}"/>
    <cellStyle name="Normal 70 5" xfId="4430" xr:uid="{00000000-0005-0000-0000-0000DE250000}"/>
    <cellStyle name="Normal 70 6" xfId="4431" xr:uid="{00000000-0005-0000-0000-0000DF250000}"/>
    <cellStyle name="Normal 70 7" xfId="4432" xr:uid="{00000000-0005-0000-0000-0000E0250000}"/>
    <cellStyle name="Normal 70 8" xfId="4433" xr:uid="{00000000-0005-0000-0000-0000E1250000}"/>
    <cellStyle name="Normal 71 2" xfId="4434" xr:uid="{00000000-0005-0000-0000-0000E2250000}"/>
    <cellStyle name="Normal 71 3" xfId="4435" xr:uid="{00000000-0005-0000-0000-0000E3250000}"/>
    <cellStyle name="Normal 71 4" xfId="4436" xr:uid="{00000000-0005-0000-0000-0000E4250000}"/>
    <cellStyle name="Normal 71 5" xfId="4437" xr:uid="{00000000-0005-0000-0000-0000E5250000}"/>
    <cellStyle name="Normal 71 6" xfId="4438" xr:uid="{00000000-0005-0000-0000-0000E6250000}"/>
    <cellStyle name="Normal 71 7" xfId="4439" xr:uid="{00000000-0005-0000-0000-0000E7250000}"/>
    <cellStyle name="Normal 71 8" xfId="4440" xr:uid="{00000000-0005-0000-0000-0000E8250000}"/>
    <cellStyle name="Normal 72 2" xfId="4441" xr:uid="{00000000-0005-0000-0000-0000E9250000}"/>
    <cellStyle name="Normal 72 3" xfId="4442" xr:uid="{00000000-0005-0000-0000-0000EA250000}"/>
    <cellStyle name="Normal 72 4" xfId="4443" xr:uid="{00000000-0005-0000-0000-0000EB250000}"/>
    <cellStyle name="Normal 72 5" xfId="4444" xr:uid="{00000000-0005-0000-0000-0000EC250000}"/>
    <cellStyle name="Normal 72 6" xfId="4445" xr:uid="{00000000-0005-0000-0000-0000ED250000}"/>
    <cellStyle name="Normal 72 7" xfId="4446" xr:uid="{00000000-0005-0000-0000-0000EE250000}"/>
    <cellStyle name="Normal 72 8" xfId="4447" xr:uid="{00000000-0005-0000-0000-0000EF250000}"/>
    <cellStyle name="Normal 73 2" xfId="4448" xr:uid="{00000000-0005-0000-0000-0000F0250000}"/>
    <cellStyle name="Normal 73 3" xfId="4449" xr:uid="{00000000-0005-0000-0000-0000F1250000}"/>
    <cellStyle name="Normal 73 4" xfId="4450" xr:uid="{00000000-0005-0000-0000-0000F2250000}"/>
    <cellStyle name="Normal 73 5" xfId="4451" xr:uid="{00000000-0005-0000-0000-0000F3250000}"/>
    <cellStyle name="Normal 73 6" xfId="4452" xr:uid="{00000000-0005-0000-0000-0000F4250000}"/>
    <cellStyle name="Normal 73 7" xfId="4453" xr:uid="{00000000-0005-0000-0000-0000F5250000}"/>
    <cellStyle name="Normal 73 8" xfId="4454" xr:uid="{00000000-0005-0000-0000-0000F6250000}"/>
    <cellStyle name="Normal 74 2" xfId="4455" xr:uid="{00000000-0005-0000-0000-0000F7250000}"/>
    <cellStyle name="Normal 74 3" xfId="4456" xr:uid="{00000000-0005-0000-0000-0000F8250000}"/>
    <cellStyle name="Normal 74 4" xfId="4457" xr:uid="{00000000-0005-0000-0000-0000F9250000}"/>
    <cellStyle name="Normal 74 5" xfId="4458" xr:uid="{00000000-0005-0000-0000-0000FA250000}"/>
    <cellStyle name="Normal 74 6" xfId="4459" xr:uid="{00000000-0005-0000-0000-0000FB250000}"/>
    <cellStyle name="Normal 74 7" xfId="4460" xr:uid="{00000000-0005-0000-0000-0000FC250000}"/>
    <cellStyle name="Normal 74 8" xfId="4461" xr:uid="{00000000-0005-0000-0000-0000FD250000}"/>
    <cellStyle name="Normal 75 2" xfId="4462" xr:uid="{00000000-0005-0000-0000-0000FE250000}"/>
    <cellStyle name="Normal 75 3" xfId="4463" xr:uid="{00000000-0005-0000-0000-0000FF250000}"/>
    <cellStyle name="Normal 75 4" xfId="4464" xr:uid="{00000000-0005-0000-0000-000000260000}"/>
    <cellStyle name="Normal 75 5" xfId="4465" xr:uid="{00000000-0005-0000-0000-000001260000}"/>
    <cellStyle name="Normal 75 6" xfId="4466" xr:uid="{00000000-0005-0000-0000-000002260000}"/>
    <cellStyle name="Normal 75 7" xfId="4467" xr:uid="{00000000-0005-0000-0000-000003260000}"/>
    <cellStyle name="Normal 75 8" xfId="4468" xr:uid="{00000000-0005-0000-0000-000004260000}"/>
    <cellStyle name="Normal 76" xfId="4469" xr:uid="{00000000-0005-0000-0000-000005260000}"/>
    <cellStyle name="Normal 77" xfId="4470" xr:uid="{00000000-0005-0000-0000-000006260000}"/>
    <cellStyle name="Normal 8" xfId="4471" xr:uid="{00000000-0005-0000-0000-000007260000}"/>
    <cellStyle name="Normal-- 8" xfId="4548" xr:uid="{00000000-0005-0000-0000-000008260000}"/>
    <cellStyle name="Normal 8 10" xfId="4472" xr:uid="{00000000-0005-0000-0000-000009260000}"/>
    <cellStyle name="Normal 8 11" xfId="4473" xr:uid="{00000000-0005-0000-0000-00000A260000}"/>
    <cellStyle name="Normal 8 12" xfId="4474" xr:uid="{00000000-0005-0000-0000-00000B260000}"/>
    <cellStyle name="Normal 8 13" xfId="4475" xr:uid="{00000000-0005-0000-0000-00000C260000}"/>
    <cellStyle name="Normal 8 14" xfId="4476" xr:uid="{00000000-0005-0000-0000-00000D260000}"/>
    <cellStyle name="Normal 8 15" xfId="4477" xr:uid="{00000000-0005-0000-0000-00000E260000}"/>
    <cellStyle name="Normal 8 16" xfId="4478" xr:uid="{00000000-0005-0000-0000-00000F260000}"/>
    <cellStyle name="Normal 8 17" xfId="4479" xr:uid="{00000000-0005-0000-0000-000010260000}"/>
    <cellStyle name="Normal 8 18" xfId="4480" xr:uid="{00000000-0005-0000-0000-000011260000}"/>
    <cellStyle name="Normal 8 19" xfId="4481" xr:uid="{00000000-0005-0000-0000-000012260000}"/>
    <cellStyle name="Normal 8 2" xfId="4482" xr:uid="{00000000-0005-0000-0000-000013260000}"/>
    <cellStyle name="Normal 8 2 2" xfId="4483" xr:uid="{00000000-0005-0000-0000-000014260000}"/>
    <cellStyle name="Normal 8 2 3" xfId="4484" xr:uid="{00000000-0005-0000-0000-000015260000}"/>
    <cellStyle name="Normal 8 20" xfId="4485" xr:uid="{00000000-0005-0000-0000-000016260000}"/>
    <cellStyle name="Normal 8 21" xfId="4486" xr:uid="{00000000-0005-0000-0000-000017260000}"/>
    <cellStyle name="Normal 8 21 2" xfId="4487" xr:uid="{00000000-0005-0000-0000-000018260000}"/>
    <cellStyle name="Normal 8 21 2 2" xfId="4488" xr:uid="{00000000-0005-0000-0000-000019260000}"/>
    <cellStyle name="Normal 8 21 2 2 2" xfId="4489" xr:uid="{00000000-0005-0000-0000-00001A260000}"/>
    <cellStyle name="Normal 8 21 2 3" xfId="4490" xr:uid="{00000000-0005-0000-0000-00001B260000}"/>
    <cellStyle name="Normal 8 21 3" xfId="4491" xr:uid="{00000000-0005-0000-0000-00001C260000}"/>
    <cellStyle name="Normal 8 21 3 2" xfId="4492" xr:uid="{00000000-0005-0000-0000-00001D260000}"/>
    <cellStyle name="Normal 8 21 4" xfId="4493" xr:uid="{00000000-0005-0000-0000-00001E260000}"/>
    <cellStyle name="Normal 8 22" xfId="4494" xr:uid="{00000000-0005-0000-0000-00001F260000}"/>
    <cellStyle name="Normal 8 22 2" xfId="4495" xr:uid="{00000000-0005-0000-0000-000020260000}"/>
    <cellStyle name="Normal 8 22 2 2" xfId="4496" xr:uid="{00000000-0005-0000-0000-000021260000}"/>
    <cellStyle name="Normal 8 22 2 2 2" xfId="4497" xr:uid="{00000000-0005-0000-0000-000022260000}"/>
    <cellStyle name="Normal 8 22 2 3" xfId="4498" xr:uid="{00000000-0005-0000-0000-000023260000}"/>
    <cellStyle name="Normal 8 22 3" xfId="4499" xr:uid="{00000000-0005-0000-0000-000024260000}"/>
    <cellStyle name="Normal 8 22 3 2" xfId="4500" xr:uid="{00000000-0005-0000-0000-000025260000}"/>
    <cellStyle name="Normal 8 22 4" xfId="4501" xr:uid="{00000000-0005-0000-0000-000026260000}"/>
    <cellStyle name="Normal 8 23" xfId="4502" xr:uid="{00000000-0005-0000-0000-000027260000}"/>
    <cellStyle name="Normal 8 23 2" xfId="4503" xr:uid="{00000000-0005-0000-0000-000028260000}"/>
    <cellStyle name="Normal 8 23 2 2" xfId="4504" xr:uid="{00000000-0005-0000-0000-000029260000}"/>
    <cellStyle name="Normal 8 23 3" xfId="4505" xr:uid="{00000000-0005-0000-0000-00002A260000}"/>
    <cellStyle name="Normal 8 24" xfId="4506" xr:uid="{00000000-0005-0000-0000-00002B260000}"/>
    <cellStyle name="Normal 8 24 2" xfId="4507" xr:uid="{00000000-0005-0000-0000-00002C260000}"/>
    <cellStyle name="Normal 8 25" xfId="4508" xr:uid="{00000000-0005-0000-0000-00002D260000}"/>
    <cellStyle name="Normal 8 26" xfId="4509" xr:uid="{00000000-0005-0000-0000-00002E260000}"/>
    <cellStyle name="Normal 8 27" xfId="4510" xr:uid="{00000000-0005-0000-0000-00002F260000}"/>
    <cellStyle name="Normal 8 28" xfId="4511" xr:uid="{00000000-0005-0000-0000-000030260000}"/>
    <cellStyle name="Normal 8 29" xfId="4512" xr:uid="{00000000-0005-0000-0000-000031260000}"/>
    <cellStyle name="Normal 8 3" xfId="4513" xr:uid="{00000000-0005-0000-0000-000032260000}"/>
    <cellStyle name="Normal 8 3 2" xfId="4514" xr:uid="{00000000-0005-0000-0000-000033260000}"/>
    <cellStyle name="Normal 8 30" xfId="4515" xr:uid="{00000000-0005-0000-0000-000034260000}"/>
    <cellStyle name="Normal 8 31" xfId="4516" xr:uid="{00000000-0005-0000-0000-000035260000}"/>
    <cellStyle name="Normal 8 32" xfId="4517" xr:uid="{00000000-0005-0000-0000-000036260000}"/>
    <cellStyle name="Normal 8 33" xfId="4518" xr:uid="{00000000-0005-0000-0000-000037260000}"/>
    <cellStyle name="Normal 8 34" xfId="4519" xr:uid="{00000000-0005-0000-0000-000038260000}"/>
    <cellStyle name="Normal 8 35" xfId="4520" xr:uid="{00000000-0005-0000-0000-000039260000}"/>
    <cellStyle name="Normal 8 36" xfId="4521" xr:uid="{00000000-0005-0000-0000-00003A260000}"/>
    <cellStyle name="Normal 8 37" xfId="4522" xr:uid="{00000000-0005-0000-0000-00003B260000}"/>
    <cellStyle name="Normal 8 38" xfId="4523" xr:uid="{00000000-0005-0000-0000-00003C260000}"/>
    <cellStyle name="Normal 8 39" xfId="4524" xr:uid="{00000000-0005-0000-0000-00003D260000}"/>
    <cellStyle name="Normal 8 4" xfId="4525" xr:uid="{00000000-0005-0000-0000-00003E260000}"/>
    <cellStyle name="Normal 8 40" xfId="4526" xr:uid="{00000000-0005-0000-0000-00003F260000}"/>
    <cellStyle name="Normal 8 41" xfId="4527" xr:uid="{00000000-0005-0000-0000-000040260000}"/>
    <cellStyle name="Normal 8 42" xfId="4528" xr:uid="{00000000-0005-0000-0000-000041260000}"/>
    <cellStyle name="Normal 8 5" xfId="4529" xr:uid="{00000000-0005-0000-0000-000042260000}"/>
    <cellStyle name="Normal 8 6" xfId="4530" xr:uid="{00000000-0005-0000-0000-000043260000}"/>
    <cellStyle name="Normal 8 7" xfId="4531" xr:uid="{00000000-0005-0000-0000-000044260000}"/>
    <cellStyle name="Normal 8 8" xfId="4532" xr:uid="{00000000-0005-0000-0000-000045260000}"/>
    <cellStyle name="Normal 8 9" xfId="4533" xr:uid="{00000000-0005-0000-0000-000046260000}"/>
    <cellStyle name="Normal 9" xfId="4534" xr:uid="{00000000-0005-0000-0000-000047260000}"/>
    <cellStyle name="Normal 9 2" xfId="4535" xr:uid="{00000000-0005-0000-0000-000048260000}"/>
    <cellStyle name="Normal 9 2 2" xfId="4536" xr:uid="{00000000-0005-0000-0000-000049260000}"/>
    <cellStyle name="Normal 9 3" xfId="4537" xr:uid="{00000000-0005-0000-0000-00004A260000}"/>
    <cellStyle name="Normal 9 4" xfId="4538" xr:uid="{00000000-0005-0000-0000-00004B260000}"/>
    <cellStyle name="Normal 9 5" xfId="4539" xr:uid="{00000000-0005-0000-0000-00004C260000}"/>
    <cellStyle name="Normal 9 6" xfId="4540" xr:uid="{00000000-0005-0000-0000-00004D260000}"/>
    <cellStyle name="Normal2" xfId="4549" xr:uid="{00000000-0005-0000-0000-00004E260000}"/>
    <cellStyle name="Normale_97.98.us" xfId="4550" xr:uid="{00000000-0005-0000-0000-00004F260000}"/>
    <cellStyle name="NormalGB" xfId="4551" xr:uid="{00000000-0005-0000-0000-000050260000}"/>
    <cellStyle name="Normalx" xfId="4552" xr:uid="{00000000-0005-0000-0000-000051260000}"/>
    <cellStyle name="Note 2" xfId="56" xr:uid="{00000000-0005-0000-0000-000052260000}"/>
    <cellStyle name="Note 2 10" xfId="4553" xr:uid="{00000000-0005-0000-0000-000053260000}"/>
    <cellStyle name="Note 2 11" xfId="4554" xr:uid="{00000000-0005-0000-0000-000054260000}"/>
    <cellStyle name="Note 2 12" xfId="9749" xr:uid="{00000000-0005-0000-0000-000055260000}"/>
    <cellStyle name="Note 2 12 10" xfId="10539" xr:uid="{00000000-0005-0000-0000-000056260000}"/>
    <cellStyle name="Note 2 12 11" xfId="10913" xr:uid="{00000000-0005-0000-0000-000057260000}"/>
    <cellStyle name="Note 2 12 12" xfId="10583" xr:uid="{00000000-0005-0000-0000-000058260000}"/>
    <cellStyle name="Note 2 12 13" xfId="10960" xr:uid="{00000000-0005-0000-0000-000059260000}"/>
    <cellStyle name="Note 2 12 14" xfId="11002" xr:uid="{00000000-0005-0000-0000-00005A260000}"/>
    <cellStyle name="Note 2 12 15" xfId="11163" xr:uid="{00000000-0005-0000-0000-00005B260000}"/>
    <cellStyle name="Note 2 12 2" xfId="10474" xr:uid="{00000000-0005-0000-0000-00005C260000}"/>
    <cellStyle name="Note 2 12 3" xfId="10618" xr:uid="{00000000-0005-0000-0000-00005D260000}"/>
    <cellStyle name="Note 2 12 4" xfId="10658" xr:uid="{00000000-0005-0000-0000-00005E260000}"/>
    <cellStyle name="Note 2 12 5" xfId="10686" xr:uid="{00000000-0005-0000-0000-00005F260000}"/>
    <cellStyle name="Note 2 12 6" xfId="10501" xr:uid="{00000000-0005-0000-0000-000060260000}"/>
    <cellStyle name="Note 2 12 7" xfId="10749" xr:uid="{00000000-0005-0000-0000-000061260000}"/>
    <cellStyle name="Note 2 12 8" xfId="10805" xr:uid="{00000000-0005-0000-0000-000062260000}"/>
    <cellStyle name="Note 2 12 9" xfId="10842" xr:uid="{00000000-0005-0000-0000-000063260000}"/>
    <cellStyle name="Note 2 13" xfId="10578" xr:uid="{00000000-0005-0000-0000-000064260000}"/>
    <cellStyle name="Note 2 14" xfId="10651" xr:uid="{00000000-0005-0000-0000-000065260000}"/>
    <cellStyle name="Note 2 15" xfId="10744" xr:uid="{00000000-0005-0000-0000-000066260000}"/>
    <cellStyle name="Note 2 16" xfId="10835" xr:uid="{00000000-0005-0000-0000-000067260000}"/>
    <cellStyle name="Note 2 17" xfId="10885" xr:uid="{00000000-0005-0000-0000-000068260000}"/>
    <cellStyle name="Note 2 18" xfId="11026" xr:uid="{00000000-0005-0000-0000-000069260000}"/>
    <cellStyle name="Note 2 2" xfId="67" xr:uid="{00000000-0005-0000-0000-00006A260000}"/>
    <cellStyle name="Note 2 2 10" xfId="10879" xr:uid="{00000000-0005-0000-0000-00006B260000}"/>
    <cellStyle name="Note 2 2 11" xfId="11034" xr:uid="{00000000-0005-0000-0000-00006C260000}"/>
    <cellStyle name="Note 2 2 2" xfId="87" xr:uid="{00000000-0005-0000-0000-00006D260000}"/>
    <cellStyle name="Note 2 2 2 10" xfId="11048" xr:uid="{00000000-0005-0000-0000-00006E260000}"/>
    <cellStyle name="Note 2 2 2 2" xfId="4555" xr:uid="{00000000-0005-0000-0000-00006F260000}"/>
    <cellStyle name="Note 2 2 2 3" xfId="4556" xr:uid="{00000000-0005-0000-0000-000070260000}"/>
    <cellStyle name="Note 2 2 2 4" xfId="9769" xr:uid="{00000000-0005-0000-0000-000071260000}"/>
    <cellStyle name="Note 2 2 2 4 10" xfId="10899" xr:uid="{00000000-0005-0000-0000-000072260000}"/>
    <cellStyle name="Note 2 2 2 4 11" xfId="10931" xr:uid="{00000000-0005-0000-0000-000073260000}"/>
    <cellStyle name="Note 2 2 2 4 12" xfId="10954" xr:uid="{00000000-0005-0000-0000-000074260000}"/>
    <cellStyle name="Note 2 2 2 4 13" xfId="10978" xr:uid="{00000000-0005-0000-0000-000075260000}"/>
    <cellStyle name="Note 2 2 2 4 14" xfId="11020" xr:uid="{00000000-0005-0000-0000-000076260000}"/>
    <cellStyle name="Note 2 2 2 4 15" xfId="11183" xr:uid="{00000000-0005-0000-0000-000077260000}"/>
    <cellStyle name="Note 2 2 2 4 2" xfId="10598" xr:uid="{00000000-0005-0000-0000-000078260000}"/>
    <cellStyle name="Note 2 2 2 4 3" xfId="10638" xr:uid="{00000000-0005-0000-0000-000079260000}"/>
    <cellStyle name="Note 2 2 2 4 4" xfId="10678" xr:uid="{00000000-0005-0000-0000-00007A260000}"/>
    <cellStyle name="Note 2 2 2 4 5" xfId="10706" xr:uid="{00000000-0005-0000-0000-00007B260000}"/>
    <cellStyle name="Note 2 2 2 4 6" xfId="10721" xr:uid="{00000000-0005-0000-0000-00007C260000}"/>
    <cellStyle name="Note 2 2 2 4 7" xfId="10769" xr:uid="{00000000-0005-0000-0000-00007D260000}"/>
    <cellStyle name="Note 2 2 2 4 8" xfId="10825" xr:uid="{00000000-0005-0000-0000-00007E260000}"/>
    <cellStyle name="Note 2 2 2 4 9" xfId="10862" xr:uid="{00000000-0005-0000-0000-00007F260000}"/>
    <cellStyle name="Note 2 2 2 5" xfId="10558" xr:uid="{00000000-0005-0000-0000-000080260000}"/>
    <cellStyle name="Note 2 2 2 6" xfId="10604" xr:uid="{00000000-0005-0000-0000-000081260000}"/>
    <cellStyle name="Note 2 2 2 7" xfId="10726" xr:uid="{00000000-0005-0000-0000-000082260000}"/>
    <cellStyle name="Note 2 2 2 8" xfId="10782" xr:uid="{00000000-0005-0000-0000-000083260000}"/>
    <cellStyle name="Note 2 2 2 9" xfId="10867" xr:uid="{00000000-0005-0000-0000-000084260000}"/>
    <cellStyle name="Note 2 2 3" xfId="4557" xr:uid="{00000000-0005-0000-0000-000085260000}"/>
    <cellStyle name="Note 2 2 4" xfId="4558" xr:uid="{00000000-0005-0000-0000-000086260000}"/>
    <cellStyle name="Note 2 2 5" xfId="9755" xr:uid="{00000000-0005-0000-0000-000087260000}"/>
    <cellStyle name="Note 2 2 5 10" xfId="10529" xr:uid="{00000000-0005-0000-0000-000088260000}"/>
    <cellStyle name="Note 2 2 5 11" xfId="10919" xr:uid="{00000000-0005-0000-0000-000089260000}"/>
    <cellStyle name="Note 2 2 5 12" xfId="10940" xr:uid="{00000000-0005-0000-0000-00008A260000}"/>
    <cellStyle name="Note 2 2 5 13" xfId="10966" xr:uid="{00000000-0005-0000-0000-00008B260000}"/>
    <cellStyle name="Note 2 2 5 14" xfId="11008" xr:uid="{00000000-0005-0000-0000-00008C260000}"/>
    <cellStyle name="Note 2 2 5 15" xfId="11169" xr:uid="{00000000-0005-0000-0000-00008D260000}"/>
    <cellStyle name="Note 2 2 5 2" xfId="10480" xr:uid="{00000000-0005-0000-0000-00008E260000}"/>
    <cellStyle name="Note 2 2 5 3" xfId="10624" xr:uid="{00000000-0005-0000-0000-00008F260000}"/>
    <cellStyle name="Note 2 2 5 4" xfId="10664" xr:uid="{00000000-0005-0000-0000-000090260000}"/>
    <cellStyle name="Note 2 2 5 5" xfId="10692" xr:uid="{00000000-0005-0000-0000-000091260000}"/>
    <cellStyle name="Note 2 2 5 6" xfId="10495" xr:uid="{00000000-0005-0000-0000-000092260000}"/>
    <cellStyle name="Note 2 2 5 7" xfId="10755" xr:uid="{00000000-0005-0000-0000-000093260000}"/>
    <cellStyle name="Note 2 2 5 8" xfId="10811" xr:uid="{00000000-0005-0000-0000-000094260000}"/>
    <cellStyle name="Note 2 2 5 9" xfId="10848" xr:uid="{00000000-0005-0000-0000-000095260000}"/>
    <cellStyle name="Note 2 2 6" xfId="10570" xr:uid="{00000000-0005-0000-0000-000096260000}"/>
    <cellStyle name="Note 2 2 7" xfId="10643" xr:uid="{00000000-0005-0000-0000-000097260000}"/>
    <cellStyle name="Note 2 2 8" xfId="10738" xr:uid="{00000000-0005-0000-0000-000098260000}"/>
    <cellStyle name="Note 2 2 9" xfId="10829" xr:uid="{00000000-0005-0000-0000-000099260000}"/>
    <cellStyle name="Note 2 3" xfId="81" xr:uid="{00000000-0005-0000-0000-00009A260000}"/>
    <cellStyle name="Note 2 3 2" xfId="4559" xr:uid="{00000000-0005-0000-0000-00009B260000}"/>
    <cellStyle name="Note 2 3 3" xfId="9763" xr:uid="{00000000-0005-0000-0000-00009C260000}"/>
    <cellStyle name="Note 2 3 3 10" xfId="10545" xr:uid="{00000000-0005-0000-0000-00009D260000}"/>
    <cellStyle name="Note 2 3 3 11" xfId="10925" xr:uid="{00000000-0005-0000-0000-00009E260000}"/>
    <cellStyle name="Note 2 3 3 12" xfId="10948" xr:uid="{00000000-0005-0000-0000-00009F260000}"/>
    <cellStyle name="Note 2 3 3 13" xfId="10972" xr:uid="{00000000-0005-0000-0000-0000A0260000}"/>
    <cellStyle name="Note 2 3 3 14" xfId="11014" xr:uid="{00000000-0005-0000-0000-0000A1260000}"/>
    <cellStyle name="Note 2 3 3 15" xfId="11177" xr:uid="{00000000-0005-0000-0000-0000A2260000}"/>
    <cellStyle name="Note 2 3 3 2" xfId="10462" xr:uid="{00000000-0005-0000-0000-0000A3260000}"/>
    <cellStyle name="Note 2 3 3 3" xfId="10632" xr:uid="{00000000-0005-0000-0000-0000A4260000}"/>
    <cellStyle name="Note 2 3 3 4" xfId="10672" xr:uid="{00000000-0005-0000-0000-0000A5260000}"/>
    <cellStyle name="Note 2 3 3 5" xfId="10700" xr:uid="{00000000-0005-0000-0000-0000A6260000}"/>
    <cellStyle name="Note 2 3 3 6" xfId="10715" xr:uid="{00000000-0005-0000-0000-0000A7260000}"/>
    <cellStyle name="Note 2 3 3 7" xfId="10763" xr:uid="{00000000-0005-0000-0000-0000A8260000}"/>
    <cellStyle name="Note 2 3 3 8" xfId="10819" xr:uid="{00000000-0005-0000-0000-0000A9260000}"/>
    <cellStyle name="Note 2 3 3 9" xfId="10856" xr:uid="{00000000-0005-0000-0000-0000AA260000}"/>
    <cellStyle name="Note 2 3 4" xfId="10564" xr:uid="{00000000-0005-0000-0000-0000AB260000}"/>
    <cellStyle name="Note 2 3 5" xfId="10610" xr:uid="{00000000-0005-0000-0000-0000AC260000}"/>
    <cellStyle name="Note 2 3 6" xfId="10732" xr:uid="{00000000-0005-0000-0000-0000AD260000}"/>
    <cellStyle name="Note 2 3 7" xfId="10788" xr:uid="{00000000-0005-0000-0000-0000AE260000}"/>
    <cellStyle name="Note 2 3 8" xfId="10873" xr:uid="{00000000-0005-0000-0000-0000AF260000}"/>
    <cellStyle name="Note 2 3 9" xfId="11042" xr:uid="{00000000-0005-0000-0000-0000B0260000}"/>
    <cellStyle name="Note 2 4" xfId="4560" xr:uid="{00000000-0005-0000-0000-0000B1260000}"/>
    <cellStyle name="Note 2 5" xfId="4561" xr:uid="{00000000-0005-0000-0000-0000B2260000}"/>
    <cellStyle name="Note 2 6" xfId="4562" xr:uid="{00000000-0005-0000-0000-0000B3260000}"/>
    <cellStyle name="Note 2 7" xfId="4563" xr:uid="{00000000-0005-0000-0000-0000B4260000}"/>
    <cellStyle name="Note 2 8" xfId="4564" xr:uid="{00000000-0005-0000-0000-0000B5260000}"/>
    <cellStyle name="Note 2 9" xfId="4565" xr:uid="{00000000-0005-0000-0000-0000B6260000}"/>
    <cellStyle name="Note 3" xfId="55" xr:uid="{00000000-0005-0000-0000-0000B7260000}"/>
    <cellStyle name="Note 3 10" xfId="11025" xr:uid="{00000000-0005-0000-0000-0000B8260000}"/>
    <cellStyle name="Note 3 2" xfId="66" xr:uid="{00000000-0005-0000-0000-0000B9260000}"/>
    <cellStyle name="Note 3 2 2" xfId="86" xr:uid="{00000000-0005-0000-0000-0000BA260000}"/>
    <cellStyle name="Note 3 2 2 2" xfId="9768" xr:uid="{00000000-0005-0000-0000-0000BB260000}"/>
    <cellStyle name="Note 3 2 2 2 10" xfId="10898" xr:uid="{00000000-0005-0000-0000-0000BC260000}"/>
    <cellStyle name="Note 3 2 2 2 11" xfId="10930" xr:uid="{00000000-0005-0000-0000-0000BD260000}"/>
    <cellStyle name="Note 3 2 2 2 12" xfId="10953" xr:uid="{00000000-0005-0000-0000-0000BE260000}"/>
    <cellStyle name="Note 3 2 2 2 13" xfId="10977" xr:uid="{00000000-0005-0000-0000-0000BF260000}"/>
    <cellStyle name="Note 3 2 2 2 14" xfId="11019" xr:uid="{00000000-0005-0000-0000-0000C0260000}"/>
    <cellStyle name="Note 3 2 2 2 15" xfId="11182" xr:uid="{00000000-0005-0000-0000-0000C1260000}"/>
    <cellStyle name="Note 3 2 2 2 2" xfId="10469" xr:uid="{00000000-0005-0000-0000-0000C2260000}"/>
    <cellStyle name="Note 3 2 2 2 3" xfId="10637" xr:uid="{00000000-0005-0000-0000-0000C3260000}"/>
    <cellStyle name="Note 3 2 2 2 4" xfId="10677" xr:uid="{00000000-0005-0000-0000-0000C4260000}"/>
    <cellStyle name="Note 3 2 2 2 5" xfId="10705" xr:uid="{00000000-0005-0000-0000-0000C5260000}"/>
    <cellStyle name="Note 3 2 2 2 6" xfId="10720" xr:uid="{00000000-0005-0000-0000-0000C6260000}"/>
    <cellStyle name="Note 3 2 2 2 7" xfId="10768" xr:uid="{00000000-0005-0000-0000-0000C7260000}"/>
    <cellStyle name="Note 3 2 2 2 8" xfId="10824" xr:uid="{00000000-0005-0000-0000-0000C8260000}"/>
    <cellStyle name="Note 3 2 2 2 9" xfId="10861" xr:uid="{00000000-0005-0000-0000-0000C9260000}"/>
    <cellStyle name="Note 3 2 2 3" xfId="10559" xr:uid="{00000000-0005-0000-0000-0000CA260000}"/>
    <cellStyle name="Note 3 2 2 4" xfId="10605" xr:uid="{00000000-0005-0000-0000-0000CB260000}"/>
    <cellStyle name="Note 3 2 2 5" xfId="10727" xr:uid="{00000000-0005-0000-0000-0000CC260000}"/>
    <cellStyle name="Note 3 2 2 6" xfId="10783" xr:uid="{00000000-0005-0000-0000-0000CD260000}"/>
    <cellStyle name="Note 3 2 2 7" xfId="10868" xr:uid="{00000000-0005-0000-0000-0000CE260000}"/>
    <cellStyle name="Note 3 2 2 8" xfId="11047" xr:uid="{00000000-0005-0000-0000-0000CF260000}"/>
    <cellStyle name="Note 3 2 3" xfId="9754" xr:uid="{00000000-0005-0000-0000-0000D0260000}"/>
    <cellStyle name="Note 3 2 3 10" xfId="10544" xr:uid="{00000000-0005-0000-0000-0000D1260000}"/>
    <cellStyle name="Note 3 2 3 11" xfId="10918" xr:uid="{00000000-0005-0000-0000-0000D2260000}"/>
    <cellStyle name="Note 3 2 3 12" xfId="10939" xr:uid="{00000000-0005-0000-0000-0000D3260000}"/>
    <cellStyle name="Note 3 2 3 13" xfId="10965" xr:uid="{00000000-0005-0000-0000-0000D4260000}"/>
    <cellStyle name="Note 3 2 3 14" xfId="11007" xr:uid="{00000000-0005-0000-0000-0000D5260000}"/>
    <cellStyle name="Note 3 2 3 15" xfId="11168" xr:uid="{00000000-0005-0000-0000-0000D6260000}"/>
    <cellStyle name="Note 3 2 3 2" xfId="10479" xr:uid="{00000000-0005-0000-0000-0000D7260000}"/>
    <cellStyle name="Note 3 2 3 3" xfId="10623" xr:uid="{00000000-0005-0000-0000-0000D8260000}"/>
    <cellStyle name="Note 3 2 3 4" xfId="10663" xr:uid="{00000000-0005-0000-0000-0000D9260000}"/>
    <cellStyle name="Note 3 2 3 5" xfId="10691" xr:uid="{00000000-0005-0000-0000-0000DA260000}"/>
    <cellStyle name="Note 3 2 3 6" xfId="10494" xr:uid="{00000000-0005-0000-0000-0000DB260000}"/>
    <cellStyle name="Note 3 2 3 7" xfId="10754" xr:uid="{00000000-0005-0000-0000-0000DC260000}"/>
    <cellStyle name="Note 3 2 3 8" xfId="10810" xr:uid="{00000000-0005-0000-0000-0000DD260000}"/>
    <cellStyle name="Note 3 2 3 9" xfId="10847" xr:uid="{00000000-0005-0000-0000-0000DE260000}"/>
    <cellStyle name="Note 3 2 4" xfId="10571" xr:uid="{00000000-0005-0000-0000-0000DF260000}"/>
    <cellStyle name="Note 3 2 5" xfId="10644" xr:uid="{00000000-0005-0000-0000-0000E0260000}"/>
    <cellStyle name="Note 3 2 6" xfId="10739" xr:uid="{00000000-0005-0000-0000-0000E1260000}"/>
    <cellStyle name="Note 3 2 7" xfId="10830" xr:uid="{00000000-0005-0000-0000-0000E2260000}"/>
    <cellStyle name="Note 3 2 8" xfId="10880" xr:uid="{00000000-0005-0000-0000-0000E3260000}"/>
    <cellStyle name="Note 3 2 9" xfId="11033" xr:uid="{00000000-0005-0000-0000-0000E4260000}"/>
    <cellStyle name="Note 3 3" xfId="80" xr:uid="{00000000-0005-0000-0000-0000E5260000}"/>
    <cellStyle name="Note 3 3 2" xfId="9762" xr:uid="{00000000-0005-0000-0000-0000E6260000}"/>
    <cellStyle name="Note 3 3 2 10" xfId="10526" xr:uid="{00000000-0005-0000-0000-0000E7260000}"/>
    <cellStyle name="Note 3 3 2 11" xfId="10924" xr:uid="{00000000-0005-0000-0000-0000E8260000}"/>
    <cellStyle name="Note 3 3 2 12" xfId="10947" xr:uid="{00000000-0005-0000-0000-0000E9260000}"/>
    <cellStyle name="Note 3 3 2 13" xfId="10971" xr:uid="{00000000-0005-0000-0000-0000EA260000}"/>
    <cellStyle name="Note 3 3 2 14" xfId="11013" xr:uid="{00000000-0005-0000-0000-0000EB260000}"/>
    <cellStyle name="Note 3 3 2 15" xfId="11176" xr:uid="{00000000-0005-0000-0000-0000EC260000}"/>
    <cellStyle name="Note 3 3 2 2" xfId="10467" xr:uid="{00000000-0005-0000-0000-0000ED260000}"/>
    <cellStyle name="Note 3 3 2 3" xfId="10631" xr:uid="{00000000-0005-0000-0000-0000EE260000}"/>
    <cellStyle name="Note 3 3 2 4" xfId="10671" xr:uid="{00000000-0005-0000-0000-0000EF260000}"/>
    <cellStyle name="Note 3 3 2 5" xfId="10699" xr:uid="{00000000-0005-0000-0000-0000F0260000}"/>
    <cellStyle name="Note 3 3 2 6" xfId="10497" xr:uid="{00000000-0005-0000-0000-0000F1260000}"/>
    <cellStyle name="Note 3 3 2 7" xfId="10762" xr:uid="{00000000-0005-0000-0000-0000F2260000}"/>
    <cellStyle name="Note 3 3 2 8" xfId="10818" xr:uid="{00000000-0005-0000-0000-0000F3260000}"/>
    <cellStyle name="Note 3 3 2 9" xfId="10855" xr:uid="{00000000-0005-0000-0000-0000F4260000}"/>
    <cellStyle name="Note 3 3 3" xfId="10565" xr:uid="{00000000-0005-0000-0000-0000F5260000}"/>
    <cellStyle name="Note 3 3 4" xfId="10611" xr:uid="{00000000-0005-0000-0000-0000F6260000}"/>
    <cellStyle name="Note 3 3 5" xfId="10733" xr:uid="{00000000-0005-0000-0000-0000F7260000}"/>
    <cellStyle name="Note 3 3 6" xfId="10789" xr:uid="{00000000-0005-0000-0000-0000F8260000}"/>
    <cellStyle name="Note 3 3 7" xfId="10874" xr:uid="{00000000-0005-0000-0000-0000F9260000}"/>
    <cellStyle name="Note 3 3 8" xfId="11041" xr:uid="{00000000-0005-0000-0000-0000FA260000}"/>
    <cellStyle name="Note 3 4" xfId="9748" xr:uid="{00000000-0005-0000-0000-0000FB260000}"/>
    <cellStyle name="Note 3 4 10" xfId="10538" xr:uid="{00000000-0005-0000-0000-0000FC260000}"/>
    <cellStyle name="Note 3 4 11" xfId="10912" xr:uid="{00000000-0005-0000-0000-0000FD260000}"/>
    <cellStyle name="Note 3 4 12" xfId="10547" xr:uid="{00000000-0005-0000-0000-0000FE260000}"/>
    <cellStyle name="Note 3 4 13" xfId="10959" xr:uid="{00000000-0005-0000-0000-0000FF260000}"/>
    <cellStyle name="Note 3 4 14" xfId="11001" xr:uid="{00000000-0005-0000-0000-000000270000}"/>
    <cellStyle name="Note 3 4 15" xfId="11162" xr:uid="{00000000-0005-0000-0000-000001270000}"/>
    <cellStyle name="Note 3 4 2" xfId="10473" xr:uid="{00000000-0005-0000-0000-000002270000}"/>
    <cellStyle name="Note 3 4 3" xfId="10617" xr:uid="{00000000-0005-0000-0000-000003270000}"/>
    <cellStyle name="Note 3 4 4" xfId="10657" xr:uid="{00000000-0005-0000-0000-000004270000}"/>
    <cellStyle name="Note 3 4 5" xfId="10685" xr:uid="{00000000-0005-0000-0000-000005270000}"/>
    <cellStyle name="Note 3 4 6" xfId="10500" xr:uid="{00000000-0005-0000-0000-000006270000}"/>
    <cellStyle name="Note 3 4 7" xfId="10748" xr:uid="{00000000-0005-0000-0000-000007270000}"/>
    <cellStyle name="Note 3 4 8" xfId="10804" xr:uid="{00000000-0005-0000-0000-000008270000}"/>
    <cellStyle name="Note 3 4 9" xfId="10841" xr:uid="{00000000-0005-0000-0000-000009270000}"/>
    <cellStyle name="Note 3 5" xfId="10579" xr:uid="{00000000-0005-0000-0000-00000A270000}"/>
    <cellStyle name="Note 3 6" xfId="10652" xr:uid="{00000000-0005-0000-0000-00000B270000}"/>
    <cellStyle name="Note 3 7" xfId="10745" xr:uid="{00000000-0005-0000-0000-00000C270000}"/>
    <cellStyle name="Note 3 8" xfId="10836" xr:uid="{00000000-0005-0000-0000-00000D270000}"/>
    <cellStyle name="Note 3 9" xfId="10886" xr:uid="{00000000-0005-0000-0000-00000E270000}"/>
    <cellStyle name="Note 4" xfId="4566" xr:uid="{00000000-0005-0000-0000-00000F270000}"/>
    <cellStyle name="Note 4 2" xfId="4567" xr:uid="{00000000-0005-0000-0000-000010270000}"/>
    <cellStyle name="Note 5" xfId="4568" xr:uid="{00000000-0005-0000-0000-000011270000}"/>
    <cellStyle name="Note 5 2" xfId="4569" xr:uid="{00000000-0005-0000-0000-000012270000}"/>
    <cellStyle name="Note 6" xfId="4570" xr:uid="{00000000-0005-0000-0000-000013270000}"/>
    <cellStyle name="Note 6 2" xfId="4571" xr:uid="{00000000-0005-0000-0000-000014270000}"/>
    <cellStyle name="Note 7" xfId="4572" xr:uid="{00000000-0005-0000-0000-000015270000}"/>
    <cellStyle name="Note 7 2" xfId="4573" xr:uid="{00000000-0005-0000-0000-000016270000}"/>
    <cellStyle name="Note 8" xfId="4574" xr:uid="{00000000-0005-0000-0000-000017270000}"/>
    <cellStyle name="Note 8 2" xfId="4575" xr:uid="{00000000-0005-0000-0000-000018270000}"/>
    <cellStyle name="Note 8 2 2" xfId="4576" xr:uid="{00000000-0005-0000-0000-000019270000}"/>
    <cellStyle name="Note 8 2 2 2" xfId="4577" xr:uid="{00000000-0005-0000-0000-00001A270000}"/>
    <cellStyle name="Note 8 2 2 2 2" xfId="4578" xr:uid="{00000000-0005-0000-0000-00001B270000}"/>
    <cellStyle name="Note 8 2 2 3" xfId="4579" xr:uid="{00000000-0005-0000-0000-00001C270000}"/>
    <cellStyle name="Note 8 2 3" xfId="4580" xr:uid="{00000000-0005-0000-0000-00001D270000}"/>
    <cellStyle name="Note 8 2 3 2" xfId="4581" xr:uid="{00000000-0005-0000-0000-00001E270000}"/>
    <cellStyle name="Note 8 2 4" xfId="4582" xr:uid="{00000000-0005-0000-0000-00001F270000}"/>
    <cellStyle name="Note 8 3" xfId="4583" xr:uid="{00000000-0005-0000-0000-000020270000}"/>
    <cellStyle name="Note 8 3 2" xfId="4584" xr:uid="{00000000-0005-0000-0000-000021270000}"/>
    <cellStyle name="Note 8 3 2 2" xfId="4585" xr:uid="{00000000-0005-0000-0000-000022270000}"/>
    <cellStyle name="Note 8 3 2 2 2" xfId="4586" xr:uid="{00000000-0005-0000-0000-000023270000}"/>
    <cellStyle name="Note 8 3 2 3" xfId="4587" xr:uid="{00000000-0005-0000-0000-000024270000}"/>
    <cellStyle name="Note 8 3 3" xfId="4588" xr:uid="{00000000-0005-0000-0000-000025270000}"/>
    <cellStyle name="Note 8 3 3 2" xfId="4589" xr:uid="{00000000-0005-0000-0000-000026270000}"/>
    <cellStyle name="Note 8 3 4" xfId="4590" xr:uid="{00000000-0005-0000-0000-000027270000}"/>
    <cellStyle name="Note 8 4" xfId="4591" xr:uid="{00000000-0005-0000-0000-000028270000}"/>
    <cellStyle name="Note 8 4 2" xfId="4592" xr:uid="{00000000-0005-0000-0000-000029270000}"/>
    <cellStyle name="Note 8 4 2 2" xfId="4593" xr:uid="{00000000-0005-0000-0000-00002A270000}"/>
    <cellStyle name="Note 8 4 3" xfId="4594" xr:uid="{00000000-0005-0000-0000-00002B270000}"/>
    <cellStyle name="Note 8 5" xfId="4595" xr:uid="{00000000-0005-0000-0000-00002C270000}"/>
    <cellStyle name="Note 8 5 2" xfId="4596" xr:uid="{00000000-0005-0000-0000-00002D270000}"/>
    <cellStyle name="Note 8 6" xfId="4597" xr:uid="{00000000-0005-0000-0000-00002E270000}"/>
    <cellStyle name="Nr 0 dec" xfId="4598" xr:uid="{00000000-0005-0000-0000-00002F270000}"/>
    <cellStyle name="Nr 0 dec - Input" xfId="4599" xr:uid="{00000000-0005-0000-0000-000030270000}"/>
    <cellStyle name="Nr 0 dec - Subtotal" xfId="4600" xr:uid="{00000000-0005-0000-0000-000031270000}"/>
    <cellStyle name="Nr 0 dec - Subtotal 10" xfId="10032" xr:uid="{00000000-0005-0000-0000-000032270000}"/>
    <cellStyle name="Nr 0 dec - Subtotal 11" xfId="10037" xr:uid="{00000000-0005-0000-0000-000033270000}"/>
    <cellStyle name="Nr 0 dec - Subtotal 12" xfId="10018" xr:uid="{00000000-0005-0000-0000-000034270000}"/>
    <cellStyle name="Nr 0 dec - Subtotal 13" xfId="10041" xr:uid="{00000000-0005-0000-0000-000035270000}"/>
    <cellStyle name="Nr 0 dec - Subtotal 14" xfId="10021" xr:uid="{00000000-0005-0000-0000-000036270000}"/>
    <cellStyle name="Nr 0 dec - Subtotal 15" xfId="10023" xr:uid="{00000000-0005-0000-0000-000037270000}"/>
    <cellStyle name="Nr 0 dec - Subtotal 16" xfId="10040" xr:uid="{00000000-0005-0000-0000-000038270000}"/>
    <cellStyle name="Nr 0 dec - Subtotal 17" xfId="10027" xr:uid="{00000000-0005-0000-0000-000039270000}"/>
    <cellStyle name="Nr 0 dec - Subtotal 18" xfId="10028" xr:uid="{00000000-0005-0000-0000-00003A270000}"/>
    <cellStyle name="Nr 0 dec - Subtotal 19" xfId="11103" xr:uid="{00000000-0005-0000-0000-00003B270000}"/>
    <cellStyle name="Nr 0 dec - Subtotal 2" xfId="10234" xr:uid="{00000000-0005-0000-0000-00003C270000}"/>
    <cellStyle name="Nr 0 dec - Subtotal 20" xfId="11070" xr:uid="{00000000-0005-0000-0000-00003D270000}"/>
    <cellStyle name="Nr 0 dec - Subtotal 3" xfId="10008" xr:uid="{00000000-0005-0000-0000-00003E270000}"/>
    <cellStyle name="Nr 0 dec - Subtotal 4" xfId="10236" xr:uid="{00000000-0005-0000-0000-00003F270000}"/>
    <cellStyle name="Nr 0 dec - Subtotal 5" xfId="10009" xr:uid="{00000000-0005-0000-0000-000040270000}"/>
    <cellStyle name="Nr 0 dec - Subtotal 6" xfId="10012" xr:uid="{00000000-0005-0000-0000-000041270000}"/>
    <cellStyle name="Nr 0 dec - Subtotal 7" xfId="10036" xr:uid="{00000000-0005-0000-0000-000042270000}"/>
    <cellStyle name="Nr 0 dec - Subtotal 8" xfId="10035" xr:uid="{00000000-0005-0000-0000-000043270000}"/>
    <cellStyle name="Nr 0 dec - Subtotal 9" xfId="10015" xr:uid="{00000000-0005-0000-0000-000044270000}"/>
    <cellStyle name="Nr 0 dec_Data" xfId="4601" xr:uid="{00000000-0005-0000-0000-000045270000}"/>
    <cellStyle name="Nr 1 dec" xfId="4602" xr:uid="{00000000-0005-0000-0000-000046270000}"/>
    <cellStyle name="Nr 1 dec - Input" xfId="4603" xr:uid="{00000000-0005-0000-0000-000047270000}"/>
    <cellStyle name="Nr, 0 dec" xfId="4604" xr:uid="{00000000-0005-0000-0000-000048270000}"/>
    <cellStyle name="number" xfId="4605" xr:uid="{00000000-0005-0000-0000-000049270000}"/>
    <cellStyle name="Number, 1 dec" xfId="4606" xr:uid="{00000000-0005-0000-0000-00004A270000}"/>
    <cellStyle name="Output (1dp#)" xfId="4607" xr:uid="{00000000-0005-0000-0000-00004B270000}"/>
    <cellStyle name="Output (1dpx)_ Pies " xfId="4608" xr:uid="{00000000-0005-0000-0000-00004C270000}"/>
    <cellStyle name="Output 2" xfId="57" xr:uid="{00000000-0005-0000-0000-00004D270000}"/>
    <cellStyle name="Output 2 10" xfId="9750" xr:uid="{00000000-0005-0000-0000-00004E270000}"/>
    <cellStyle name="Output 2 10 10" xfId="10843" xr:uid="{00000000-0005-0000-0000-00004F270000}"/>
    <cellStyle name="Output 2 10 11" xfId="10540" xr:uid="{00000000-0005-0000-0000-000050270000}"/>
    <cellStyle name="Output 2 10 12" xfId="10914" xr:uid="{00000000-0005-0000-0000-000051270000}"/>
    <cellStyle name="Output 2 10 13" xfId="10551" xr:uid="{00000000-0005-0000-0000-000052270000}"/>
    <cellStyle name="Output 2 10 14" xfId="10961" xr:uid="{00000000-0005-0000-0000-000053270000}"/>
    <cellStyle name="Output 2 10 15" xfId="10983" xr:uid="{00000000-0005-0000-0000-000054270000}"/>
    <cellStyle name="Output 2 10 16" xfId="11003" xr:uid="{00000000-0005-0000-0000-000055270000}"/>
    <cellStyle name="Output 2 10 17" xfId="11144" xr:uid="{00000000-0005-0000-0000-000056270000}"/>
    <cellStyle name="Output 2 10 18" xfId="11164" xr:uid="{00000000-0005-0000-0000-000057270000}"/>
    <cellStyle name="Output 2 10 2" xfId="10475" xr:uid="{00000000-0005-0000-0000-000058270000}"/>
    <cellStyle name="Output 2 10 3" xfId="10619" xr:uid="{00000000-0005-0000-0000-000059270000}"/>
    <cellStyle name="Output 2 10 4" xfId="10659" xr:uid="{00000000-0005-0000-0000-00005A270000}"/>
    <cellStyle name="Output 2 10 5" xfId="10687" xr:uid="{00000000-0005-0000-0000-00005B270000}"/>
    <cellStyle name="Output 2 10 6" xfId="10502" xr:uid="{00000000-0005-0000-0000-00005C270000}"/>
    <cellStyle name="Output 2 10 7" xfId="10750" xr:uid="{00000000-0005-0000-0000-00005D270000}"/>
    <cellStyle name="Output 2 10 8" xfId="10510" xr:uid="{00000000-0005-0000-0000-00005E270000}"/>
    <cellStyle name="Output 2 10 9" xfId="10806" xr:uid="{00000000-0005-0000-0000-00005F270000}"/>
    <cellStyle name="Output 2 11" xfId="10575" xr:uid="{00000000-0005-0000-0000-000060270000}"/>
    <cellStyle name="Output 2 12" xfId="10650" xr:uid="{00000000-0005-0000-0000-000061270000}"/>
    <cellStyle name="Output 2 13" xfId="10743" xr:uid="{00000000-0005-0000-0000-000062270000}"/>
    <cellStyle name="Output 2 14" xfId="10834" xr:uid="{00000000-0005-0000-0000-000063270000}"/>
    <cellStyle name="Output 2 15" xfId="10884" xr:uid="{00000000-0005-0000-0000-000064270000}"/>
    <cellStyle name="Output 2 16" xfId="11027" xr:uid="{00000000-0005-0000-0000-000065270000}"/>
    <cellStyle name="Output 2 2" xfId="68" xr:uid="{00000000-0005-0000-0000-000066270000}"/>
    <cellStyle name="Output 2 2 2" xfId="88" xr:uid="{00000000-0005-0000-0000-000067270000}"/>
    <cellStyle name="Output 2 2 2 2" xfId="9770" xr:uid="{00000000-0005-0000-0000-000068270000}"/>
    <cellStyle name="Output 2 2 2 2 10" xfId="10863" xr:uid="{00000000-0005-0000-0000-000069270000}"/>
    <cellStyle name="Output 2 2 2 2 11" xfId="10900" xr:uid="{00000000-0005-0000-0000-00006A270000}"/>
    <cellStyle name="Output 2 2 2 2 12" xfId="10932" xr:uid="{00000000-0005-0000-0000-00006B270000}"/>
    <cellStyle name="Output 2 2 2 2 13" xfId="10955" xr:uid="{00000000-0005-0000-0000-00006C270000}"/>
    <cellStyle name="Output 2 2 2 2 14" xfId="10979" xr:uid="{00000000-0005-0000-0000-00006D270000}"/>
    <cellStyle name="Output 2 2 2 2 15" xfId="10997" xr:uid="{00000000-0005-0000-0000-00006E270000}"/>
    <cellStyle name="Output 2 2 2 2 16" xfId="11021" xr:uid="{00000000-0005-0000-0000-00006F270000}"/>
    <cellStyle name="Output 2 2 2 2 17" xfId="11158" xr:uid="{00000000-0005-0000-0000-000070270000}"/>
    <cellStyle name="Output 2 2 2 2 18" xfId="11184" xr:uid="{00000000-0005-0000-0000-000071270000}"/>
    <cellStyle name="Output 2 2 2 2 2" xfId="10599" xr:uid="{00000000-0005-0000-0000-000072270000}"/>
    <cellStyle name="Output 2 2 2 2 3" xfId="10639" xr:uid="{00000000-0005-0000-0000-000073270000}"/>
    <cellStyle name="Output 2 2 2 2 4" xfId="10679" xr:uid="{00000000-0005-0000-0000-000074270000}"/>
    <cellStyle name="Output 2 2 2 2 5" xfId="10707" xr:uid="{00000000-0005-0000-0000-000075270000}"/>
    <cellStyle name="Output 2 2 2 2 6" xfId="10722" xr:uid="{00000000-0005-0000-0000-000076270000}"/>
    <cellStyle name="Output 2 2 2 2 7" xfId="10770" xr:uid="{00000000-0005-0000-0000-000077270000}"/>
    <cellStyle name="Output 2 2 2 2 8" xfId="10799" xr:uid="{00000000-0005-0000-0000-000078270000}"/>
    <cellStyle name="Output 2 2 2 2 9" xfId="10826" xr:uid="{00000000-0005-0000-0000-000079270000}"/>
    <cellStyle name="Output 2 2 2 3" xfId="10557" xr:uid="{00000000-0005-0000-0000-00007A270000}"/>
    <cellStyle name="Output 2 2 2 4" xfId="10603" xr:uid="{00000000-0005-0000-0000-00007B270000}"/>
    <cellStyle name="Output 2 2 2 5" xfId="10725" xr:uid="{00000000-0005-0000-0000-00007C270000}"/>
    <cellStyle name="Output 2 2 2 6" xfId="10781" xr:uid="{00000000-0005-0000-0000-00007D270000}"/>
    <cellStyle name="Output 2 2 2 7" xfId="10866" xr:uid="{00000000-0005-0000-0000-00007E270000}"/>
    <cellStyle name="Output 2 2 2 8" xfId="11049" xr:uid="{00000000-0005-0000-0000-00007F270000}"/>
    <cellStyle name="Output 2 2 3" xfId="9756" xr:uid="{00000000-0005-0000-0000-000080270000}"/>
    <cellStyle name="Output 2 2 3 10" xfId="10849" xr:uid="{00000000-0005-0000-0000-000081270000}"/>
    <cellStyle name="Output 2 2 3 11" xfId="10530" xr:uid="{00000000-0005-0000-0000-000082270000}"/>
    <cellStyle name="Output 2 2 3 12" xfId="10920" xr:uid="{00000000-0005-0000-0000-000083270000}"/>
    <cellStyle name="Output 2 2 3 13" xfId="10941" xr:uid="{00000000-0005-0000-0000-000084270000}"/>
    <cellStyle name="Output 2 2 3 14" xfId="10967" xr:uid="{00000000-0005-0000-0000-000085270000}"/>
    <cellStyle name="Output 2 2 3 15" xfId="10987" xr:uid="{00000000-0005-0000-0000-000086270000}"/>
    <cellStyle name="Output 2 2 3 16" xfId="11009" xr:uid="{00000000-0005-0000-0000-000087270000}"/>
    <cellStyle name="Output 2 2 3 17" xfId="11148" xr:uid="{00000000-0005-0000-0000-000088270000}"/>
    <cellStyle name="Output 2 2 3 18" xfId="11170" xr:uid="{00000000-0005-0000-0000-000089270000}"/>
    <cellStyle name="Output 2 2 3 2" xfId="10481" xr:uid="{00000000-0005-0000-0000-00008A270000}"/>
    <cellStyle name="Output 2 2 3 3" xfId="10625" xr:uid="{00000000-0005-0000-0000-00008B270000}"/>
    <cellStyle name="Output 2 2 3 4" xfId="10665" xr:uid="{00000000-0005-0000-0000-00008C270000}"/>
    <cellStyle name="Output 2 2 3 5" xfId="10693" xr:uid="{00000000-0005-0000-0000-00008D270000}"/>
    <cellStyle name="Output 2 2 3 6" xfId="10496" xr:uid="{00000000-0005-0000-0000-00008E270000}"/>
    <cellStyle name="Output 2 2 3 7" xfId="10756" xr:uid="{00000000-0005-0000-0000-00008F270000}"/>
    <cellStyle name="Output 2 2 3 8" xfId="10508" xr:uid="{00000000-0005-0000-0000-000090270000}"/>
    <cellStyle name="Output 2 2 3 9" xfId="10812" xr:uid="{00000000-0005-0000-0000-000091270000}"/>
    <cellStyle name="Output 2 2 4" xfId="10569" xr:uid="{00000000-0005-0000-0000-000092270000}"/>
    <cellStyle name="Output 2 2 5" xfId="10642" xr:uid="{00000000-0005-0000-0000-000093270000}"/>
    <cellStyle name="Output 2 2 6" xfId="10737" xr:uid="{00000000-0005-0000-0000-000094270000}"/>
    <cellStyle name="Output 2 2 7" xfId="10828" xr:uid="{00000000-0005-0000-0000-000095270000}"/>
    <cellStyle name="Output 2 2 8" xfId="10878" xr:uid="{00000000-0005-0000-0000-000096270000}"/>
    <cellStyle name="Output 2 2 9" xfId="11035" xr:uid="{00000000-0005-0000-0000-000097270000}"/>
    <cellStyle name="Output 2 3" xfId="82" xr:uid="{00000000-0005-0000-0000-000098270000}"/>
    <cellStyle name="Output 2 3 2" xfId="9764" xr:uid="{00000000-0005-0000-0000-000099270000}"/>
    <cellStyle name="Output 2 3 2 10" xfId="10857" xr:uid="{00000000-0005-0000-0000-00009A270000}"/>
    <cellStyle name="Output 2 3 2 11" xfId="10533" xr:uid="{00000000-0005-0000-0000-00009B270000}"/>
    <cellStyle name="Output 2 3 2 12" xfId="10926" xr:uid="{00000000-0005-0000-0000-00009C270000}"/>
    <cellStyle name="Output 2 3 2 13" xfId="10949" xr:uid="{00000000-0005-0000-0000-00009D270000}"/>
    <cellStyle name="Output 2 3 2 14" xfId="10973" xr:uid="{00000000-0005-0000-0000-00009E270000}"/>
    <cellStyle name="Output 2 3 2 15" xfId="10993" xr:uid="{00000000-0005-0000-0000-00009F270000}"/>
    <cellStyle name="Output 2 3 2 16" xfId="11015" xr:uid="{00000000-0005-0000-0000-0000A0270000}"/>
    <cellStyle name="Output 2 3 2 17" xfId="11154" xr:uid="{00000000-0005-0000-0000-0000A1270000}"/>
    <cellStyle name="Output 2 3 2 18" xfId="11178" xr:uid="{00000000-0005-0000-0000-0000A2270000}"/>
    <cellStyle name="Output 2 3 2 2" xfId="10463" xr:uid="{00000000-0005-0000-0000-0000A3270000}"/>
    <cellStyle name="Output 2 3 2 3" xfId="10633" xr:uid="{00000000-0005-0000-0000-0000A4270000}"/>
    <cellStyle name="Output 2 3 2 4" xfId="10673" xr:uid="{00000000-0005-0000-0000-0000A5270000}"/>
    <cellStyle name="Output 2 3 2 5" xfId="10701" xr:uid="{00000000-0005-0000-0000-0000A6270000}"/>
    <cellStyle name="Output 2 3 2 6" xfId="10716" xr:uid="{00000000-0005-0000-0000-0000A7270000}"/>
    <cellStyle name="Output 2 3 2 7" xfId="10764" xr:uid="{00000000-0005-0000-0000-0000A8270000}"/>
    <cellStyle name="Output 2 3 2 8" xfId="10795" xr:uid="{00000000-0005-0000-0000-0000A9270000}"/>
    <cellStyle name="Output 2 3 2 9" xfId="10820" xr:uid="{00000000-0005-0000-0000-0000AA270000}"/>
    <cellStyle name="Output 2 3 3" xfId="10563" xr:uid="{00000000-0005-0000-0000-0000AB270000}"/>
    <cellStyle name="Output 2 3 4" xfId="10609" xr:uid="{00000000-0005-0000-0000-0000AC270000}"/>
    <cellStyle name="Output 2 3 5" xfId="10731" xr:uid="{00000000-0005-0000-0000-0000AD270000}"/>
    <cellStyle name="Output 2 3 6" xfId="10787" xr:uid="{00000000-0005-0000-0000-0000AE270000}"/>
    <cellStyle name="Output 2 3 7" xfId="10872" xr:uid="{00000000-0005-0000-0000-0000AF270000}"/>
    <cellStyle name="Output 2 3 8" xfId="11043" xr:uid="{00000000-0005-0000-0000-0000B0270000}"/>
    <cellStyle name="Output 2 4" xfId="4609" xr:uid="{00000000-0005-0000-0000-0000B1270000}"/>
    <cellStyle name="Output 2 5" xfId="4610" xr:uid="{00000000-0005-0000-0000-0000B2270000}"/>
    <cellStyle name="Output 2 6" xfId="4611" xr:uid="{00000000-0005-0000-0000-0000B3270000}"/>
    <cellStyle name="Output 2 7" xfId="4612" xr:uid="{00000000-0005-0000-0000-0000B4270000}"/>
    <cellStyle name="Output 2 8" xfId="4613" xr:uid="{00000000-0005-0000-0000-0000B5270000}"/>
    <cellStyle name="Output 2 9" xfId="4614" xr:uid="{00000000-0005-0000-0000-0000B6270000}"/>
    <cellStyle name="Output 3" xfId="4615" xr:uid="{00000000-0005-0000-0000-0000B7270000}"/>
    <cellStyle name="Page Heading" xfId="4616" xr:uid="{00000000-0005-0000-0000-0000B8270000}"/>
    <cellStyle name="Page Heading Large" xfId="4617" xr:uid="{00000000-0005-0000-0000-0000B9270000}"/>
    <cellStyle name="Page Heading Small" xfId="4618" xr:uid="{00000000-0005-0000-0000-0000BA270000}"/>
    <cellStyle name="Page Number" xfId="4619" xr:uid="{00000000-0005-0000-0000-0000BB270000}"/>
    <cellStyle name="pb_page_heading_LS" xfId="4620" xr:uid="{00000000-0005-0000-0000-0000BC270000}"/>
    <cellStyle name="Per aandeel" xfId="4621" xr:uid="{00000000-0005-0000-0000-0000BD270000}"/>
    <cellStyle name="Percent" xfId="72" builtinId="5"/>
    <cellStyle name="Percent (1)" xfId="4622" xr:uid="{00000000-0005-0000-0000-0000BF270000}"/>
    <cellStyle name="Percent [0]" xfId="4623" xr:uid="{00000000-0005-0000-0000-0000C0270000}"/>
    <cellStyle name="Percent [00]" xfId="4624" xr:uid="{00000000-0005-0000-0000-0000C1270000}"/>
    <cellStyle name="Percent [1]" xfId="4625" xr:uid="{00000000-0005-0000-0000-0000C2270000}"/>
    <cellStyle name="Percent [1] 10" xfId="10013" xr:uid="{00000000-0005-0000-0000-0000C3270000}"/>
    <cellStyle name="Percent [1] 11" xfId="10014" xr:uid="{00000000-0005-0000-0000-0000C4270000}"/>
    <cellStyle name="Percent [1] 12" xfId="10016" xr:uid="{00000000-0005-0000-0000-0000C5270000}"/>
    <cellStyle name="Percent [1] 13" xfId="10017" xr:uid="{00000000-0005-0000-0000-0000C6270000}"/>
    <cellStyle name="Percent [1] 14" xfId="10020" xr:uid="{00000000-0005-0000-0000-0000C7270000}"/>
    <cellStyle name="Percent [1] 15" xfId="10019" xr:uid="{00000000-0005-0000-0000-0000C8270000}"/>
    <cellStyle name="Percent [1] 16" xfId="10025" xr:uid="{00000000-0005-0000-0000-0000C9270000}"/>
    <cellStyle name="Percent [1] 17" xfId="10026" xr:uid="{00000000-0005-0000-0000-0000CA270000}"/>
    <cellStyle name="Percent [1] 18" xfId="11104" xr:uid="{00000000-0005-0000-0000-0000CB270000}"/>
    <cellStyle name="Percent [1] 19" xfId="11069" xr:uid="{00000000-0005-0000-0000-0000CC270000}"/>
    <cellStyle name="Percent [1] 2" xfId="10239" xr:uid="{00000000-0005-0000-0000-0000CD270000}"/>
    <cellStyle name="Percent [1] 3" xfId="10005" xr:uid="{00000000-0005-0000-0000-0000CE270000}"/>
    <cellStyle name="Percent [1] 4" xfId="9906" xr:uid="{00000000-0005-0000-0000-0000CF270000}"/>
    <cellStyle name="Percent [1] 5" xfId="10004" xr:uid="{00000000-0005-0000-0000-0000D0270000}"/>
    <cellStyle name="Percent [1] 6" xfId="10007" xr:uid="{00000000-0005-0000-0000-0000D1270000}"/>
    <cellStyle name="Percent [1] 7" xfId="10006" xr:uid="{00000000-0005-0000-0000-0000D2270000}"/>
    <cellStyle name="Percent [1] 8" xfId="10010" xr:uid="{00000000-0005-0000-0000-0000D3270000}"/>
    <cellStyle name="Percent [1] 9" xfId="10011" xr:uid="{00000000-0005-0000-0000-0000D4270000}"/>
    <cellStyle name="Percent [2]" xfId="4626" xr:uid="{00000000-0005-0000-0000-0000D5270000}"/>
    <cellStyle name="Percent [2] 2" xfId="4627" xr:uid="{00000000-0005-0000-0000-0000D6270000}"/>
    <cellStyle name="Percent [2] 3" xfId="4628" xr:uid="{00000000-0005-0000-0000-0000D7270000}"/>
    <cellStyle name="Percent 1 dec" xfId="4629" xr:uid="{00000000-0005-0000-0000-0000D8270000}"/>
    <cellStyle name="Percent 1 dec - Input" xfId="4630" xr:uid="{00000000-0005-0000-0000-0000D9270000}"/>
    <cellStyle name="Percent 1 dec_Data" xfId="4631" xr:uid="{00000000-0005-0000-0000-0000DA270000}"/>
    <cellStyle name="Percent 10" xfId="4632" xr:uid="{00000000-0005-0000-0000-0000DB270000}"/>
    <cellStyle name="Percent 2" xfId="8" xr:uid="{00000000-0005-0000-0000-0000DC270000}"/>
    <cellStyle name="Percent 2 10" xfId="4633" xr:uid="{00000000-0005-0000-0000-0000DD270000}"/>
    <cellStyle name="Percent 2 10 2" xfId="4634" xr:uid="{00000000-0005-0000-0000-0000DE270000}"/>
    <cellStyle name="Percent 2 10 2 2" xfId="4635" xr:uid="{00000000-0005-0000-0000-0000DF270000}"/>
    <cellStyle name="Percent 2 10 3" xfId="4636" xr:uid="{00000000-0005-0000-0000-0000E0270000}"/>
    <cellStyle name="Percent 2 11" xfId="4637" xr:uid="{00000000-0005-0000-0000-0000E1270000}"/>
    <cellStyle name="Percent 2 12" xfId="4638" xr:uid="{00000000-0005-0000-0000-0000E2270000}"/>
    <cellStyle name="Percent 2 12 2" xfId="4639" xr:uid="{00000000-0005-0000-0000-0000E3270000}"/>
    <cellStyle name="Percent 2 12 2 2" xfId="4640" xr:uid="{00000000-0005-0000-0000-0000E4270000}"/>
    <cellStyle name="Percent 2 12 3" xfId="4641" xr:uid="{00000000-0005-0000-0000-0000E5270000}"/>
    <cellStyle name="Percent 2 13" xfId="4642" xr:uid="{00000000-0005-0000-0000-0000E6270000}"/>
    <cellStyle name="Percent 2 13 2" xfId="4643" xr:uid="{00000000-0005-0000-0000-0000E7270000}"/>
    <cellStyle name="Percent 2 14" xfId="4644" xr:uid="{00000000-0005-0000-0000-0000E8270000}"/>
    <cellStyle name="Percent 2 15" xfId="4645" xr:uid="{00000000-0005-0000-0000-0000E9270000}"/>
    <cellStyle name="Percent 2 16" xfId="4646" xr:uid="{00000000-0005-0000-0000-0000EA270000}"/>
    <cellStyle name="Percent 2 17" xfId="4647" xr:uid="{00000000-0005-0000-0000-0000EB270000}"/>
    <cellStyle name="Percent 2 18" xfId="4648" xr:uid="{00000000-0005-0000-0000-0000EC270000}"/>
    <cellStyle name="Percent 2 19" xfId="4649" xr:uid="{00000000-0005-0000-0000-0000ED270000}"/>
    <cellStyle name="Percent 2 2" xfId="9" xr:uid="{00000000-0005-0000-0000-0000EE270000}"/>
    <cellStyle name="Percent 2 2 2" xfId="4650" xr:uid="{00000000-0005-0000-0000-0000EF270000}"/>
    <cellStyle name="Percent 2 2 3" xfId="4651" xr:uid="{00000000-0005-0000-0000-0000F0270000}"/>
    <cellStyle name="Percent 2 2 4" xfId="4652" xr:uid="{00000000-0005-0000-0000-0000F1270000}"/>
    <cellStyle name="Percent 2 2 4 2" xfId="4653" xr:uid="{00000000-0005-0000-0000-0000F2270000}"/>
    <cellStyle name="Percent 2 2 4 2 2" xfId="4654" xr:uid="{00000000-0005-0000-0000-0000F3270000}"/>
    <cellStyle name="Percent 2 2 4 2 2 2" xfId="4655" xr:uid="{00000000-0005-0000-0000-0000F4270000}"/>
    <cellStyle name="Percent 2 2 4 2 3" xfId="4656" xr:uid="{00000000-0005-0000-0000-0000F5270000}"/>
    <cellStyle name="Percent 2 2 4 3" xfId="4657" xr:uid="{00000000-0005-0000-0000-0000F6270000}"/>
    <cellStyle name="Percent 2 2 4 3 2" xfId="4658" xr:uid="{00000000-0005-0000-0000-0000F7270000}"/>
    <cellStyle name="Percent 2 2 4 4" xfId="4659" xr:uid="{00000000-0005-0000-0000-0000F8270000}"/>
    <cellStyle name="Percent 2 2 5" xfId="4660" xr:uid="{00000000-0005-0000-0000-0000F9270000}"/>
    <cellStyle name="Percent 2 2 6" xfId="4661" xr:uid="{00000000-0005-0000-0000-0000FA270000}"/>
    <cellStyle name="Percent 2 3" xfId="10" xr:uid="{00000000-0005-0000-0000-0000FB270000}"/>
    <cellStyle name="Percent 2 4" xfId="4662" xr:uid="{00000000-0005-0000-0000-0000FC270000}"/>
    <cellStyle name="Percent 2 5" xfId="4663" xr:uid="{00000000-0005-0000-0000-0000FD270000}"/>
    <cellStyle name="Percent 2 5 2" xfId="4664" xr:uid="{00000000-0005-0000-0000-0000FE270000}"/>
    <cellStyle name="Percent 2 5 2 2" xfId="4665" xr:uid="{00000000-0005-0000-0000-0000FF270000}"/>
    <cellStyle name="Percent 2 5 2 2 2" xfId="4666" xr:uid="{00000000-0005-0000-0000-000000280000}"/>
    <cellStyle name="Percent 2 5 2 2 2 2" xfId="4667" xr:uid="{00000000-0005-0000-0000-000001280000}"/>
    <cellStyle name="Percent 2 5 2 2 3" xfId="4668" xr:uid="{00000000-0005-0000-0000-000002280000}"/>
    <cellStyle name="Percent 2 5 2 3" xfId="4669" xr:uid="{00000000-0005-0000-0000-000003280000}"/>
    <cellStyle name="Percent 2 5 2 3 2" xfId="4670" xr:uid="{00000000-0005-0000-0000-000004280000}"/>
    <cellStyle name="Percent 2 5 2 4" xfId="4671" xr:uid="{00000000-0005-0000-0000-000005280000}"/>
    <cellStyle name="Percent 2 5 3" xfId="4672" xr:uid="{00000000-0005-0000-0000-000006280000}"/>
    <cellStyle name="Percent 2 5 3 2" xfId="4673" xr:uid="{00000000-0005-0000-0000-000007280000}"/>
    <cellStyle name="Percent 2 5 3 2 2" xfId="4674" xr:uid="{00000000-0005-0000-0000-000008280000}"/>
    <cellStyle name="Percent 2 5 3 2 2 2" xfId="4675" xr:uid="{00000000-0005-0000-0000-000009280000}"/>
    <cellStyle name="Percent 2 5 3 2 3" xfId="4676" xr:uid="{00000000-0005-0000-0000-00000A280000}"/>
    <cellStyle name="Percent 2 5 3 3" xfId="4677" xr:uid="{00000000-0005-0000-0000-00000B280000}"/>
    <cellStyle name="Percent 2 5 3 3 2" xfId="4678" xr:uid="{00000000-0005-0000-0000-00000C280000}"/>
    <cellStyle name="Percent 2 5 3 4" xfId="4679" xr:uid="{00000000-0005-0000-0000-00000D280000}"/>
    <cellStyle name="Percent 2 5 4" xfId="4680" xr:uid="{00000000-0005-0000-0000-00000E280000}"/>
    <cellStyle name="Percent 2 5 4 2" xfId="4681" xr:uid="{00000000-0005-0000-0000-00000F280000}"/>
    <cellStyle name="Percent 2 5 4 2 2" xfId="4682" xr:uid="{00000000-0005-0000-0000-000010280000}"/>
    <cellStyle name="Percent 2 5 4 3" xfId="4683" xr:uid="{00000000-0005-0000-0000-000011280000}"/>
    <cellStyle name="Percent 2 5 5" xfId="4684" xr:uid="{00000000-0005-0000-0000-000012280000}"/>
    <cellStyle name="Percent 2 5 5 2" xfId="4685" xr:uid="{00000000-0005-0000-0000-000013280000}"/>
    <cellStyle name="Percent 2 5 6" xfId="4686" xr:uid="{00000000-0005-0000-0000-000014280000}"/>
    <cellStyle name="Percent 2 6" xfId="4687" xr:uid="{00000000-0005-0000-0000-000015280000}"/>
    <cellStyle name="Percent 2 6 2" xfId="4688" xr:uid="{00000000-0005-0000-0000-000016280000}"/>
    <cellStyle name="Percent 2 6 2 2" xfId="4689" xr:uid="{00000000-0005-0000-0000-000017280000}"/>
    <cellStyle name="Percent 2 6 2 2 2" xfId="4690" xr:uid="{00000000-0005-0000-0000-000018280000}"/>
    <cellStyle name="Percent 2 6 2 2 2 2" xfId="4691" xr:uid="{00000000-0005-0000-0000-000019280000}"/>
    <cellStyle name="Percent 2 6 2 2 3" xfId="4692" xr:uid="{00000000-0005-0000-0000-00001A280000}"/>
    <cellStyle name="Percent 2 6 2 3" xfId="4693" xr:uid="{00000000-0005-0000-0000-00001B280000}"/>
    <cellStyle name="Percent 2 6 2 3 2" xfId="4694" xr:uid="{00000000-0005-0000-0000-00001C280000}"/>
    <cellStyle name="Percent 2 6 2 4" xfId="4695" xr:uid="{00000000-0005-0000-0000-00001D280000}"/>
    <cellStyle name="Percent 2 6 3" xfId="4696" xr:uid="{00000000-0005-0000-0000-00001E280000}"/>
    <cellStyle name="Percent 2 6 3 2" xfId="4697" xr:uid="{00000000-0005-0000-0000-00001F280000}"/>
    <cellStyle name="Percent 2 6 3 2 2" xfId="4698" xr:uid="{00000000-0005-0000-0000-000020280000}"/>
    <cellStyle name="Percent 2 6 3 2 2 2" xfId="4699" xr:uid="{00000000-0005-0000-0000-000021280000}"/>
    <cellStyle name="Percent 2 6 3 2 3" xfId="4700" xr:uid="{00000000-0005-0000-0000-000022280000}"/>
    <cellStyle name="Percent 2 6 3 3" xfId="4701" xr:uid="{00000000-0005-0000-0000-000023280000}"/>
    <cellStyle name="Percent 2 6 3 3 2" xfId="4702" xr:uid="{00000000-0005-0000-0000-000024280000}"/>
    <cellStyle name="Percent 2 6 3 4" xfId="4703" xr:uid="{00000000-0005-0000-0000-000025280000}"/>
    <cellStyle name="Percent 2 6 4" xfId="4704" xr:uid="{00000000-0005-0000-0000-000026280000}"/>
    <cellStyle name="Percent 2 6 4 2" xfId="4705" xr:uid="{00000000-0005-0000-0000-000027280000}"/>
    <cellStyle name="Percent 2 6 4 2 2" xfId="4706" xr:uid="{00000000-0005-0000-0000-000028280000}"/>
    <cellStyle name="Percent 2 6 4 3" xfId="4707" xr:uid="{00000000-0005-0000-0000-000029280000}"/>
    <cellStyle name="Percent 2 6 5" xfId="4708" xr:uid="{00000000-0005-0000-0000-00002A280000}"/>
    <cellStyle name="Percent 2 6 5 2" xfId="4709" xr:uid="{00000000-0005-0000-0000-00002B280000}"/>
    <cellStyle name="Percent 2 6 6" xfId="4710" xr:uid="{00000000-0005-0000-0000-00002C280000}"/>
    <cellStyle name="Percent 2 7" xfId="4711" xr:uid="{00000000-0005-0000-0000-00002D280000}"/>
    <cellStyle name="Percent 2 7 2" xfId="4712" xr:uid="{00000000-0005-0000-0000-00002E280000}"/>
    <cellStyle name="Percent 2 7 3" xfId="4713" xr:uid="{00000000-0005-0000-0000-00002F280000}"/>
    <cellStyle name="Percent 2 7 4" xfId="4714" xr:uid="{00000000-0005-0000-0000-000030280000}"/>
    <cellStyle name="Percent 2 7 4 2" xfId="4715" xr:uid="{00000000-0005-0000-0000-000031280000}"/>
    <cellStyle name="Percent 2 7 4 2 2" xfId="4716" xr:uid="{00000000-0005-0000-0000-000032280000}"/>
    <cellStyle name="Percent 2 7 4 3" xfId="4717" xr:uid="{00000000-0005-0000-0000-000033280000}"/>
    <cellStyle name="Percent 2 7 5" xfId="4718" xr:uid="{00000000-0005-0000-0000-000034280000}"/>
    <cellStyle name="Percent 2 7 5 2" xfId="4719" xr:uid="{00000000-0005-0000-0000-000035280000}"/>
    <cellStyle name="Percent 2 7 6" xfId="4720" xr:uid="{00000000-0005-0000-0000-000036280000}"/>
    <cellStyle name="Percent 2 8" xfId="4721" xr:uid="{00000000-0005-0000-0000-000037280000}"/>
    <cellStyle name="Percent 2 8 2" xfId="4722" xr:uid="{00000000-0005-0000-0000-000038280000}"/>
    <cellStyle name="Percent 2 8 2 2" xfId="4723" xr:uid="{00000000-0005-0000-0000-000039280000}"/>
    <cellStyle name="Percent 2 8 2 2 2" xfId="4724" xr:uid="{00000000-0005-0000-0000-00003A280000}"/>
    <cellStyle name="Percent 2 8 2 3" xfId="4725" xr:uid="{00000000-0005-0000-0000-00003B280000}"/>
    <cellStyle name="Percent 2 8 3" xfId="4726" xr:uid="{00000000-0005-0000-0000-00003C280000}"/>
    <cellStyle name="Percent 2 8 3 2" xfId="4727" xr:uid="{00000000-0005-0000-0000-00003D280000}"/>
    <cellStyle name="Percent 2 8 4" xfId="4728" xr:uid="{00000000-0005-0000-0000-00003E280000}"/>
    <cellStyle name="Percent 2 9" xfId="4729" xr:uid="{00000000-0005-0000-0000-00003F280000}"/>
    <cellStyle name="Percent 3" xfId="58" xr:uid="{00000000-0005-0000-0000-000040280000}"/>
    <cellStyle name="Percent 3 2" xfId="75" xr:uid="{00000000-0005-0000-0000-000041280000}"/>
    <cellStyle name="Percent 3 2 2" xfId="4730" xr:uid="{00000000-0005-0000-0000-000042280000}"/>
    <cellStyle name="Percent 3 2 2 2" xfId="4731" xr:uid="{00000000-0005-0000-0000-000043280000}"/>
    <cellStyle name="Percent 3 2 3" xfId="4732" xr:uid="{00000000-0005-0000-0000-000044280000}"/>
    <cellStyle name="Percent 3 2 4" xfId="4733" xr:uid="{00000000-0005-0000-0000-000045280000}"/>
    <cellStyle name="Percent 3 3" xfId="4734" xr:uid="{00000000-0005-0000-0000-000046280000}"/>
    <cellStyle name="Percent 3 4" xfId="4735" xr:uid="{00000000-0005-0000-0000-000047280000}"/>
    <cellStyle name="Percent 4" xfId="4736" xr:uid="{00000000-0005-0000-0000-000048280000}"/>
    <cellStyle name="Percent 4 2" xfId="4737" xr:uid="{00000000-0005-0000-0000-000049280000}"/>
    <cellStyle name="Percent 4 2 2" xfId="4738" xr:uid="{00000000-0005-0000-0000-00004A280000}"/>
    <cellStyle name="Percent 4 2 3" xfId="4739" xr:uid="{00000000-0005-0000-0000-00004B280000}"/>
    <cellStyle name="Percent 4 3" xfId="4740" xr:uid="{00000000-0005-0000-0000-00004C280000}"/>
    <cellStyle name="Percent 4 3 2" xfId="4741" xr:uid="{00000000-0005-0000-0000-00004D280000}"/>
    <cellStyle name="Percent 4 3 2 2" xfId="4742" xr:uid="{00000000-0005-0000-0000-00004E280000}"/>
    <cellStyle name="Percent 4 3 3" xfId="4743" xr:uid="{00000000-0005-0000-0000-00004F280000}"/>
    <cellStyle name="Percent 4 4" xfId="4744" xr:uid="{00000000-0005-0000-0000-000050280000}"/>
    <cellStyle name="Percent 5" xfId="4745" xr:uid="{00000000-0005-0000-0000-000051280000}"/>
    <cellStyle name="Percent 5 2" xfId="4746" xr:uid="{00000000-0005-0000-0000-000052280000}"/>
    <cellStyle name="Percent 5 2 2" xfId="4747" xr:uid="{00000000-0005-0000-0000-000053280000}"/>
    <cellStyle name="Percent 5 2 2 2" xfId="4748" xr:uid="{00000000-0005-0000-0000-000054280000}"/>
    <cellStyle name="Percent 5 2 3" xfId="4749" xr:uid="{00000000-0005-0000-0000-000055280000}"/>
    <cellStyle name="Percent 6" xfId="4750" xr:uid="{00000000-0005-0000-0000-000056280000}"/>
    <cellStyle name="Percent 6 2" xfId="4751" xr:uid="{00000000-0005-0000-0000-000057280000}"/>
    <cellStyle name="Percent 6 2 2" xfId="4752" xr:uid="{00000000-0005-0000-0000-000058280000}"/>
    <cellStyle name="Percent 6 2 2 2" xfId="4753" xr:uid="{00000000-0005-0000-0000-000059280000}"/>
    <cellStyle name="Percent 6 2 3" xfId="4754" xr:uid="{00000000-0005-0000-0000-00005A280000}"/>
    <cellStyle name="Percent 6 3" xfId="4755" xr:uid="{00000000-0005-0000-0000-00005B280000}"/>
    <cellStyle name="Percent 6 3 2" xfId="4756" xr:uid="{00000000-0005-0000-0000-00005C280000}"/>
    <cellStyle name="Percent 6 3 2 2" xfId="4757" xr:uid="{00000000-0005-0000-0000-00005D280000}"/>
    <cellStyle name="Percent 6 3 3" xfId="4758" xr:uid="{00000000-0005-0000-0000-00005E280000}"/>
    <cellStyle name="Percent 7" xfId="4759" xr:uid="{00000000-0005-0000-0000-00005F280000}"/>
    <cellStyle name="Percent 7 2" xfId="4760" xr:uid="{00000000-0005-0000-0000-000060280000}"/>
    <cellStyle name="Percent 7 2 2" xfId="4761" xr:uid="{00000000-0005-0000-0000-000061280000}"/>
    <cellStyle name="Percent 7 2 2 2" xfId="4762" xr:uid="{00000000-0005-0000-0000-000062280000}"/>
    <cellStyle name="Percent 7 2 3" xfId="4763" xr:uid="{00000000-0005-0000-0000-000063280000}"/>
    <cellStyle name="Percent 7 3" xfId="4764" xr:uid="{00000000-0005-0000-0000-000064280000}"/>
    <cellStyle name="Percent 7 3 2" xfId="4765" xr:uid="{00000000-0005-0000-0000-000065280000}"/>
    <cellStyle name="Percent 7 4" xfId="4766" xr:uid="{00000000-0005-0000-0000-000066280000}"/>
    <cellStyle name="Percent 8" xfId="4767" xr:uid="{00000000-0005-0000-0000-000067280000}"/>
    <cellStyle name="Percent 9" xfId="4768" xr:uid="{00000000-0005-0000-0000-000068280000}"/>
    <cellStyle name="Percent Hard" xfId="4769" xr:uid="{00000000-0005-0000-0000-000069280000}"/>
    <cellStyle name="percentage" xfId="4770" xr:uid="{00000000-0005-0000-0000-00006A280000}"/>
    <cellStyle name="PercentChange" xfId="4771" xr:uid="{00000000-0005-0000-0000-00006B280000}"/>
    <cellStyle name="PLAN1" xfId="4772" xr:uid="{00000000-0005-0000-0000-00006C280000}"/>
    <cellStyle name="Porcentaje" xfId="4773" xr:uid="{00000000-0005-0000-0000-00006D280000}"/>
    <cellStyle name="Pourcentage_Profit &amp; Loss" xfId="4774" xr:uid="{00000000-0005-0000-0000-00006E280000}"/>
    <cellStyle name="PrePop Currency (0)" xfId="4775" xr:uid="{00000000-0005-0000-0000-00006F280000}"/>
    <cellStyle name="PrePop Currency (2)" xfId="4776" xr:uid="{00000000-0005-0000-0000-000070280000}"/>
    <cellStyle name="PrePop Units (0)" xfId="4777" xr:uid="{00000000-0005-0000-0000-000071280000}"/>
    <cellStyle name="PrePop Units (1)" xfId="4778" xr:uid="{00000000-0005-0000-0000-000072280000}"/>
    <cellStyle name="PrePop Units (2)" xfId="4779" xr:uid="{00000000-0005-0000-0000-000073280000}"/>
    <cellStyle name="Procenten" xfId="4780" xr:uid="{00000000-0005-0000-0000-000074280000}"/>
    <cellStyle name="Procenten estimate" xfId="4781" xr:uid="{00000000-0005-0000-0000-000075280000}"/>
    <cellStyle name="Procenten_EMI" xfId="4782" xr:uid="{00000000-0005-0000-0000-000076280000}"/>
    <cellStyle name="Profit figure" xfId="4783" xr:uid="{00000000-0005-0000-0000-000077280000}"/>
    <cellStyle name="Protected" xfId="4784" xr:uid="{00000000-0005-0000-0000-000078280000}"/>
    <cellStyle name="ProtectedDates" xfId="4785" xr:uid="{00000000-0005-0000-0000-000079280000}"/>
    <cellStyle name="PSChar" xfId="4786" xr:uid="{00000000-0005-0000-0000-00007A280000}"/>
    <cellStyle name="PSDate" xfId="4787" xr:uid="{00000000-0005-0000-0000-00007B280000}"/>
    <cellStyle name="PSDec" xfId="4788" xr:uid="{00000000-0005-0000-0000-00007C280000}"/>
    <cellStyle name="PSHeading" xfId="4789" xr:uid="{00000000-0005-0000-0000-00007D280000}"/>
    <cellStyle name="PSInt" xfId="4790" xr:uid="{00000000-0005-0000-0000-00007E280000}"/>
    <cellStyle name="PSSpacer" xfId="4791" xr:uid="{00000000-0005-0000-0000-00007F280000}"/>
    <cellStyle name="RatioX" xfId="4792" xr:uid="{00000000-0005-0000-0000-000080280000}"/>
    <cellStyle name="Red font" xfId="4793" xr:uid="{00000000-0005-0000-0000-000081280000}"/>
    <cellStyle name="ref" xfId="4794" xr:uid="{00000000-0005-0000-0000-000082280000}"/>
    <cellStyle name="Right" xfId="4795" xr:uid="{00000000-0005-0000-0000-000083280000}"/>
    <cellStyle name="Salomon Logo" xfId="4796" xr:uid="{00000000-0005-0000-0000-000084280000}"/>
    <cellStyle name="ScripFactor" xfId="4797" xr:uid="{00000000-0005-0000-0000-000085280000}"/>
    <cellStyle name="SectionHeading" xfId="4798" xr:uid="{00000000-0005-0000-0000-000086280000}"/>
    <cellStyle name="SectionHeading 10" xfId="9901" xr:uid="{00000000-0005-0000-0000-000087280000}"/>
    <cellStyle name="SectionHeading 11" xfId="9998" xr:uid="{00000000-0005-0000-0000-000088280000}"/>
    <cellStyle name="SectionHeading 12" xfId="9902" xr:uid="{00000000-0005-0000-0000-000089280000}"/>
    <cellStyle name="SectionHeading 13" xfId="9999" xr:uid="{00000000-0005-0000-0000-00008A280000}"/>
    <cellStyle name="SectionHeading 14" xfId="10000" xr:uid="{00000000-0005-0000-0000-00008B280000}"/>
    <cellStyle name="SectionHeading 15" xfId="9904" xr:uid="{00000000-0005-0000-0000-00008C280000}"/>
    <cellStyle name="SectionHeading 16" xfId="10002" xr:uid="{00000000-0005-0000-0000-00008D280000}"/>
    <cellStyle name="SectionHeading 17" xfId="10003" xr:uid="{00000000-0005-0000-0000-00008E280000}"/>
    <cellStyle name="SectionHeading 18" xfId="11105" xr:uid="{00000000-0005-0000-0000-00008F280000}"/>
    <cellStyle name="SectionHeading 19" xfId="11068" xr:uid="{00000000-0005-0000-0000-000090280000}"/>
    <cellStyle name="SectionHeading 2" xfId="10256" xr:uid="{00000000-0005-0000-0000-000091280000}"/>
    <cellStyle name="SectionHeading 3" xfId="9993" xr:uid="{00000000-0005-0000-0000-000092280000}"/>
    <cellStyle name="SectionHeading 4" xfId="9898" xr:uid="{00000000-0005-0000-0000-000093280000}"/>
    <cellStyle name="SectionHeading 5" xfId="9992" xr:uid="{00000000-0005-0000-0000-000094280000}"/>
    <cellStyle name="SectionHeading 6" xfId="9994" xr:uid="{00000000-0005-0000-0000-000095280000}"/>
    <cellStyle name="SectionHeading 7" xfId="9899" xr:uid="{00000000-0005-0000-0000-000096280000}"/>
    <cellStyle name="SectionHeading 8" xfId="9996" xr:uid="{00000000-0005-0000-0000-000097280000}"/>
    <cellStyle name="SectionHeading 9" xfId="9900" xr:uid="{00000000-0005-0000-0000-000098280000}"/>
    <cellStyle name="Shade" xfId="4799" xr:uid="{00000000-0005-0000-0000-000099280000}"/>
    <cellStyle name="Shaded" xfId="4800" xr:uid="{00000000-0005-0000-0000-00009A280000}"/>
    <cellStyle name="Single Accounting" xfId="4801" xr:uid="{00000000-0005-0000-0000-00009B280000}"/>
    <cellStyle name="SingleLineAcctgn" xfId="4802" xr:uid="{00000000-0005-0000-0000-00009C280000}"/>
    <cellStyle name="SingleLinePercent" xfId="4803" xr:uid="{00000000-0005-0000-0000-00009D280000}"/>
    <cellStyle name="Source Superscript" xfId="4804" xr:uid="{00000000-0005-0000-0000-00009E280000}"/>
    <cellStyle name="Source Text" xfId="4805" xr:uid="{00000000-0005-0000-0000-00009F280000}"/>
    <cellStyle name="ssp " xfId="4806" xr:uid="{00000000-0005-0000-0000-0000A0280000}"/>
    <cellStyle name="ssp  2" xfId="9995" xr:uid="{00000000-0005-0000-0000-0000A1280000}"/>
    <cellStyle name="ssp  3" xfId="9997" xr:uid="{00000000-0005-0000-0000-0000A2280000}"/>
    <cellStyle name="ssp  4" xfId="9903" xr:uid="{00000000-0005-0000-0000-0000A3280000}"/>
    <cellStyle name="ssp  5" xfId="9905" xr:uid="{00000000-0005-0000-0000-0000A4280000}"/>
    <cellStyle name="ssp  6" xfId="10001" xr:uid="{00000000-0005-0000-0000-0000A5280000}"/>
    <cellStyle name="ssp  7" xfId="11106" xr:uid="{00000000-0005-0000-0000-0000A6280000}"/>
    <cellStyle name="Standard" xfId="4807" xr:uid="{00000000-0005-0000-0000-0000A7280000}"/>
    <cellStyle name="Style 1" xfId="4808" xr:uid="{00000000-0005-0000-0000-0000A8280000}"/>
    <cellStyle name="Style 10" xfId="4809" xr:uid="{00000000-0005-0000-0000-0000A9280000}"/>
    <cellStyle name="Style 100" xfId="4810" xr:uid="{00000000-0005-0000-0000-0000AA280000}"/>
    <cellStyle name="Style 101" xfId="4811" xr:uid="{00000000-0005-0000-0000-0000AB280000}"/>
    <cellStyle name="Style 102" xfId="4812" xr:uid="{00000000-0005-0000-0000-0000AC280000}"/>
    <cellStyle name="Style 103" xfId="4813" xr:uid="{00000000-0005-0000-0000-0000AD280000}"/>
    <cellStyle name="Style 104" xfId="4814" xr:uid="{00000000-0005-0000-0000-0000AE280000}"/>
    <cellStyle name="Style 105" xfId="4815" xr:uid="{00000000-0005-0000-0000-0000AF280000}"/>
    <cellStyle name="Style 106" xfId="4816" xr:uid="{00000000-0005-0000-0000-0000B0280000}"/>
    <cellStyle name="Style 107" xfId="4817" xr:uid="{00000000-0005-0000-0000-0000B1280000}"/>
    <cellStyle name="Style 108" xfId="4818" xr:uid="{00000000-0005-0000-0000-0000B2280000}"/>
    <cellStyle name="Style 109" xfId="4819" xr:uid="{00000000-0005-0000-0000-0000B3280000}"/>
    <cellStyle name="Style 11" xfId="4820" xr:uid="{00000000-0005-0000-0000-0000B4280000}"/>
    <cellStyle name="Style 110" xfId="4821" xr:uid="{00000000-0005-0000-0000-0000B5280000}"/>
    <cellStyle name="Style 111" xfId="4822" xr:uid="{00000000-0005-0000-0000-0000B6280000}"/>
    <cellStyle name="Style 112" xfId="4823" xr:uid="{00000000-0005-0000-0000-0000B7280000}"/>
    <cellStyle name="Style 113" xfId="4824" xr:uid="{00000000-0005-0000-0000-0000B8280000}"/>
    <cellStyle name="Style 114" xfId="4825" xr:uid="{00000000-0005-0000-0000-0000B9280000}"/>
    <cellStyle name="Style 115" xfId="4826" xr:uid="{00000000-0005-0000-0000-0000BA280000}"/>
    <cellStyle name="Style 116" xfId="4827" xr:uid="{00000000-0005-0000-0000-0000BB280000}"/>
    <cellStyle name="Style 117" xfId="4828" xr:uid="{00000000-0005-0000-0000-0000BC280000}"/>
    <cellStyle name="Style 118" xfId="4829" xr:uid="{00000000-0005-0000-0000-0000BD280000}"/>
    <cellStyle name="Style 119" xfId="4830" xr:uid="{00000000-0005-0000-0000-0000BE280000}"/>
    <cellStyle name="Style 12" xfId="4831" xr:uid="{00000000-0005-0000-0000-0000BF280000}"/>
    <cellStyle name="Style 120" xfId="4832" xr:uid="{00000000-0005-0000-0000-0000C0280000}"/>
    <cellStyle name="Style 121" xfId="4833" xr:uid="{00000000-0005-0000-0000-0000C1280000}"/>
    <cellStyle name="Style 122" xfId="4834" xr:uid="{00000000-0005-0000-0000-0000C2280000}"/>
    <cellStyle name="Style 123" xfId="4835" xr:uid="{00000000-0005-0000-0000-0000C3280000}"/>
    <cellStyle name="Style 124" xfId="4836" xr:uid="{00000000-0005-0000-0000-0000C4280000}"/>
    <cellStyle name="Style 125" xfId="4837" xr:uid="{00000000-0005-0000-0000-0000C5280000}"/>
    <cellStyle name="Style 126" xfId="4838" xr:uid="{00000000-0005-0000-0000-0000C6280000}"/>
    <cellStyle name="Style 127" xfId="4839" xr:uid="{00000000-0005-0000-0000-0000C7280000}"/>
    <cellStyle name="Style 128" xfId="4840" xr:uid="{00000000-0005-0000-0000-0000C8280000}"/>
    <cellStyle name="Style 129" xfId="4841" xr:uid="{00000000-0005-0000-0000-0000C9280000}"/>
    <cellStyle name="Style 13" xfId="4842" xr:uid="{00000000-0005-0000-0000-0000CA280000}"/>
    <cellStyle name="Style 130" xfId="4843" xr:uid="{00000000-0005-0000-0000-0000CB280000}"/>
    <cellStyle name="Style 131" xfId="4844" xr:uid="{00000000-0005-0000-0000-0000CC280000}"/>
    <cellStyle name="Style 132" xfId="4845" xr:uid="{00000000-0005-0000-0000-0000CD280000}"/>
    <cellStyle name="Style 133" xfId="4846" xr:uid="{00000000-0005-0000-0000-0000CE280000}"/>
    <cellStyle name="Style 134" xfId="4847" xr:uid="{00000000-0005-0000-0000-0000CF280000}"/>
    <cellStyle name="Style 135" xfId="4848" xr:uid="{00000000-0005-0000-0000-0000D0280000}"/>
    <cellStyle name="Style 136" xfId="4849" xr:uid="{00000000-0005-0000-0000-0000D1280000}"/>
    <cellStyle name="Style 137" xfId="4850" xr:uid="{00000000-0005-0000-0000-0000D2280000}"/>
    <cellStyle name="Style 138" xfId="4851" xr:uid="{00000000-0005-0000-0000-0000D3280000}"/>
    <cellStyle name="Style 139" xfId="4852" xr:uid="{00000000-0005-0000-0000-0000D4280000}"/>
    <cellStyle name="Style 14" xfId="4853" xr:uid="{00000000-0005-0000-0000-0000D5280000}"/>
    <cellStyle name="Style 140" xfId="4854" xr:uid="{00000000-0005-0000-0000-0000D6280000}"/>
    <cellStyle name="Style 141" xfId="4855" xr:uid="{00000000-0005-0000-0000-0000D7280000}"/>
    <cellStyle name="Style 142" xfId="4856" xr:uid="{00000000-0005-0000-0000-0000D8280000}"/>
    <cellStyle name="Style 143" xfId="4857" xr:uid="{00000000-0005-0000-0000-0000D9280000}"/>
    <cellStyle name="Style 144" xfId="4858" xr:uid="{00000000-0005-0000-0000-0000DA280000}"/>
    <cellStyle name="Style 145" xfId="4859" xr:uid="{00000000-0005-0000-0000-0000DB280000}"/>
    <cellStyle name="Style 146" xfId="4860" xr:uid="{00000000-0005-0000-0000-0000DC280000}"/>
    <cellStyle name="Style 147" xfId="4861" xr:uid="{00000000-0005-0000-0000-0000DD280000}"/>
    <cellStyle name="Style 148" xfId="4862" xr:uid="{00000000-0005-0000-0000-0000DE280000}"/>
    <cellStyle name="Style 149" xfId="4863" xr:uid="{00000000-0005-0000-0000-0000DF280000}"/>
    <cellStyle name="Style 15" xfId="4864" xr:uid="{00000000-0005-0000-0000-0000E0280000}"/>
    <cellStyle name="Style 150" xfId="4865" xr:uid="{00000000-0005-0000-0000-0000E1280000}"/>
    <cellStyle name="Style 151" xfId="4866" xr:uid="{00000000-0005-0000-0000-0000E2280000}"/>
    <cellStyle name="Style 152" xfId="4867" xr:uid="{00000000-0005-0000-0000-0000E3280000}"/>
    <cellStyle name="Style 153" xfId="4868" xr:uid="{00000000-0005-0000-0000-0000E4280000}"/>
    <cellStyle name="Style 154" xfId="4869" xr:uid="{00000000-0005-0000-0000-0000E5280000}"/>
    <cellStyle name="Style 155" xfId="4870" xr:uid="{00000000-0005-0000-0000-0000E6280000}"/>
    <cellStyle name="Style 156" xfId="4871" xr:uid="{00000000-0005-0000-0000-0000E7280000}"/>
    <cellStyle name="Style 157" xfId="4872" xr:uid="{00000000-0005-0000-0000-0000E8280000}"/>
    <cellStyle name="Style 158" xfId="4873" xr:uid="{00000000-0005-0000-0000-0000E9280000}"/>
    <cellStyle name="Style 159" xfId="4874" xr:uid="{00000000-0005-0000-0000-0000EA280000}"/>
    <cellStyle name="Style 16" xfId="4875" xr:uid="{00000000-0005-0000-0000-0000EB280000}"/>
    <cellStyle name="Style 160" xfId="4876" xr:uid="{00000000-0005-0000-0000-0000EC280000}"/>
    <cellStyle name="Style 161" xfId="4877" xr:uid="{00000000-0005-0000-0000-0000ED280000}"/>
    <cellStyle name="Style 162" xfId="4878" xr:uid="{00000000-0005-0000-0000-0000EE280000}"/>
    <cellStyle name="Style 163" xfId="4879" xr:uid="{00000000-0005-0000-0000-0000EF280000}"/>
    <cellStyle name="Style 164" xfId="4880" xr:uid="{00000000-0005-0000-0000-0000F0280000}"/>
    <cellStyle name="Style 165" xfId="4881" xr:uid="{00000000-0005-0000-0000-0000F1280000}"/>
    <cellStyle name="Style 166" xfId="4882" xr:uid="{00000000-0005-0000-0000-0000F2280000}"/>
    <cellStyle name="Style 167" xfId="4883" xr:uid="{00000000-0005-0000-0000-0000F3280000}"/>
    <cellStyle name="Style 168" xfId="4884" xr:uid="{00000000-0005-0000-0000-0000F4280000}"/>
    <cellStyle name="Style 169" xfId="4885" xr:uid="{00000000-0005-0000-0000-0000F5280000}"/>
    <cellStyle name="Style 17" xfId="4886" xr:uid="{00000000-0005-0000-0000-0000F6280000}"/>
    <cellStyle name="Style 170" xfId="4887" xr:uid="{00000000-0005-0000-0000-0000F7280000}"/>
    <cellStyle name="Style 171" xfId="4888" xr:uid="{00000000-0005-0000-0000-0000F8280000}"/>
    <cellStyle name="Style 172" xfId="4889" xr:uid="{00000000-0005-0000-0000-0000F9280000}"/>
    <cellStyle name="Style 173" xfId="4890" xr:uid="{00000000-0005-0000-0000-0000FA280000}"/>
    <cellStyle name="Style 174" xfId="4891" xr:uid="{00000000-0005-0000-0000-0000FB280000}"/>
    <cellStyle name="Style 175" xfId="4892" xr:uid="{00000000-0005-0000-0000-0000FC280000}"/>
    <cellStyle name="Style 176" xfId="4893" xr:uid="{00000000-0005-0000-0000-0000FD280000}"/>
    <cellStyle name="Style 177" xfId="4894" xr:uid="{00000000-0005-0000-0000-0000FE280000}"/>
    <cellStyle name="Style 178" xfId="4895" xr:uid="{00000000-0005-0000-0000-0000FF280000}"/>
    <cellStyle name="Style 179" xfId="4896" xr:uid="{00000000-0005-0000-0000-000000290000}"/>
    <cellStyle name="Style 18" xfId="4897" xr:uid="{00000000-0005-0000-0000-000001290000}"/>
    <cellStyle name="Style 180" xfId="4898" xr:uid="{00000000-0005-0000-0000-000002290000}"/>
    <cellStyle name="Style 181" xfId="4899" xr:uid="{00000000-0005-0000-0000-000003290000}"/>
    <cellStyle name="Style 182" xfId="4900" xr:uid="{00000000-0005-0000-0000-000004290000}"/>
    <cellStyle name="Style 183" xfId="4901" xr:uid="{00000000-0005-0000-0000-000005290000}"/>
    <cellStyle name="Style 184" xfId="4902" xr:uid="{00000000-0005-0000-0000-000006290000}"/>
    <cellStyle name="Style 185" xfId="4903" xr:uid="{00000000-0005-0000-0000-000007290000}"/>
    <cellStyle name="Style 186" xfId="4904" xr:uid="{00000000-0005-0000-0000-000008290000}"/>
    <cellStyle name="Style 187" xfId="4905" xr:uid="{00000000-0005-0000-0000-000009290000}"/>
    <cellStyle name="Style 188" xfId="4906" xr:uid="{00000000-0005-0000-0000-00000A290000}"/>
    <cellStyle name="Style 189" xfId="4907" xr:uid="{00000000-0005-0000-0000-00000B290000}"/>
    <cellStyle name="Style 19" xfId="4908" xr:uid="{00000000-0005-0000-0000-00000C290000}"/>
    <cellStyle name="Style 190" xfId="4909" xr:uid="{00000000-0005-0000-0000-00000D290000}"/>
    <cellStyle name="Style 191" xfId="4910" xr:uid="{00000000-0005-0000-0000-00000E290000}"/>
    <cellStyle name="Style 192" xfId="4911" xr:uid="{00000000-0005-0000-0000-00000F290000}"/>
    <cellStyle name="Style 193" xfId="4912" xr:uid="{00000000-0005-0000-0000-000010290000}"/>
    <cellStyle name="Style 194" xfId="4913" xr:uid="{00000000-0005-0000-0000-000011290000}"/>
    <cellStyle name="Style 195" xfId="4914" xr:uid="{00000000-0005-0000-0000-000012290000}"/>
    <cellStyle name="Style 196" xfId="4915" xr:uid="{00000000-0005-0000-0000-000013290000}"/>
    <cellStyle name="Style 197" xfId="4916" xr:uid="{00000000-0005-0000-0000-000014290000}"/>
    <cellStyle name="Style 198" xfId="4917" xr:uid="{00000000-0005-0000-0000-000015290000}"/>
    <cellStyle name="Style 199" xfId="4918" xr:uid="{00000000-0005-0000-0000-000016290000}"/>
    <cellStyle name="Style 2" xfId="4919" xr:uid="{00000000-0005-0000-0000-000017290000}"/>
    <cellStyle name="Style 20" xfId="4920" xr:uid="{00000000-0005-0000-0000-000018290000}"/>
    <cellStyle name="Style 200" xfId="4921" xr:uid="{00000000-0005-0000-0000-000019290000}"/>
    <cellStyle name="Style 201" xfId="4922" xr:uid="{00000000-0005-0000-0000-00001A290000}"/>
    <cellStyle name="Style 202" xfId="4923" xr:uid="{00000000-0005-0000-0000-00001B290000}"/>
    <cellStyle name="Style 203" xfId="4924" xr:uid="{00000000-0005-0000-0000-00001C290000}"/>
    <cellStyle name="Style 204" xfId="4925" xr:uid="{00000000-0005-0000-0000-00001D290000}"/>
    <cellStyle name="Style 205" xfId="4926" xr:uid="{00000000-0005-0000-0000-00001E290000}"/>
    <cellStyle name="Style 206" xfId="4927" xr:uid="{00000000-0005-0000-0000-00001F290000}"/>
    <cellStyle name="Style 207" xfId="4928" xr:uid="{00000000-0005-0000-0000-000020290000}"/>
    <cellStyle name="Style 208" xfId="4929" xr:uid="{00000000-0005-0000-0000-000021290000}"/>
    <cellStyle name="Style 209" xfId="4930" xr:uid="{00000000-0005-0000-0000-000022290000}"/>
    <cellStyle name="Style 21" xfId="4931" xr:uid="{00000000-0005-0000-0000-000023290000}"/>
    <cellStyle name="Style 21 10" xfId="9875" xr:uid="{00000000-0005-0000-0000-000024290000}"/>
    <cellStyle name="Style 21 11" xfId="9882" xr:uid="{00000000-0005-0000-0000-000025290000}"/>
    <cellStyle name="Style 21 12" xfId="9959" xr:uid="{00000000-0005-0000-0000-000026290000}"/>
    <cellStyle name="Style 21 13" xfId="9889" xr:uid="{00000000-0005-0000-0000-000027290000}"/>
    <cellStyle name="Style 21 14" xfId="9969" xr:uid="{00000000-0005-0000-0000-000028290000}"/>
    <cellStyle name="Style 21 15" xfId="9975" xr:uid="{00000000-0005-0000-0000-000029290000}"/>
    <cellStyle name="Style 21 16" xfId="9897" xr:uid="{00000000-0005-0000-0000-00002A290000}"/>
    <cellStyle name="Style 21 17" xfId="9983" xr:uid="{00000000-0005-0000-0000-00002B290000}"/>
    <cellStyle name="Style 21 18" xfId="9991" xr:uid="{00000000-0005-0000-0000-00002C290000}"/>
    <cellStyle name="Style 21 19" xfId="11107" xr:uid="{00000000-0005-0000-0000-00002D290000}"/>
    <cellStyle name="Style 21 2" xfId="4932" xr:uid="{00000000-0005-0000-0000-00002E290000}"/>
    <cellStyle name="Style 21 20" xfId="11067" xr:uid="{00000000-0005-0000-0000-00002F290000}"/>
    <cellStyle name="Style 21 3" xfId="10261" xr:uid="{00000000-0005-0000-0000-000030290000}"/>
    <cellStyle name="Style 21 4" xfId="9938" xr:uid="{00000000-0005-0000-0000-000031290000}"/>
    <cellStyle name="Style 21 5" xfId="9860" xr:uid="{00000000-0005-0000-0000-000032290000}"/>
    <cellStyle name="Style 21 6" xfId="9932" xr:uid="{00000000-0005-0000-0000-000033290000}"/>
    <cellStyle name="Style 21 7" xfId="9943" xr:uid="{00000000-0005-0000-0000-000034290000}"/>
    <cellStyle name="Style 21 8" xfId="9865" xr:uid="{00000000-0005-0000-0000-000035290000}"/>
    <cellStyle name="Style 21 9" xfId="9951" xr:uid="{00000000-0005-0000-0000-000036290000}"/>
    <cellStyle name="Style 22" xfId="4933" xr:uid="{00000000-0005-0000-0000-000037290000}"/>
    <cellStyle name="Style 22 10" xfId="9864" xr:uid="{00000000-0005-0000-0000-000038290000}"/>
    <cellStyle name="Style 22 11" xfId="9950" xr:uid="{00000000-0005-0000-0000-000039290000}"/>
    <cellStyle name="Style 22 12" xfId="9873" xr:uid="{00000000-0005-0000-0000-00003A290000}"/>
    <cellStyle name="Style 22 13" xfId="9880" xr:uid="{00000000-0005-0000-0000-00003B290000}"/>
    <cellStyle name="Style 22 14" xfId="9958" xr:uid="{00000000-0005-0000-0000-00003C290000}"/>
    <cellStyle name="Style 22 15" xfId="9888" xr:uid="{00000000-0005-0000-0000-00003D290000}"/>
    <cellStyle name="Style 22 16" xfId="9967" xr:uid="{00000000-0005-0000-0000-00003E290000}"/>
    <cellStyle name="Style 22 17" xfId="9974" xr:uid="{00000000-0005-0000-0000-00003F290000}"/>
    <cellStyle name="Style 22 18" xfId="9896" xr:uid="{00000000-0005-0000-0000-000040290000}"/>
    <cellStyle name="Style 22 19" xfId="9982" xr:uid="{00000000-0005-0000-0000-000041290000}"/>
    <cellStyle name="Style 22 2" xfId="4934" xr:uid="{00000000-0005-0000-0000-000042290000}"/>
    <cellStyle name="Style 22 2 10" xfId="9879" xr:uid="{00000000-0005-0000-0000-000043290000}"/>
    <cellStyle name="Style 22 2 11" xfId="9957" xr:uid="{00000000-0005-0000-0000-000044290000}"/>
    <cellStyle name="Style 22 2 12" xfId="9887" xr:uid="{00000000-0005-0000-0000-000045290000}"/>
    <cellStyle name="Style 22 2 13" xfId="9966" xr:uid="{00000000-0005-0000-0000-000046290000}"/>
    <cellStyle name="Style 22 2 14" xfId="9973" xr:uid="{00000000-0005-0000-0000-000047290000}"/>
    <cellStyle name="Style 22 2 15" xfId="9895" xr:uid="{00000000-0005-0000-0000-000048290000}"/>
    <cellStyle name="Style 22 2 16" xfId="9981" xr:uid="{00000000-0005-0000-0000-000049290000}"/>
    <cellStyle name="Style 22 2 17" xfId="9989" xr:uid="{00000000-0005-0000-0000-00004A290000}"/>
    <cellStyle name="Style 22 2 18" xfId="11109" xr:uid="{00000000-0005-0000-0000-00004B290000}"/>
    <cellStyle name="Style 22 2 19" xfId="11065" xr:uid="{00000000-0005-0000-0000-00004C290000}"/>
    <cellStyle name="Style 22 2 2" xfId="10263" xr:uid="{00000000-0005-0000-0000-00004D290000}"/>
    <cellStyle name="Style 22 2 3" xfId="9936" xr:uid="{00000000-0005-0000-0000-00004E290000}"/>
    <cellStyle name="Style 22 2 4" xfId="9857" xr:uid="{00000000-0005-0000-0000-00004F290000}"/>
    <cellStyle name="Style 22 2 5" xfId="9927" xr:uid="{00000000-0005-0000-0000-000050290000}"/>
    <cellStyle name="Style 22 2 6" xfId="9941" xr:uid="{00000000-0005-0000-0000-000051290000}"/>
    <cellStyle name="Style 22 2 7" xfId="9863" xr:uid="{00000000-0005-0000-0000-000052290000}"/>
    <cellStyle name="Style 22 2 8" xfId="9949" xr:uid="{00000000-0005-0000-0000-000053290000}"/>
    <cellStyle name="Style 22 2 9" xfId="9872" xr:uid="{00000000-0005-0000-0000-000054290000}"/>
    <cellStyle name="Style 22 20" xfId="9990" xr:uid="{00000000-0005-0000-0000-000055290000}"/>
    <cellStyle name="Style 22 21" xfId="11108" xr:uid="{00000000-0005-0000-0000-000056290000}"/>
    <cellStyle name="Style 22 22" xfId="11066" xr:uid="{00000000-0005-0000-0000-000057290000}"/>
    <cellStyle name="Style 22 3" xfId="4935" xr:uid="{00000000-0005-0000-0000-000058290000}"/>
    <cellStyle name="Style 22 3 10" xfId="9878" xr:uid="{00000000-0005-0000-0000-000059290000}"/>
    <cellStyle name="Style 22 3 11" xfId="9956" xr:uid="{00000000-0005-0000-0000-00005A290000}"/>
    <cellStyle name="Style 22 3 12" xfId="9886" xr:uid="{00000000-0005-0000-0000-00005B290000}"/>
    <cellStyle name="Style 22 3 13" xfId="9965" xr:uid="{00000000-0005-0000-0000-00005C290000}"/>
    <cellStyle name="Style 22 3 14" xfId="9972" xr:uid="{00000000-0005-0000-0000-00005D290000}"/>
    <cellStyle name="Style 22 3 15" xfId="9894" xr:uid="{00000000-0005-0000-0000-00005E290000}"/>
    <cellStyle name="Style 22 3 16" xfId="9980" xr:uid="{00000000-0005-0000-0000-00005F290000}"/>
    <cellStyle name="Style 22 3 17" xfId="9988" xr:uid="{00000000-0005-0000-0000-000060290000}"/>
    <cellStyle name="Style 22 3 18" xfId="11110" xr:uid="{00000000-0005-0000-0000-000061290000}"/>
    <cellStyle name="Style 22 3 19" xfId="11064" xr:uid="{00000000-0005-0000-0000-000062290000}"/>
    <cellStyle name="Style 22 3 2" xfId="10264" xr:uid="{00000000-0005-0000-0000-000063290000}"/>
    <cellStyle name="Style 22 3 3" xfId="9935" xr:uid="{00000000-0005-0000-0000-000064290000}"/>
    <cellStyle name="Style 22 3 4" xfId="9856" xr:uid="{00000000-0005-0000-0000-000065290000}"/>
    <cellStyle name="Style 22 3 5" xfId="9925" xr:uid="{00000000-0005-0000-0000-000066290000}"/>
    <cellStyle name="Style 22 3 6" xfId="9940" xr:uid="{00000000-0005-0000-0000-000067290000}"/>
    <cellStyle name="Style 22 3 7" xfId="9862" xr:uid="{00000000-0005-0000-0000-000068290000}"/>
    <cellStyle name="Style 22 3 8" xfId="9948" xr:uid="{00000000-0005-0000-0000-000069290000}"/>
    <cellStyle name="Style 22 3 9" xfId="9871" xr:uid="{00000000-0005-0000-0000-00006A290000}"/>
    <cellStyle name="Style 22 4" xfId="4936" xr:uid="{00000000-0005-0000-0000-00006B290000}"/>
    <cellStyle name="Style 22 5" xfId="10262" xr:uid="{00000000-0005-0000-0000-00006C290000}"/>
    <cellStyle name="Style 22 6" xfId="9937" xr:uid="{00000000-0005-0000-0000-00006D290000}"/>
    <cellStyle name="Style 22 7" xfId="9858" xr:uid="{00000000-0005-0000-0000-00006E290000}"/>
    <cellStyle name="Style 22 8" xfId="9930" xr:uid="{00000000-0005-0000-0000-00006F290000}"/>
    <cellStyle name="Style 22 9" xfId="9942" xr:uid="{00000000-0005-0000-0000-000070290000}"/>
    <cellStyle name="Style 23" xfId="59" xr:uid="{00000000-0005-0000-0000-000071290000}"/>
    <cellStyle name="Style 23 2" xfId="60" xr:uid="{00000000-0005-0000-0000-000072290000}"/>
    <cellStyle name="Style 23 2 2" xfId="76" xr:uid="{00000000-0005-0000-0000-000073290000}"/>
    <cellStyle name="Style 23 2 2 2" xfId="121" xr:uid="{00000000-0005-0000-0000-000074290000}"/>
    <cellStyle name="Style 23 2 2 2 10" xfId="10681" xr:uid="{00000000-0005-0000-0000-000075290000}"/>
    <cellStyle name="Style 23 2 2 2 11" xfId="10709" xr:uid="{00000000-0005-0000-0000-000076290000}"/>
    <cellStyle name="Style 23 2 2 2 12" xfId="10711" xr:uid="{00000000-0005-0000-0000-000077290000}"/>
    <cellStyle name="Style 23 2 2 2 13" xfId="10713" xr:uid="{00000000-0005-0000-0000-000078290000}"/>
    <cellStyle name="Style 23 2 2 2 14" xfId="10772" xr:uid="{00000000-0005-0000-0000-000079290000}"/>
    <cellStyle name="Style 23 2 2 2 15" xfId="10776" xr:uid="{00000000-0005-0000-0000-00007A290000}"/>
    <cellStyle name="Style 23 2 2 2 16" xfId="10889" xr:uid="{00000000-0005-0000-0000-00007B290000}"/>
    <cellStyle name="Style 23 2 2 2 17" xfId="10908" xr:uid="{00000000-0005-0000-0000-00007C290000}"/>
    <cellStyle name="Style 23 2 2 2 18" xfId="11052" xr:uid="{00000000-0005-0000-0000-00007D290000}"/>
    <cellStyle name="Style 23 2 2 2 19" xfId="11140" xr:uid="{00000000-0005-0000-0000-00007E290000}"/>
    <cellStyle name="Style 23 2 2 2 2" xfId="9793" xr:uid="{00000000-0005-0000-0000-00007F290000}"/>
    <cellStyle name="Style 23 2 2 2 3" xfId="10552" xr:uid="{00000000-0005-0000-0000-000080290000}"/>
    <cellStyle name="Style 23 2 2 2 4" xfId="10576" xr:uid="{00000000-0005-0000-0000-000081290000}"/>
    <cellStyle name="Style 23 2 2 2 5" xfId="10587" xr:uid="{00000000-0005-0000-0000-000082290000}"/>
    <cellStyle name="Style 23 2 2 2 6" xfId="10589" xr:uid="{00000000-0005-0000-0000-000083290000}"/>
    <cellStyle name="Style 23 2 2 2 7" xfId="10593" xr:uid="{00000000-0005-0000-0000-000084290000}"/>
    <cellStyle name="Style 23 2 2 2 8" xfId="10601" xr:uid="{00000000-0005-0000-0000-000085290000}"/>
    <cellStyle name="Style 23 2 2 2 9" xfId="10648" xr:uid="{00000000-0005-0000-0000-000086290000}"/>
    <cellStyle name="Style 23 2 2 3" xfId="9758" xr:uid="{00000000-0005-0000-0000-000087290000}"/>
    <cellStyle name="Style 23 2 2 3 10" xfId="10513" xr:uid="{00000000-0005-0000-0000-000088290000}"/>
    <cellStyle name="Style 23 2 2 3 11" xfId="10814" xr:uid="{00000000-0005-0000-0000-000089290000}"/>
    <cellStyle name="Style 23 2 2 3 12" xfId="10851" xr:uid="{00000000-0005-0000-0000-00008A290000}"/>
    <cellStyle name="Style 23 2 2 3 13" xfId="10892" xr:uid="{00000000-0005-0000-0000-00008B290000}"/>
    <cellStyle name="Style 23 2 2 3 14" xfId="10532" xr:uid="{00000000-0005-0000-0000-00008C290000}"/>
    <cellStyle name="Style 23 2 2 3 15" xfId="10943" xr:uid="{00000000-0005-0000-0000-00008D290000}"/>
    <cellStyle name="Style 23 2 2 3 16" xfId="10989" xr:uid="{00000000-0005-0000-0000-00008E290000}"/>
    <cellStyle name="Style 23 2 2 3 17" xfId="11150" xr:uid="{00000000-0005-0000-0000-00008F290000}"/>
    <cellStyle name="Style 23 2 2 3 18" xfId="11172" xr:uid="{00000000-0005-0000-0000-000090290000}"/>
    <cellStyle name="Style 23 2 2 3 2" xfId="10596" xr:uid="{00000000-0005-0000-0000-000091290000}"/>
    <cellStyle name="Style 23 2 2 3 3" xfId="10483" xr:uid="{00000000-0005-0000-0000-000092290000}"/>
    <cellStyle name="Style 23 2 2 3 4" xfId="10627" xr:uid="{00000000-0005-0000-0000-000093290000}"/>
    <cellStyle name="Style 23 2 2 3 5" xfId="10667" xr:uid="{00000000-0005-0000-0000-000094290000}"/>
    <cellStyle name="Style 23 2 2 3 6" xfId="10695" xr:uid="{00000000-0005-0000-0000-000095290000}"/>
    <cellStyle name="Style 23 2 2 3 7" xfId="10492" xr:uid="{00000000-0005-0000-0000-000096290000}"/>
    <cellStyle name="Style 23 2 2 3 8" xfId="10758" xr:uid="{00000000-0005-0000-0000-000097290000}"/>
    <cellStyle name="Style 23 2 2 3 9" xfId="10778" xr:uid="{00000000-0005-0000-0000-000098290000}"/>
    <cellStyle name="Style 23 2 2 4" xfId="11037" xr:uid="{00000000-0005-0000-0000-000099290000}"/>
    <cellStyle name="Style 23 2 3" xfId="11029" xr:uid="{00000000-0005-0000-0000-00009A290000}"/>
    <cellStyle name="Style 23 3" xfId="77" xr:uid="{00000000-0005-0000-0000-00009B290000}"/>
    <cellStyle name="Style 23 3 2" xfId="120" xr:uid="{00000000-0005-0000-0000-00009C290000}"/>
    <cellStyle name="Style 23 3 2 10" xfId="10682" xr:uid="{00000000-0005-0000-0000-00009D290000}"/>
    <cellStyle name="Style 23 3 2 11" xfId="10710" xr:uid="{00000000-0005-0000-0000-00009E290000}"/>
    <cellStyle name="Style 23 3 2 12" xfId="10712" xr:uid="{00000000-0005-0000-0000-00009F290000}"/>
    <cellStyle name="Style 23 3 2 13" xfId="10714" xr:uid="{00000000-0005-0000-0000-0000A0290000}"/>
    <cellStyle name="Style 23 3 2 14" xfId="10773" xr:uid="{00000000-0005-0000-0000-0000A1290000}"/>
    <cellStyle name="Style 23 3 2 15" xfId="10777" xr:uid="{00000000-0005-0000-0000-0000A2290000}"/>
    <cellStyle name="Style 23 3 2 16" xfId="10890" xr:uid="{00000000-0005-0000-0000-0000A3290000}"/>
    <cellStyle name="Style 23 3 2 17" xfId="10909" xr:uid="{00000000-0005-0000-0000-0000A4290000}"/>
    <cellStyle name="Style 23 3 2 18" xfId="11051" xr:uid="{00000000-0005-0000-0000-0000A5290000}"/>
    <cellStyle name="Style 23 3 2 19" xfId="11141" xr:uid="{00000000-0005-0000-0000-0000A6290000}"/>
    <cellStyle name="Style 23 3 2 2" xfId="9792" xr:uid="{00000000-0005-0000-0000-0000A7290000}"/>
    <cellStyle name="Style 23 3 2 3" xfId="10553" xr:uid="{00000000-0005-0000-0000-0000A8290000}"/>
    <cellStyle name="Style 23 3 2 4" xfId="10577" xr:uid="{00000000-0005-0000-0000-0000A9290000}"/>
    <cellStyle name="Style 23 3 2 5" xfId="10588" xr:uid="{00000000-0005-0000-0000-0000AA290000}"/>
    <cellStyle name="Style 23 3 2 6" xfId="10590" xr:uid="{00000000-0005-0000-0000-0000AB290000}"/>
    <cellStyle name="Style 23 3 2 7" xfId="10594" xr:uid="{00000000-0005-0000-0000-0000AC290000}"/>
    <cellStyle name="Style 23 3 2 8" xfId="10614" xr:uid="{00000000-0005-0000-0000-0000AD290000}"/>
    <cellStyle name="Style 23 3 2 9" xfId="10649" xr:uid="{00000000-0005-0000-0000-0000AE290000}"/>
    <cellStyle name="Style 23 3 3" xfId="9759" xr:uid="{00000000-0005-0000-0000-0000AF290000}"/>
    <cellStyle name="Style 23 3 3 10" xfId="10792" xr:uid="{00000000-0005-0000-0000-0000B0290000}"/>
    <cellStyle name="Style 23 3 3 11" xfId="10815" xr:uid="{00000000-0005-0000-0000-0000B1290000}"/>
    <cellStyle name="Style 23 3 3 12" xfId="10852" xr:uid="{00000000-0005-0000-0000-0000B2290000}"/>
    <cellStyle name="Style 23 3 3 13" xfId="10893" xr:uid="{00000000-0005-0000-0000-0000B3290000}"/>
    <cellStyle name="Style 23 3 3 14" xfId="10527" xr:uid="{00000000-0005-0000-0000-0000B4290000}"/>
    <cellStyle name="Style 23 3 3 15" xfId="10944" xr:uid="{00000000-0005-0000-0000-0000B5290000}"/>
    <cellStyle name="Style 23 3 3 16" xfId="10990" xr:uid="{00000000-0005-0000-0000-0000B6290000}"/>
    <cellStyle name="Style 23 3 3 17" xfId="11151" xr:uid="{00000000-0005-0000-0000-0000B7290000}"/>
    <cellStyle name="Style 23 3 3 18" xfId="11173" xr:uid="{00000000-0005-0000-0000-0000B8290000}"/>
    <cellStyle name="Style 23 3 3 2" xfId="10597" xr:uid="{00000000-0005-0000-0000-0000B9290000}"/>
    <cellStyle name="Style 23 3 3 3" xfId="10464" xr:uid="{00000000-0005-0000-0000-0000BA290000}"/>
    <cellStyle name="Style 23 3 3 4" xfId="10628" xr:uid="{00000000-0005-0000-0000-0000BB290000}"/>
    <cellStyle name="Style 23 3 3 5" xfId="10668" xr:uid="{00000000-0005-0000-0000-0000BC290000}"/>
    <cellStyle name="Style 23 3 3 6" xfId="10696" xr:uid="{00000000-0005-0000-0000-0000BD290000}"/>
    <cellStyle name="Style 23 3 3 7" xfId="10489" xr:uid="{00000000-0005-0000-0000-0000BE290000}"/>
    <cellStyle name="Style 23 3 3 8" xfId="10759" xr:uid="{00000000-0005-0000-0000-0000BF290000}"/>
    <cellStyle name="Style 23 3 3 9" xfId="10779" xr:uid="{00000000-0005-0000-0000-0000C0290000}"/>
    <cellStyle name="Style 23 3 4" xfId="11038" xr:uid="{00000000-0005-0000-0000-0000C1290000}"/>
    <cellStyle name="Style 23 4" xfId="11028" xr:uid="{00000000-0005-0000-0000-0000C2290000}"/>
    <cellStyle name="Style 24" xfId="4937" xr:uid="{00000000-0005-0000-0000-0000C3290000}"/>
    <cellStyle name="Style 24 10" xfId="9861" xr:uid="{00000000-0005-0000-0000-0000C4290000}"/>
    <cellStyle name="Style 24 11" xfId="9947" xr:uid="{00000000-0005-0000-0000-0000C5290000}"/>
    <cellStyle name="Style 24 12" xfId="9870" xr:uid="{00000000-0005-0000-0000-0000C6290000}"/>
    <cellStyle name="Style 24 13" xfId="9877" xr:uid="{00000000-0005-0000-0000-0000C7290000}"/>
    <cellStyle name="Style 24 14" xfId="9955" xr:uid="{00000000-0005-0000-0000-0000C8290000}"/>
    <cellStyle name="Style 24 15" xfId="9885" xr:uid="{00000000-0005-0000-0000-0000C9290000}"/>
    <cellStyle name="Style 24 16" xfId="9964" xr:uid="{00000000-0005-0000-0000-0000CA290000}"/>
    <cellStyle name="Style 24 17" xfId="9971" xr:uid="{00000000-0005-0000-0000-0000CB290000}"/>
    <cellStyle name="Style 24 18" xfId="9893" xr:uid="{00000000-0005-0000-0000-0000CC290000}"/>
    <cellStyle name="Style 24 19" xfId="9979" xr:uid="{00000000-0005-0000-0000-0000CD290000}"/>
    <cellStyle name="Style 24 2" xfId="4938" xr:uid="{00000000-0005-0000-0000-0000CE290000}"/>
    <cellStyle name="Style 24 20" xfId="9987" xr:uid="{00000000-0005-0000-0000-0000CF290000}"/>
    <cellStyle name="Style 24 21" xfId="11111" xr:uid="{00000000-0005-0000-0000-0000D0290000}"/>
    <cellStyle name="Style 24 22" xfId="11063" xr:uid="{00000000-0005-0000-0000-0000D1290000}"/>
    <cellStyle name="Style 24 3" xfId="4939" xr:uid="{00000000-0005-0000-0000-0000D2290000}"/>
    <cellStyle name="Style 24 4" xfId="4940" xr:uid="{00000000-0005-0000-0000-0000D3290000}"/>
    <cellStyle name="Style 24 5" xfId="10265" xr:uid="{00000000-0005-0000-0000-0000D4290000}"/>
    <cellStyle name="Style 24 6" xfId="9933" xr:uid="{00000000-0005-0000-0000-0000D5290000}"/>
    <cellStyle name="Style 24 7" xfId="9854" xr:uid="{00000000-0005-0000-0000-0000D6290000}"/>
    <cellStyle name="Style 24 8" xfId="9924" xr:uid="{00000000-0005-0000-0000-0000D7290000}"/>
    <cellStyle name="Style 24 9" xfId="9939" xr:uid="{00000000-0005-0000-0000-0000D8290000}"/>
    <cellStyle name="Style 25" xfId="4941" xr:uid="{00000000-0005-0000-0000-0000D9290000}"/>
    <cellStyle name="Style 25 10" xfId="9946" xr:uid="{00000000-0005-0000-0000-0000DA290000}"/>
    <cellStyle name="Style 25 11" xfId="9868" xr:uid="{00000000-0005-0000-0000-0000DB290000}"/>
    <cellStyle name="Style 25 12" xfId="9876" xr:uid="{00000000-0005-0000-0000-0000DC290000}"/>
    <cellStyle name="Style 25 13" xfId="9954" xr:uid="{00000000-0005-0000-0000-0000DD290000}"/>
    <cellStyle name="Style 25 14" xfId="9884" xr:uid="{00000000-0005-0000-0000-0000DE290000}"/>
    <cellStyle name="Style 25 15" xfId="9962" xr:uid="{00000000-0005-0000-0000-0000DF290000}"/>
    <cellStyle name="Style 25 16" xfId="9970" xr:uid="{00000000-0005-0000-0000-0000E0290000}"/>
    <cellStyle name="Style 25 17" xfId="9892" xr:uid="{00000000-0005-0000-0000-0000E1290000}"/>
    <cellStyle name="Style 25 18" xfId="9978" xr:uid="{00000000-0005-0000-0000-0000E2290000}"/>
    <cellStyle name="Style 25 19" xfId="9986" xr:uid="{00000000-0005-0000-0000-0000E3290000}"/>
    <cellStyle name="Style 25 2" xfId="4942" xr:uid="{00000000-0005-0000-0000-0000E4290000}"/>
    <cellStyle name="Style 25 2 10" xfId="9874" xr:uid="{00000000-0005-0000-0000-0000E5290000}"/>
    <cellStyle name="Style 25 2 11" xfId="9953" xr:uid="{00000000-0005-0000-0000-0000E6290000}"/>
    <cellStyle name="Style 25 2 12" xfId="9883" xr:uid="{00000000-0005-0000-0000-0000E7290000}"/>
    <cellStyle name="Style 25 2 13" xfId="9961" xr:uid="{00000000-0005-0000-0000-0000E8290000}"/>
    <cellStyle name="Style 25 2 14" xfId="9968" xr:uid="{00000000-0005-0000-0000-0000E9290000}"/>
    <cellStyle name="Style 25 2 15" xfId="9891" xr:uid="{00000000-0005-0000-0000-0000EA290000}"/>
    <cellStyle name="Style 25 2 16" xfId="9977" xr:uid="{00000000-0005-0000-0000-0000EB290000}"/>
    <cellStyle name="Style 25 2 17" xfId="9985" xr:uid="{00000000-0005-0000-0000-0000EC290000}"/>
    <cellStyle name="Style 25 2 18" xfId="11113" xr:uid="{00000000-0005-0000-0000-0000ED290000}"/>
    <cellStyle name="Style 25 2 19" xfId="11061" xr:uid="{00000000-0005-0000-0000-0000EE290000}"/>
    <cellStyle name="Style 25 2 2" xfId="10267" xr:uid="{00000000-0005-0000-0000-0000EF290000}"/>
    <cellStyle name="Style 25 2 3" xfId="9928" xr:uid="{00000000-0005-0000-0000-0000F0290000}"/>
    <cellStyle name="Style 25 2 4" xfId="9851" xr:uid="{00000000-0005-0000-0000-0000F1290000}"/>
    <cellStyle name="Style 25 2 5" xfId="9921" xr:uid="{00000000-0005-0000-0000-0000F2290000}"/>
    <cellStyle name="Style 25 2 6" xfId="9931" xr:uid="{00000000-0005-0000-0000-0000F3290000}"/>
    <cellStyle name="Style 25 2 7" xfId="9855" xr:uid="{00000000-0005-0000-0000-0000F4290000}"/>
    <cellStyle name="Style 25 2 8" xfId="9945" xr:uid="{00000000-0005-0000-0000-0000F5290000}"/>
    <cellStyle name="Style 25 2 9" xfId="9867" xr:uid="{00000000-0005-0000-0000-0000F6290000}"/>
    <cellStyle name="Style 25 20" xfId="11112" xr:uid="{00000000-0005-0000-0000-0000F7290000}"/>
    <cellStyle name="Style 25 21" xfId="11062" xr:uid="{00000000-0005-0000-0000-0000F8290000}"/>
    <cellStyle name="Style 25 3" xfId="4943" xr:uid="{00000000-0005-0000-0000-0000F9290000}"/>
    <cellStyle name="Style 25 4" xfId="10266" xr:uid="{00000000-0005-0000-0000-0000FA290000}"/>
    <cellStyle name="Style 25 5" xfId="9929" xr:uid="{00000000-0005-0000-0000-0000FB290000}"/>
    <cellStyle name="Style 25 6" xfId="9852" xr:uid="{00000000-0005-0000-0000-0000FC290000}"/>
    <cellStyle name="Style 25 7" xfId="9922" xr:uid="{00000000-0005-0000-0000-0000FD290000}"/>
    <cellStyle name="Style 25 8" xfId="9934" xr:uid="{00000000-0005-0000-0000-0000FE290000}"/>
    <cellStyle name="Style 25 9" xfId="9859" xr:uid="{00000000-0005-0000-0000-0000FF290000}"/>
    <cellStyle name="Style 26" xfId="4944" xr:uid="{00000000-0005-0000-0000-0000002A0000}"/>
    <cellStyle name="Style 26 10" xfId="9853" xr:uid="{00000000-0005-0000-0000-0000012A0000}"/>
    <cellStyle name="Style 26 11" xfId="9944" xr:uid="{00000000-0005-0000-0000-0000022A0000}"/>
    <cellStyle name="Style 26 12" xfId="9866" xr:uid="{00000000-0005-0000-0000-0000032A0000}"/>
    <cellStyle name="Style 26 13" xfId="9869" xr:uid="{00000000-0005-0000-0000-0000042A0000}"/>
    <cellStyle name="Style 26 14" xfId="9952" xr:uid="{00000000-0005-0000-0000-0000052A0000}"/>
    <cellStyle name="Style 26 15" xfId="9881" xr:uid="{00000000-0005-0000-0000-0000062A0000}"/>
    <cellStyle name="Style 26 16" xfId="9960" xr:uid="{00000000-0005-0000-0000-0000072A0000}"/>
    <cellStyle name="Style 26 17" xfId="9963" xr:uid="{00000000-0005-0000-0000-0000082A0000}"/>
    <cellStyle name="Style 26 18" xfId="9890" xr:uid="{00000000-0005-0000-0000-0000092A0000}"/>
    <cellStyle name="Style 26 19" xfId="9976" xr:uid="{00000000-0005-0000-0000-00000A2A0000}"/>
    <cellStyle name="Style 26 2" xfId="4945" xr:uid="{00000000-0005-0000-0000-00000B2A0000}"/>
    <cellStyle name="Style 26 20" xfId="9984" xr:uid="{00000000-0005-0000-0000-00000C2A0000}"/>
    <cellStyle name="Style 26 21" xfId="11114" xr:uid="{00000000-0005-0000-0000-00000D2A0000}"/>
    <cellStyle name="Style 26 22" xfId="11060" xr:uid="{00000000-0005-0000-0000-00000E2A0000}"/>
    <cellStyle name="Style 26 3" xfId="4946" xr:uid="{00000000-0005-0000-0000-00000F2A0000}"/>
    <cellStyle name="Style 26 4" xfId="4947" xr:uid="{00000000-0005-0000-0000-0000102A0000}"/>
    <cellStyle name="Style 26 5" xfId="10268" xr:uid="{00000000-0005-0000-0000-0000112A0000}"/>
    <cellStyle name="Style 26 6" xfId="9926" xr:uid="{00000000-0005-0000-0000-0000122A0000}"/>
    <cellStyle name="Style 26 7" xfId="9850" xr:uid="{00000000-0005-0000-0000-0000132A0000}"/>
    <cellStyle name="Style 26 8" xfId="9920" xr:uid="{00000000-0005-0000-0000-0000142A0000}"/>
    <cellStyle name="Style 26 9" xfId="9923" xr:uid="{00000000-0005-0000-0000-0000152A0000}"/>
    <cellStyle name="Style 27" xfId="4948" xr:uid="{00000000-0005-0000-0000-0000162A0000}"/>
    <cellStyle name="Style 28" xfId="4949" xr:uid="{00000000-0005-0000-0000-0000172A0000}"/>
    <cellStyle name="Style 29" xfId="4950" xr:uid="{00000000-0005-0000-0000-0000182A0000}"/>
    <cellStyle name="Style 3" xfId="4951" xr:uid="{00000000-0005-0000-0000-0000192A0000}"/>
    <cellStyle name="Style 30" xfId="4952" xr:uid="{00000000-0005-0000-0000-00001A2A0000}"/>
    <cellStyle name="Style 31" xfId="4953" xr:uid="{00000000-0005-0000-0000-00001B2A0000}"/>
    <cellStyle name="Style 32" xfId="4954" xr:uid="{00000000-0005-0000-0000-00001C2A0000}"/>
    <cellStyle name="Style 33" xfId="4955" xr:uid="{00000000-0005-0000-0000-00001D2A0000}"/>
    <cellStyle name="Style 34" xfId="4956" xr:uid="{00000000-0005-0000-0000-00001E2A0000}"/>
    <cellStyle name="Style 35" xfId="4957" xr:uid="{00000000-0005-0000-0000-00001F2A0000}"/>
    <cellStyle name="Style 36" xfId="4958" xr:uid="{00000000-0005-0000-0000-0000202A0000}"/>
    <cellStyle name="Style 37" xfId="4959" xr:uid="{00000000-0005-0000-0000-0000212A0000}"/>
    <cellStyle name="Style 38" xfId="4960" xr:uid="{00000000-0005-0000-0000-0000222A0000}"/>
    <cellStyle name="Style 39" xfId="4961" xr:uid="{00000000-0005-0000-0000-0000232A0000}"/>
    <cellStyle name="Style 4" xfId="4962" xr:uid="{00000000-0005-0000-0000-0000242A0000}"/>
    <cellStyle name="Style 40" xfId="4963" xr:uid="{00000000-0005-0000-0000-0000252A0000}"/>
    <cellStyle name="Style 41" xfId="4964" xr:uid="{00000000-0005-0000-0000-0000262A0000}"/>
    <cellStyle name="Style 42" xfId="4965" xr:uid="{00000000-0005-0000-0000-0000272A0000}"/>
    <cellStyle name="Style 43" xfId="4966" xr:uid="{00000000-0005-0000-0000-0000282A0000}"/>
    <cellStyle name="Style 44" xfId="4967" xr:uid="{00000000-0005-0000-0000-0000292A0000}"/>
    <cellStyle name="Style 45" xfId="4968" xr:uid="{00000000-0005-0000-0000-00002A2A0000}"/>
    <cellStyle name="Style 46" xfId="4969" xr:uid="{00000000-0005-0000-0000-00002B2A0000}"/>
    <cellStyle name="Style 47" xfId="4970" xr:uid="{00000000-0005-0000-0000-00002C2A0000}"/>
    <cellStyle name="Style 48" xfId="4971" xr:uid="{00000000-0005-0000-0000-00002D2A0000}"/>
    <cellStyle name="Style 49" xfId="4972" xr:uid="{00000000-0005-0000-0000-00002E2A0000}"/>
    <cellStyle name="Style 5" xfId="4973" xr:uid="{00000000-0005-0000-0000-00002F2A0000}"/>
    <cellStyle name="Style 50" xfId="4974" xr:uid="{00000000-0005-0000-0000-0000302A0000}"/>
    <cellStyle name="Style 51" xfId="4975" xr:uid="{00000000-0005-0000-0000-0000312A0000}"/>
    <cellStyle name="Style 52" xfId="4976" xr:uid="{00000000-0005-0000-0000-0000322A0000}"/>
    <cellStyle name="Style 53" xfId="4977" xr:uid="{00000000-0005-0000-0000-0000332A0000}"/>
    <cellStyle name="Style 54" xfId="4978" xr:uid="{00000000-0005-0000-0000-0000342A0000}"/>
    <cellStyle name="Style 55" xfId="4979" xr:uid="{00000000-0005-0000-0000-0000352A0000}"/>
    <cellStyle name="Style 56" xfId="4980" xr:uid="{00000000-0005-0000-0000-0000362A0000}"/>
    <cellStyle name="Style 57" xfId="4981" xr:uid="{00000000-0005-0000-0000-0000372A0000}"/>
    <cellStyle name="Style 58" xfId="4982" xr:uid="{00000000-0005-0000-0000-0000382A0000}"/>
    <cellStyle name="Style 59" xfId="4983" xr:uid="{00000000-0005-0000-0000-0000392A0000}"/>
    <cellStyle name="Style 6" xfId="4984" xr:uid="{00000000-0005-0000-0000-00003A2A0000}"/>
    <cellStyle name="Style 60" xfId="4985" xr:uid="{00000000-0005-0000-0000-00003B2A0000}"/>
    <cellStyle name="Style 61" xfId="4986" xr:uid="{00000000-0005-0000-0000-00003C2A0000}"/>
    <cellStyle name="Style 62" xfId="4987" xr:uid="{00000000-0005-0000-0000-00003D2A0000}"/>
    <cellStyle name="Style 63" xfId="4988" xr:uid="{00000000-0005-0000-0000-00003E2A0000}"/>
    <cellStyle name="Style 64" xfId="4989" xr:uid="{00000000-0005-0000-0000-00003F2A0000}"/>
    <cellStyle name="Style 65" xfId="4990" xr:uid="{00000000-0005-0000-0000-0000402A0000}"/>
    <cellStyle name="Style 66" xfId="4991" xr:uid="{00000000-0005-0000-0000-0000412A0000}"/>
    <cellStyle name="Style 67" xfId="4992" xr:uid="{00000000-0005-0000-0000-0000422A0000}"/>
    <cellStyle name="Style 68" xfId="4993" xr:uid="{00000000-0005-0000-0000-0000432A0000}"/>
    <cellStyle name="Style 69" xfId="4994" xr:uid="{00000000-0005-0000-0000-0000442A0000}"/>
    <cellStyle name="Style 7" xfId="4995" xr:uid="{00000000-0005-0000-0000-0000452A0000}"/>
    <cellStyle name="Style 70" xfId="4996" xr:uid="{00000000-0005-0000-0000-0000462A0000}"/>
    <cellStyle name="Style 71" xfId="4997" xr:uid="{00000000-0005-0000-0000-0000472A0000}"/>
    <cellStyle name="Style 72" xfId="4998" xr:uid="{00000000-0005-0000-0000-0000482A0000}"/>
    <cellStyle name="Style 73" xfId="4999" xr:uid="{00000000-0005-0000-0000-0000492A0000}"/>
    <cellStyle name="Style 74" xfId="5000" xr:uid="{00000000-0005-0000-0000-00004A2A0000}"/>
    <cellStyle name="Style 75" xfId="5001" xr:uid="{00000000-0005-0000-0000-00004B2A0000}"/>
    <cellStyle name="Style 76" xfId="5002" xr:uid="{00000000-0005-0000-0000-00004C2A0000}"/>
    <cellStyle name="Style 77" xfId="5003" xr:uid="{00000000-0005-0000-0000-00004D2A0000}"/>
    <cellStyle name="Style 78" xfId="5004" xr:uid="{00000000-0005-0000-0000-00004E2A0000}"/>
    <cellStyle name="Style 79" xfId="5005" xr:uid="{00000000-0005-0000-0000-00004F2A0000}"/>
    <cellStyle name="Style 8" xfId="5006" xr:uid="{00000000-0005-0000-0000-0000502A0000}"/>
    <cellStyle name="Style 80" xfId="5007" xr:uid="{00000000-0005-0000-0000-0000512A0000}"/>
    <cellStyle name="Style 81" xfId="5008" xr:uid="{00000000-0005-0000-0000-0000522A0000}"/>
    <cellStyle name="Style 82" xfId="5009" xr:uid="{00000000-0005-0000-0000-0000532A0000}"/>
    <cellStyle name="Style 83" xfId="5010" xr:uid="{00000000-0005-0000-0000-0000542A0000}"/>
    <cellStyle name="Style 84" xfId="5011" xr:uid="{00000000-0005-0000-0000-0000552A0000}"/>
    <cellStyle name="Style 85" xfId="5012" xr:uid="{00000000-0005-0000-0000-0000562A0000}"/>
    <cellStyle name="Style 86" xfId="5013" xr:uid="{00000000-0005-0000-0000-0000572A0000}"/>
    <cellStyle name="Style 87" xfId="5014" xr:uid="{00000000-0005-0000-0000-0000582A0000}"/>
    <cellStyle name="Style 88" xfId="5015" xr:uid="{00000000-0005-0000-0000-0000592A0000}"/>
    <cellStyle name="Style 89" xfId="5016" xr:uid="{00000000-0005-0000-0000-00005A2A0000}"/>
    <cellStyle name="Style 9" xfId="5017" xr:uid="{00000000-0005-0000-0000-00005B2A0000}"/>
    <cellStyle name="Style 90" xfId="5018" xr:uid="{00000000-0005-0000-0000-00005C2A0000}"/>
    <cellStyle name="Style 91" xfId="5019" xr:uid="{00000000-0005-0000-0000-00005D2A0000}"/>
    <cellStyle name="Style 92" xfId="5020" xr:uid="{00000000-0005-0000-0000-00005E2A0000}"/>
    <cellStyle name="Style 93" xfId="5021" xr:uid="{00000000-0005-0000-0000-00005F2A0000}"/>
    <cellStyle name="Style 94" xfId="5022" xr:uid="{00000000-0005-0000-0000-0000602A0000}"/>
    <cellStyle name="Style 95" xfId="5023" xr:uid="{00000000-0005-0000-0000-0000612A0000}"/>
    <cellStyle name="Style 96" xfId="5024" xr:uid="{00000000-0005-0000-0000-0000622A0000}"/>
    <cellStyle name="Style 97" xfId="5025" xr:uid="{00000000-0005-0000-0000-0000632A0000}"/>
    <cellStyle name="Style 98" xfId="5026" xr:uid="{00000000-0005-0000-0000-0000642A0000}"/>
    <cellStyle name="Style 99" xfId="5027" xr:uid="{00000000-0005-0000-0000-0000652A0000}"/>
    <cellStyle name="STYLE1" xfId="5028" xr:uid="{00000000-0005-0000-0000-0000662A0000}"/>
    <cellStyle name="STYLE2" xfId="5029" xr:uid="{00000000-0005-0000-0000-0000672A0000}"/>
    <cellStyle name="STYLE3" xfId="5030" xr:uid="{00000000-0005-0000-0000-0000682A0000}"/>
    <cellStyle name="Subhead" xfId="5031" xr:uid="{00000000-0005-0000-0000-0000692A0000}"/>
    <cellStyle name="Subtotal_left" xfId="5032" xr:uid="{00000000-0005-0000-0000-00006A2A0000}"/>
    <cellStyle name="SwitchCell" xfId="5033" xr:uid="{00000000-0005-0000-0000-00006B2A0000}"/>
    <cellStyle name="t" xfId="5034" xr:uid="{00000000-0005-0000-0000-00006C2A0000}"/>
    <cellStyle name="Table Col Head" xfId="5035" xr:uid="{00000000-0005-0000-0000-00006D2A0000}"/>
    <cellStyle name="Table Head" xfId="5036" xr:uid="{00000000-0005-0000-0000-00006E2A0000}"/>
    <cellStyle name="Table Head Aligned" xfId="5037" xr:uid="{00000000-0005-0000-0000-00006F2A0000}"/>
    <cellStyle name="Table Head Aligned 2" xfId="6209" xr:uid="{00000000-0005-0000-0000-0000702A0000}"/>
    <cellStyle name="Table Head Aligned 2 2" xfId="10272" xr:uid="{00000000-0005-0000-0000-0000712A0000}"/>
    <cellStyle name="Table Head Aligned 2 3" xfId="11127" xr:uid="{00000000-0005-0000-0000-0000722A0000}"/>
    <cellStyle name="Table Head Aligned 3" xfId="9837" xr:uid="{00000000-0005-0000-0000-0000732A0000}"/>
    <cellStyle name="Table Head Aligned 4" xfId="9844" xr:uid="{00000000-0005-0000-0000-0000742A0000}"/>
    <cellStyle name="Table Head Aligned 5" xfId="9914" xr:uid="{00000000-0005-0000-0000-0000752A0000}"/>
    <cellStyle name="Table Head Aligned 6" xfId="9849" xr:uid="{00000000-0005-0000-0000-0000762A0000}"/>
    <cellStyle name="Table Head Aligned 7" xfId="9917" xr:uid="{00000000-0005-0000-0000-0000772A0000}"/>
    <cellStyle name="Table Head Blue" xfId="5038" xr:uid="{00000000-0005-0000-0000-0000782A0000}"/>
    <cellStyle name="Table Head Green" xfId="5039" xr:uid="{00000000-0005-0000-0000-0000792A0000}"/>
    <cellStyle name="Table Head Green 2" xfId="6211" xr:uid="{00000000-0005-0000-0000-00007A2A0000}"/>
    <cellStyle name="Table Head Green 2 2" xfId="10273" xr:uid="{00000000-0005-0000-0000-00007B2A0000}"/>
    <cellStyle name="Table Head Green 2 3" xfId="11128" xr:uid="{00000000-0005-0000-0000-00007C2A0000}"/>
    <cellStyle name="Table Head Green 3" xfId="9835" xr:uid="{00000000-0005-0000-0000-00007D2A0000}"/>
    <cellStyle name="Table Head Green 4" xfId="9842" xr:uid="{00000000-0005-0000-0000-00007E2A0000}"/>
    <cellStyle name="Table Head Green 5" xfId="9913" xr:uid="{00000000-0005-0000-0000-00007F2A0000}"/>
    <cellStyle name="Table Head Green 6" xfId="9848" xr:uid="{00000000-0005-0000-0000-0000802A0000}"/>
    <cellStyle name="Table Head Green 7" xfId="9916" xr:uid="{00000000-0005-0000-0000-0000812A0000}"/>
    <cellStyle name="Table Head_Val_Sum_Graph" xfId="5040" xr:uid="{00000000-0005-0000-0000-0000822A0000}"/>
    <cellStyle name="Table Sub Head" xfId="5041" xr:uid="{00000000-0005-0000-0000-0000832A0000}"/>
    <cellStyle name="Table Text" xfId="5042" xr:uid="{00000000-0005-0000-0000-0000842A0000}"/>
    <cellStyle name="Table Title" xfId="5043" xr:uid="{00000000-0005-0000-0000-0000852A0000}"/>
    <cellStyle name="Table Units" xfId="5044" xr:uid="{00000000-0005-0000-0000-0000862A0000}"/>
    <cellStyle name="Table_Header" xfId="5045" xr:uid="{00000000-0005-0000-0000-0000872A0000}"/>
    <cellStyle name="TableBorder" xfId="5046" xr:uid="{00000000-0005-0000-0000-0000882A0000}"/>
    <cellStyle name="TableBorder 2" xfId="9806" xr:uid="{00000000-0005-0000-0000-0000892A0000}"/>
    <cellStyle name="TableBorder 3" xfId="9811" xr:uid="{00000000-0005-0000-0000-00008A2A0000}"/>
    <cellStyle name="TableBorder 4" xfId="9840" xr:uid="{00000000-0005-0000-0000-00008B2A0000}"/>
    <cellStyle name="TableBorder 5" xfId="9845" xr:uid="{00000000-0005-0000-0000-00008C2A0000}"/>
    <cellStyle name="TableBorder 6" xfId="9911" xr:uid="{00000000-0005-0000-0000-00008D2A0000}"/>
    <cellStyle name="TableBorder 7" xfId="11115" xr:uid="{00000000-0005-0000-0000-00008E2A0000}"/>
    <cellStyle name="TableColumnHeader" xfId="5047" xr:uid="{00000000-0005-0000-0000-00008F2A0000}"/>
    <cellStyle name="TableColumnHeader 10" xfId="9810" xr:uid="{00000000-0005-0000-0000-0000902A0000}"/>
    <cellStyle name="TableColumnHeader 11" xfId="9836" xr:uid="{00000000-0005-0000-0000-0000912A0000}"/>
    <cellStyle name="TableColumnHeader 12" xfId="9908" xr:uid="{00000000-0005-0000-0000-0000922A0000}"/>
    <cellStyle name="TableColumnHeader 13" xfId="9843" xr:uid="{00000000-0005-0000-0000-0000932A0000}"/>
    <cellStyle name="TableColumnHeader 14" xfId="9912" xr:uid="{00000000-0005-0000-0000-0000942A0000}"/>
    <cellStyle name="TableColumnHeader 15" xfId="9846" xr:uid="{00000000-0005-0000-0000-0000952A0000}"/>
    <cellStyle name="TableColumnHeader 16" xfId="9915" xr:uid="{00000000-0005-0000-0000-0000962A0000}"/>
    <cellStyle name="TableColumnHeader 17" xfId="9847" xr:uid="{00000000-0005-0000-0000-0000972A0000}"/>
    <cellStyle name="TableColumnHeader 18" xfId="11057" xr:uid="{00000000-0005-0000-0000-0000982A0000}"/>
    <cellStyle name="TableColumnHeader 19" xfId="11056" xr:uid="{00000000-0005-0000-0000-0000992A0000}"/>
    <cellStyle name="TableColumnHeader 2" xfId="8566" xr:uid="{00000000-0005-0000-0000-00009A2A0000}"/>
    <cellStyle name="TableColumnHeader 2 10" xfId="10187" xr:uid="{00000000-0005-0000-0000-00009B2A0000}"/>
    <cellStyle name="TableColumnHeader 2 11" xfId="10189" xr:uid="{00000000-0005-0000-0000-00009C2A0000}"/>
    <cellStyle name="TableColumnHeader 2 12" xfId="10396" xr:uid="{00000000-0005-0000-0000-00009D2A0000}"/>
    <cellStyle name="TableColumnHeader 2 13" xfId="10191" xr:uid="{00000000-0005-0000-0000-00009E2A0000}"/>
    <cellStyle name="TableColumnHeader 2 14" xfId="10402" xr:uid="{00000000-0005-0000-0000-00009F2A0000}"/>
    <cellStyle name="TableColumnHeader 2 15" xfId="10408" xr:uid="{00000000-0005-0000-0000-0000A02A0000}"/>
    <cellStyle name="TableColumnHeader 2 16" xfId="10200" xr:uid="{00000000-0005-0000-0000-0000A12A0000}"/>
    <cellStyle name="TableColumnHeader 2 17" xfId="10406" xr:uid="{00000000-0005-0000-0000-0000A22A0000}"/>
    <cellStyle name="TableColumnHeader 2 18" xfId="10207" xr:uid="{00000000-0005-0000-0000-0000A32A0000}"/>
    <cellStyle name="TableColumnHeader 2 19" xfId="11076" xr:uid="{00000000-0005-0000-0000-0000A42A0000}"/>
    <cellStyle name="TableColumnHeader 2 2" xfId="10455" xr:uid="{00000000-0005-0000-0000-0000A52A0000}"/>
    <cellStyle name="TableColumnHeader 2 20" xfId="11136" xr:uid="{00000000-0005-0000-0000-0000A62A0000}"/>
    <cellStyle name="TableColumnHeader 2 3" xfId="10389" xr:uid="{00000000-0005-0000-0000-0000A72A0000}"/>
    <cellStyle name="TableColumnHeader 2 4" xfId="10176" xr:uid="{00000000-0005-0000-0000-0000A82A0000}"/>
    <cellStyle name="TableColumnHeader 2 5" xfId="10387" xr:uid="{00000000-0005-0000-0000-0000A92A0000}"/>
    <cellStyle name="TableColumnHeader 2 6" xfId="10179" xr:uid="{00000000-0005-0000-0000-0000AA2A0000}"/>
    <cellStyle name="TableColumnHeader 2 7" xfId="10393" xr:uid="{00000000-0005-0000-0000-0000AB2A0000}"/>
    <cellStyle name="TableColumnHeader 2 8" xfId="10391" xr:uid="{00000000-0005-0000-0000-0000AC2A0000}"/>
    <cellStyle name="TableColumnHeader 2 9" xfId="10182" xr:uid="{00000000-0005-0000-0000-0000AD2A0000}"/>
    <cellStyle name="TableColumnHeader 3" xfId="10271" xr:uid="{00000000-0005-0000-0000-0000AE2A0000}"/>
    <cellStyle name="TableColumnHeader 4" xfId="9803" xr:uid="{00000000-0005-0000-0000-0000AF2A0000}"/>
    <cellStyle name="TableColumnHeader 5" xfId="9832" xr:uid="{00000000-0005-0000-0000-0000B02A0000}"/>
    <cellStyle name="TableColumnHeader 6" xfId="9804" xr:uid="{00000000-0005-0000-0000-0000B12A0000}"/>
    <cellStyle name="TableColumnHeader 7" xfId="9807" xr:uid="{00000000-0005-0000-0000-0000B22A0000}"/>
    <cellStyle name="TableColumnHeader 8" xfId="9808" xr:uid="{00000000-0005-0000-0000-0000B32A0000}"/>
    <cellStyle name="TableColumnHeader 9" xfId="9834" xr:uid="{00000000-0005-0000-0000-0000B42A0000}"/>
    <cellStyle name="TableHeading" xfId="5048" xr:uid="{00000000-0005-0000-0000-0000B52A0000}"/>
    <cellStyle name="TableHeading 2" xfId="9805" xr:uid="{00000000-0005-0000-0000-0000B62A0000}"/>
    <cellStyle name="TableHeading 3" xfId="9809" xr:uid="{00000000-0005-0000-0000-0000B72A0000}"/>
    <cellStyle name="TableHeading 4" xfId="9838" xr:uid="{00000000-0005-0000-0000-0000B82A0000}"/>
    <cellStyle name="TableHeading 5" xfId="9841" xr:uid="{00000000-0005-0000-0000-0000B92A0000}"/>
    <cellStyle name="TableHeading 6" xfId="9910" xr:uid="{00000000-0005-0000-0000-0000BA2A0000}"/>
    <cellStyle name="TableHeading 7" xfId="11116" xr:uid="{00000000-0005-0000-0000-0000BB2A0000}"/>
    <cellStyle name="TableHighlight" xfId="5049" xr:uid="{00000000-0005-0000-0000-0000BC2A0000}"/>
    <cellStyle name="TableNote" xfId="5050" xr:uid="{00000000-0005-0000-0000-0000BD2A0000}"/>
    <cellStyle name="test a style" xfId="5051" xr:uid="{00000000-0005-0000-0000-0000BE2A0000}"/>
    <cellStyle name="test a style 2" xfId="6212" xr:uid="{00000000-0005-0000-0000-0000BF2A0000}"/>
    <cellStyle name="test a style 2 2" xfId="10274" xr:uid="{00000000-0005-0000-0000-0000C02A0000}"/>
    <cellStyle name="test a style 2 3" xfId="11129" xr:uid="{00000000-0005-0000-0000-0000C12A0000}"/>
    <cellStyle name="test a style 3" xfId="9831" xr:uid="{00000000-0005-0000-0000-0000C22A0000}"/>
    <cellStyle name="test a style 4" xfId="9833" xr:uid="{00000000-0005-0000-0000-0000C32A0000}"/>
    <cellStyle name="test a style 5" xfId="9907" xr:uid="{00000000-0005-0000-0000-0000C42A0000}"/>
    <cellStyle name="test a style 6" xfId="9839" xr:uid="{00000000-0005-0000-0000-0000C52A0000}"/>
    <cellStyle name="test a style 7" xfId="9909" xr:uid="{00000000-0005-0000-0000-0000C62A0000}"/>
    <cellStyle name="Text 1" xfId="5052" xr:uid="{00000000-0005-0000-0000-0000C72A0000}"/>
    <cellStyle name="Text Head 1" xfId="5053" xr:uid="{00000000-0005-0000-0000-0000C82A0000}"/>
    <cellStyle name="Text Indent A" xfId="5054" xr:uid="{00000000-0005-0000-0000-0000C92A0000}"/>
    <cellStyle name="Text Indent B" xfId="5055" xr:uid="{00000000-0005-0000-0000-0000CA2A0000}"/>
    <cellStyle name="Text Indent C" xfId="5056" xr:uid="{00000000-0005-0000-0000-0000CB2A0000}"/>
    <cellStyle name="Text Wrap" xfId="5057" xr:uid="{00000000-0005-0000-0000-0000CC2A0000}"/>
    <cellStyle name="Time" xfId="5058" xr:uid="{00000000-0005-0000-0000-0000CD2A0000}"/>
    <cellStyle name="Times 10" xfId="5059" xr:uid="{00000000-0005-0000-0000-0000CE2A0000}"/>
    <cellStyle name="Times 12" xfId="5060" xr:uid="{00000000-0005-0000-0000-0000CF2A0000}"/>
    <cellStyle name="Times New Roman" xfId="5061" xr:uid="{00000000-0005-0000-0000-0000D02A0000}"/>
    <cellStyle name="Title 2" xfId="61" xr:uid="{00000000-0005-0000-0000-0000D12A0000}"/>
    <cellStyle name="Title 2 2" xfId="5062" xr:uid="{00000000-0005-0000-0000-0000D22A0000}"/>
    <cellStyle name="Title 3" xfId="5063" xr:uid="{00000000-0005-0000-0000-0000D32A0000}"/>
    <cellStyle name="title1" xfId="5065" xr:uid="{00000000-0005-0000-0000-0000D42A0000}"/>
    <cellStyle name="title2" xfId="5066" xr:uid="{00000000-0005-0000-0000-0000D52A0000}"/>
    <cellStyle name="Title-2" xfId="5064" xr:uid="{00000000-0005-0000-0000-0000D62A0000}"/>
    <cellStyle name="Titles" xfId="5067" xr:uid="{00000000-0005-0000-0000-0000D72A0000}"/>
    <cellStyle name="titre_col" xfId="5068" xr:uid="{00000000-0005-0000-0000-0000D82A0000}"/>
    <cellStyle name="TOC" xfId="5069" xr:uid="{00000000-0005-0000-0000-0000D92A0000}"/>
    <cellStyle name="Total 2" xfId="62" xr:uid="{00000000-0005-0000-0000-0000DA2A0000}"/>
    <cellStyle name="Total 2 10" xfId="5070" xr:uid="{00000000-0005-0000-0000-0000DB2A0000}"/>
    <cellStyle name="Total 2 11" xfId="9751" xr:uid="{00000000-0005-0000-0000-0000DC2A0000}"/>
    <cellStyle name="Total 2 11 10" xfId="10844" xr:uid="{00000000-0005-0000-0000-0000DD2A0000}"/>
    <cellStyle name="Total 2 11 11" xfId="10541" xr:uid="{00000000-0005-0000-0000-0000DE2A0000}"/>
    <cellStyle name="Total 2 11 12" xfId="10915" xr:uid="{00000000-0005-0000-0000-0000DF2A0000}"/>
    <cellStyle name="Total 2 11 13" xfId="10936" xr:uid="{00000000-0005-0000-0000-0000E02A0000}"/>
    <cellStyle name="Total 2 11 14" xfId="10962" xr:uid="{00000000-0005-0000-0000-0000E12A0000}"/>
    <cellStyle name="Total 2 11 15" xfId="10984" xr:uid="{00000000-0005-0000-0000-0000E22A0000}"/>
    <cellStyle name="Total 2 11 16" xfId="11004" xr:uid="{00000000-0005-0000-0000-0000E32A0000}"/>
    <cellStyle name="Total 2 11 17" xfId="11145" xr:uid="{00000000-0005-0000-0000-0000E42A0000}"/>
    <cellStyle name="Total 2 11 18" xfId="11165" xr:uid="{00000000-0005-0000-0000-0000E52A0000}"/>
    <cellStyle name="Total 2 11 2" xfId="10476" xr:uid="{00000000-0005-0000-0000-0000E62A0000}"/>
    <cellStyle name="Total 2 11 3" xfId="10620" xr:uid="{00000000-0005-0000-0000-0000E72A0000}"/>
    <cellStyle name="Total 2 11 4" xfId="10660" xr:uid="{00000000-0005-0000-0000-0000E82A0000}"/>
    <cellStyle name="Total 2 11 5" xfId="10688" xr:uid="{00000000-0005-0000-0000-0000E92A0000}"/>
    <cellStyle name="Total 2 11 6" xfId="10503" xr:uid="{00000000-0005-0000-0000-0000EA2A0000}"/>
    <cellStyle name="Total 2 11 7" xfId="10751" xr:uid="{00000000-0005-0000-0000-0000EB2A0000}"/>
    <cellStyle name="Total 2 11 8" xfId="10511" xr:uid="{00000000-0005-0000-0000-0000EC2A0000}"/>
    <cellStyle name="Total 2 11 9" xfId="10807" xr:uid="{00000000-0005-0000-0000-0000ED2A0000}"/>
    <cellStyle name="Total 2 12" xfId="10574" xr:uid="{00000000-0005-0000-0000-0000EE2A0000}"/>
    <cellStyle name="Total 2 13" xfId="10647" xr:uid="{00000000-0005-0000-0000-0000EF2A0000}"/>
    <cellStyle name="Total 2 14" xfId="10742" xr:uid="{00000000-0005-0000-0000-0000F02A0000}"/>
    <cellStyle name="Total 2 15" xfId="10833" xr:uid="{00000000-0005-0000-0000-0000F12A0000}"/>
    <cellStyle name="Total 2 16" xfId="10883" xr:uid="{00000000-0005-0000-0000-0000F22A0000}"/>
    <cellStyle name="Total 2 17" xfId="11030" xr:uid="{00000000-0005-0000-0000-0000F32A0000}"/>
    <cellStyle name="Total 2 2" xfId="69" xr:uid="{00000000-0005-0000-0000-0000F42A0000}"/>
    <cellStyle name="Total 2 2 2" xfId="89" xr:uid="{00000000-0005-0000-0000-0000F52A0000}"/>
    <cellStyle name="Total 2 2 2 2" xfId="9771" xr:uid="{00000000-0005-0000-0000-0000F62A0000}"/>
    <cellStyle name="Total 2 2 2 2 10" xfId="10864" xr:uid="{00000000-0005-0000-0000-0000F72A0000}"/>
    <cellStyle name="Total 2 2 2 2 11" xfId="10901" xr:uid="{00000000-0005-0000-0000-0000F82A0000}"/>
    <cellStyle name="Total 2 2 2 2 12" xfId="10933" xr:uid="{00000000-0005-0000-0000-0000F92A0000}"/>
    <cellStyle name="Total 2 2 2 2 13" xfId="10956" xr:uid="{00000000-0005-0000-0000-0000FA2A0000}"/>
    <cellStyle name="Total 2 2 2 2 14" xfId="10980" xr:uid="{00000000-0005-0000-0000-0000FB2A0000}"/>
    <cellStyle name="Total 2 2 2 2 15" xfId="10998" xr:uid="{00000000-0005-0000-0000-0000FC2A0000}"/>
    <cellStyle name="Total 2 2 2 2 16" xfId="11022" xr:uid="{00000000-0005-0000-0000-0000FD2A0000}"/>
    <cellStyle name="Total 2 2 2 2 17" xfId="11159" xr:uid="{00000000-0005-0000-0000-0000FE2A0000}"/>
    <cellStyle name="Total 2 2 2 2 18" xfId="11185" xr:uid="{00000000-0005-0000-0000-0000FF2A0000}"/>
    <cellStyle name="Total 2 2 2 2 2" xfId="10600" xr:uid="{00000000-0005-0000-0000-0000002B0000}"/>
    <cellStyle name="Total 2 2 2 2 3" xfId="10640" xr:uid="{00000000-0005-0000-0000-0000012B0000}"/>
    <cellStyle name="Total 2 2 2 2 4" xfId="10680" xr:uid="{00000000-0005-0000-0000-0000022B0000}"/>
    <cellStyle name="Total 2 2 2 2 5" xfId="10708" xr:uid="{00000000-0005-0000-0000-0000032B0000}"/>
    <cellStyle name="Total 2 2 2 2 6" xfId="10723" xr:uid="{00000000-0005-0000-0000-0000042B0000}"/>
    <cellStyle name="Total 2 2 2 2 7" xfId="10771" xr:uid="{00000000-0005-0000-0000-0000052B0000}"/>
    <cellStyle name="Total 2 2 2 2 8" xfId="10800" xr:uid="{00000000-0005-0000-0000-0000062B0000}"/>
    <cellStyle name="Total 2 2 2 2 9" xfId="10827" xr:uid="{00000000-0005-0000-0000-0000072B0000}"/>
    <cellStyle name="Total 2 2 2 3" xfId="10556" xr:uid="{00000000-0005-0000-0000-0000082B0000}"/>
    <cellStyle name="Total 2 2 2 4" xfId="10602" xr:uid="{00000000-0005-0000-0000-0000092B0000}"/>
    <cellStyle name="Total 2 2 2 5" xfId="10724" xr:uid="{00000000-0005-0000-0000-00000A2B0000}"/>
    <cellStyle name="Total 2 2 2 6" xfId="10780" xr:uid="{00000000-0005-0000-0000-00000B2B0000}"/>
    <cellStyle name="Total 2 2 2 7" xfId="10865" xr:uid="{00000000-0005-0000-0000-00000C2B0000}"/>
    <cellStyle name="Total 2 2 2 8" xfId="11050" xr:uid="{00000000-0005-0000-0000-00000D2B0000}"/>
    <cellStyle name="Total 2 2 3" xfId="9757" xr:uid="{00000000-0005-0000-0000-00000E2B0000}"/>
    <cellStyle name="Total 2 2 3 10" xfId="10850" xr:uid="{00000000-0005-0000-0000-00000F2B0000}"/>
    <cellStyle name="Total 2 2 3 11" xfId="10531" xr:uid="{00000000-0005-0000-0000-0000102B0000}"/>
    <cellStyle name="Total 2 2 3 12" xfId="10921" xr:uid="{00000000-0005-0000-0000-0000112B0000}"/>
    <cellStyle name="Total 2 2 3 13" xfId="10942" xr:uid="{00000000-0005-0000-0000-0000122B0000}"/>
    <cellStyle name="Total 2 2 3 14" xfId="10968" xr:uid="{00000000-0005-0000-0000-0000132B0000}"/>
    <cellStyle name="Total 2 2 3 15" xfId="10988" xr:uid="{00000000-0005-0000-0000-0000142B0000}"/>
    <cellStyle name="Total 2 2 3 16" xfId="11010" xr:uid="{00000000-0005-0000-0000-0000152B0000}"/>
    <cellStyle name="Total 2 2 3 17" xfId="11149" xr:uid="{00000000-0005-0000-0000-0000162B0000}"/>
    <cellStyle name="Total 2 2 3 18" xfId="11171" xr:uid="{00000000-0005-0000-0000-0000172B0000}"/>
    <cellStyle name="Total 2 2 3 2" xfId="10482" xr:uid="{00000000-0005-0000-0000-0000182B0000}"/>
    <cellStyle name="Total 2 2 3 3" xfId="10626" xr:uid="{00000000-0005-0000-0000-0000192B0000}"/>
    <cellStyle name="Total 2 2 3 4" xfId="10666" xr:uid="{00000000-0005-0000-0000-00001A2B0000}"/>
    <cellStyle name="Total 2 2 3 5" xfId="10694" xr:uid="{00000000-0005-0000-0000-00001B2B0000}"/>
    <cellStyle name="Total 2 2 3 6" xfId="10491" xr:uid="{00000000-0005-0000-0000-00001C2B0000}"/>
    <cellStyle name="Total 2 2 3 7" xfId="10757" xr:uid="{00000000-0005-0000-0000-00001D2B0000}"/>
    <cellStyle name="Total 2 2 3 8" xfId="10518" xr:uid="{00000000-0005-0000-0000-00001E2B0000}"/>
    <cellStyle name="Total 2 2 3 9" xfId="10813" xr:uid="{00000000-0005-0000-0000-00001F2B0000}"/>
    <cellStyle name="Total 2 2 4" xfId="10568" xr:uid="{00000000-0005-0000-0000-0000202B0000}"/>
    <cellStyle name="Total 2 2 5" xfId="10641" xr:uid="{00000000-0005-0000-0000-0000212B0000}"/>
    <cellStyle name="Total 2 2 6" xfId="10736" xr:uid="{00000000-0005-0000-0000-0000222B0000}"/>
    <cellStyle name="Total 2 2 7" xfId="10802" xr:uid="{00000000-0005-0000-0000-0000232B0000}"/>
    <cellStyle name="Total 2 2 8" xfId="10877" xr:uid="{00000000-0005-0000-0000-0000242B0000}"/>
    <cellStyle name="Total 2 2 9" xfId="11036" xr:uid="{00000000-0005-0000-0000-0000252B0000}"/>
    <cellStyle name="Total 2 3" xfId="83" xr:uid="{00000000-0005-0000-0000-0000262B0000}"/>
    <cellStyle name="Total 2 3 2" xfId="9765" xr:uid="{00000000-0005-0000-0000-0000272B0000}"/>
    <cellStyle name="Total 2 3 2 10" xfId="10858" xr:uid="{00000000-0005-0000-0000-0000282B0000}"/>
    <cellStyle name="Total 2 3 2 11" xfId="10895" xr:uid="{00000000-0005-0000-0000-0000292B0000}"/>
    <cellStyle name="Total 2 3 2 12" xfId="10927" xr:uid="{00000000-0005-0000-0000-00002A2B0000}"/>
    <cellStyle name="Total 2 3 2 13" xfId="10950" xr:uid="{00000000-0005-0000-0000-00002B2B0000}"/>
    <cellStyle name="Total 2 3 2 14" xfId="10974" xr:uid="{00000000-0005-0000-0000-00002C2B0000}"/>
    <cellStyle name="Total 2 3 2 15" xfId="10994" xr:uid="{00000000-0005-0000-0000-00002D2B0000}"/>
    <cellStyle name="Total 2 3 2 16" xfId="11016" xr:uid="{00000000-0005-0000-0000-00002E2B0000}"/>
    <cellStyle name="Total 2 3 2 17" xfId="11155" xr:uid="{00000000-0005-0000-0000-00002F2B0000}"/>
    <cellStyle name="Total 2 3 2 18" xfId="11179" xr:uid="{00000000-0005-0000-0000-0000302B0000}"/>
    <cellStyle name="Total 2 3 2 2" xfId="10460" xr:uid="{00000000-0005-0000-0000-0000312B0000}"/>
    <cellStyle name="Total 2 3 2 3" xfId="10634" xr:uid="{00000000-0005-0000-0000-0000322B0000}"/>
    <cellStyle name="Total 2 3 2 4" xfId="10674" xr:uid="{00000000-0005-0000-0000-0000332B0000}"/>
    <cellStyle name="Total 2 3 2 5" xfId="10702" xr:uid="{00000000-0005-0000-0000-0000342B0000}"/>
    <cellStyle name="Total 2 3 2 6" xfId="10717" xr:uid="{00000000-0005-0000-0000-0000352B0000}"/>
    <cellStyle name="Total 2 3 2 7" xfId="10765" xr:uid="{00000000-0005-0000-0000-0000362B0000}"/>
    <cellStyle name="Total 2 3 2 8" xfId="10796" xr:uid="{00000000-0005-0000-0000-0000372B0000}"/>
    <cellStyle name="Total 2 3 2 9" xfId="10821" xr:uid="{00000000-0005-0000-0000-0000382B0000}"/>
    <cellStyle name="Total 2 3 3" xfId="10562" xr:uid="{00000000-0005-0000-0000-0000392B0000}"/>
    <cellStyle name="Total 2 3 4" xfId="10608" xr:uid="{00000000-0005-0000-0000-00003A2B0000}"/>
    <cellStyle name="Total 2 3 5" xfId="10730" xr:uid="{00000000-0005-0000-0000-00003B2B0000}"/>
    <cellStyle name="Total 2 3 6" xfId="10786" xr:uid="{00000000-0005-0000-0000-00003C2B0000}"/>
    <cellStyle name="Total 2 3 7" xfId="10871" xr:uid="{00000000-0005-0000-0000-00003D2B0000}"/>
    <cellStyle name="Total 2 3 8" xfId="11044" xr:uid="{00000000-0005-0000-0000-00003E2B0000}"/>
    <cellStyle name="Total 2 4" xfId="5071" xr:uid="{00000000-0005-0000-0000-00003F2B0000}"/>
    <cellStyle name="Total 2 5" xfId="5072" xr:uid="{00000000-0005-0000-0000-0000402B0000}"/>
    <cellStyle name="Total 2 6" xfId="5073" xr:uid="{00000000-0005-0000-0000-0000412B0000}"/>
    <cellStyle name="Total 2 7" xfId="5074" xr:uid="{00000000-0005-0000-0000-0000422B0000}"/>
    <cellStyle name="Total 2 8" xfId="5075" xr:uid="{00000000-0005-0000-0000-0000432B0000}"/>
    <cellStyle name="Total 2 9" xfId="5076" xr:uid="{00000000-0005-0000-0000-0000442B0000}"/>
    <cellStyle name="Total 3" xfId="5077" xr:uid="{00000000-0005-0000-0000-0000452B0000}"/>
    <cellStyle name="Total 3 10" xfId="9794" xr:uid="{00000000-0005-0000-0000-0000462B0000}"/>
    <cellStyle name="Total 3 11" xfId="9796" xr:uid="{00000000-0005-0000-0000-0000472B0000}"/>
    <cellStyle name="Total 3 12" xfId="9827" xr:uid="{00000000-0005-0000-0000-0000482B0000}"/>
    <cellStyle name="Total 3 13" xfId="9799" xr:uid="{00000000-0005-0000-0000-0000492B0000}"/>
    <cellStyle name="Total 3 14" xfId="9802" xr:uid="{00000000-0005-0000-0000-00004A2B0000}"/>
    <cellStyle name="Total 3 15" xfId="11119" xr:uid="{00000000-0005-0000-0000-00004B2B0000}"/>
    <cellStyle name="Total 3 16" xfId="11055" xr:uid="{00000000-0005-0000-0000-00004C2B0000}"/>
    <cellStyle name="Total 3 2" xfId="9778" xr:uid="{00000000-0005-0000-0000-00004D2B0000}"/>
    <cellStyle name="Total 3 3" xfId="9818" xr:uid="{00000000-0005-0000-0000-00004E2B0000}"/>
    <cellStyle name="Total 3 4" xfId="9781" xr:uid="{00000000-0005-0000-0000-00004F2B0000}"/>
    <cellStyle name="Total 3 5" xfId="9814" xr:uid="{00000000-0005-0000-0000-0000502B0000}"/>
    <cellStyle name="Total 3 6" xfId="9784" xr:uid="{00000000-0005-0000-0000-0000512B0000}"/>
    <cellStyle name="Total 3 7" xfId="9821" xr:uid="{00000000-0005-0000-0000-0000522B0000}"/>
    <cellStyle name="Total 3 8" xfId="9823" xr:uid="{00000000-0005-0000-0000-0000532B0000}"/>
    <cellStyle name="Total 3 9" xfId="9789" xr:uid="{00000000-0005-0000-0000-0000542B0000}"/>
    <cellStyle name="Total Bold" xfId="5078" xr:uid="{00000000-0005-0000-0000-0000552B0000}"/>
    <cellStyle name="Total Bold 10" xfId="9791" xr:uid="{00000000-0005-0000-0000-0000562B0000}"/>
    <cellStyle name="Total Bold 11" xfId="9795" xr:uid="{00000000-0005-0000-0000-0000572B0000}"/>
    <cellStyle name="Total Bold 12" xfId="9826" xr:uid="{00000000-0005-0000-0000-0000582B0000}"/>
    <cellStyle name="Total Bold 13" xfId="9798" xr:uid="{00000000-0005-0000-0000-0000592B0000}"/>
    <cellStyle name="Total Bold 14" xfId="9801" xr:uid="{00000000-0005-0000-0000-00005A2B0000}"/>
    <cellStyle name="Total Bold 15" xfId="11120" xr:uid="{00000000-0005-0000-0000-00005B2B0000}"/>
    <cellStyle name="Total Bold 16" xfId="11054" xr:uid="{00000000-0005-0000-0000-00005C2B0000}"/>
    <cellStyle name="Total Bold 2" xfId="9777" xr:uid="{00000000-0005-0000-0000-00005D2B0000}"/>
    <cellStyle name="Total Bold 3" xfId="9817" xr:uid="{00000000-0005-0000-0000-00005E2B0000}"/>
    <cellStyle name="Total Bold 4" xfId="9780" xr:uid="{00000000-0005-0000-0000-00005F2B0000}"/>
    <cellStyle name="Total Bold 5" xfId="9813" xr:uid="{00000000-0005-0000-0000-0000602B0000}"/>
    <cellStyle name="Total Bold 6" xfId="9783" xr:uid="{00000000-0005-0000-0000-0000612B0000}"/>
    <cellStyle name="Total Bold 7" xfId="9820" xr:uid="{00000000-0005-0000-0000-0000622B0000}"/>
    <cellStyle name="Total Bold 8" xfId="9822" xr:uid="{00000000-0005-0000-0000-0000632B0000}"/>
    <cellStyle name="Total Bold 9" xfId="9788" xr:uid="{00000000-0005-0000-0000-0000642B0000}"/>
    <cellStyle name="Totals" xfId="5079" xr:uid="{00000000-0005-0000-0000-0000652B0000}"/>
    <cellStyle name="Totals 10" xfId="9786" xr:uid="{00000000-0005-0000-0000-0000662B0000}"/>
    <cellStyle name="Totals 11" xfId="9824" xr:uid="{00000000-0005-0000-0000-0000672B0000}"/>
    <cellStyle name="Totals 12" xfId="9790" xr:uid="{00000000-0005-0000-0000-0000682B0000}"/>
    <cellStyle name="Totals 13" xfId="9825" xr:uid="{00000000-0005-0000-0000-0000692B0000}"/>
    <cellStyle name="Totals 14" xfId="9828" xr:uid="{00000000-0005-0000-0000-00006A2B0000}"/>
    <cellStyle name="Totals 15" xfId="9797" xr:uid="{00000000-0005-0000-0000-00006B2B0000}"/>
    <cellStyle name="Totals 16" xfId="9830" xr:uid="{00000000-0005-0000-0000-00006C2B0000}"/>
    <cellStyle name="Totals 17" xfId="9800" xr:uid="{00000000-0005-0000-0000-00006D2B0000}"/>
    <cellStyle name="Totals 18" xfId="9829" xr:uid="{00000000-0005-0000-0000-00006E2B0000}"/>
    <cellStyle name="Totals 19" xfId="11053" xr:uid="{00000000-0005-0000-0000-00006F2B0000}"/>
    <cellStyle name="Totals 2" xfId="8567" xr:uid="{00000000-0005-0000-0000-0000702B0000}"/>
    <cellStyle name="Totals 2 10" xfId="10188" xr:uid="{00000000-0005-0000-0000-0000712B0000}"/>
    <cellStyle name="Totals 2 11" xfId="10397" xr:uid="{00000000-0005-0000-0000-0000722B0000}"/>
    <cellStyle name="Totals 2 12" xfId="10192" xr:uid="{00000000-0005-0000-0000-0000732B0000}"/>
    <cellStyle name="Totals 2 13" xfId="10403" xr:uid="{00000000-0005-0000-0000-0000742B0000}"/>
    <cellStyle name="Totals 2 14" xfId="10194" xr:uid="{00000000-0005-0000-0000-0000752B0000}"/>
    <cellStyle name="Totals 2 15" xfId="10409" xr:uid="{00000000-0005-0000-0000-0000762B0000}"/>
    <cellStyle name="Totals 2 16" xfId="10202" xr:uid="{00000000-0005-0000-0000-0000772B0000}"/>
    <cellStyle name="Totals 2 17" xfId="10407" xr:uid="{00000000-0005-0000-0000-0000782B0000}"/>
    <cellStyle name="Totals 2 18" xfId="10208" xr:uid="{00000000-0005-0000-0000-0000792B0000}"/>
    <cellStyle name="Totals 2 19" xfId="11137" xr:uid="{00000000-0005-0000-0000-00007A2B0000}"/>
    <cellStyle name="Totals 2 2" xfId="10390" xr:uid="{00000000-0005-0000-0000-00007B2B0000}"/>
    <cellStyle name="Totals 2 3" xfId="10178" xr:uid="{00000000-0005-0000-0000-00007C2B0000}"/>
    <cellStyle name="Totals 2 4" xfId="10177" xr:uid="{00000000-0005-0000-0000-00007D2B0000}"/>
    <cellStyle name="Totals 2 5" xfId="10388" xr:uid="{00000000-0005-0000-0000-00007E2B0000}"/>
    <cellStyle name="Totals 2 6" xfId="10394" xr:uid="{00000000-0005-0000-0000-00007F2B0000}"/>
    <cellStyle name="Totals 2 7" xfId="10392" xr:uid="{00000000-0005-0000-0000-0000802B0000}"/>
    <cellStyle name="Totals 2 8" xfId="10184" xr:uid="{00000000-0005-0000-0000-0000812B0000}"/>
    <cellStyle name="Totals 2 9" xfId="10395" xr:uid="{00000000-0005-0000-0000-0000822B0000}"/>
    <cellStyle name="Totals 3" xfId="9776" xr:uid="{00000000-0005-0000-0000-0000832B0000}"/>
    <cellStyle name="Totals 4" xfId="9816" xr:uid="{00000000-0005-0000-0000-0000842B0000}"/>
    <cellStyle name="Totals 5" xfId="9819" xr:uid="{00000000-0005-0000-0000-0000852B0000}"/>
    <cellStyle name="Totals 6" xfId="9779" xr:uid="{00000000-0005-0000-0000-0000862B0000}"/>
    <cellStyle name="Totals 7" xfId="9782" xr:uid="{00000000-0005-0000-0000-0000872B0000}"/>
    <cellStyle name="Totals 8" xfId="9785" xr:uid="{00000000-0005-0000-0000-0000882B0000}"/>
    <cellStyle name="Totals 9" xfId="9815" xr:uid="{00000000-0005-0000-0000-0000892B0000}"/>
    <cellStyle name="Underline_Single" xfId="5080" xr:uid="{00000000-0005-0000-0000-00008A2B0000}"/>
    <cellStyle name="UnProtectedCalc" xfId="5081" xr:uid="{00000000-0005-0000-0000-00008B2B0000}"/>
    <cellStyle name="UnProtectedCalc 2" xfId="6213" xr:uid="{00000000-0005-0000-0000-00008C2B0000}"/>
    <cellStyle name="UnProtectedCalc 3" xfId="9775" xr:uid="{00000000-0005-0000-0000-00008D2B0000}"/>
    <cellStyle name="Valuta (0)_Sheet1" xfId="5082" xr:uid="{00000000-0005-0000-0000-00008E2B0000}"/>
    <cellStyle name="Valuta_piv_polio" xfId="5083" xr:uid="{00000000-0005-0000-0000-00008F2B0000}"/>
    <cellStyle name="Währung [0]_A17 - 31.03.1998" xfId="5084" xr:uid="{00000000-0005-0000-0000-0000902B0000}"/>
    <cellStyle name="Währung_A17 - 31.03.1998" xfId="5085" xr:uid="{00000000-0005-0000-0000-0000912B0000}"/>
    <cellStyle name="Warburg" xfId="5086" xr:uid="{00000000-0005-0000-0000-0000922B0000}"/>
    <cellStyle name="Warning Text 2" xfId="63" xr:uid="{00000000-0005-0000-0000-0000932B0000}"/>
    <cellStyle name="Warning Text 2 2" xfId="5087" xr:uid="{00000000-0005-0000-0000-0000942B0000}"/>
    <cellStyle name="Warning Text 2 3" xfId="5088" xr:uid="{00000000-0005-0000-0000-0000952B0000}"/>
    <cellStyle name="Warning Text 2 4" xfId="5089" xr:uid="{00000000-0005-0000-0000-0000962B0000}"/>
    <cellStyle name="Warning Text 2 5" xfId="5090" xr:uid="{00000000-0005-0000-0000-0000972B0000}"/>
    <cellStyle name="Warning Text 2 6" xfId="5091" xr:uid="{00000000-0005-0000-0000-0000982B0000}"/>
    <cellStyle name="Warning Text 2 7" xfId="5092" xr:uid="{00000000-0005-0000-0000-0000992B0000}"/>
    <cellStyle name="Warning Text 2 8" xfId="5093" xr:uid="{00000000-0005-0000-0000-00009A2B0000}"/>
    <cellStyle name="Warning Text 2 9" xfId="5094" xr:uid="{00000000-0005-0000-0000-00009B2B0000}"/>
    <cellStyle name="Warning Text 3" xfId="5095" xr:uid="{00000000-0005-0000-0000-00009C2B0000}"/>
    <cellStyle name="wild guess" xfId="5096" xr:uid="{00000000-0005-0000-0000-00009D2B0000}"/>
    <cellStyle name="Wildguess" xfId="5097" xr:uid="{00000000-0005-0000-0000-00009E2B0000}"/>
    <cellStyle name="Year" xfId="5098" xr:uid="{00000000-0005-0000-0000-00009F2B0000}"/>
    <cellStyle name="Year Estimate" xfId="5099" xr:uid="{00000000-0005-0000-0000-0000A02B0000}"/>
    <cellStyle name="Year, Actual" xfId="5100" xr:uid="{00000000-0005-0000-0000-0000A12B0000}"/>
    <cellStyle name="YearE_ Pies " xfId="5101" xr:uid="{00000000-0005-0000-0000-0000A22B0000}"/>
    <cellStyle name="YearFormat" xfId="5102" xr:uid="{00000000-0005-0000-0000-0000A32B0000}"/>
    <cellStyle name="YearFormat 2" xfId="6214" xr:uid="{00000000-0005-0000-0000-0000A42B0000}"/>
    <cellStyle name="YearFormat 2 2" xfId="10275" xr:uid="{00000000-0005-0000-0000-0000A52B0000}"/>
    <cellStyle name="YearFormat 2 3" xfId="11130" xr:uid="{00000000-0005-0000-0000-0000A62B0000}"/>
    <cellStyle name="YearFormat 3" xfId="9774" xr:uid="{00000000-0005-0000-0000-0000A72B0000}"/>
    <cellStyle name="YearFormat 4" xfId="9787" xr:uid="{00000000-0005-0000-0000-0000A82B0000}"/>
    <cellStyle name="YearFormat 5" xfId="9772" xr:uid="{00000000-0005-0000-0000-0000A92B0000}"/>
    <cellStyle name="YearFormat 6" xfId="9812" xr:uid="{00000000-0005-0000-0000-0000AA2B0000}"/>
    <cellStyle name="YearFormat 7" xfId="9773" xr:uid="{00000000-0005-0000-0000-0000AB2B0000}"/>
    <cellStyle name="Yen" xfId="5103" xr:uid="{00000000-0005-0000-0000-0000AC2B0000}"/>
    <cellStyle name="YesNo" xfId="5104" xr:uid="{00000000-0005-0000-0000-0000AD2B0000}"/>
    <cellStyle name="쬞\?1@" xfId="5105" xr:uid="{00000000-0005-0000-0000-0000AE2B0000}"/>
    <cellStyle name="千位分隔 2" xfId="5106" xr:uid="{00000000-0005-0000-0000-0000AF2B0000}"/>
    <cellStyle name="常规 2" xfId="5107" xr:uid="{00000000-0005-0000-0000-0000B02B0000}"/>
    <cellStyle name="標準_car_JP" xfId="5108" xr:uid="{00000000-0005-0000-0000-0000B12B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666751" y="134471"/>
          <a:ext cx="20308093"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editAs="oneCell">
    <xdr:from>
      <xdr:col>1</xdr:col>
      <xdr:colOff>0</xdr:colOff>
      <xdr:row>22</xdr:row>
      <xdr:rowOff>0</xdr:rowOff>
    </xdr:from>
    <xdr:to>
      <xdr:col>12</xdr:col>
      <xdr:colOff>473226</xdr:colOff>
      <xdr:row>32</xdr:row>
      <xdr:rowOff>85476</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a:stretch>
          <a:fillRect/>
        </a:stretch>
      </xdr:blipFill>
      <xdr:spPr>
        <a:xfrm>
          <a:off x="613833" y="6847417"/>
          <a:ext cx="7257143" cy="19904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266700</xdr:colOff>
          <xdr:row>39</xdr:row>
          <xdr:rowOff>114300</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266700</xdr:colOff>
          <xdr:row>44</xdr:row>
          <xdr:rowOff>114300</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package" Target="../embeddings/Microsoft_Excel_Worksheet1.xlsx"/><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abSelected="1" zoomScale="80" zoomScaleNormal="80" workbookViewId="0">
      <selection activeCell="J11" sqref="J11"/>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8" t="s">
        <v>174</v>
      </c>
      <c r="C3" s="768"/>
    </row>
    <row r="4" spans="1:3" ht="11.25" customHeight="1"/>
    <row r="5" spans="1:3" s="30" customFormat="1" ht="25.5" customHeight="1">
      <c r="B5" s="60" t="s">
        <v>420</v>
      </c>
      <c r="C5" s="60" t="s">
        <v>173</v>
      </c>
    </row>
    <row r="6" spans="1:3" s="176" customFormat="1" ht="48" customHeight="1">
      <c r="A6" s="241"/>
      <c r="B6" s="616" t="s">
        <v>170</v>
      </c>
      <c r="C6" s="669" t="s">
        <v>599</v>
      </c>
    </row>
    <row r="7" spans="1:3" s="176" customFormat="1" ht="21" customHeight="1">
      <c r="A7" s="241"/>
      <c r="B7" s="610" t="s">
        <v>552</v>
      </c>
      <c r="C7" s="670" t="s">
        <v>612</v>
      </c>
    </row>
    <row r="8" spans="1:3" s="176" customFormat="1" ht="32.25" customHeight="1">
      <c r="B8" s="610" t="s">
        <v>367</v>
      </c>
      <c r="C8" s="671" t="s">
        <v>600</v>
      </c>
    </row>
    <row r="9" spans="1:3" s="176" customFormat="1" ht="27.75" customHeight="1">
      <c r="B9" s="610" t="s">
        <v>169</v>
      </c>
      <c r="C9" s="671" t="s">
        <v>601</v>
      </c>
    </row>
    <row r="10" spans="1:3" s="176" customFormat="1" ht="33" customHeight="1">
      <c r="B10" s="610" t="s">
        <v>597</v>
      </c>
      <c r="C10" s="670" t="s">
        <v>605</v>
      </c>
    </row>
    <row r="11" spans="1:3" s="176" customFormat="1" ht="26.25" customHeight="1">
      <c r="B11" s="625" t="s">
        <v>368</v>
      </c>
      <c r="C11" s="673" t="s">
        <v>602</v>
      </c>
    </row>
    <row r="12" spans="1:3" s="176" customFormat="1" ht="39.75" customHeight="1">
      <c r="B12" s="610" t="s">
        <v>369</v>
      </c>
      <c r="C12" s="671" t="s">
        <v>603</v>
      </c>
    </row>
    <row r="13" spans="1:3" s="176" customFormat="1" ht="18" customHeight="1">
      <c r="B13" s="610" t="s">
        <v>370</v>
      </c>
      <c r="C13" s="671" t="s">
        <v>604</v>
      </c>
    </row>
    <row r="14" spans="1:3" s="176" customFormat="1" ht="13.5" customHeight="1">
      <c r="B14" s="610"/>
      <c r="C14" s="672"/>
    </row>
    <row r="15" spans="1:3" s="176" customFormat="1" ht="18" customHeight="1">
      <c r="B15" s="610" t="s">
        <v>670</v>
      </c>
      <c r="C15" s="670" t="s">
        <v>668</v>
      </c>
    </row>
    <row r="16" spans="1:3" s="176" customFormat="1" ht="8.25" customHeight="1">
      <c r="B16" s="610"/>
      <c r="C16" s="672"/>
    </row>
    <row r="17" spans="2:3" s="176" customFormat="1" ht="33" customHeight="1">
      <c r="B17" s="674" t="s">
        <v>598</v>
      </c>
      <c r="C17" s="675" t="s">
        <v>669</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B1" zoomScale="90" zoomScaleNormal="90" zoomScaleSheetLayoutView="80" zoomScalePageLayoutView="85" workbookViewId="0">
      <selection activeCell="H5" sqref="H5"/>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38"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38"/>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3"/>
      <c r="C5" s="819" t="s">
        <v>551</v>
      </c>
      <c r="D5" s="820"/>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38" t="s">
        <v>505</v>
      </c>
      <c r="C7" s="837" t="s">
        <v>631</v>
      </c>
      <c r="D7" s="837"/>
      <c r="E7" s="837"/>
      <c r="F7" s="837"/>
      <c r="G7" s="837"/>
      <c r="H7" s="837"/>
      <c r="I7" s="837"/>
      <c r="J7" s="837"/>
      <c r="K7" s="837"/>
      <c r="L7" s="837"/>
      <c r="M7" s="837"/>
      <c r="N7" s="837"/>
      <c r="O7" s="837"/>
      <c r="P7" s="837"/>
      <c r="Q7" s="837"/>
      <c r="R7" s="837"/>
      <c r="S7" s="837"/>
      <c r="T7" s="837"/>
      <c r="U7" s="837"/>
      <c r="V7" s="837"/>
      <c r="W7" s="837"/>
      <c r="X7" s="837"/>
      <c r="Y7" s="604"/>
      <c r="Z7" s="604"/>
      <c r="AA7" s="604"/>
      <c r="AB7" s="604"/>
      <c r="AC7" s="604"/>
      <c r="AD7" s="604"/>
      <c r="AE7" s="269"/>
      <c r="AF7" s="269"/>
      <c r="AG7" s="269"/>
      <c r="AH7" s="269"/>
      <c r="AI7" s="269"/>
      <c r="AJ7" s="269"/>
      <c r="AK7" s="269"/>
      <c r="AL7" s="269"/>
    </row>
    <row r="8" spans="1:39" s="270" customFormat="1" ht="58.5" customHeight="1">
      <c r="A8" s="508"/>
      <c r="B8" s="838"/>
      <c r="C8" s="837" t="s">
        <v>569</v>
      </c>
      <c r="D8" s="837"/>
      <c r="E8" s="837"/>
      <c r="F8" s="837"/>
      <c r="G8" s="837"/>
      <c r="H8" s="837"/>
      <c r="I8" s="837"/>
      <c r="J8" s="837"/>
      <c r="K8" s="837"/>
      <c r="L8" s="837"/>
      <c r="M8" s="837"/>
      <c r="N8" s="837"/>
      <c r="O8" s="837"/>
      <c r="P8" s="837"/>
      <c r="Q8" s="837"/>
      <c r="R8" s="837"/>
      <c r="S8" s="837"/>
      <c r="T8" s="837"/>
      <c r="U8" s="837"/>
      <c r="V8" s="837"/>
      <c r="W8" s="837"/>
      <c r="X8" s="837"/>
      <c r="Y8" s="604"/>
      <c r="Z8" s="604"/>
      <c r="AA8" s="604"/>
      <c r="AB8" s="604"/>
      <c r="AC8" s="604"/>
      <c r="AD8" s="604"/>
      <c r="AE8" s="271"/>
      <c r="AF8" s="254"/>
      <c r="AG8" s="254"/>
      <c r="AH8" s="254"/>
      <c r="AI8" s="254"/>
      <c r="AJ8" s="254"/>
      <c r="AK8" s="254"/>
      <c r="AL8" s="254"/>
      <c r="AM8" s="255"/>
    </row>
    <row r="9" spans="1:39" s="270" customFormat="1" ht="57.75" customHeight="1">
      <c r="A9" s="508"/>
      <c r="B9" s="272"/>
      <c r="C9" s="837" t="s">
        <v>568</v>
      </c>
      <c r="D9" s="837"/>
      <c r="E9" s="837"/>
      <c r="F9" s="837"/>
      <c r="G9" s="837"/>
      <c r="H9" s="837"/>
      <c r="I9" s="837"/>
      <c r="J9" s="837"/>
      <c r="K9" s="837"/>
      <c r="L9" s="837"/>
      <c r="M9" s="837"/>
      <c r="N9" s="837"/>
      <c r="O9" s="837"/>
      <c r="P9" s="837"/>
      <c r="Q9" s="837"/>
      <c r="R9" s="837"/>
      <c r="S9" s="837"/>
      <c r="T9" s="837"/>
      <c r="U9" s="837"/>
      <c r="V9" s="837"/>
      <c r="W9" s="837"/>
      <c r="X9" s="837"/>
      <c r="Y9" s="604"/>
      <c r="Z9" s="604"/>
      <c r="AA9" s="604"/>
      <c r="AB9" s="604"/>
      <c r="AC9" s="604"/>
      <c r="AD9" s="604"/>
      <c r="AE9" s="271"/>
      <c r="AF9" s="254"/>
      <c r="AG9" s="254"/>
      <c r="AH9" s="254"/>
      <c r="AI9" s="254"/>
      <c r="AJ9" s="254"/>
      <c r="AK9" s="254"/>
      <c r="AL9" s="254"/>
      <c r="AM9" s="255"/>
    </row>
    <row r="10" spans="1:39" ht="41.25" customHeight="1">
      <c r="B10" s="274"/>
      <c r="C10" s="837" t="s">
        <v>634</v>
      </c>
      <c r="D10" s="837"/>
      <c r="E10" s="837"/>
      <c r="F10" s="837"/>
      <c r="G10" s="837"/>
      <c r="H10" s="837"/>
      <c r="I10" s="837"/>
      <c r="J10" s="837"/>
      <c r="K10" s="837"/>
      <c r="L10" s="837"/>
      <c r="M10" s="837"/>
      <c r="N10" s="837"/>
      <c r="O10" s="837"/>
      <c r="P10" s="837"/>
      <c r="Q10" s="837"/>
      <c r="R10" s="837"/>
      <c r="S10" s="837"/>
      <c r="T10" s="837"/>
      <c r="U10" s="837"/>
      <c r="V10" s="837"/>
      <c r="W10" s="837"/>
      <c r="X10" s="837"/>
      <c r="Y10" s="604"/>
      <c r="Z10" s="604"/>
      <c r="AA10" s="604"/>
      <c r="AB10" s="604"/>
      <c r="AC10" s="604"/>
      <c r="AD10" s="604"/>
      <c r="AE10" s="271"/>
      <c r="AF10" s="275"/>
      <c r="AG10" s="275"/>
      <c r="AH10" s="275"/>
      <c r="AI10" s="275"/>
      <c r="AJ10" s="275"/>
      <c r="AK10" s="275"/>
      <c r="AL10" s="275"/>
    </row>
    <row r="11" spans="1:39" ht="53.25" customHeight="1">
      <c r="C11" s="837" t="s">
        <v>619</v>
      </c>
      <c r="D11" s="837"/>
      <c r="E11" s="837"/>
      <c r="F11" s="837"/>
      <c r="G11" s="837"/>
      <c r="H11" s="837"/>
      <c r="I11" s="837"/>
      <c r="J11" s="837"/>
      <c r="K11" s="837"/>
      <c r="L11" s="837"/>
      <c r="M11" s="837"/>
      <c r="N11" s="837"/>
      <c r="O11" s="837"/>
      <c r="P11" s="837"/>
      <c r="Q11" s="837"/>
      <c r="R11" s="837"/>
      <c r="S11" s="837"/>
      <c r="T11" s="837"/>
      <c r="U11" s="837"/>
      <c r="V11" s="837"/>
      <c r="W11" s="837"/>
      <c r="X11" s="837"/>
      <c r="Y11" s="604"/>
      <c r="Z11" s="604"/>
      <c r="AA11" s="604"/>
      <c r="AB11" s="604"/>
      <c r="AC11" s="604"/>
      <c r="AD11" s="604"/>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38" t="s">
        <v>527</v>
      </c>
      <c r="C13" s="589"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38"/>
      <c r="C14" s="589"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89"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89"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8"/>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28" t="s">
        <v>211</v>
      </c>
      <c r="C19" s="830" t="s">
        <v>33</v>
      </c>
      <c r="D19" s="283" t="s">
        <v>422</v>
      </c>
      <c r="E19" s="832" t="s">
        <v>209</v>
      </c>
      <c r="F19" s="833"/>
      <c r="G19" s="833"/>
      <c r="H19" s="833"/>
      <c r="I19" s="833"/>
      <c r="J19" s="833"/>
      <c r="K19" s="833"/>
      <c r="L19" s="833"/>
      <c r="M19" s="834"/>
      <c r="N19" s="835" t="s">
        <v>213</v>
      </c>
      <c r="O19" s="283" t="s">
        <v>423</v>
      </c>
      <c r="P19" s="832" t="s">
        <v>212</v>
      </c>
      <c r="Q19" s="833"/>
      <c r="R19" s="833"/>
      <c r="S19" s="833"/>
      <c r="T19" s="833"/>
      <c r="U19" s="833"/>
      <c r="V19" s="833"/>
      <c r="W19" s="833"/>
      <c r="X19" s="834"/>
      <c r="Y19" s="825" t="s">
        <v>243</v>
      </c>
      <c r="Z19" s="826"/>
      <c r="AA19" s="826"/>
      <c r="AB19" s="826"/>
      <c r="AC19" s="826"/>
      <c r="AD19" s="826"/>
      <c r="AE19" s="826"/>
      <c r="AF19" s="826"/>
      <c r="AG19" s="826"/>
      <c r="AH19" s="826"/>
      <c r="AI19" s="826"/>
      <c r="AJ19" s="826"/>
      <c r="AK19" s="826"/>
      <c r="AL19" s="826"/>
      <c r="AM19" s="827"/>
    </row>
    <row r="20" spans="1:39" s="282" customFormat="1" ht="59.25" customHeight="1">
      <c r="A20" s="508"/>
      <c r="B20" s="829"/>
      <c r="C20" s="831"/>
      <c r="D20" s="284">
        <v>2011</v>
      </c>
      <c r="E20" s="284">
        <v>2012</v>
      </c>
      <c r="F20" s="284">
        <v>2013</v>
      </c>
      <c r="G20" s="284">
        <v>2014</v>
      </c>
      <c r="H20" s="284">
        <v>2015</v>
      </c>
      <c r="I20" s="284">
        <v>2016</v>
      </c>
      <c r="J20" s="284">
        <v>2017</v>
      </c>
      <c r="K20" s="284">
        <v>2018</v>
      </c>
      <c r="L20" s="284">
        <v>2019</v>
      </c>
      <c r="M20" s="284">
        <v>2020</v>
      </c>
      <c r="N20" s="836"/>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General Service &lt; 50 kW</v>
      </c>
      <c r="AA20" s="285" t="str">
        <f>'1.  LRAMVA Summary'!F52</f>
        <v>General Service 50 - 4,999 kW</v>
      </c>
      <c r="AB20" s="285" t="str">
        <f>'1.  LRAMVA Summary'!G52</f>
        <v>General Service 3,000 - 4,999 kW</v>
      </c>
      <c r="AC20" s="285" t="str">
        <f>'1.  LRAMVA Summary'!H52</f>
        <v>Large Use - Regular</v>
      </c>
      <c r="AD20" s="285" t="str">
        <f>'1.  LRAMVA Summary'!I52</f>
        <v>Large Use - 3TS</v>
      </c>
      <c r="AE20" s="285" t="str">
        <f>'1.  LRAMVA Summary'!J52</f>
        <v>Large Use - Ford Annex</v>
      </c>
      <c r="AF20" s="285" t="str">
        <f>'1.  LRAMVA Summary'!K52</f>
        <v>Other</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v>
      </c>
      <c r="AD21" s="290" t="str">
        <f>'1.  LRAMVA Summary'!I53</f>
        <v>kW</v>
      </c>
      <c r="AE21" s="290" t="str">
        <f>'1.  LRAMVA Summary'!J53</f>
        <v>kW</v>
      </c>
      <c r="AF21" s="290" t="str">
        <f>'1.  LRAMVA Summary'!K53</f>
        <v>kW</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5"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5"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5" outlineLevel="1">
      <c r="A29" s="508"/>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5" outlineLevel="1">
      <c r="A32" s="508"/>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5" outlineLevel="1">
      <c r="A35" s="508"/>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8"/>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8"/>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1.9766666666666665E-2</v>
      </c>
      <c r="Z130" s="340">
        <f>HLOOKUP(Z$20,'3.  Distribution Rates'!$C$122:$P$133,3,FALSE)</f>
        <v>1.6066666666666667E-2</v>
      </c>
      <c r="AA130" s="340">
        <f>HLOOKUP(AA$20,'3.  Distribution Rates'!$C$122:$P$133,3,FALSE)</f>
        <v>4.6248333333333331</v>
      </c>
      <c r="AB130" s="340">
        <f>HLOOKUP(AB$20,'3.  Distribution Rates'!$C$122:$P$133,3,FALSE)</f>
        <v>1.9204666666666668</v>
      </c>
      <c r="AC130" s="340">
        <f>HLOOKUP(AC$20,'3.  Distribution Rates'!$C$122:$P$133,3,FALSE)</f>
        <v>2.1688666666666667</v>
      </c>
      <c r="AD130" s="340">
        <f>HLOOKUP(AD$20,'3.  Distribution Rates'!$C$122:$P$133,3,FALSE)</f>
        <v>2.5127666666666664</v>
      </c>
      <c r="AE130" s="340">
        <f>HLOOKUP(AE$20,'3.  Distribution Rates'!$C$122:$P$133,3,FALSE)</f>
        <v>-4.6199999999999998E-2</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12"/>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587</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8" t="s">
        <v>526</v>
      </c>
      <c r="F146" s="588"/>
      <c r="O146" s="280"/>
      <c r="Y146" s="269"/>
      <c r="Z146" s="266"/>
      <c r="AA146" s="266"/>
      <c r="AB146" s="266"/>
      <c r="AC146" s="266"/>
      <c r="AD146" s="266"/>
      <c r="AE146" s="266"/>
      <c r="AF146" s="266"/>
      <c r="AG146" s="266"/>
      <c r="AH146" s="266"/>
      <c r="AI146" s="266"/>
      <c r="AJ146" s="266"/>
      <c r="AK146" s="266"/>
      <c r="AL146" s="266"/>
      <c r="AM146" s="281"/>
    </row>
    <row r="147" spans="1:39" ht="34.5" customHeight="1">
      <c r="B147" s="828" t="s">
        <v>211</v>
      </c>
      <c r="C147" s="830" t="s">
        <v>33</v>
      </c>
      <c r="D147" s="283" t="s">
        <v>422</v>
      </c>
      <c r="E147" s="832" t="s">
        <v>209</v>
      </c>
      <c r="F147" s="833"/>
      <c r="G147" s="833"/>
      <c r="H147" s="833"/>
      <c r="I147" s="833"/>
      <c r="J147" s="833"/>
      <c r="K147" s="833"/>
      <c r="L147" s="833"/>
      <c r="M147" s="834"/>
      <c r="N147" s="835" t="s">
        <v>213</v>
      </c>
      <c r="O147" s="283" t="s">
        <v>423</v>
      </c>
      <c r="P147" s="832" t="s">
        <v>212</v>
      </c>
      <c r="Q147" s="833"/>
      <c r="R147" s="833"/>
      <c r="S147" s="833"/>
      <c r="T147" s="833"/>
      <c r="U147" s="833"/>
      <c r="V147" s="833"/>
      <c r="W147" s="833"/>
      <c r="X147" s="834"/>
      <c r="Y147" s="825" t="s">
        <v>243</v>
      </c>
      <c r="Z147" s="826"/>
      <c r="AA147" s="826"/>
      <c r="AB147" s="826"/>
      <c r="AC147" s="826"/>
      <c r="AD147" s="826"/>
      <c r="AE147" s="826"/>
      <c r="AF147" s="826"/>
      <c r="AG147" s="826"/>
      <c r="AH147" s="826"/>
      <c r="AI147" s="826"/>
      <c r="AJ147" s="826"/>
      <c r="AK147" s="826"/>
      <c r="AL147" s="826"/>
      <c r="AM147" s="827"/>
    </row>
    <row r="148" spans="1:39" ht="60.75" customHeight="1">
      <c r="B148" s="829"/>
      <c r="C148" s="831"/>
      <c r="D148" s="284">
        <v>2012</v>
      </c>
      <c r="E148" s="284">
        <v>2013</v>
      </c>
      <c r="F148" s="284">
        <v>2014</v>
      </c>
      <c r="G148" s="284">
        <v>2015</v>
      </c>
      <c r="H148" s="284">
        <v>2016</v>
      </c>
      <c r="I148" s="284">
        <v>2017</v>
      </c>
      <c r="J148" s="284">
        <v>2018</v>
      </c>
      <c r="K148" s="284">
        <v>2019</v>
      </c>
      <c r="L148" s="284">
        <v>2020</v>
      </c>
      <c r="M148" s="284">
        <v>2021</v>
      </c>
      <c r="N148" s="836"/>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General Service &lt; 50 kW</v>
      </c>
      <c r="AA148" s="284" t="str">
        <f>'1.  LRAMVA Summary'!F52</f>
        <v>General Service 50 - 4,999 kW</v>
      </c>
      <c r="AB148" s="284" t="str">
        <f>'1.  LRAMVA Summary'!G52</f>
        <v>General Service 3,000 - 4,999 kW</v>
      </c>
      <c r="AC148" s="284" t="str">
        <f>'1.  LRAMVA Summary'!H52</f>
        <v>Large Use - Regular</v>
      </c>
      <c r="AD148" s="284" t="str">
        <f>'1.  LRAMVA Summary'!I52</f>
        <v>Large Use - 3TS</v>
      </c>
      <c r="AE148" s="284" t="str">
        <f>'1.  LRAMVA Summary'!J52</f>
        <v>Large Use - Ford Annex</v>
      </c>
      <c r="AF148" s="284" t="str">
        <f>'1.  LRAMVA Summary'!K52</f>
        <v>Other</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v>
      </c>
      <c r="AD149" s="290" t="str">
        <f>'1.  LRAMVA Summary'!I53</f>
        <v>kW</v>
      </c>
      <c r="AE149" s="290" t="str">
        <f>'1.  LRAMVA Summary'!J53</f>
        <v>kW</v>
      </c>
      <c r="AF149" s="290" t="str">
        <f>'1.  LRAMVA Summary'!K53</f>
        <v>kW</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5" outlineLevel="1">
      <c r="B157" s="293" t="s">
        <v>244</v>
      </c>
      <c r="C157" s="290" t="s">
        <v>163</v>
      </c>
      <c r="D157" s="294"/>
      <c r="E157" s="294"/>
      <c r="F157" s="294"/>
      <c r="G157" s="294"/>
      <c r="H157" s="294"/>
      <c r="I157" s="294"/>
      <c r="J157" s="294"/>
      <c r="K157" s="294"/>
      <c r="L157" s="294"/>
      <c r="M157" s="294"/>
      <c r="N157" s="467"/>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8"/>
      <c r="AA181" s="414"/>
      <c r="AB181" s="414"/>
      <c r="AC181" s="414"/>
      <c r="AD181" s="414"/>
      <c r="AE181" s="414"/>
      <c r="AF181" s="414"/>
      <c r="AG181" s="414"/>
      <c r="AH181" s="414"/>
      <c r="AI181" s="414"/>
      <c r="AJ181" s="414"/>
      <c r="AK181" s="414"/>
      <c r="AL181" s="414"/>
      <c r="AM181" s="295">
        <f>SUM(Y181:AL181)</f>
        <v>0</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1.9766666666666665E-2</v>
      </c>
      <c r="Z258" s="340">
        <f>HLOOKUP(Z$20,'3.  Distribution Rates'!$C$122:$P$133,4,FALSE)</f>
        <v>1.6066666666666667E-2</v>
      </c>
      <c r="AA258" s="340">
        <f>HLOOKUP(AA$20,'3.  Distribution Rates'!$C$122:$P$133,4,FALSE)</f>
        <v>4.5983666666666672</v>
      </c>
      <c r="AB258" s="340">
        <f>HLOOKUP(AB$20,'3.  Distribution Rates'!$C$122:$P$133,4,FALSE)</f>
        <v>1.9214000000000002</v>
      </c>
      <c r="AC258" s="340">
        <f>HLOOKUP(AC$20,'3.  Distribution Rates'!$C$122:$P$133,4,FALSE)</f>
        <v>2.1683000000000003</v>
      </c>
      <c r="AD258" s="340">
        <f>HLOOKUP(AD$20,'3.  Distribution Rates'!$C$122:$P$133,4,FALSE)</f>
        <v>2.6074666666666668</v>
      </c>
      <c r="AE258" s="340">
        <f>HLOOKUP(AE$20,'3.  Distribution Rates'!$C$122:$P$133,4,FALSE)</f>
        <v>-7.9899999999999999E-2</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7">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7">
        <f>SUM(Y260:AL260)</f>
        <v>0</v>
      </c>
    </row>
    <row r="261" spans="1:41" s="379" customFormat="1" ht="15.75">
      <c r="A261" s="510"/>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10"/>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10"/>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587</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0" t="s">
        <v>526</v>
      </c>
      <c r="E275" s="588"/>
      <c r="O275" s="280"/>
      <c r="Y275" s="269"/>
      <c r="Z275" s="266"/>
      <c r="AA275" s="266"/>
      <c r="AB275" s="266"/>
      <c r="AC275" s="266"/>
      <c r="AD275" s="266"/>
      <c r="AE275" s="266"/>
      <c r="AF275" s="266"/>
      <c r="AG275" s="266"/>
      <c r="AH275" s="266"/>
      <c r="AI275" s="266"/>
      <c r="AJ275" s="266"/>
      <c r="AK275" s="266"/>
      <c r="AL275" s="266"/>
      <c r="AM275" s="281"/>
    </row>
    <row r="276" spans="1:39" ht="33" customHeight="1">
      <c r="B276" s="828" t="s">
        <v>211</v>
      </c>
      <c r="C276" s="830" t="s">
        <v>33</v>
      </c>
      <c r="D276" s="283" t="s">
        <v>422</v>
      </c>
      <c r="E276" s="832" t="s">
        <v>209</v>
      </c>
      <c r="F276" s="833"/>
      <c r="G276" s="833"/>
      <c r="H276" s="833"/>
      <c r="I276" s="833"/>
      <c r="J276" s="833"/>
      <c r="K276" s="833"/>
      <c r="L276" s="833"/>
      <c r="M276" s="834"/>
      <c r="N276" s="835" t="s">
        <v>213</v>
      </c>
      <c r="O276" s="283" t="s">
        <v>423</v>
      </c>
      <c r="P276" s="832" t="s">
        <v>212</v>
      </c>
      <c r="Q276" s="833"/>
      <c r="R276" s="833"/>
      <c r="S276" s="833"/>
      <c r="T276" s="833"/>
      <c r="U276" s="833"/>
      <c r="V276" s="833"/>
      <c r="W276" s="833"/>
      <c r="X276" s="834"/>
      <c r="Y276" s="825" t="s">
        <v>243</v>
      </c>
      <c r="Z276" s="826"/>
      <c r="AA276" s="826"/>
      <c r="AB276" s="826"/>
      <c r="AC276" s="826"/>
      <c r="AD276" s="826"/>
      <c r="AE276" s="826"/>
      <c r="AF276" s="826"/>
      <c r="AG276" s="826"/>
      <c r="AH276" s="826"/>
      <c r="AI276" s="826"/>
      <c r="AJ276" s="826"/>
      <c r="AK276" s="826"/>
      <c r="AL276" s="826"/>
      <c r="AM276" s="827"/>
    </row>
    <row r="277" spans="1:39" ht="60.75" customHeight="1">
      <c r="B277" s="829"/>
      <c r="C277" s="831"/>
      <c r="D277" s="284">
        <v>2013</v>
      </c>
      <c r="E277" s="284">
        <v>2014</v>
      </c>
      <c r="F277" s="284">
        <v>2015</v>
      </c>
      <c r="G277" s="284">
        <v>2016</v>
      </c>
      <c r="H277" s="284">
        <v>2017</v>
      </c>
      <c r="I277" s="284">
        <v>2018</v>
      </c>
      <c r="J277" s="284">
        <v>2019</v>
      </c>
      <c r="K277" s="284">
        <v>2020</v>
      </c>
      <c r="L277" s="284">
        <v>2021</v>
      </c>
      <c r="M277" s="284">
        <v>2022</v>
      </c>
      <c r="N277" s="836"/>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General Service &lt; 50 kW</v>
      </c>
      <c r="AA277" s="284" t="str">
        <f>'1.  LRAMVA Summary'!F52</f>
        <v>General Service 50 - 4,999 kW</v>
      </c>
      <c r="AB277" s="284" t="str">
        <f>'1.  LRAMVA Summary'!G52</f>
        <v>General Service 3,000 - 4,999 kW</v>
      </c>
      <c r="AC277" s="284" t="str">
        <f>'1.  LRAMVA Summary'!H52</f>
        <v>Large Use - Regular</v>
      </c>
      <c r="AD277" s="284" t="str">
        <f>'1.  LRAMVA Summary'!I52</f>
        <v>Large Use - 3TS</v>
      </c>
      <c r="AE277" s="284" t="str">
        <f>'1.  LRAMVA Summary'!J52</f>
        <v>Large Use - Ford Annex</v>
      </c>
      <c r="AF277" s="284" t="str">
        <f>'1.  LRAMVA Summary'!K52</f>
        <v>Other</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v>
      </c>
      <c r="AD278" s="290" t="str">
        <f>'1.  LRAMVA Summary'!I53</f>
        <v>kW</v>
      </c>
      <c r="AE278" s="290" t="str">
        <f>'1.  LRAMVA Summary'!J53</f>
        <v>kW</v>
      </c>
      <c r="AF278" s="290" t="str">
        <f>'1.  LRAMVA Summary'!K53</f>
        <v>kW</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5"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5"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8">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502"/>
      <c r="AA307" s="502"/>
      <c r="AB307" s="502"/>
      <c r="AC307" s="414"/>
      <c r="AD307" s="414"/>
      <c r="AE307" s="414"/>
      <c r="AF307" s="414"/>
      <c r="AG307" s="414"/>
      <c r="AH307" s="414"/>
      <c r="AI307" s="414"/>
      <c r="AJ307" s="414"/>
      <c r="AK307" s="414"/>
      <c r="AL307" s="414"/>
      <c r="AM307" s="295">
        <f>SUM(Y307:AL307)</f>
        <v>0</v>
      </c>
    </row>
    <row r="308" spans="1:39" ht="15"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502"/>
      <c r="AA310" s="414"/>
      <c r="AB310" s="414"/>
      <c r="AC310" s="414"/>
      <c r="AD310" s="414"/>
      <c r="AE310" s="414"/>
      <c r="AF310" s="414"/>
      <c r="AG310" s="414"/>
      <c r="AH310" s="414"/>
      <c r="AI310" s="414"/>
      <c r="AJ310" s="414"/>
      <c r="AK310" s="414"/>
      <c r="AL310" s="414"/>
      <c r="AM310" s="295">
        <f>SUM(Y310:AL310)</f>
        <v>0</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9"/>
      <c r="Z348" s="409"/>
      <c r="AA348" s="409"/>
      <c r="AB348" s="409"/>
      <c r="AC348" s="409"/>
      <c r="AD348" s="409"/>
      <c r="AE348" s="409"/>
      <c r="AF348" s="409"/>
      <c r="AG348" s="409"/>
      <c r="AH348" s="409"/>
      <c r="AI348" s="409"/>
      <c r="AJ348" s="409"/>
      <c r="AK348" s="409"/>
      <c r="AL348" s="409"/>
      <c r="AM348" s="295">
        <f>SUM(Y348:AL348)</f>
        <v>0</v>
      </c>
    </row>
    <row r="349" spans="1:39" ht="15"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1.9866666666666664E-2</v>
      </c>
      <c r="Z387" s="340">
        <f>HLOOKUP(Z$20,'3.  Distribution Rates'!$C$122:$P$133,5,FALSE)</f>
        <v>1.6166666666666666E-2</v>
      </c>
      <c r="AA387" s="340">
        <f>HLOOKUP(AA$20,'3.  Distribution Rates'!$C$122:$P$133,5,FALSE)</f>
        <v>4.6227999999999998</v>
      </c>
      <c r="AB387" s="340">
        <f>HLOOKUP(AB$20,'3.  Distribution Rates'!$C$122:$P$133,5,FALSE)</f>
        <v>1.9315999999999998</v>
      </c>
      <c r="AC387" s="340">
        <f>HLOOKUP(AC$20,'3.  Distribution Rates'!$C$122:$P$133,5,FALSE)</f>
        <v>2.1798000000000002</v>
      </c>
      <c r="AD387" s="340">
        <f>HLOOKUP(AD$20,'3.  Distribution Rates'!$C$122:$P$133,5,FALSE)</f>
        <v>2.7180333333333331</v>
      </c>
      <c r="AE387" s="340">
        <f>HLOOKUP(AE$20,'3.  Distribution Rates'!$C$122:$P$133,5,FALSE)</f>
        <v>-8.1466666666666673E-2</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7">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7">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7">
        <f>SUM(Y390:AL390)</f>
        <v>0</v>
      </c>
    </row>
    <row r="391" spans="1:41" s="379" customFormat="1" ht="15.75">
      <c r="A391" s="510"/>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 t="shared" ref="Y391:AE391" si="114">SUM(Y388:Y390)</f>
        <v>0</v>
      </c>
      <c r="Z391" s="345">
        <f t="shared" si="114"/>
        <v>0</v>
      </c>
      <c r="AA391" s="345">
        <f t="shared" si="114"/>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10"/>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10"/>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587</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8" t="s">
        <v>521</v>
      </c>
      <c r="F404" s="588"/>
      <c r="O404" s="280"/>
      <c r="Y404" s="269"/>
      <c r="Z404" s="266"/>
      <c r="AA404" s="266"/>
      <c r="AB404" s="266"/>
      <c r="AC404" s="266"/>
      <c r="AD404" s="266"/>
      <c r="AE404" s="266"/>
      <c r="AF404" s="266"/>
      <c r="AG404" s="266"/>
      <c r="AH404" s="266"/>
      <c r="AI404" s="266"/>
      <c r="AJ404" s="266"/>
      <c r="AK404" s="266"/>
      <c r="AL404" s="266"/>
      <c r="AM404" s="281"/>
    </row>
    <row r="405" spans="1:40" ht="36" customHeight="1">
      <c r="B405" s="828" t="s">
        <v>211</v>
      </c>
      <c r="C405" s="830" t="s">
        <v>33</v>
      </c>
      <c r="D405" s="283" t="s">
        <v>422</v>
      </c>
      <c r="E405" s="832" t="s">
        <v>209</v>
      </c>
      <c r="F405" s="833"/>
      <c r="G405" s="833"/>
      <c r="H405" s="833"/>
      <c r="I405" s="833"/>
      <c r="J405" s="833"/>
      <c r="K405" s="833"/>
      <c r="L405" s="833"/>
      <c r="M405" s="834"/>
      <c r="N405" s="835" t="s">
        <v>213</v>
      </c>
      <c r="O405" s="283" t="s">
        <v>423</v>
      </c>
      <c r="P405" s="832" t="s">
        <v>212</v>
      </c>
      <c r="Q405" s="833"/>
      <c r="R405" s="833"/>
      <c r="S405" s="833"/>
      <c r="T405" s="833"/>
      <c r="U405" s="833"/>
      <c r="V405" s="833"/>
      <c r="W405" s="833"/>
      <c r="X405" s="834"/>
      <c r="Y405" s="825" t="s">
        <v>243</v>
      </c>
      <c r="Z405" s="826"/>
      <c r="AA405" s="826"/>
      <c r="AB405" s="826"/>
      <c r="AC405" s="826"/>
      <c r="AD405" s="826"/>
      <c r="AE405" s="826"/>
      <c r="AF405" s="826"/>
      <c r="AG405" s="826"/>
      <c r="AH405" s="826"/>
      <c r="AI405" s="826"/>
      <c r="AJ405" s="826"/>
      <c r="AK405" s="826"/>
      <c r="AL405" s="826"/>
      <c r="AM405" s="827"/>
    </row>
    <row r="406" spans="1:40" ht="45.75" customHeight="1">
      <c r="B406" s="829"/>
      <c r="C406" s="831"/>
      <c r="D406" s="284">
        <v>2014</v>
      </c>
      <c r="E406" s="284">
        <v>2015</v>
      </c>
      <c r="F406" s="284">
        <v>2016</v>
      </c>
      <c r="G406" s="284">
        <v>2017</v>
      </c>
      <c r="H406" s="284">
        <v>2018</v>
      </c>
      <c r="I406" s="284">
        <v>2019</v>
      </c>
      <c r="J406" s="284">
        <v>2020</v>
      </c>
      <c r="K406" s="284">
        <v>2021</v>
      </c>
      <c r="L406" s="284">
        <v>2022</v>
      </c>
      <c r="M406" s="284">
        <v>2023</v>
      </c>
      <c r="N406" s="836"/>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General Service &lt; 50 kW</v>
      </c>
      <c r="AA406" s="284" t="str">
        <f>'1.  LRAMVA Summary'!F52</f>
        <v>General Service 50 - 4,999 kW</v>
      </c>
      <c r="AB406" s="284" t="str">
        <f>'1.  LRAMVA Summary'!G52</f>
        <v>General Service 3,000 - 4,999 kW</v>
      </c>
      <c r="AC406" s="284" t="str">
        <f>'1.  LRAMVA Summary'!H52</f>
        <v>Large Use - Regular</v>
      </c>
      <c r="AD406" s="284" t="str">
        <f>'1.  LRAMVA Summary'!I52</f>
        <v>Large Use - 3TS</v>
      </c>
      <c r="AE406" s="284" t="str">
        <f>'1.  LRAMVA Summary'!J52</f>
        <v>Large Use - Ford Annex</v>
      </c>
      <c r="AF406" s="284" t="str">
        <f>'1.  LRAMVA Summary'!K52</f>
        <v>Other</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v>
      </c>
      <c r="AD407" s="290" t="str">
        <f>'1.  LRAMVA Summary'!I53</f>
        <v>kW</v>
      </c>
      <c r="AE407" s="290" t="str">
        <f>'1.  LRAMVA Summary'!J53</f>
        <v>kW</v>
      </c>
      <c r="AF407" s="290" t="str">
        <f>'1.  LRAMVA Summary'!K53</f>
        <v>kW</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9"/>
      <c r="Z408" s="409"/>
      <c r="AA408" s="409"/>
      <c r="AB408" s="409"/>
      <c r="AC408" s="409"/>
      <c r="AD408" s="409"/>
      <c r="AE408" s="409"/>
      <c r="AF408" s="409"/>
      <c r="AG408" s="409"/>
      <c r="AH408" s="409"/>
      <c r="AI408" s="409"/>
      <c r="AJ408" s="409"/>
      <c r="AK408" s="409"/>
      <c r="AL408" s="409"/>
      <c r="AM408" s="295">
        <f>SUM(Y408:AL408)</f>
        <v>0</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0</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9"/>
      <c r="Z411" s="409"/>
      <c r="AA411" s="409"/>
      <c r="AB411" s="409"/>
      <c r="AC411" s="409"/>
      <c r="AD411" s="409"/>
      <c r="AE411" s="409"/>
      <c r="AF411" s="409"/>
      <c r="AG411" s="409"/>
      <c r="AH411" s="409"/>
      <c r="AI411" s="409"/>
      <c r="AJ411" s="409"/>
      <c r="AK411" s="409"/>
      <c r="AL411" s="409"/>
      <c r="AM411" s="295">
        <f>SUM(Y411:AL411)</f>
        <v>0</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0</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9"/>
      <c r="Z414" s="409"/>
      <c r="AA414" s="409"/>
      <c r="AB414" s="409"/>
      <c r="AC414" s="409"/>
      <c r="AD414" s="409"/>
      <c r="AE414" s="409"/>
      <c r="AF414" s="409"/>
      <c r="AG414" s="409"/>
      <c r="AH414" s="409"/>
      <c r="AI414" s="409"/>
      <c r="AJ414" s="409"/>
      <c r="AK414" s="409"/>
      <c r="AL414" s="409"/>
      <c r="AM414" s="295">
        <f>SUM(Y414:AL414)</f>
        <v>0</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0</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9"/>
      <c r="Z417" s="409"/>
      <c r="AA417" s="409"/>
      <c r="AB417" s="409"/>
      <c r="AC417" s="409"/>
      <c r="AD417" s="409"/>
      <c r="AE417" s="409"/>
      <c r="AF417" s="409"/>
      <c r="AG417" s="409"/>
      <c r="AH417" s="409"/>
      <c r="AI417" s="409"/>
      <c r="AJ417" s="409"/>
      <c r="AK417" s="409"/>
      <c r="AL417" s="409"/>
      <c r="AM417" s="295">
        <f>SUM(Y417:AL417)</f>
        <v>0</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0</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9"/>
      <c r="Z420" s="409"/>
      <c r="AA420" s="409"/>
      <c r="AB420" s="409"/>
      <c r="AC420" s="409"/>
      <c r="AD420" s="409"/>
      <c r="AE420" s="409"/>
      <c r="AF420" s="409"/>
      <c r="AG420" s="409"/>
      <c r="AH420" s="409"/>
      <c r="AI420" s="409"/>
      <c r="AJ420" s="409"/>
      <c r="AK420" s="409"/>
      <c r="AL420" s="409"/>
      <c r="AM420" s="295">
        <f>SUM(Y420:AL420)</f>
        <v>0</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0</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485</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27">AA436</f>
        <v>0</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14"/>
      <c r="Z439" s="468"/>
      <c r="AA439" s="414"/>
      <c r="AB439" s="414"/>
      <c r="AC439" s="414"/>
      <c r="AD439" s="414"/>
      <c r="AE439" s="414"/>
      <c r="AF439" s="414"/>
      <c r="AG439" s="414"/>
      <c r="AH439" s="414"/>
      <c r="AI439" s="414"/>
      <c r="AJ439" s="414"/>
      <c r="AK439" s="414"/>
      <c r="AL439" s="414"/>
      <c r="AM439" s="295">
        <f>SUM(Y439:AL439)</f>
        <v>0</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0</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8">AA470</f>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9"/>
      <c r="Z477" s="409"/>
      <c r="AA477" s="409"/>
      <c r="AB477" s="409"/>
      <c r="AC477" s="409"/>
      <c r="AD477" s="409"/>
      <c r="AE477" s="409"/>
      <c r="AF477" s="409"/>
      <c r="AG477" s="409"/>
      <c r="AH477" s="409"/>
      <c r="AI477" s="409"/>
      <c r="AJ477" s="409"/>
      <c r="AK477" s="409"/>
      <c r="AL477" s="409"/>
      <c r="AM477" s="295">
        <f>SUM(Y477:AL477)</f>
        <v>0</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0</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493</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2.0033333333333334E-2</v>
      </c>
      <c r="Z516" s="340">
        <f>HLOOKUP(Z$20,'3.  Distribution Rates'!$C$122:$P$133,6,FALSE)</f>
        <v>1.6333333333333335E-2</v>
      </c>
      <c r="AA516" s="340">
        <f>HLOOKUP(AA$20,'3.  Distribution Rates'!$C$122:$P$133,6,FALSE)</f>
        <v>4.665566666666666</v>
      </c>
      <c r="AB516" s="340">
        <f>HLOOKUP(AB$20,'3.  Distribution Rates'!$C$122:$P$133,6,FALSE)</f>
        <v>1.9495333333333331</v>
      </c>
      <c r="AC516" s="340">
        <f>HLOOKUP(AC$20,'3.  Distribution Rates'!$C$122:$P$133,6,FALSE)</f>
        <v>2.2002000000000002</v>
      </c>
      <c r="AD516" s="340">
        <f>HLOOKUP(AD$20,'3.  Distribution Rates'!$C$122:$P$133,6,FALSE)</f>
        <v>2.7435666666666663</v>
      </c>
      <c r="AE516" s="340">
        <f>HLOOKUP(AE$20,'3.  Distribution Rates'!$C$122:$P$133,6,FALSE)</f>
        <v>-7.9600000000000004E-2</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7">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7">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7">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7">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587</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3"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637" zoomScale="80" zoomScaleNormal="80" workbookViewId="0">
      <pane xSplit="2" topLeftCell="C1" activePane="topRight" state="frozen"/>
      <selection pane="topRight" activeCell="F663" sqref="F663"/>
    </sheetView>
  </sheetViews>
  <sheetFormatPr defaultColWidth="9.140625" defaultRowHeight="15" outlineLevelRow="1" outlineLevelCol="1"/>
  <cols>
    <col min="1" max="1" width="10" style="521" customWidth="1"/>
    <col min="2" max="2" width="44.140625" style="426" customWidth="1"/>
    <col min="3" max="3" width="20.5703125" style="426" customWidth="1"/>
    <col min="4" max="4" width="17" style="426" customWidth="1"/>
    <col min="5" max="5" width="12.85546875" style="426" customWidth="1" outlineLevel="1"/>
    <col min="6" max="6" width="12.5703125" style="426" customWidth="1" outlineLevel="1"/>
    <col min="7" max="13" width="11.28515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6" width="15" style="426" customWidth="1"/>
    <col min="27" max="27" width="16"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38"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38"/>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38"/>
      <c r="C16" s="819" t="s">
        <v>551</v>
      </c>
      <c r="D16" s="820"/>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38" t="s">
        <v>505</v>
      </c>
      <c r="C18" s="837" t="s">
        <v>665</v>
      </c>
      <c r="D18" s="837"/>
      <c r="E18" s="837"/>
      <c r="F18" s="837"/>
      <c r="G18" s="837"/>
      <c r="H18" s="837"/>
      <c r="I18" s="837"/>
      <c r="J18" s="837"/>
      <c r="K18" s="837"/>
      <c r="L18" s="837"/>
      <c r="M18" s="837"/>
      <c r="N18" s="837"/>
      <c r="O18" s="837"/>
      <c r="P18" s="837"/>
      <c r="Q18" s="837"/>
      <c r="R18" s="837"/>
      <c r="S18" s="837"/>
      <c r="T18" s="837"/>
      <c r="U18" s="837"/>
      <c r="V18" s="837"/>
      <c r="W18" s="837"/>
      <c r="X18" s="837"/>
      <c r="Y18" s="604"/>
      <c r="Z18" s="604"/>
      <c r="AA18" s="604"/>
      <c r="AB18" s="604"/>
      <c r="AC18" s="604"/>
      <c r="AD18" s="604"/>
      <c r="AE18" s="269"/>
      <c r="AF18" s="264"/>
      <c r="AG18" s="264"/>
      <c r="AH18" s="264"/>
      <c r="AI18" s="264"/>
      <c r="AJ18" s="264"/>
      <c r="AK18" s="264"/>
      <c r="AL18" s="264"/>
      <c r="AM18" s="264"/>
    </row>
    <row r="19" spans="2:39" ht="45.75" customHeight="1">
      <c r="B19" s="838"/>
      <c r="C19" s="837" t="s">
        <v>570</v>
      </c>
      <c r="D19" s="837"/>
      <c r="E19" s="837"/>
      <c r="F19" s="837"/>
      <c r="G19" s="837"/>
      <c r="H19" s="837"/>
      <c r="I19" s="837"/>
      <c r="J19" s="837"/>
      <c r="K19" s="837"/>
      <c r="L19" s="837"/>
      <c r="M19" s="837"/>
      <c r="N19" s="837"/>
      <c r="O19" s="837"/>
      <c r="P19" s="837"/>
      <c r="Q19" s="837"/>
      <c r="R19" s="837"/>
      <c r="S19" s="837"/>
      <c r="T19" s="837"/>
      <c r="U19" s="837"/>
      <c r="V19" s="837"/>
      <c r="W19" s="837"/>
      <c r="X19" s="837"/>
      <c r="Y19" s="604"/>
      <c r="Z19" s="604"/>
      <c r="AA19" s="604"/>
      <c r="AB19" s="604"/>
      <c r="AC19" s="604"/>
      <c r="AD19" s="604"/>
      <c r="AE19" s="269"/>
      <c r="AF19" s="264"/>
      <c r="AG19" s="264"/>
      <c r="AH19" s="264"/>
      <c r="AI19" s="264"/>
      <c r="AJ19" s="264"/>
      <c r="AK19" s="264"/>
      <c r="AL19" s="264"/>
      <c r="AM19" s="264"/>
    </row>
    <row r="20" spans="2:39" ht="62.25" customHeight="1">
      <c r="B20" s="272"/>
      <c r="C20" s="837" t="s">
        <v>568</v>
      </c>
      <c r="D20" s="837"/>
      <c r="E20" s="837"/>
      <c r="F20" s="837"/>
      <c r="G20" s="837"/>
      <c r="H20" s="837"/>
      <c r="I20" s="837"/>
      <c r="J20" s="837"/>
      <c r="K20" s="837"/>
      <c r="L20" s="837"/>
      <c r="M20" s="837"/>
      <c r="N20" s="837"/>
      <c r="O20" s="837"/>
      <c r="P20" s="837"/>
      <c r="Q20" s="837"/>
      <c r="R20" s="837"/>
      <c r="S20" s="837"/>
      <c r="T20" s="837"/>
      <c r="U20" s="837"/>
      <c r="V20" s="837"/>
      <c r="W20" s="837"/>
      <c r="X20" s="837"/>
      <c r="Y20" s="604"/>
      <c r="Z20" s="604"/>
      <c r="AA20" s="604"/>
      <c r="AB20" s="604"/>
      <c r="AC20" s="604"/>
      <c r="AD20" s="604"/>
      <c r="AE20" s="427"/>
      <c r="AF20" s="264"/>
      <c r="AG20" s="264"/>
      <c r="AH20" s="264"/>
      <c r="AI20" s="264"/>
      <c r="AJ20" s="264"/>
      <c r="AK20" s="264"/>
      <c r="AL20" s="264"/>
      <c r="AM20" s="264"/>
    </row>
    <row r="21" spans="2:39" ht="37.5" customHeight="1">
      <c r="B21" s="272"/>
      <c r="C21" s="837" t="s">
        <v>634</v>
      </c>
      <c r="D21" s="837"/>
      <c r="E21" s="837"/>
      <c r="F21" s="837"/>
      <c r="G21" s="837"/>
      <c r="H21" s="837"/>
      <c r="I21" s="837"/>
      <c r="J21" s="837"/>
      <c r="K21" s="837"/>
      <c r="L21" s="837"/>
      <c r="M21" s="837"/>
      <c r="N21" s="837"/>
      <c r="O21" s="837"/>
      <c r="P21" s="837"/>
      <c r="Q21" s="837"/>
      <c r="R21" s="837"/>
      <c r="S21" s="837"/>
      <c r="T21" s="837"/>
      <c r="U21" s="837"/>
      <c r="V21" s="837"/>
      <c r="W21" s="837"/>
      <c r="X21" s="837"/>
      <c r="Y21" s="604"/>
      <c r="Z21" s="604"/>
      <c r="AA21" s="604"/>
      <c r="AB21" s="604"/>
      <c r="AC21" s="604"/>
      <c r="AD21" s="604"/>
      <c r="AE21" s="275"/>
      <c r="AF21" s="264"/>
      <c r="AG21" s="264"/>
      <c r="AH21" s="264"/>
      <c r="AI21" s="264"/>
      <c r="AJ21" s="264"/>
      <c r="AK21" s="264"/>
      <c r="AL21" s="264"/>
      <c r="AM21" s="264"/>
    </row>
    <row r="22" spans="2:39" ht="54.75" customHeight="1">
      <c r="B22" s="272"/>
      <c r="C22" s="837" t="s">
        <v>618</v>
      </c>
      <c r="D22" s="837"/>
      <c r="E22" s="837"/>
      <c r="F22" s="837"/>
      <c r="G22" s="837"/>
      <c r="H22" s="837"/>
      <c r="I22" s="837"/>
      <c r="J22" s="837"/>
      <c r="K22" s="837"/>
      <c r="L22" s="837"/>
      <c r="M22" s="837"/>
      <c r="N22" s="837"/>
      <c r="O22" s="837"/>
      <c r="P22" s="837"/>
      <c r="Q22" s="837"/>
      <c r="R22" s="837"/>
      <c r="S22" s="837"/>
      <c r="T22" s="837"/>
      <c r="U22" s="837"/>
      <c r="V22" s="837"/>
      <c r="W22" s="837"/>
      <c r="X22" s="837"/>
      <c r="Y22" s="604"/>
      <c r="Z22" s="604"/>
      <c r="AA22" s="604"/>
      <c r="AB22" s="604"/>
      <c r="AC22" s="604"/>
      <c r="AD22" s="604"/>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38" t="s">
        <v>527</v>
      </c>
      <c r="C24" s="594"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38"/>
      <c r="C25" s="594"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4"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4"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4"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4"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8"/>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28" t="s">
        <v>211</v>
      </c>
      <c r="C34" s="830" t="s">
        <v>33</v>
      </c>
      <c r="D34" s="283" t="s">
        <v>422</v>
      </c>
      <c r="E34" s="832" t="s">
        <v>209</v>
      </c>
      <c r="F34" s="833"/>
      <c r="G34" s="833"/>
      <c r="H34" s="833"/>
      <c r="I34" s="833"/>
      <c r="J34" s="833"/>
      <c r="K34" s="833"/>
      <c r="L34" s="833"/>
      <c r="M34" s="834"/>
      <c r="N34" s="835" t="s">
        <v>213</v>
      </c>
      <c r="O34" s="283" t="s">
        <v>423</v>
      </c>
      <c r="P34" s="832" t="s">
        <v>212</v>
      </c>
      <c r="Q34" s="833"/>
      <c r="R34" s="833"/>
      <c r="S34" s="833"/>
      <c r="T34" s="833"/>
      <c r="U34" s="833"/>
      <c r="V34" s="833"/>
      <c r="W34" s="833"/>
      <c r="X34" s="834"/>
      <c r="Y34" s="825" t="s">
        <v>243</v>
      </c>
      <c r="Z34" s="826"/>
      <c r="AA34" s="826"/>
      <c r="AB34" s="826"/>
      <c r="AC34" s="826"/>
      <c r="AD34" s="826"/>
      <c r="AE34" s="826"/>
      <c r="AF34" s="826"/>
      <c r="AG34" s="826"/>
      <c r="AH34" s="826"/>
      <c r="AI34" s="826"/>
      <c r="AJ34" s="826"/>
      <c r="AK34" s="826"/>
      <c r="AL34" s="826"/>
      <c r="AM34" s="827"/>
    </row>
    <row r="35" spans="1:39" ht="65.25" customHeight="1">
      <c r="B35" s="829"/>
      <c r="C35" s="831"/>
      <c r="D35" s="284">
        <v>2015</v>
      </c>
      <c r="E35" s="284">
        <v>2016</v>
      </c>
      <c r="F35" s="284">
        <v>2017</v>
      </c>
      <c r="G35" s="284">
        <v>2018</v>
      </c>
      <c r="H35" s="284">
        <v>2019</v>
      </c>
      <c r="I35" s="284">
        <v>2020</v>
      </c>
      <c r="J35" s="284">
        <v>2021</v>
      </c>
      <c r="K35" s="284">
        <v>2022</v>
      </c>
      <c r="L35" s="284">
        <v>2023</v>
      </c>
      <c r="M35" s="428">
        <v>2024</v>
      </c>
      <c r="N35" s="836"/>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General Service &lt; 50 kW</v>
      </c>
      <c r="AA35" s="284" t="str">
        <f>'1.  LRAMVA Summary'!F52</f>
        <v>General Service 50 - 4,999 kW</v>
      </c>
      <c r="AB35" s="284" t="str">
        <f>'1.  LRAMVA Summary'!G52</f>
        <v>General Service 3,000 - 4,999 kW</v>
      </c>
      <c r="AC35" s="284" t="str">
        <f>'1.  LRAMVA Summary'!H52</f>
        <v>Large Use - Regular</v>
      </c>
      <c r="AD35" s="284" t="str">
        <f>'1.  LRAMVA Summary'!I52</f>
        <v>Large Use - 3TS</v>
      </c>
      <c r="AE35" s="284" t="str">
        <f>'1.  LRAMVA Summary'!J52</f>
        <v>Large Use - Ford Annex</v>
      </c>
      <c r="AF35" s="284" t="str">
        <f>'1.  LRAMVA Summary'!K52</f>
        <v>Other</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v>
      </c>
      <c r="AD36" s="290" t="str">
        <f>'1.  LRAMVA Summary'!I53</f>
        <v>kW</v>
      </c>
      <c r="AE36" s="290" t="str">
        <f>'1.  LRAMVA Summary'!J53</f>
        <v>kW</v>
      </c>
      <c r="AF36" s="290" t="str">
        <f>'1.  LRAMVA Summary'!K53</f>
        <v>kW</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c r="E38" s="294"/>
      <c r="F38" s="294"/>
      <c r="G38" s="294"/>
      <c r="H38" s="294"/>
      <c r="I38" s="294"/>
      <c r="J38" s="294"/>
      <c r="K38" s="294"/>
      <c r="L38" s="294"/>
      <c r="M38" s="294"/>
      <c r="N38" s="290"/>
      <c r="O38" s="294"/>
      <c r="P38" s="294"/>
      <c r="Q38" s="294"/>
      <c r="R38" s="294"/>
      <c r="S38" s="294"/>
      <c r="T38" s="294"/>
      <c r="U38" s="294"/>
      <c r="V38" s="294"/>
      <c r="W38" s="294"/>
      <c r="X38" s="294"/>
      <c r="Y38" s="409"/>
      <c r="Z38" s="409"/>
      <c r="AA38" s="409"/>
      <c r="AB38" s="409"/>
      <c r="AC38" s="409"/>
      <c r="AD38" s="409"/>
      <c r="AE38" s="409"/>
      <c r="AF38" s="409"/>
      <c r="AG38" s="409"/>
      <c r="AH38" s="409"/>
      <c r="AI38" s="409"/>
      <c r="AJ38" s="409"/>
      <c r="AK38" s="409"/>
      <c r="AL38" s="409"/>
      <c r="AM38" s="295">
        <f>SUM(Y38:AL38)</f>
        <v>0</v>
      </c>
    </row>
    <row r="39" spans="1:39" outlineLevel="1">
      <c r="B39" s="293" t="s">
        <v>267</v>
      </c>
      <c r="C39" s="290" t="s">
        <v>163</v>
      </c>
      <c r="D39" s="294"/>
      <c r="E39" s="294"/>
      <c r="F39" s="294"/>
      <c r="G39" s="294"/>
      <c r="H39" s="294"/>
      <c r="I39" s="294"/>
      <c r="J39" s="294"/>
      <c r="K39" s="294"/>
      <c r="L39" s="294"/>
      <c r="M39" s="294"/>
      <c r="N39" s="467"/>
      <c r="O39" s="294"/>
      <c r="P39" s="294"/>
      <c r="Q39" s="294"/>
      <c r="R39" s="294"/>
      <c r="S39" s="294"/>
      <c r="T39" s="294"/>
      <c r="U39" s="294"/>
      <c r="V39" s="294"/>
      <c r="W39" s="294"/>
      <c r="X39" s="294"/>
      <c r="Y39" s="410">
        <f>Y38</f>
        <v>0</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c r="E41" s="294"/>
      <c r="F41" s="294"/>
      <c r="G41" s="294"/>
      <c r="H41" s="294"/>
      <c r="I41" s="294"/>
      <c r="J41" s="294"/>
      <c r="K41" s="294"/>
      <c r="L41" s="294"/>
      <c r="M41" s="294"/>
      <c r="N41" s="290"/>
      <c r="O41" s="294"/>
      <c r="P41" s="294"/>
      <c r="Q41" s="294"/>
      <c r="R41" s="294"/>
      <c r="S41" s="294"/>
      <c r="T41" s="294"/>
      <c r="U41" s="294"/>
      <c r="V41" s="294"/>
      <c r="W41" s="294"/>
      <c r="X41" s="294"/>
      <c r="Y41" s="409"/>
      <c r="Z41" s="409"/>
      <c r="AA41" s="409"/>
      <c r="AB41" s="409"/>
      <c r="AC41" s="409"/>
      <c r="AD41" s="409"/>
      <c r="AE41" s="409"/>
      <c r="AF41" s="409"/>
      <c r="AG41" s="409"/>
      <c r="AH41" s="409"/>
      <c r="AI41" s="409"/>
      <c r="AJ41" s="409"/>
      <c r="AK41" s="409"/>
      <c r="AL41" s="409"/>
      <c r="AM41" s="295">
        <f>SUM(Y41:AL41)</f>
        <v>0</v>
      </c>
    </row>
    <row r="42" spans="1:39" outlineLevel="1">
      <c r="B42" s="293" t="s">
        <v>267</v>
      </c>
      <c r="C42" s="290" t="s">
        <v>163</v>
      </c>
      <c r="D42" s="294"/>
      <c r="E42" s="294"/>
      <c r="F42" s="294"/>
      <c r="G42" s="294"/>
      <c r="H42" s="294"/>
      <c r="I42" s="294"/>
      <c r="J42" s="294"/>
      <c r="K42" s="294"/>
      <c r="L42" s="294"/>
      <c r="M42" s="294"/>
      <c r="N42" s="467"/>
      <c r="O42" s="294"/>
      <c r="P42" s="294"/>
      <c r="Q42" s="294"/>
      <c r="R42" s="294"/>
      <c r="S42" s="294"/>
      <c r="T42" s="294"/>
      <c r="U42" s="294"/>
      <c r="V42" s="294"/>
      <c r="W42" s="294"/>
      <c r="X42" s="294"/>
      <c r="Y42" s="410">
        <f t="shared" ref="Y42:AL42" si="1">Y41</f>
        <v>0</v>
      </c>
      <c r="Z42" s="410">
        <f t="shared" si="1"/>
        <v>0</v>
      </c>
      <c r="AA42" s="410">
        <f t="shared" si="1"/>
        <v>0</v>
      </c>
      <c r="AB42" s="410">
        <f t="shared" si="1"/>
        <v>0</v>
      </c>
      <c r="AC42" s="410">
        <f t="shared" si="1"/>
        <v>0</v>
      </c>
      <c r="AD42" s="410">
        <f t="shared" si="1"/>
        <v>0</v>
      </c>
      <c r="AE42" s="410">
        <f t="shared" si="1"/>
        <v>0</v>
      </c>
      <c r="AF42" s="410">
        <f t="shared" si="1"/>
        <v>0</v>
      </c>
      <c r="AG42" s="410">
        <f t="shared" si="1"/>
        <v>0</v>
      </c>
      <c r="AH42" s="410">
        <f t="shared" si="1"/>
        <v>0</v>
      </c>
      <c r="AI42" s="410">
        <f t="shared" si="1"/>
        <v>0</v>
      </c>
      <c r="AJ42" s="410">
        <f t="shared" si="1"/>
        <v>0</v>
      </c>
      <c r="AK42" s="410">
        <f t="shared" si="1"/>
        <v>0</v>
      </c>
      <c r="AL42" s="410">
        <f t="shared" si="1"/>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c r="E44" s="294"/>
      <c r="F44" s="294"/>
      <c r="G44" s="294"/>
      <c r="H44" s="294"/>
      <c r="I44" s="294"/>
      <c r="J44" s="294"/>
      <c r="K44" s="294"/>
      <c r="L44" s="294"/>
      <c r="M44" s="294"/>
      <c r="N44" s="290"/>
      <c r="O44" s="294"/>
      <c r="P44" s="294"/>
      <c r="Q44" s="294"/>
      <c r="R44" s="294"/>
      <c r="S44" s="294"/>
      <c r="T44" s="294"/>
      <c r="U44" s="294"/>
      <c r="V44" s="294"/>
      <c r="W44" s="294"/>
      <c r="X44" s="294"/>
      <c r="Y44" s="409"/>
      <c r="Z44" s="409"/>
      <c r="AA44" s="409"/>
      <c r="AB44" s="409"/>
      <c r="AC44" s="409"/>
      <c r="AD44" s="409"/>
      <c r="AE44" s="409"/>
      <c r="AF44" s="409"/>
      <c r="AG44" s="409"/>
      <c r="AH44" s="409"/>
      <c r="AI44" s="409"/>
      <c r="AJ44" s="409"/>
      <c r="AK44" s="409"/>
      <c r="AL44" s="409"/>
      <c r="AM44" s="295">
        <f>SUM(Y44:AL44)</f>
        <v>0</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 t="shared" ref="Y45:AL45" si="2">Y44</f>
        <v>0</v>
      </c>
      <c r="Z45" s="410">
        <f t="shared" si="2"/>
        <v>0</v>
      </c>
      <c r="AA45" s="410">
        <f t="shared" si="2"/>
        <v>0</v>
      </c>
      <c r="AB45" s="410">
        <f t="shared" si="2"/>
        <v>0</v>
      </c>
      <c r="AC45" s="410">
        <f t="shared" si="2"/>
        <v>0</v>
      </c>
      <c r="AD45" s="410">
        <f t="shared" si="2"/>
        <v>0</v>
      </c>
      <c r="AE45" s="410">
        <f t="shared" si="2"/>
        <v>0</v>
      </c>
      <c r="AF45" s="410">
        <f t="shared" si="2"/>
        <v>0</v>
      </c>
      <c r="AG45" s="410">
        <f t="shared" si="2"/>
        <v>0</v>
      </c>
      <c r="AH45" s="410">
        <f t="shared" si="2"/>
        <v>0</v>
      </c>
      <c r="AI45" s="410">
        <f t="shared" si="2"/>
        <v>0</v>
      </c>
      <c r="AJ45" s="410">
        <f t="shared" si="2"/>
        <v>0</v>
      </c>
      <c r="AK45" s="410">
        <f t="shared" si="2"/>
        <v>0</v>
      </c>
      <c r="AL45" s="410">
        <f t="shared" si="2"/>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680</v>
      </c>
      <c r="C47" s="290" t="s">
        <v>25</v>
      </c>
      <c r="D47" s="294"/>
      <c r="E47" s="294"/>
      <c r="F47" s="294"/>
      <c r="G47" s="294"/>
      <c r="H47" s="294"/>
      <c r="I47" s="294"/>
      <c r="J47" s="294"/>
      <c r="K47" s="294"/>
      <c r="L47" s="294"/>
      <c r="M47" s="294"/>
      <c r="N47" s="290"/>
      <c r="O47" s="294"/>
      <c r="P47" s="294"/>
      <c r="Q47" s="294"/>
      <c r="R47" s="294"/>
      <c r="S47" s="294"/>
      <c r="T47" s="294"/>
      <c r="U47" s="294"/>
      <c r="V47" s="294"/>
      <c r="W47" s="294"/>
      <c r="X47" s="294"/>
      <c r="Y47" s="409"/>
      <c r="Z47" s="409"/>
      <c r="AA47" s="409"/>
      <c r="AB47" s="409"/>
      <c r="AC47" s="409"/>
      <c r="AD47" s="409"/>
      <c r="AE47" s="409"/>
      <c r="AF47" s="409"/>
      <c r="AG47" s="409"/>
      <c r="AH47" s="409"/>
      <c r="AI47" s="409"/>
      <c r="AJ47" s="409"/>
      <c r="AK47" s="409"/>
      <c r="AL47" s="409"/>
      <c r="AM47" s="295">
        <f>SUM(Y47:AL47)</f>
        <v>0</v>
      </c>
    </row>
    <row r="48" spans="1:39" outlineLevel="1">
      <c r="B48" s="293" t="s">
        <v>267</v>
      </c>
      <c r="C48" s="290" t="s">
        <v>163</v>
      </c>
      <c r="D48" s="294"/>
      <c r="E48" s="294"/>
      <c r="F48" s="294"/>
      <c r="G48" s="294"/>
      <c r="H48" s="294"/>
      <c r="I48" s="294"/>
      <c r="J48" s="294"/>
      <c r="K48" s="294"/>
      <c r="L48" s="294"/>
      <c r="M48" s="294"/>
      <c r="N48" s="467"/>
      <c r="O48" s="294"/>
      <c r="P48" s="294"/>
      <c r="Q48" s="294"/>
      <c r="R48" s="294"/>
      <c r="S48" s="294"/>
      <c r="T48" s="294"/>
      <c r="U48" s="294"/>
      <c r="V48" s="294"/>
      <c r="W48" s="294"/>
      <c r="X48" s="294"/>
      <c r="Y48" s="410">
        <f t="shared" ref="Y48:AL48" si="3">Y47</f>
        <v>0</v>
      </c>
      <c r="Z48" s="410">
        <f t="shared" si="3"/>
        <v>0</v>
      </c>
      <c r="AA48" s="410">
        <f t="shared" si="3"/>
        <v>0</v>
      </c>
      <c r="AB48" s="410">
        <f t="shared" si="3"/>
        <v>0</v>
      </c>
      <c r="AC48" s="410">
        <f t="shared" si="3"/>
        <v>0</v>
      </c>
      <c r="AD48" s="410">
        <f t="shared" si="3"/>
        <v>0</v>
      </c>
      <c r="AE48" s="410">
        <f t="shared" si="3"/>
        <v>0</v>
      </c>
      <c r="AF48" s="410">
        <f t="shared" si="3"/>
        <v>0</v>
      </c>
      <c r="AG48" s="410">
        <f t="shared" si="3"/>
        <v>0</v>
      </c>
      <c r="AH48" s="410">
        <f t="shared" si="3"/>
        <v>0</v>
      </c>
      <c r="AI48" s="410">
        <f t="shared" si="3"/>
        <v>0</v>
      </c>
      <c r="AJ48" s="410">
        <f t="shared" si="3"/>
        <v>0</v>
      </c>
      <c r="AK48" s="410">
        <f t="shared" si="3"/>
        <v>0</v>
      </c>
      <c r="AL48" s="410">
        <f t="shared" si="3"/>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 t="shared" ref="Y51:AL51" si="4">Y50</f>
        <v>0</v>
      </c>
      <c r="Z51" s="410">
        <f t="shared" si="4"/>
        <v>0</v>
      </c>
      <c r="AA51" s="410">
        <f t="shared" si="4"/>
        <v>0</v>
      </c>
      <c r="AB51" s="410">
        <f t="shared" si="4"/>
        <v>0</v>
      </c>
      <c r="AC51" s="410">
        <f t="shared" si="4"/>
        <v>0</v>
      </c>
      <c r="AD51" s="410">
        <f t="shared" si="4"/>
        <v>0</v>
      </c>
      <c r="AE51" s="410">
        <f t="shared" si="4"/>
        <v>0</v>
      </c>
      <c r="AF51" s="410">
        <f t="shared" si="4"/>
        <v>0</v>
      </c>
      <c r="AG51" s="410">
        <f t="shared" si="4"/>
        <v>0</v>
      </c>
      <c r="AH51" s="410">
        <f t="shared" si="4"/>
        <v>0</v>
      </c>
      <c r="AI51" s="410">
        <f t="shared" si="4"/>
        <v>0</v>
      </c>
      <c r="AJ51" s="410">
        <f t="shared" si="4"/>
        <v>0</v>
      </c>
      <c r="AK51" s="410">
        <f t="shared" si="4"/>
        <v>0</v>
      </c>
      <c r="AL51" s="410">
        <f t="shared" si="4"/>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 t="shared" ref="Y55:AL55" si="5">Y54</f>
        <v>0</v>
      </c>
      <c r="Z55" s="410">
        <f t="shared" si="5"/>
        <v>0</v>
      </c>
      <c r="AA55" s="410">
        <f t="shared" si="5"/>
        <v>0</v>
      </c>
      <c r="AB55" s="410">
        <f t="shared" si="5"/>
        <v>0</v>
      </c>
      <c r="AC55" s="410">
        <f t="shared" si="5"/>
        <v>0</v>
      </c>
      <c r="AD55" s="410">
        <f t="shared" si="5"/>
        <v>0</v>
      </c>
      <c r="AE55" s="410">
        <f t="shared" si="5"/>
        <v>0</v>
      </c>
      <c r="AF55" s="410">
        <f t="shared" si="5"/>
        <v>0</v>
      </c>
      <c r="AG55" s="410">
        <f t="shared" si="5"/>
        <v>0</v>
      </c>
      <c r="AH55" s="410">
        <f t="shared" si="5"/>
        <v>0</v>
      </c>
      <c r="AI55" s="410">
        <f t="shared" si="5"/>
        <v>0</v>
      </c>
      <c r="AJ55" s="410">
        <f t="shared" si="5"/>
        <v>0</v>
      </c>
      <c r="AK55" s="410">
        <f t="shared" si="5"/>
        <v>0</v>
      </c>
      <c r="AL55" s="410">
        <f t="shared" si="5"/>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c r="E57" s="294"/>
      <c r="F57" s="294"/>
      <c r="G57" s="294"/>
      <c r="H57" s="294"/>
      <c r="I57" s="294"/>
      <c r="J57" s="294"/>
      <c r="K57" s="294"/>
      <c r="L57" s="294"/>
      <c r="M57" s="294"/>
      <c r="N57" s="294">
        <v>12</v>
      </c>
      <c r="O57" s="294"/>
      <c r="P57" s="294"/>
      <c r="Q57" s="294"/>
      <c r="R57" s="294"/>
      <c r="S57" s="294"/>
      <c r="T57" s="294"/>
      <c r="U57" s="294"/>
      <c r="V57" s="294"/>
      <c r="W57" s="294"/>
      <c r="X57" s="294"/>
      <c r="Y57" s="532"/>
      <c r="Z57" s="532"/>
      <c r="AA57" s="532"/>
      <c r="AB57" s="409"/>
      <c r="AC57" s="532"/>
      <c r="AD57" s="409"/>
      <c r="AE57" s="409"/>
      <c r="AF57" s="414"/>
      <c r="AG57" s="414"/>
      <c r="AH57" s="414"/>
      <c r="AI57" s="414"/>
      <c r="AJ57" s="414"/>
      <c r="AK57" s="414"/>
      <c r="AL57" s="414"/>
      <c r="AM57" s="295">
        <f>SUM(Y57:AL57)</f>
        <v>0</v>
      </c>
    </row>
    <row r="58" spans="1:39" outlineLevel="1">
      <c r="B58" s="293" t="s">
        <v>267</v>
      </c>
      <c r="C58" s="290" t="s">
        <v>163</v>
      </c>
      <c r="D58" s="294"/>
      <c r="E58" s="294"/>
      <c r="F58" s="294"/>
      <c r="G58" s="294"/>
      <c r="H58" s="294"/>
      <c r="I58" s="294"/>
      <c r="J58" s="294"/>
      <c r="K58" s="294"/>
      <c r="L58" s="294"/>
      <c r="M58" s="294"/>
      <c r="N58" s="294">
        <f>N57</f>
        <v>12</v>
      </c>
      <c r="O58" s="294"/>
      <c r="P58" s="294"/>
      <c r="Q58" s="294"/>
      <c r="R58" s="294"/>
      <c r="S58" s="294"/>
      <c r="T58" s="294"/>
      <c r="U58" s="294"/>
      <c r="V58" s="294"/>
      <c r="W58" s="294"/>
      <c r="X58" s="294"/>
      <c r="Y58" s="410">
        <f t="shared" ref="Y58:AL58" si="6">Y57</f>
        <v>0</v>
      </c>
      <c r="Z58" s="410">
        <f t="shared" si="6"/>
        <v>0</v>
      </c>
      <c r="AA58" s="410">
        <f t="shared" si="6"/>
        <v>0</v>
      </c>
      <c r="AB58" s="410">
        <f t="shared" si="6"/>
        <v>0</v>
      </c>
      <c r="AC58" s="410">
        <f t="shared" si="6"/>
        <v>0</v>
      </c>
      <c r="AD58" s="410">
        <f t="shared" si="6"/>
        <v>0</v>
      </c>
      <c r="AE58" s="410">
        <f t="shared" si="6"/>
        <v>0</v>
      </c>
      <c r="AF58" s="410">
        <f t="shared" si="6"/>
        <v>0</v>
      </c>
      <c r="AG58" s="410">
        <f t="shared" si="6"/>
        <v>0</v>
      </c>
      <c r="AH58" s="410">
        <f t="shared" si="6"/>
        <v>0</v>
      </c>
      <c r="AI58" s="410">
        <f t="shared" si="6"/>
        <v>0</v>
      </c>
      <c r="AJ58" s="410">
        <f t="shared" si="6"/>
        <v>0</v>
      </c>
      <c r="AK58" s="410">
        <f t="shared" si="6"/>
        <v>0</v>
      </c>
      <c r="AL58" s="410">
        <f t="shared" si="6"/>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c r="E60" s="294"/>
      <c r="F60" s="294"/>
      <c r="G60" s="294"/>
      <c r="H60" s="294"/>
      <c r="I60" s="294"/>
      <c r="J60" s="294"/>
      <c r="K60" s="294"/>
      <c r="L60" s="294"/>
      <c r="M60" s="294"/>
      <c r="N60" s="294">
        <v>12</v>
      </c>
      <c r="O60" s="294"/>
      <c r="P60" s="294"/>
      <c r="Q60" s="294"/>
      <c r="R60" s="294"/>
      <c r="S60" s="294"/>
      <c r="T60" s="294"/>
      <c r="U60" s="294"/>
      <c r="V60" s="294"/>
      <c r="W60" s="294"/>
      <c r="X60" s="294"/>
      <c r="Y60" s="414"/>
      <c r="Z60" s="532"/>
      <c r="AA60" s="409"/>
      <c r="AB60" s="409"/>
      <c r="AC60" s="409"/>
      <c r="AD60" s="409"/>
      <c r="AE60" s="409"/>
      <c r="AF60" s="414"/>
      <c r="AG60" s="414"/>
      <c r="AH60" s="414"/>
      <c r="AI60" s="414"/>
      <c r="AJ60" s="414"/>
      <c r="AK60" s="414"/>
      <c r="AL60" s="414"/>
      <c r="AM60" s="295">
        <f>SUM(Y60:AL60)</f>
        <v>0</v>
      </c>
    </row>
    <row r="61" spans="1:39" outlineLevel="1">
      <c r="B61" s="293" t="s">
        <v>267</v>
      </c>
      <c r="C61" s="290" t="s">
        <v>163</v>
      </c>
      <c r="D61" s="294"/>
      <c r="E61" s="294"/>
      <c r="F61" s="294"/>
      <c r="G61" s="294"/>
      <c r="H61" s="294"/>
      <c r="I61" s="294"/>
      <c r="J61" s="294"/>
      <c r="K61" s="294"/>
      <c r="L61" s="294"/>
      <c r="M61" s="294"/>
      <c r="N61" s="294">
        <f>N60</f>
        <v>12</v>
      </c>
      <c r="O61" s="294"/>
      <c r="P61" s="294"/>
      <c r="Q61" s="294"/>
      <c r="R61" s="294"/>
      <c r="S61" s="294"/>
      <c r="T61" s="294"/>
      <c r="U61" s="294"/>
      <c r="V61" s="294"/>
      <c r="W61" s="294"/>
      <c r="X61" s="294"/>
      <c r="Y61" s="410">
        <f t="shared" ref="Y61:AL61" si="7">Y60</f>
        <v>0</v>
      </c>
      <c r="Z61" s="410">
        <f t="shared" si="7"/>
        <v>0</v>
      </c>
      <c r="AA61" s="410">
        <f t="shared" si="7"/>
        <v>0</v>
      </c>
      <c r="AB61" s="410">
        <f t="shared" si="7"/>
        <v>0</v>
      </c>
      <c r="AC61" s="410">
        <f t="shared" si="7"/>
        <v>0</v>
      </c>
      <c r="AD61" s="410">
        <f t="shared" si="7"/>
        <v>0</v>
      </c>
      <c r="AE61" s="410">
        <f t="shared" si="7"/>
        <v>0</v>
      </c>
      <c r="AF61" s="410">
        <f t="shared" si="7"/>
        <v>0</v>
      </c>
      <c r="AG61" s="410">
        <f t="shared" si="7"/>
        <v>0</v>
      </c>
      <c r="AH61" s="410">
        <f t="shared" si="7"/>
        <v>0</v>
      </c>
      <c r="AI61" s="410">
        <f t="shared" si="7"/>
        <v>0</v>
      </c>
      <c r="AJ61" s="410">
        <f t="shared" si="7"/>
        <v>0</v>
      </c>
      <c r="AK61" s="410">
        <f t="shared" si="7"/>
        <v>0</v>
      </c>
      <c r="AL61" s="410">
        <f t="shared" si="7"/>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 t="shared" ref="Y64:AL64" si="8">Y63</f>
        <v>0</v>
      </c>
      <c r="Z64" s="410">
        <f t="shared" si="8"/>
        <v>0</v>
      </c>
      <c r="AA64" s="410">
        <f t="shared" si="8"/>
        <v>0</v>
      </c>
      <c r="AB64" s="410">
        <f t="shared" si="8"/>
        <v>0</v>
      </c>
      <c r="AC64" s="410">
        <f t="shared" si="8"/>
        <v>0</v>
      </c>
      <c r="AD64" s="410">
        <f t="shared" si="8"/>
        <v>0</v>
      </c>
      <c r="AE64" s="410">
        <f t="shared" si="8"/>
        <v>0</v>
      </c>
      <c r="AF64" s="410">
        <f t="shared" si="8"/>
        <v>0</v>
      </c>
      <c r="AG64" s="410">
        <f t="shared" si="8"/>
        <v>0</v>
      </c>
      <c r="AH64" s="410">
        <f t="shared" si="8"/>
        <v>0</v>
      </c>
      <c r="AI64" s="410">
        <f t="shared" si="8"/>
        <v>0</v>
      </c>
      <c r="AJ64" s="410">
        <f t="shared" si="8"/>
        <v>0</v>
      </c>
      <c r="AK64" s="410">
        <f t="shared" si="8"/>
        <v>0</v>
      </c>
      <c r="AL64" s="410">
        <f t="shared" si="8"/>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 t="shared" ref="Y67:AL67" si="9">Y66</f>
        <v>0</v>
      </c>
      <c r="Z67" s="410">
        <f t="shared" si="9"/>
        <v>0</v>
      </c>
      <c r="AA67" s="410">
        <f t="shared" si="9"/>
        <v>0</v>
      </c>
      <c r="AB67" s="410">
        <f t="shared" si="9"/>
        <v>0</v>
      </c>
      <c r="AC67" s="410">
        <f t="shared" si="9"/>
        <v>0</v>
      </c>
      <c r="AD67" s="410">
        <f t="shared" si="9"/>
        <v>0</v>
      </c>
      <c r="AE67" s="410">
        <f t="shared" si="9"/>
        <v>0</v>
      </c>
      <c r="AF67" s="410">
        <f t="shared" si="9"/>
        <v>0</v>
      </c>
      <c r="AG67" s="410">
        <f t="shared" si="9"/>
        <v>0</v>
      </c>
      <c r="AH67" s="410">
        <f t="shared" si="9"/>
        <v>0</v>
      </c>
      <c r="AI67" s="410">
        <f t="shared" si="9"/>
        <v>0</v>
      </c>
      <c r="AJ67" s="410">
        <f t="shared" si="9"/>
        <v>0</v>
      </c>
      <c r="AK67" s="410">
        <f t="shared" si="9"/>
        <v>0</v>
      </c>
      <c r="AL67" s="410">
        <f t="shared" si="9"/>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 t="shared" ref="Y71:AL71" si="10">Y70</f>
        <v>0</v>
      </c>
      <c r="Z71" s="410">
        <f t="shared" si="10"/>
        <v>0</v>
      </c>
      <c r="AA71" s="410">
        <f t="shared" si="10"/>
        <v>0</v>
      </c>
      <c r="AB71" s="410">
        <f t="shared" si="10"/>
        <v>0</v>
      </c>
      <c r="AC71" s="410">
        <f t="shared" si="10"/>
        <v>0</v>
      </c>
      <c r="AD71" s="410">
        <f t="shared" si="10"/>
        <v>0</v>
      </c>
      <c r="AE71" s="410">
        <f t="shared" si="10"/>
        <v>0</v>
      </c>
      <c r="AF71" s="410">
        <f t="shared" si="10"/>
        <v>0</v>
      </c>
      <c r="AG71" s="410">
        <f t="shared" si="10"/>
        <v>0</v>
      </c>
      <c r="AH71" s="410">
        <f t="shared" si="10"/>
        <v>0</v>
      </c>
      <c r="AI71" s="410">
        <f t="shared" si="10"/>
        <v>0</v>
      </c>
      <c r="AJ71" s="410">
        <f t="shared" si="10"/>
        <v>0</v>
      </c>
      <c r="AK71" s="410">
        <f t="shared" si="10"/>
        <v>0</v>
      </c>
      <c r="AL71" s="410">
        <f t="shared" si="10"/>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9"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 t="shared" ref="Y74:AL74" si="11">Y73</f>
        <v>0</v>
      </c>
      <c r="Z74" s="410">
        <f t="shared" si="11"/>
        <v>0</v>
      </c>
      <c r="AA74" s="410">
        <f t="shared" si="11"/>
        <v>0</v>
      </c>
      <c r="AB74" s="410">
        <f t="shared" si="11"/>
        <v>0</v>
      </c>
      <c r="AC74" s="410">
        <f t="shared" si="11"/>
        <v>0</v>
      </c>
      <c r="AD74" s="410">
        <f t="shared" si="11"/>
        <v>0</v>
      </c>
      <c r="AE74" s="410">
        <f t="shared" si="11"/>
        <v>0</v>
      </c>
      <c r="AF74" s="410">
        <f t="shared" si="11"/>
        <v>0</v>
      </c>
      <c r="AG74" s="410">
        <f t="shared" si="11"/>
        <v>0</v>
      </c>
      <c r="AH74" s="410">
        <f t="shared" si="11"/>
        <v>0</v>
      </c>
      <c r="AI74" s="410">
        <f t="shared" si="11"/>
        <v>0</v>
      </c>
      <c r="AJ74" s="410">
        <f t="shared" si="11"/>
        <v>0</v>
      </c>
      <c r="AK74" s="410">
        <f t="shared" si="11"/>
        <v>0</v>
      </c>
      <c r="AL74" s="410">
        <f t="shared" si="11"/>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outlineLevel="1">
      <c r="B77" s="519"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2">Z76</f>
        <v>0</v>
      </c>
      <c r="AA77" s="410">
        <f t="shared" si="12"/>
        <v>0</v>
      </c>
      <c r="AB77" s="410">
        <f t="shared" si="12"/>
        <v>0</v>
      </c>
      <c r="AC77" s="410">
        <f t="shared" si="12"/>
        <v>0</v>
      </c>
      <c r="AD77" s="410">
        <f t="shared" si="12"/>
        <v>0</v>
      </c>
      <c r="AE77" s="410">
        <f t="shared" si="12"/>
        <v>0</v>
      </c>
      <c r="AF77" s="410">
        <f t="shared" si="12"/>
        <v>0</v>
      </c>
      <c r="AG77" s="410">
        <f t="shared" si="12"/>
        <v>0</v>
      </c>
      <c r="AH77" s="410">
        <f t="shared" si="12"/>
        <v>0</v>
      </c>
      <c r="AI77" s="410">
        <f t="shared" si="12"/>
        <v>0</v>
      </c>
      <c r="AJ77" s="410">
        <f t="shared" si="12"/>
        <v>0</v>
      </c>
      <c r="AK77" s="410">
        <f t="shared" si="12"/>
        <v>0</v>
      </c>
      <c r="AL77" s="410">
        <f t="shared" si="12"/>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c r="E80" s="294"/>
      <c r="F80" s="294"/>
      <c r="G80" s="294"/>
      <c r="H80" s="294"/>
      <c r="I80" s="294"/>
      <c r="J80" s="294"/>
      <c r="K80" s="294"/>
      <c r="L80" s="294"/>
      <c r="M80" s="294"/>
      <c r="N80" s="294">
        <v>12</v>
      </c>
      <c r="O80" s="294"/>
      <c r="P80" s="294"/>
      <c r="Q80" s="294"/>
      <c r="R80" s="294"/>
      <c r="S80" s="294"/>
      <c r="T80" s="294"/>
      <c r="U80" s="294"/>
      <c r="V80" s="294"/>
      <c r="W80" s="294"/>
      <c r="X80" s="294"/>
      <c r="Y80" s="532"/>
      <c r="Z80" s="409"/>
      <c r="AA80" s="409"/>
      <c r="AB80" s="409"/>
      <c r="AC80" s="409"/>
      <c r="AD80" s="409"/>
      <c r="AE80" s="409"/>
      <c r="AF80" s="409"/>
      <c r="AG80" s="409"/>
      <c r="AH80" s="409"/>
      <c r="AI80" s="409"/>
      <c r="AJ80" s="409"/>
      <c r="AK80" s="409"/>
      <c r="AL80" s="409"/>
      <c r="AM80" s="295">
        <f>SUM(Y80:AL80)</f>
        <v>0</v>
      </c>
    </row>
    <row r="81" spans="1:40" outlineLevel="1">
      <c r="B81" s="293" t="s">
        <v>267</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 t="shared" ref="Y81:AL81" si="13">Y80</f>
        <v>0</v>
      </c>
      <c r="Z81" s="410">
        <f t="shared" si="13"/>
        <v>0</v>
      </c>
      <c r="AA81" s="410">
        <f t="shared" si="13"/>
        <v>0</v>
      </c>
      <c r="AB81" s="410">
        <f t="shared" si="13"/>
        <v>0</v>
      </c>
      <c r="AC81" s="410">
        <f t="shared" si="13"/>
        <v>0</v>
      </c>
      <c r="AD81" s="410">
        <f t="shared" si="13"/>
        <v>0</v>
      </c>
      <c r="AE81" s="410">
        <f t="shared" si="13"/>
        <v>0</v>
      </c>
      <c r="AF81" s="410">
        <f t="shared" si="13"/>
        <v>0</v>
      </c>
      <c r="AG81" s="410">
        <f t="shared" si="13"/>
        <v>0</v>
      </c>
      <c r="AH81" s="410">
        <f t="shared" si="13"/>
        <v>0</v>
      </c>
      <c r="AI81" s="410">
        <f t="shared" si="13"/>
        <v>0</v>
      </c>
      <c r="AJ81" s="410">
        <f t="shared" si="13"/>
        <v>0</v>
      </c>
      <c r="AK81" s="410">
        <f t="shared" si="13"/>
        <v>0</v>
      </c>
      <c r="AL81" s="410">
        <f t="shared" si="13"/>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8"/>
    </row>
    <row r="83" spans="1:40" s="308" customFormat="1" ht="15.75" outlineLevel="1">
      <c r="A83" s="522"/>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29"/>
    </row>
    <row r="84" spans="1:40" outlineLevel="1">
      <c r="A84" s="521">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 t="shared" ref="Y85:AD85" si="14">Y84</f>
        <v>0</v>
      </c>
      <c r="Z85" s="410">
        <f t="shared" si="14"/>
        <v>0</v>
      </c>
      <c r="AA85" s="410">
        <f t="shared" si="14"/>
        <v>0</v>
      </c>
      <c r="AB85" s="410">
        <f t="shared" si="14"/>
        <v>0</v>
      </c>
      <c r="AC85" s="410">
        <f t="shared" si="14"/>
        <v>0</v>
      </c>
      <c r="AD85" s="410">
        <f t="shared" si="14"/>
        <v>0</v>
      </c>
      <c r="AE85" s="410">
        <f t="shared" ref="AE85:AL85" si="15">AE84</f>
        <v>0</v>
      </c>
      <c r="AF85" s="410">
        <f t="shared" si="15"/>
        <v>0</v>
      </c>
      <c r="AG85" s="410">
        <f t="shared" si="15"/>
        <v>0</v>
      </c>
      <c r="AH85" s="410">
        <f t="shared" si="15"/>
        <v>0</v>
      </c>
      <c r="AI85" s="410">
        <f t="shared" si="15"/>
        <v>0</v>
      </c>
      <c r="AJ85" s="410">
        <f t="shared" si="15"/>
        <v>0</v>
      </c>
      <c r="AK85" s="410">
        <f t="shared" si="15"/>
        <v>0</v>
      </c>
      <c r="AL85" s="410">
        <f t="shared" si="15"/>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 t="shared" ref="Y88:AD88" si="16">Y87</f>
        <v>0</v>
      </c>
      <c r="Z88" s="410">
        <f t="shared" si="16"/>
        <v>0</v>
      </c>
      <c r="AA88" s="410">
        <f t="shared" si="16"/>
        <v>0</v>
      </c>
      <c r="AB88" s="410">
        <f t="shared" si="16"/>
        <v>0</v>
      </c>
      <c r="AC88" s="410">
        <f t="shared" si="16"/>
        <v>0</v>
      </c>
      <c r="AD88" s="410">
        <f t="shared" si="16"/>
        <v>0</v>
      </c>
      <c r="AE88" s="410">
        <f t="shared" ref="AE88:AL88" si="17">AE87</f>
        <v>0</v>
      </c>
      <c r="AF88" s="410">
        <f t="shared" si="17"/>
        <v>0</v>
      </c>
      <c r="AG88" s="410">
        <f t="shared" si="17"/>
        <v>0</v>
      </c>
      <c r="AH88" s="410">
        <f t="shared" si="17"/>
        <v>0</v>
      </c>
      <c r="AI88" s="410">
        <f t="shared" si="17"/>
        <v>0</v>
      </c>
      <c r="AJ88" s="410">
        <f t="shared" si="17"/>
        <v>0</v>
      </c>
      <c r="AK88" s="410">
        <f t="shared" si="17"/>
        <v>0</v>
      </c>
      <c r="AL88" s="410">
        <f t="shared" si="17"/>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8">Z91</f>
        <v>0</v>
      </c>
      <c r="AA92" s="410">
        <f t="shared" si="18"/>
        <v>0</v>
      </c>
      <c r="AB92" s="410">
        <f t="shared" si="18"/>
        <v>0</v>
      </c>
      <c r="AC92" s="410">
        <f t="shared" si="18"/>
        <v>0</v>
      </c>
      <c r="AD92" s="410">
        <f t="shared" si="18"/>
        <v>0</v>
      </c>
      <c r="AE92" s="410">
        <f t="shared" si="18"/>
        <v>0</v>
      </c>
      <c r="AF92" s="410">
        <f t="shared" si="18"/>
        <v>0</v>
      </c>
      <c r="AG92" s="410">
        <f t="shared" si="18"/>
        <v>0</v>
      </c>
      <c r="AH92" s="410">
        <f t="shared" si="18"/>
        <v>0</v>
      </c>
      <c r="AI92" s="410">
        <f t="shared" si="18"/>
        <v>0</v>
      </c>
      <c r="AJ92" s="410">
        <f t="shared" si="18"/>
        <v>0</v>
      </c>
      <c r="AK92" s="410">
        <f t="shared" si="18"/>
        <v>0</v>
      </c>
      <c r="AL92" s="410">
        <f t="shared" si="18"/>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 t="shared" ref="Y95:AL95" si="19">Y94</f>
        <v>0</v>
      </c>
      <c r="Z95" s="410">
        <f t="shared" si="19"/>
        <v>0</v>
      </c>
      <c r="AA95" s="410">
        <f t="shared" si="19"/>
        <v>0</v>
      </c>
      <c r="AB95" s="410">
        <f t="shared" si="19"/>
        <v>0</v>
      </c>
      <c r="AC95" s="410">
        <f t="shared" si="19"/>
        <v>0</v>
      </c>
      <c r="AD95" s="410">
        <f t="shared" si="19"/>
        <v>0</v>
      </c>
      <c r="AE95" s="410">
        <f t="shared" si="19"/>
        <v>0</v>
      </c>
      <c r="AF95" s="410">
        <f t="shared" si="19"/>
        <v>0</v>
      </c>
      <c r="AG95" s="410">
        <f t="shared" si="19"/>
        <v>0</v>
      </c>
      <c r="AH95" s="410">
        <f t="shared" si="19"/>
        <v>0</v>
      </c>
      <c r="AI95" s="410">
        <f t="shared" si="19"/>
        <v>0</v>
      </c>
      <c r="AJ95" s="410">
        <f t="shared" si="19"/>
        <v>0</v>
      </c>
      <c r="AK95" s="410">
        <f t="shared" si="19"/>
        <v>0</v>
      </c>
      <c r="AL95" s="410">
        <f t="shared" si="19"/>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20">Z97</f>
        <v>0</v>
      </c>
      <c r="AA98" s="410">
        <f t="shared" si="20"/>
        <v>0</v>
      </c>
      <c r="AB98" s="410">
        <f t="shared" si="20"/>
        <v>0</v>
      </c>
      <c r="AC98" s="410">
        <f t="shared" si="20"/>
        <v>0</v>
      </c>
      <c r="AD98" s="410">
        <f t="shared" si="20"/>
        <v>0</v>
      </c>
      <c r="AE98" s="410">
        <f t="shared" si="20"/>
        <v>0</v>
      </c>
      <c r="AF98" s="410">
        <f t="shared" si="20"/>
        <v>0</v>
      </c>
      <c r="AG98" s="410">
        <f t="shared" si="20"/>
        <v>0</v>
      </c>
      <c r="AH98" s="410">
        <f t="shared" si="20"/>
        <v>0</v>
      </c>
      <c r="AI98" s="410">
        <f t="shared" si="20"/>
        <v>0</v>
      </c>
      <c r="AJ98" s="410">
        <f t="shared" si="20"/>
        <v>0</v>
      </c>
      <c r="AK98" s="410">
        <f t="shared" si="20"/>
        <v>0</v>
      </c>
      <c r="AL98" s="410">
        <f t="shared" si="20"/>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21">Y100</f>
        <v>0</v>
      </c>
      <c r="Z101" s="410">
        <f t="shared" si="21"/>
        <v>0</v>
      </c>
      <c r="AA101" s="410">
        <f t="shared" si="21"/>
        <v>0</v>
      </c>
      <c r="AB101" s="410">
        <f t="shared" si="21"/>
        <v>0</v>
      </c>
      <c r="AC101" s="410">
        <f t="shared" si="21"/>
        <v>0</v>
      </c>
      <c r="AD101" s="410">
        <f t="shared" si="21"/>
        <v>0</v>
      </c>
      <c r="AE101" s="410">
        <f t="shared" si="21"/>
        <v>0</v>
      </c>
      <c r="AF101" s="410">
        <f t="shared" si="21"/>
        <v>0</v>
      </c>
      <c r="AG101" s="410">
        <f t="shared" si="21"/>
        <v>0</v>
      </c>
      <c r="AH101" s="410">
        <f t="shared" si="21"/>
        <v>0</v>
      </c>
      <c r="AI101" s="410">
        <f t="shared" si="21"/>
        <v>0</v>
      </c>
      <c r="AJ101" s="410">
        <f t="shared" si="21"/>
        <v>0</v>
      </c>
      <c r="AK101" s="410">
        <f t="shared" si="21"/>
        <v>0</v>
      </c>
      <c r="AL101" s="410">
        <f t="shared" si="21"/>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 t="shared" ref="Y106:AL106" si="22">Y105</f>
        <v>0</v>
      </c>
      <c r="Z106" s="410">
        <f t="shared" si="22"/>
        <v>0</v>
      </c>
      <c r="AA106" s="410">
        <f t="shared" si="22"/>
        <v>0</v>
      </c>
      <c r="AB106" s="410">
        <f t="shared" si="22"/>
        <v>0</v>
      </c>
      <c r="AC106" s="410">
        <f t="shared" si="22"/>
        <v>0</v>
      </c>
      <c r="AD106" s="410">
        <f t="shared" si="22"/>
        <v>0</v>
      </c>
      <c r="AE106" s="410">
        <f t="shared" si="22"/>
        <v>0</v>
      </c>
      <c r="AF106" s="410">
        <f t="shared" si="22"/>
        <v>0</v>
      </c>
      <c r="AG106" s="410">
        <f t="shared" si="22"/>
        <v>0</v>
      </c>
      <c r="AH106" s="410">
        <f t="shared" si="22"/>
        <v>0</v>
      </c>
      <c r="AI106" s="410">
        <f t="shared" si="22"/>
        <v>0</v>
      </c>
      <c r="AJ106" s="410">
        <f t="shared" si="22"/>
        <v>0</v>
      </c>
      <c r="AK106" s="410">
        <f t="shared" si="22"/>
        <v>0</v>
      </c>
      <c r="AL106" s="410">
        <f t="shared" si="22"/>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 t="shared" ref="Y109:AL109" si="23">Y108</f>
        <v>0</v>
      </c>
      <c r="Z109" s="410">
        <f t="shared" si="23"/>
        <v>0</v>
      </c>
      <c r="AA109" s="410">
        <f t="shared" si="23"/>
        <v>0</v>
      </c>
      <c r="AB109" s="410">
        <f t="shared" si="23"/>
        <v>0</v>
      </c>
      <c r="AC109" s="410">
        <f t="shared" si="23"/>
        <v>0</v>
      </c>
      <c r="AD109" s="410">
        <f t="shared" si="23"/>
        <v>0</v>
      </c>
      <c r="AE109" s="410">
        <f t="shared" si="23"/>
        <v>0</v>
      </c>
      <c r="AF109" s="410">
        <f t="shared" si="23"/>
        <v>0</v>
      </c>
      <c r="AG109" s="410">
        <f t="shared" si="23"/>
        <v>0</v>
      </c>
      <c r="AH109" s="410">
        <f t="shared" si="23"/>
        <v>0</v>
      </c>
      <c r="AI109" s="410">
        <f t="shared" si="23"/>
        <v>0</v>
      </c>
      <c r="AJ109" s="410">
        <f t="shared" si="23"/>
        <v>0</v>
      </c>
      <c r="AK109" s="410">
        <f t="shared" si="23"/>
        <v>0</v>
      </c>
      <c r="AL109" s="410">
        <f t="shared" si="23"/>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 t="shared" ref="Y112:AL112" si="24">Y111</f>
        <v>0</v>
      </c>
      <c r="Z112" s="410">
        <f t="shared" si="24"/>
        <v>0</v>
      </c>
      <c r="AA112" s="410">
        <f t="shared" si="24"/>
        <v>0</v>
      </c>
      <c r="AB112" s="410">
        <f t="shared" si="24"/>
        <v>0</v>
      </c>
      <c r="AC112" s="410">
        <f t="shared" si="24"/>
        <v>0</v>
      </c>
      <c r="AD112" s="410">
        <f t="shared" si="24"/>
        <v>0</v>
      </c>
      <c r="AE112" s="410">
        <f t="shared" si="24"/>
        <v>0</v>
      </c>
      <c r="AF112" s="410">
        <f t="shared" si="24"/>
        <v>0</v>
      </c>
      <c r="AG112" s="410">
        <f t="shared" si="24"/>
        <v>0</v>
      </c>
      <c r="AH112" s="410">
        <f t="shared" si="24"/>
        <v>0</v>
      </c>
      <c r="AI112" s="410">
        <f t="shared" si="24"/>
        <v>0</v>
      </c>
      <c r="AJ112" s="410">
        <f t="shared" si="24"/>
        <v>0</v>
      </c>
      <c r="AK112" s="410">
        <f t="shared" si="24"/>
        <v>0</v>
      </c>
      <c r="AL112" s="410">
        <f t="shared" si="24"/>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 t="shared" ref="Y115:AL115" si="25">Y114</f>
        <v>0</v>
      </c>
      <c r="Z115" s="410">
        <f t="shared" si="25"/>
        <v>0</v>
      </c>
      <c r="AA115" s="410">
        <f t="shared" si="25"/>
        <v>0</v>
      </c>
      <c r="AB115" s="410">
        <f t="shared" si="25"/>
        <v>0</v>
      </c>
      <c r="AC115" s="410">
        <f t="shared" si="25"/>
        <v>0</v>
      </c>
      <c r="AD115" s="410">
        <f t="shared" si="25"/>
        <v>0</v>
      </c>
      <c r="AE115" s="410">
        <f t="shared" si="25"/>
        <v>0</v>
      </c>
      <c r="AF115" s="410">
        <f t="shared" si="25"/>
        <v>0</v>
      </c>
      <c r="AG115" s="410">
        <f t="shared" si="25"/>
        <v>0</v>
      </c>
      <c r="AH115" s="410">
        <f t="shared" si="25"/>
        <v>0</v>
      </c>
      <c r="AI115" s="410">
        <f t="shared" si="25"/>
        <v>0</v>
      </c>
      <c r="AJ115" s="410">
        <f t="shared" si="25"/>
        <v>0</v>
      </c>
      <c r="AK115" s="410">
        <f t="shared" si="25"/>
        <v>0</v>
      </c>
      <c r="AL115" s="410">
        <f t="shared" si="25"/>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 t="shared" ref="Y119:AL119" si="26">Y118</f>
        <v>0</v>
      </c>
      <c r="Z119" s="410">
        <f t="shared" si="26"/>
        <v>0</v>
      </c>
      <c r="AA119" s="410">
        <f t="shared" si="26"/>
        <v>0</v>
      </c>
      <c r="AB119" s="410">
        <f t="shared" si="26"/>
        <v>0</v>
      </c>
      <c r="AC119" s="410">
        <f t="shared" si="26"/>
        <v>0</v>
      </c>
      <c r="AD119" s="410">
        <f t="shared" si="26"/>
        <v>0</v>
      </c>
      <c r="AE119" s="410">
        <f t="shared" si="26"/>
        <v>0</v>
      </c>
      <c r="AF119" s="410">
        <f t="shared" si="26"/>
        <v>0</v>
      </c>
      <c r="AG119" s="410">
        <f t="shared" si="26"/>
        <v>0</v>
      </c>
      <c r="AH119" s="410">
        <f t="shared" si="26"/>
        <v>0</v>
      </c>
      <c r="AI119" s="410">
        <f t="shared" si="26"/>
        <v>0</v>
      </c>
      <c r="AJ119" s="410">
        <f t="shared" si="26"/>
        <v>0</v>
      </c>
      <c r="AK119" s="410">
        <f t="shared" si="26"/>
        <v>0</v>
      </c>
      <c r="AL119" s="410">
        <f t="shared" si="26"/>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2"/>
      <c r="AA121" s="532"/>
      <c r="AB121" s="409"/>
      <c r="AC121" s="532"/>
      <c r="AD121" s="409"/>
      <c r="AE121" s="409"/>
      <c r="AF121" s="414"/>
      <c r="AG121" s="414"/>
      <c r="AH121" s="414"/>
      <c r="AI121" s="414"/>
      <c r="AJ121" s="414"/>
      <c r="AK121" s="414"/>
      <c r="AL121" s="414"/>
      <c r="AM121" s="295">
        <f>SUM(Y121:AL121)</f>
        <v>0</v>
      </c>
    </row>
    <row r="122" spans="1:39"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 t="shared" ref="Y122:AL122" si="27">Y121</f>
        <v>0</v>
      </c>
      <c r="Z122" s="410">
        <f t="shared" si="27"/>
        <v>0</v>
      </c>
      <c r="AA122" s="410">
        <f t="shared" si="27"/>
        <v>0</v>
      </c>
      <c r="AB122" s="410">
        <f t="shared" si="27"/>
        <v>0</v>
      </c>
      <c r="AC122" s="410">
        <f t="shared" si="27"/>
        <v>0</v>
      </c>
      <c r="AD122" s="410">
        <f t="shared" si="27"/>
        <v>0</v>
      </c>
      <c r="AE122" s="410">
        <f t="shared" si="27"/>
        <v>0</v>
      </c>
      <c r="AF122" s="410">
        <f t="shared" si="27"/>
        <v>0</v>
      </c>
      <c r="AG122" s="410">
        <f t="shared" si="27"/>
        <v>0</v>
      </c>
      <c r="AH122" s="410">
        <f t="shared" si="27"/>
        <v>0</v>
      </c>
      <c r="AI122" s="410">
        <f t="shared" si="27"/>
        <v>0</v>
      </c>
      <c r="AJ122" s="410">
        <f t="shared" si="27"/>
        <v>0</v>
      </c>
      <c r="AK122" s="410">
        <f t="shared" si="27"/>
        <v>0</v>
      </c>
      <c r="AL122" s="410">
        <f t="shared" si="27"/>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 t="shared" ref="Y125:AL125" si="28">Y124</f>
        <v>0</v>
      </c>
      <c r="Z125" s="410">
        <f t="shared" si="28"/>
        <v>0</v>
      </c>
      <c r="AA125" s="410">
        <f t="shared" si="28"/>
        <v>0</v>
      </c>
      <c r="AB125" s="410">
        <f t="shared" si="28"/>
        <v>0</v>
      </c>
      <c r="AC125" s="410">
        <f t="shared" si="28"/>
        <v>0</v>
      </c>
      <c r="AD125" s="410">
        <f t="shared" si="28"/>
        <v>0</v>
      </c>
      <c r="AE125" s="410">
        <f t="shared" si="28"/>
        <v>0</v>
      </c>
      <c r="AF125" s="410">
        <f t="shared" si="28"/>
        <v>0</v>
      </c>
      <c r="AG125" s="410">
        <f t="shared" si="28"/>
        <v>0</v>
      </c>
      <c r="AH125" s="410">
        <f t="shared" si="28"/>
        <v>0</v>
      </c>
      <c r="AI125" s="410">
        <f t="shared" si="28"/>
        <v>0</v>
      </c>
      <c r="AJ125" s="410">
        <f t="shared" si="28"/>
        <v>0</v>
      </c>
      <c r="AK125" s="410">
        <f t="shared" si="28"/>
        <v>0</v>
      </c>
      <c r="AL125" s="410">
        <f t="shared" si="28"/>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 t="shared" ref="Y128:AL128" si="29">Y127</f>
        <v>0</v>
      </c>
      <c r="Z128" s="410">
        <f t="shared" si="29"/>
        <v>0</v>
      </c>
      <c r="AA128" s="410">
        <f t="shared" si="29"/>
        <v>0</v>
      </c>
      <c r="AB128" s="410">
        <f t="shared" si="29"/>
        <v>0</v>
      </c>
      <c r="AC128" s="410">
        <f t="shared" si="29"/>
        <v>0</v>
      </c>
      <c r="AD128" s="410">
        <f t="shared" si="29"/>
        <v>0</v>
      </c>
      <c r="AE128" s="410">
        <f t="shared" si="29"/>
        <v>0</v>
      </c>
      <c r="AF128" s="410">
        <f t="shared" si="29"/>
        <v>0</v>
      </c>
      <c r="AG128" s="410">
        <f t="shared" si="29"/>
        <v>0</v>
      </c>
      <c r="AH128" s="410">
        <f t="shared" si="29"/>
        <v>0</v>
      </c>
      <c r="AI128" s="410">
        <f t="shared" si="29"/>
        <v>0</v>
      </c>
      <c r="AJ128" s="410">
        <f t="shared" si="29"/>
        <v>0</v>
      </c>
      <c r="AK128" s="410">
        <f t="shared" si="29"/>
        <v>0</v>
      </c>
      <c r="AL128" s="410">
        <f t="shared" si="29"/>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 t="shared" ref="Y131:AL131" si="30">Y130</f>
        <v>0</v>
      </c>
      <c r="Z131" s="410">
        <f t="shared" si="30"/>
        <v>0</v>
      </c>
      <c r="AA131" s="410">
        <f t="shared" si="30"/>
        <v>0</v>
      </c>
      <c r="AB131" s="410">
        <f t="shared" si="30"/>
        <v>0</v>
      </c>
      <c r="AC131" s="410">
        <f t="shared" si="30"/>
        <v>0</v>
      </c>
      <c r="AD131" s="410">
        <f t="shared" si="30"/>
        <v>0</v>
      </c>
      <c r="AE131" s="410">
        <f t="shared" si="30"/>
        <v>0</v>
      </c>
      <c r="AF131" s="410">
        <f t="shared" si="30"/>
        <v>0</v>
      </c>
      <c r="AG131" s="410">
        <f t="shared" si="30"/>
        <v>0</v>
      </c>
      <c r="AH131" s="410">
        <f t="shared" si="30"/>
        <v>0</v>
      </c>
      <c r="AI131" s="410">
        <f t="shared" si="30"/>
        <v>0</v>
      </c>
      <c r="AJ131" s="410">
        <f t="shared" si="30"/>
        <v>0</v>
      </c>
      <c r="AK131" s="410">
        <f t="shared" si="30"/>
        <v>0</v>
      </c>
      <c r="AL131" s="410">
        <f t="shared" si="30"/>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 t="shared" ref="Y134:AL134" si="31">Y133</f>
        <v>0</v>
      </c>
      <c r="Z134" s="410">
        <f t="shared" si="31"/>
        <v>0</v>
      </c>
      <c r="AA134" s="410">
        <f t="shared" si="31"/>
        <v>0</v>
      </c>
      <c r="AB134" s="410">
        <f t="shared" si="31"/>
        <v>0</v>
      </c>
      <c r="AC134" s="410">
        <f t="shared" si="31"/>
        <v>0</v>
      </c>
      <c r="AD134" s="410">
        <f t="shared" si="31"/>
        <v>0</v>
      </c>
      <c r="AE134" s="410">
        <f t="shared" si="31"/>
        <v>0</v>
      </c>
      <c r="AF134" s="410">
        <f t="shared" si="31"/>
        <v>0</v>
      </c>
      <c r="AG134" s="410">
        <f t="shared" si="31"/>
        <v>0</v>
      </c>
      <c r="AH134" s="410">
        <f t="shared" si="31"/>
        <v>0</v>
      </c>
      <c r="AI134" s="410">
        <f t="shared" si="31"/>
        <v>0</v>
      </c>
      <c r="AJ134" s="410">
        <f t="shared" si="31"/>
        <v>0</v>
      </c>
      <c r="AK134" s="410">
        <f t="shared" si="31"/>
        <v>0</v>
      </c>
      <c r="AL134" s="410">
        <f t="shared" si="31"/>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 t="shared" ref="Y137:AL137" si="32">Y136</f>
        <v>0</v>
      </c>
      <c r="Z137" s="410">
        <f t="shared" si="32"/>
        <v>0</v>
      </c>
      <c r="AA137" s="410">
        <f t="shared" si="32"/>
        <v>0</v>
      </c>
      <c r="AB137" s="410">
        <f t="shared" si="32"/>
        <v>0</v>
      </c>
      <c r="AC137" s="410">
        <f t="shared" si="32"/>
        <v>0</v>
      </c>
      <c r="AD137" s="410">
        <f t="shared" si="32"/>
        <v>0</v>
      </c>
      <c r="AE137" s="410">
        <f t="shared" si="32"/>
        <v>0</v>
      </c>
      <c r="AF137" s="410">
        <f t="shared" si="32"/>
        <v>0</v>
      </c>
      <c r="AG137" s="410">
        <f t="shared" si="32"/>
        <v>0</v>
      </c>
      <c r="AH137" s="410">
        <f t="shared" si="32"/>
        <v>0</v>
      </c>
      <c r="AI137" s="410">
        <f t="shared" si="32"/>
        <v>0</v>
      </c>
      <c r="AJ137" s="410">
        <f t="shared" si="32"/>
        <v>0</v>
      </c>
      <c r="AK137" s="410">
        <f t="shared" si="32"/>
        <v>0</v>
      </c>
      <c r="AL137" s="410">
        <f t="shared" si="32"/>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 t="shared" ref="Y140:AL140" si="33">Y139</f>
        <v>0</v>
      </c>
      <c r="Z140" s="410">
        <f t="shared" si="33"/>
        <v>0</v>
      </c>
      <c r="AA140" s="410">
        <f t="shared" si="33"/>
        <v>0</v>
      </c>
      <c r="AB140" s="410">
        <f t="shared" si="33"/>
        <v>0</v>
      </c>
      <c r="AC140" s="410">
        <f t="shared" si="33"/>
        <v>0</v>
      </c>
      <c r="AD140" s="410">
        <f t="shared" si="33"/>
        <v>0</v>
      </c>
      <c r="AE140" s="410">
        <f t="shared" si="33"/>
        <v>0</v>
      </c>
      <c r="AF140" s="410">
        <f t="shared" si="33"/>
        <v>0</v>
      </c>
      <c r="AG140" s="410">
        <f t="shared" si="33"/>
        <v>0</v>
      </c>
      <c r="AH140" s="410">
        <f t="shared" si="33"/>
        <v>0</v>
      </c>
      <c r="AI140" s="410">
        <f t="shared" si="33"/>
        <v>0</v>
      </c>
      <c r="AJ140" s="410">
        <f t="shared" si="33"/>
        <v>0</v>
      </c>
      <c r="AK140" s="410">
        <f t="shared" si="33"/>
        <v>0</v>
      </c>
      <c r="AL140" s="410">
        <f t="shared" si="33"/>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 t="shared" ref="Y144:AL144" si="34">Y143</f>
        <v>0</v>
      </c>
      <c r="Z144" s="410">
        <f t="shared" si="34"/>
        <v>0</v>
      </c>
      <c r="AA144" s="410">
        <f t="shared" si="34"/>
        <v>0</v>
      </c>
      <c r="AB144" s="410">
        <f t="shared" si="34"/>
        <v>0</v>
      </c>
      <c r="AC144" s="410">
        <f t="shared" si="34"/>
        <v>0</v>
      </c>
      <c r="AD144" s="410">
        <f t="shared" si="34"/>
        <v>0</v>
      </c>
      <c r="AE144" s="410">
        <f t="shared" si="34"/>
        <v>0</v>
      </c>
      <c r="AF144" s="410">
        <f t="shared" si="34"/>
        <v>0</v>
      </c>
      <c r="AG144" s="410">
        <f t="shared" si="34"/>
        <v>0</v>
      </c>
      <c r="AH144" s="410">
        <f t="shared" si="34"/>
        <v>0</v>
      </c>
      <c r="AI144" s="410">
        <f t="shared" si="34"/>
        <v>0</v>
      </c>
      <c r="AJ144" s="410">
        <f t="shared" si="34"/>
        <v>0</v>
      </c>
      <c r="AK144" s="410">
        <f t="shared" si="34"/>
        <v>0</v>
      </c>
      <c r="AL144" s="410">
        <f t="shared" si="34"/>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 t="shared" ref="Y147:AL147" si="35">Y146</f>
        <v>0</v>
      </c>
      <c r="Z147" s="410">
        <f t="shared" si="35"/>
        <v>0</v>
      </c>
      <c r="AA147" s="410">
        <f t="shared" si="35"/>
        <v>0</v>
      </c>
      <c r="AB147" s="410">
        <f t="shared" si="35"/>
        <v>0</v>
      </c>
      <c r="AC147" s="410">
        <f t="shared" si="35"/>
        <v>0</v>
      </c>
      <c r="AD147" s="410">
        <f t="shared" si="35"/>
        <v>0</v>
      </c>
      <c r="AE147" s="410">
        <f t="shared" si="35"/>
        <v>0</v>
      </c>
      <c r="AF147" s="410">
        <f t="shared" si="35"/>
        <v>0</v>
      </c>
      <c r="AG147" s="410">
        <f t="shared" si="35"/>
        <v>0</v>
      </c>
      <c r="AH147" s="410">
        <f t="shared" si="35"/>
        <v>0</v>
      </c>
      <c r="AI147" s="410">
        <f t="shared" si="35"/>
        <v>0</v>
      </c>
      <c r="AJ147" s="410">
        <f t="shared" si="35"/>
        <v>0</v>
      </c>
      <c r="AK147" s="410">
        <f t="shared" si="35"/>
        <v>0</v>
      </c>
      <c r="AL147" s="410">
        <f t="shared" si="35"/>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 t="shared" ref="Y150:AL150" si="36">Y149</f>
        <v>0</v>
      </c>
      <c r="Z150" s="410">
        <f t="shared" si="36"/>
        <v>0</v>
      </c>
      <c r="AA150" s="410">
        <f t="shared" si="36"/>
        <v>0</v>
      </c>
      <c r="AB150" s="410">
        <f t="shared" si="36"/>
        <v>0</v>
      </c>
      <c r="AC150" s="410">
        <f t="shared" si="36"/>
        <v>0</v>
      </c>
      <c r="AD150" s="410">
        <f t="shared" si="36"/>
        <v>0</v>
      </c>
      <c r="AE150" s="410">
        <f t="shared" si="36"/>
        <v>0</v>
      </c>
      <c r="AF150" s="410">
        <f t="shared" si="36"/>
        <v>0</v>
      </c>
      <c r="AG150" s="410">
        <f t="shared" si="36"/>
        <v>0</v>
      </c>
      <c r="AH150" s="410">
        <f t="shared" si="36"/>
        <v>0</v>
      </c>
      <c r="AI150" s="410">
        <f t="shared" si="36"/>
        <v>0</v>
      </c>
      <c r="AJ150" s="410">
        <f t="shared" si="36"/>
        <v>0</v>
      </c>
      <c r="AK150" s="410">
        <f t="shared" si="36"/>
        <v>0</v>
      </c>
      <c r="AL150" s="410">
        <f t="shared" si="36"/>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 t="shared" ref="Y154:AL154" si="37">Y153</f>
        <v>0</v>
      </c>
      <c r="Z154" s="410">
        <f t="shared" si="37"/>
        <v>0</v>
      </c>
      <c r="AA154" s="410">
        <f t="shared" si="37"/>
        <v>0</v>
      </c>
      <c r="AB154" s="410">
        <f t="shared" si="37"/>
        <v>0</v>
      </c>
      <c r="AC154" s="410">
        <f t="shared" si="37"/>
        <v>0</v>
      </c>
      <c r="AD154" s="410">
        <f t="shared" si="37"/>
        <v>0</v>
      </c>
      <c r="AE154" s="410">
        <f t="shared" si="37"/>
        <v>0</v>
      </c>
      <c r="AF154" s="410">
        <f t="shared" si="37"/>
        <v>0</v>
      </c>
      <c r="AG154" s="410">
        <f t="shared" si="37"/>
        <v>0</v>
      </c>
      <c r="AH154" s="410">
        <f t="shared" si="37"/>
        <v>0</v>
      </c>
      <c r="AI154" s="410">
        <f t="shared" si="37"/>
        <v>0</v>
      </c>
      <c r="AJ154" s="410">
        <f t="shared" si="37"/>
        <v>0</v>
      </c>
      <c r="AK154" s="410">
        <f t="shared" si="37"/>
        <v>0</v>
      </c>
      <c r="AL154" s="410">
        <f t="shared" si="37"/>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 t="shared" ref="Y157:AL157" si="38">Y156</f>
        <v>0</v>
      </c>
      <c r="Z157" s="410">
        <f t="shared" si="38"/>
        <v>0</v>
      </c>
      <c r="AA157" s="410">
        <f t="shared" si="38"/>
        <v>0</v>
      </c>
      <c r="AB157" s="410">
        <f t="shared" si="38"/>
        <v>0</v>
      </c>
      <c r="AC157" s="410">
        <f t="shared" si="38"/>
        <v>0</v>
      </c>
      <c r="AD157" s="410">
        <f t="shared" si="38"/>
        <v>0</v>
      </c>
      <c r="AE157" s="410">
        <f t="shared" si="38"/>
        <v>0</v>
      </c>
      <c r="AF157" s="410">
        <f t="shared" si="38"/>
        <v>0</v>
      </c>
      <c r="AG157" s="410">
        <f t="shared" si="38"/>
        <v>0</v>
      </c>
      <c r="AH157" s="410">
        <f t="shared" si="38"/>
        <v>0</v>
      </c>
      <c r="AI157" s="410">
        <f t="shared" si="38"/>
        <v>0</v>
      </c>
      <c r="AJ157" s="410">
        <f t="shared" si="38"/>
        <v>0</v>
      </c>
      <c r="AK157" s="410">
        <f t="shared" si="38"/>
        <v>0</v>
      </c>
      <c r="AL157" s="410">
        <f t="shared" si="38"/>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 t="shared" ref="Y160:AL160" si="39">Y159</f>
        <v>0</v>
      </c>
      <c r="Z160" s="410">
        <f t="shared" si="39"/>
        <v>0</v>
      </c>
      <c r="AA160" s="410">
        <f t="shared" si="39"/>
        <v>0</v>
      </c>
      <c r="AB160" s="410">
        <f t="shared" si="39"/>
        <v>0</v>
      </c>
      <c r="AC160" s="410">
        <f t="shared" si="39"/>
        <v>0</v>
      </c>
      <c r="AD160" s="410">
        <f t="shared" si="39"/>
        <v>0</v>
      </c>
      <c r="AE160" s="410">
        <f t="shared" si="39"/>
        <v>0</v>
      </c>
      <c r="AF160" s="410">
        <f t="shared" si="39"/>
        <v>0</v>
      </c>
      <c r="AG160" s="410">
        <f t="shared" si="39"/>
        <v>0</v>
      </c>
      <c r="AH160" s="410">
        <f t="shared" si="39"/>
        <v>0</v>
      </c>
      <c r="AI160" s="410">
        <f t="shared" si="39"/>
        <v>0</v>
      </c>
      <c r="AJ160" s="410">
        <f t="shared" si="39"/>
        <v>0</v>
      </c>
      <c r="AK160" s="410">
        <f t="shared" si="39"/>
        <v>0</v>
      </c>
      <c r="AL160" s="410">
        <f t="shared" si="39"/>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 t="shared" ref="Y163:AL163" si="40">Y162</f>
        <v>0</v>
      </c>
      <c r="Z163" s="410">
        <f t="shared" si="40"/>
        <v>0</v>
      </c>
      <c r="AA163" s="410">
        <f t="shared" si="40"/>
        <v>0</v>
      </c>
      <c r="AB163" s="410">
        <f t="shared" si="40"/>
        <v>0</v>
      </c>
      <c r="AC163" s="410">
        <f t="shared" si="40"/>
        <v>0</v>
      </c>
      <c r="AD163" s="410">
        <f t="shared" si="40"/>
        <v>0</v>
      </c>
      <c r="AE163" s="410">
        <f t="shared" si="40"/>
        <v>0</v>
      </c>
      <c r="AF163" s="410">
        <f t="shared" si="40"/>
        <v>0</v>
      </c>
      <c r="AG163" s="410">
        <f t="shared" si="40"/>
        <v>0</v>
      </c>
      <c r="AH163" s="410">
        <f t="shared" si="40"/>
        <v>0</v>
      </c>
      <c r="AI163" s="410">
        <f t="shared" si="40"/>
        <v>0</v>
      </c>
      <c r="AJ163" s="410">
        <f t="shared" si="40"/>
        <v>0</v>
      </c>
      <c r="AK163" s="410">
        <f t="shared" si="40"/>
        <v>0</v>
      </c>
      <c r="AL163" s="410">
        <f t="shared" si="40"/>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 t="shared" ref="Y166:AL166" si="41">Y165</f>
        <v>0</v>
      </c>
      <c r="Z166" s="410">
        <f t="shared" si="41"/>
        <v>0</v>
      </c>
      <c r="AA166" s="410">
        <f t="shared" si="41"/>
        <v>0</v>
      </c>
      <c r="AB166" s="410">
        <f t="shared" si="41"/>
        <v>0</v>
      </c>
      <c r="AC166" s="410">
        <f t="shared" si="41"/>
        <v>0</v>
      </c>
      <c r="AD166" s="410">
        <f t="shared" si="41"/>
        <v>0</v>
      </c>
      <c r="AE166" s="410">
        <f t="shared" si="41"/>
        <v>0</v>
      </c>
      <c r="AF166" s="410">
        <f t="shared" si="41"/>
        <v>0</v>
      </c>
      <c r="AG166" s="410">
        <f t="shared" si="41"/>
        <v>0</v>
      </c>
      <c r="AH166" s="410">
        <f t="shared" si="41"/>
        <v>0</v>
      </c>
      <c r="AI166" s="410">
        <f t="shared" si="41"/>
        <v>0</v>
      </c>
      <c r="AJ166" s="410">
        <f t="shared" si="41"/>
        <v>0</v>
      </c>
      <c r="AK166" s="410">
        <f t="shared" si="41"/>
        <v>0</v>
      </c>
      <c r="AL166" s="410">
        <f t="shared" si="41"/>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 t="shared" ref="Y169:AL169" si="42">Y168</f>
        <v>0</v>
      </c>
      <c r="Z169" s="410">
        <f t="shared" si="42"/>
        <v>0</v>
      </c>
      <c r="AA169" s="410">
        <f t="shared" si="42"/>
        <v>0</v>
      </c>
      <c r="AB169" s="410">
        <f t="shared" si="42"/>
        <v>0</v>
      </c>
      <c r="AC169" s="410">
        <f t="shared" si="42"/>
        <v>0</v>
      </c>
      <c r="AD169" s="410">
        <f t="shared" si="42"/>
        <v>0</v>
      </c>
      <c r="AE169" s="410">
        <f t="shared" si="42"/>
        <v>0</v>
      </c>
      <c r="AF169" s="410">
        <f t="shared" si="42"/>
        <v>0</v>
      </c>
      <c r="AG169" s="410">
        <f t="shared" si="42"/>
        <v>0</v>
      </c>
      <c r="AH169" s="410">
        <f t="shared" si="42"/>
        <v>0</v>
      </c>
      <c r="AI169" s="410">
        <f t="shared" si="42"/>
        <v>0</v>
      </c>
      <c r="AJ169" s="410">
        <f t="shared" si="42"/>
        <v>0</v>
      </c>
      <c r="AK169" s="410">
        <f t="shared" si="42"/>
        <v>0</v>
      </c>
      <c r="AL169" s="410">
        <f t="shared" si="42"/>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 t="shared" ref="Y172:AL172" si="43">Y171</f>
        <v>0</v>
      </c>
      <c r="Z172" s="410">
        <f t="shared" si="43"/>
        <v>0</v>
      </c>
      <c r="AA172" s="410">
        <f t="shared" si="43"/>
        <v>0</v>
      </c>
      <c r="AB172" s="410">
        <f t="shared" si="43"/>
        <v>0</v>
      </c>
      <c r="AC172" s="410">
        <f t="shared" si="43"/>
        <v>0</v>
      </c>
      <c r="AD172" s="410">
        <f t="shared" si="43"/>
        <v>0</v>
      </c>
      <c r="AE172" s="410">
        <f t="shared" si="43"/>
        <v>0</v>
      </c>
      <c r="AF172" s="410">
        <f t="shared" si="43"/>
        <v>0</v>
      </c>
      <c r="AG172" s="410">
        <f t="shared" si="43"/>
        <v>0</v>
      </c>
      <c r="AH172" s="410">
        <f t="shared" si="43"/>
        <v>0</v>
      </c>
      <c r="AI172" s="410">
        <f t="shared" si="43"/>
        <v>0</v>
      </c>
      <c r="AJ172" s="410">
        <f t="shared" si="43"/>
        <v>0</v>
      </c>
      <c r="AK172" s="410">
        <f t="shared" si="43"/>
        <v>0</v>
      </c>
      <c r="AL172" s="410">
        <f t="shared" si="43"/>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 t="shared" ref="Y175:AL175" si="44">Y174</f>
        <v>0</v>
      </c>
      <c r="Z175" s="410">
        <f t="shared" si="44"/>
        <v>0</v>
      </c>
      <c r="AA175" s="410">
        <f t="shared" si="44"/>
        <v>0</v>
      </c>
      <c r="AB175" s="410">
        <f t="shared" si="44"/>
        <v>0</v>
      </c>
      <c r="AC175" s="410">
        <f t="shared" si="44"/>
        <v>0</v>
      </c>
      <c r="AD175" s="410">
        <f t="shared" si="44"/>
        <v>0</v>
      </c>
      <c r="AE175" s="410">
        <f t="shared" si="44"/>
        <v>0</v>
      </c>
      <c r="AF175" s="410">
        <f t="shared" si="44"/>
        <v>0</v>
      </c>
      <c r="AG175" s="410">
        <f t="shared" si="44"/>
        <v>0</v>
      </c>
      <c r="AH175" s="410">
        <f t="shared" si="44"/>
        <v>0</v>
      </c>
      <c r="AI175" s="410">
        <f t="shared" si="44"/>
        <v>0</v>
      </c>
      <c r="AJ175" s="410">
        <f t="shared" si="44"/>
        <v>0</v>
      </c>
      <c r="AK175" s="410">
        <f t="shared" si="44"/>
        <v>0</v>
      </c>
      <c r="AL175" s="410">
        <f t="shared" si="44"/>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 t="shared" ref="Y178:AL178" si="45">Y177</f>
        <v>0</v>
      </c>
      <c r="Z178" s="410">
        <f t="shared" si="45"/>
        <v>0</v>
      </c>
      <c r="AA178" s="410">
        <f t="shared" si="45"/>
        <v>0</v>
      </c>
      <c r="AB178" s="410">
        <f t="shared" si="45"/>
        <v>0</v>
      </c>
      <c r="AC178" s="410">
        <f t="shared" si="45"/>
        <v>0</v>
      </c>
      <c r="AD178" s="410">
        <f t="shared" si="45"/>
        <v>0</v>
      </c>
      <c r="AE178" s="410">
        <f t="shared" si="45"/>
        <v>0</v>
      </c>
      <c r="AF178" s="410">
        <f t="shared" si="45"/>
        <v>0</v>
      </c>
      <c r="AG178" s="410">
        <f t="shared" si="45"/>
        <v>0</v>
      </c>
      <c r="AH178" s="410">
        <f t="shared" si="45"/>
        <v>0</v>
      </c>
      <c r="AI178" s="410">
        <f t="shared" si="45"/>
        <v>0</v>
      </c>
      <c r="AJ178" s="410">
        <f t="shared" si="45"/>
        <v>0</v>
      </c>
      <c r="AK178" s="410">
        <f t="shared" si="45"/>
        <v>0</v>
      </c>
      <c r="AL178" s="410">
        <f t="shared" si="45"/>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 t="shared" ref="Y181:AL181" si="46">Y180</f>
        <v>0</v>
      </c>
      <c r="Z181" s="410">
        <f t="shared" si="46"/>
        <v>0</v>
      </c>
      <c r="AA181" s="410">
        <f t="shared" si="46"/>
        <v>0</v>
      </c>
      <c r="AB181" s="410">
        <f t="shared" si="46"/>
        <v>0</v>
      </c>
      <c r="AC181" s="410">
        <f t="shared" si="46"/>
        <v>0</v>
      </c>
      <c r="AD181" s="410">
        <f t="shared" si="46"/>
        <v>0</v>
      </c>
      <c r="AE181" s="410">
        <f t="shared" si="46"/>
        <v>0</v>
      </c>
      <c r="AF181" s="410">
        <f t="shared" si="46"/>
        <v>0</v>
      </c>
      <c r="AG181" s="410">
        <f t="shared" si="46"/>
        <v>0</v>
      </c>
      <c r="AH181" s="410">
        <f t="shared" si="46"/>
        <v>0</v>
      </c>
      <c r="AI181" s="410">
        <f t="shared" si="46"/>
        <v>0</v>
      </c>
      <c r="AJ181" s="410">
        <f t="shared" si="46"/>
        <v>0</v>
      </c>
      <c r="AK181" s="410">
        <f t="shared" si="46"/>
        <v>0</v>
      </c>
      <c r="AL181" s="410">
        <f t="shared" si="46"/>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 t="shared" ref="Y184:AL184" si="47">Y183</f>
        <v>0</v>
      </c>
      <c r="Z184" s="410">
        <f t="shared" si="47"/>
        <v>0</v>
      </c>
      <c r="AA184" s="410">
        <f t="shared" si="47"/>
        <v>0</v>
      </c>
      <c r="AB184" s="410">
        <f t="shared" si="47"/>
        <v>0</v>
      </c>
      <c r="AC184" s="410">
        <f t="shared" si="47"/>
        <v>0</v>
      </c>
      <c r="AD184" s="410">
        <f t="shared" si="47"/>
        <v>0</v>
      </c>
      <c r="AE184" s="410">
        <f t="shared" si="47"/>
        <v>0</v>
      </c>
      <c r="AF184" s="410">
        <f t="shared" si="47"/>
        <v>0</v>
      </c>
      <c r="AG184" s="410">
        <f t="shared" si="47"/>
        <v>0</v>
      </c>
      <c r="AH184" s="410">
        <f t="shared" si="47"/>
        <v>0</v>
      </c>
      <c r="AI184" s="410">
        <f t="shared" si="47"/>
        <v>0</v>
      </c>
      <c r="AJ184" s="410">
        <f t="shared" si="47"/>
        <v>0</v>
      </c>
      <c r="AK184" s="410">
        <f t="shared" si="47"/>
        <v>0</v>
      </c>
      <c r="AL184" s="410">
        <f t="shared" si="47"/>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 t="shared" ref="Y187:AL187" si="48">Y186</f>
        <v>0</v>
      </c>
      <c r="Z187" s="410">
        <f t="shared" si="48"/>
        <v>0</v>
      </c>
      <c r="AA187" s="410">
        <f t="shared" si="48"/>
        <v>0</v>
      </c>
      <c r="AB187" s="410">
        <f t="shared" si="48"/>
        <v>0</v>
      </c>
      <c r="AC187" s="410">
        <f t="shared" si="48"/>
        <v>0</v>
      </c>
      <c r="AD187" s="410">
        <f t="shared" si="48"/>
        <v>0</v>
      </c>
      <c r="AE187" s="410">
        <f t="shared" si="48"/>
        <v>0</v>
      </c>
      <c r="AF187" s="410">
        <f t="shared" si="48"/>
        <v>0</v>
      </c>
      <c r="AG187" s="410">
        <f t="shared" si="48"/>
        <v>0</v>
      </c>
      <c r="AH187" s="410">
        <f t="shared" si="48"/>
        <v>0</v>
      </c>
      <c r="AI187" s="410">
        <f t="shared" si="48"/>
        <v>0</v>
      </c>
      <c r="AJ187" s="410">
        <f t="shared" si="48"/>
        <v>0</v>
      </c>
      <c r="AK187" s="410">
        <f t="shared" si="48"/>
        <v>0</v>
      </c>
      <c r="AL187" s="410">
        <f t="shared" si="48"/>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 t="shared" ref="Y190:AL190" si="49">Y189</f>
        <v>0</v>
      </c>
      <c r="Z190" s="410">
        <f t="shared" si="49"/>
        <v>0</v>
      </c>
      <c r="AA190" s="410">
        <f t="shared" si="49"/>
        <v>0</v>
      </c>
      <c r="AB190" s="410">
        <f t="shared" si="49"/>
        <v>0</v>
      </c>
      <c r="AC190" s="410">
        <f t="shared" si="49"/>
        <v>0</v>
      </c>
      <c r="AD190" s="410">
        <f t="shared" si="49"/>
        <v>0</v>
      </c>
      <c r="AE190" s="410">
        <f t="shared" si="49"/>
        <v>0</v>
      </c>
      <c r="AF190" s="410">
        <f t="shared" si="49"/>
        <v>0</v>
      </c>
      <c r="AG190" s="410">
        <f t="shared" si="49"/>
        <v>0</v>
      </c>
      <c r="AH190" s="410">
        <f t="shared" si="49"/>
        <v>0</v>
      </c>
      <c r="AI190" s="410">
        <f t="shared" si="49"/>
        <v>0</v>
      </c>
      <c r="AJ190" s="410">
        <f t="shared" si="49"/>
        <v>0</v>
      </c>
      <c r="AK190" s="410">
        <f t="shared" si="49"/>
        <v>0</v>
      </c>
      <c r="AL190" s="410">
        <f t="shared" si="49"/>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 t="shared" ref="Y193:AL193" si="50">Y192</f>
        <v>0</v>
      </c>
      <c r="Z193" s="410">
        <f t="shared" si="50"/>
        <v>0</v>
      </c>
      <c r="AA193" s="410">
        <f t="shared" si="50"/>
        <v>0</v>
      </c>
      <c r="AB193" s="410">
        <f t="shared" si="50"/>
        <v>0</v>
      </c>
      <c r="AC193" s="410">
        <f t="shared" si="50"/>
        <v>0</v>
      </c>
      <c r="AD193" s="410">
        <f t="shared" si="50"/>
        <v>0</v>
      </c>
      <c r="AE193" s="410">
        <f t="shared" si="50"/>
        <v>0</v>
      </c>
      <c r="AF193" s="410">
        <f t="shared" si="50"/>
        <v>0</v>
      </c>
      <c r="AG193" s="410">
        <f t="shared" si="50"/>
        <v>0</v>
      </c>
      <c r="AH193" s="410">
        <f t="shared" si="50"/>
        <v>0</v>
      </c>
      <c r="AI193" s="410">
        <f t="shared" si="50"/>
        <v>0</v>
      </c>
      <c r="AJ193" s="410">
        <f t="shared" si="50"/>
        <v>0</v>
      </c>
      <c r="AK193" s="410">
        <f t="shared" si="50"/>
        <v>0</v>
      </c>
      <c r="AL193" s="410">
        <f t="shared" si="50"/>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0</v>
      </c>
      <c r="E195" s="328"/>
      <c r="F195" s="328"/>
      <c r="G195" s="328"/>
      <c r="H195" s="328"/>
      <c r="I195" s="328"/>
      <c r="J195" s="328"/>
      <c r="K195" s="328"/>
      <c r="L195" s="328"/>
      <c r="M195" s="328"/>
      <c r="N195" s="328"/>
      <c r="O195" s="328">
        <f>SUM(O38:O193)</f>
        <v>0</v>
      </c>
      <c r="P195" s="328"/>
      <c r="Q195" s="328"/>
      <c r="R195" s="328"/>
      <c r="S195" s="328"/>
      <c r="T195" s="328"/>
      <c r="U195" s="328"/>
      <c r="V195" s="328"/>
      <c r="W195" s="328"/>
      <c r="X195" s="328"/>
      <c r="Y195" s="328">
        <f>IF(Y36="kWh",SUMPRODUCT(D38:D193,Y38:Y193))</f>
        <v>0</v>
      </c>
      <c r="Z195" s="328">
        <f>IF(Z36="kWh",SUMPRODUCT(D38:D193,Z38:Z193))</f>
        <v>0</v>
      </c>
      <c r="AA195" s="328">
        <f>IF(AA36="kw",SUMPRODUCT(N38:N193,O38:O193,AA38:AA193),SUMPRODUCT(D38:D193,AA38:AA193))</f>
        <v>0</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2.0233333333333332E-2</v>
      </c>
      <c r="Z198" s="340">
        <f>HLOOKUP(Z$35,'3.  Distribution Rates'!$C$122:$P$133,7,FALSE)</f>
        <v>1.6533333333333334E-2</v>
      </c>
      <c r="AA198" s="340">
        <f>HLOOKUP(AA$35,'3.  Distribution Rates'!$C$122:$P$133,7,FALSE)</f>
        <v>4.7110999999999992</v>
      </c>
      <c r="AB198" s="340">
        <f>HLOOKUP(AB$35,'3.  Distribution Rates'!$C$122:$P$133,7,FALSE)</f>
        <v>1.9690333333333332</v>
      </c>
      <c r="AC198" s="340">
        <f>HLOOKUP(AC$35,'3.  Distribution Rates'!$C$122:$P$133,7,FALSE)</f>
        <v>2.2221666666666668</v>
      </c>
      <c r="AD198" s="340">
        <f>HLOOKUP(AD$35,'3.  Distribution Rates'!$C$122:$P$133,7,FALSE)</f>
        <v>2.7708999999999997</v>
      </c>
      <c r="AE198" s="340">
        <f>HLOOKUP(AE$35,'3.  Distribution Rates'!$C$122:$P$133,7,FALSE)</f>
        <v>-8.2666666666666666E-2</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7">
        <f>SUM(Y199:AL199)</f>
        <v>0</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7">
        <f>SUM(Y200:AL200)</f>
        <v>0</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7">
        <f>SUM(Y201:AL201)</f>
        <v>0</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7">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0</v>
      </c>
      <c r="Z203" s="377">
        <f>Z195*Z198</f>
        <v>0</v>
      </c>
      <c r="AA203" s="377">
        <f>AA195*AA198</f>
        <v>0</v>
      </c>
      <c r="AB203" s="377">
        <f t="shared" ref="AB203:AL203" si="51">AB195*AB198</f>
        <v>0</v>
      </c>
      <c r="AC203" s="377">
        <f t="shared" si="51"/>
        <v>0</v>
      </c>
      <c r="AD203" s="377">
        <f t="shared" si="51"/>
        <v>0</v>
      </c>
      <c r="AE203" s="377">
        <f t="shared" si="51"/>
        <v>0</v>
      </c>
      <c r="AF203" s="377">
        <f t="shared" si="51"/>
        <v>0</v>
      </c>
      <c r="AG203" s="377">
        <f t="shared" si="51"/>
        <v>0</v>
      </c>
      <c r="AH203" s="377">
        <f t="shared" si="51"/>
        <v>0</v>
      </c>
      <c r="AI203" s="377">
        <f t="shared" si="51"/>
        <v>0</v>
      </c>
      <c r="AJ203" s="377">
        <f t="shared" si="51"/>
        <v>0</v>
      </c>
      <c r="AK203" s="377">
        <f t="shared" si="51"/>
        <v>0</v>
      </c>
      <c r="AL203" s="377">
        <f t="shared" si="51"/>
        <v>0</v>
      </c>
      <c r="AM203" s="627">
        <f>SUM(Y203:AL203)</f>
        <v>0</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 t="shared" ref="Y204:AM204" si="52">SUM(Y199:Y203)</f>
        <v>0</v>
      </c>
      <c r="Z204" s="345">
        <f t="shared" si="52"/>
        <v>0</v>
      </c>
      <c r="AA204" s="345">
        <f t="shared" si="52"/>
        <v>0</v>
      </c>
      <c r="AB204" s="345">
        <f t="shared" si="52"/>
        <v>0</v>
      </c>
      <c r="AC204" s="345">
        <f t="shared" si="52"/>
        <v>0</v>
      </c>
      <c r="AD204" s="345">
        <f t="shared" si="52"/>
        <v>0</v>
      </c>
      <c r="AE204" s="345">
        <f t="shared" si="52"/>
        <v>0</v>
      </c>
      <c r="AF204" s="345">
        <f t="shared" si="52"/>
        <v>0</v>
      </c>
      <c r="AG204" s="345">
        <f t="shared" si="52"/>
        <v>0</v>
      </c>
      <c r="AH204" s="345">
        <f t="shared" si="52"/>
        <v>0</v>
      </c>
      <c r="AI204" s="345">
        <f t="shared" si="52"/>
        <v>0</v>
      </c>
      <c r="AJ204" s="345">
        <f t="shared" si="52"/>
        <v>0</v>
      </c>
      <c r="AK204" s="345">
        <f t="shared" si="52"/>
        <v>0</v>
      </c>
      <c r="AL204" s="345">
        <f t="shared" si="52"/>
        <v>0</v>
      </c>
      <c r="AM204" s="406">
        <f t="shared" si="52"/>
        <v>0</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53">Z196*Z198</f>
        <v>0</v>
      </c>
      <c r="AA205" s="346">
        <f t="shared" si="53"/>
        <v>0</v>
      </c>
      <c r="AB205" s="346">
        <f t="shared" si="53"/>
        <v>0</v>
      </c>
      <c r="AC205" s="346">
        <f t="shared" si="53"/>
        <v>0</v>
      </c>
      <c r="AD205" s="346">
        <f t="shared" si="53"/>
        <v>0</v>
      </c>
      <c r="AE205" s="346">
        <f t="shared" si="53"/>
        <v>0</v>
      </c>
      <c r="AF205" s="346">
        <f>AF196*AF198</f>
        <v>0</v>
      </c>
      <c r="AG205" s="346">
        <f t="shared" ref="AG205:AL205" si="54">AG196*AG198</f>
        <v>0</v>
      </c>
      <c r="AH205" s="346">
        <f t="shared" si="54"/>
        <v>0</v>
      </c>
      <c r="AI205" s="346">
        <f t="shared" si="54"/>
        <v>0</v>
      </c>
      <c r="AJ205" s="346">
        <f t="shared" si="54"/>
        <v>0</v>
      </c>
      <c r="AK205" s="346">
        <f t="shared" si="54"/>
        <v>0</v>
      </c>
      <c r="AL205" s="346">
        <f t="shared" si="54"/>
        <v>0</v>
      </c>
      <c r="AM205" s="406">
        <f>SUM(Y205:AL205)</f>
        <v>0</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0</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0</v>
      </c>
      <c r="Z208" s="290">
        <f>SUMPRODUCT(E38:E193,Z38:Z193)</f>
        <v>0</v>
      </c>
      <c r="AA208" s="290">
        <f>IF(AA36="kw",SUMPRODUCT(N38:N193,P38:P193,AA38:AA193),SUMPRODUCT(E38:E193,AA38:AA193))</f>
        <v>0</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0</v>
      </c>
      <c r="Z209" s="290">
        <f>SUMPRODUCT(F38:F193,Z38:Z193)</f>
        <v>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0</v>
      </c>
      <c r="Z212" s="325">
        <f>SUMPRODUCT(I38:I193,Z38:Z193)</f>
        <v>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587</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8" t="s">
        <v>526</v>
      </c>
      <c r="E216" s="252"/>
      <c r="F216" s="588"/>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28" t="s">
        <v>211</v>
      </c>
      <c r="C217" s="830" t="s">
        <v>33</v>
      </c>
      <c r="D217" s="283" t="s">
        <v>422</v>
      </c>
      <c r="E217" s="832" t="s">
        <v>209</v>
      </c>
      <c r="F217" s="833"/>
      <c r="G217" s="833"/>
      <c r="H217" s="833"/>
      <c r="I217" s="833"/>
      <c r="J217" s="833"/>
      <c r="K217" s="833"/>
      <c r="L217" s="833"/>
      <c r="M217" s="834"/>
      <c r="N217" s="835" t="s">
        <v>213</v>
      </c>
      <c r="O217" s="283" t="s">
        <v>423</v>
      </c>
      <c r="P217" s="832" t="s">
        <v>212</v>
      </c>
      <c r="Q217" s="833"/>
      <c r="R217" s="833"/>
      <c r="S217" s="833"/>
      <c r="T217" s="833"/>
      <c r="U217" s="833"/>
      <c r="V217" s="833"/>
      <c r="W217" s="833"/>
      <c r="X217" s="834"/>
      <c r="Y217" s="825" t="s">
        <v>243</v>
      </c>
      <c r="Z217" s="826"/>
      <c r="AA217" s="826"/>
      <c r="AB217" s="826"/>
      <c r="AC217" s="826"/>
      <c r="AD217" s="826"/>
      <c r="AE217" s="826"/>
      <c r="AF217" s="826"/>
      <c r="AG217" s="826"/>
      <c r="AH217" s="826"/>
      <c r="AI217" s="826"/>
      <c r="AJ217" s="826"/>
      <c r="AK217" s="826"/>
      <c r="AL217" s="826"/>
      <c r="AM217" s="827"/>
    </row>
    <row r="218" spans="1:39" ht="60.75" customHeight="1">
      <c r="B218" s="829"/>
      <c r="C218" s="831"/>
      <c r="D218" s="284">
        <v>2016</v>
      </c>
      <c r="E218" s="284">
        <v>2017</v>
      </c>
      <c r="F218" s="284">
        <v>2018</v>
      </c>
      <c r="G218" s="284">
        <v>2019</v>
      </c>
      <c r="H218" s="284">
        <v>2020</v>
      </c>
      <c r="I218" s="284">
        <v>2021</v>
      </c>
      <c r="J218" s="284">
        <v>2022</v>
      </c>
      <c r="K218" s="284">
        <v>2023</v>
      </c>
      <c r="L218" s="284">
        <v>2024</v>
      </c>
      <c r="M218" s="284">
        <v>2025</v>
      </c>
      <c r="N218" s="836"/>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General Service &lt; 50 kW</v>
      </c>
      <c r="AA218" s="284" t="str">
        <f>'1.  LRAMVA Summary'!F52</f>
        <v>General Service 50 - 4,999 kW</v>
      </c>
      <c r="AB218" s="284" t="str">
        <f>'1.  LRAMVA Summary'!G52</f>
        <v>General Service 3,000 - 4,999 kW</v>
      </c>
      <c r="AC218" s="284" t="str">
        <f>'1.  LRAMVA Summary'!H52</f>
        <v>Large Use - Regular</v>
      </c>
      <c r="AD218" s="284" t="str">
        <f>'1.  LRAMVA Summary'!I52</f>
        <v>Large Use - 3TS</v>
      </c>
      <c r="AE218" s="284" t="str">
        <f>'1.  LRAMVA Summary'!J52</f>
        <v>Large Use - Ford Annex</v>
      </c>
      <c r="AF218" s="284" t="str">
        <f>'1.  LRAMVA Summary'!K52</f>
        <v>Other</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v>
      </c>
      <c r="AD219" s="290" t="str">
        <f>'1.  LRAMVA Summary'!I53</f>
        <v>kW</v>
      </c>
      <c r="AE219" s="290" t="str">
        <f>'1.  LRAMVA Summary'!J53</f>
        <v>kW</v>
      </c>
      <c r="AF219" s="290" t="str">
        <f>'1.  LRAMVA Summary'!K53</f>
        <v>kW</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 t="shared" ref="Y222:AL222" si="55">Y221</f>
        <v>0</v>
      </c>
      <c r="Z222" s="410">
        <f t="shared" si="55"/>
        <v>0</v>
      </c>
      <c r="AA222" s="410">
        <f t="shared" si="55"/>
        <v>0</v>
      </c>
      <c r="AB222" s="410">
        <f t="shared" si="55"/>
        <v>0</v>
      </c>
      <c r="AC222" s="410">
        <f t="shared" si="55"/>
        <v>0</v>
      </c>
      <c r="AD222" s="410">
        <f t="shared" si="55"/>
        <v>0</v>
      </c>
      <c r="AE222" s="410">
        <f t="shared" si="55"/>
        <v>0</v>
      </c>
      <c r="AF222" s="410">
        <f t="shared" si="55"/>
        <v>0</v>
      </c>
      <c r="AG222" s="410">
        <f t="shared" si="55"/>
        <v>0</v>
      </c>
      <c r="AH222" s="410">
        <f t="shared" si="55"/>
        <v>0</v>
      </c>
      <c r="AI222" s="410">
        <f t="shared" si="55"/>
        <v>0</v>
      </c>
      <c r="AJ222" s="410">
        <f t="shared" si="55"/>
        <v>0</v>
      </c>
      <c r="AK222" s="410">
        <f t="shared" si="55"/>
        <v>0</v>
      </c>
      <c r="AL222" s="410">
        <f t="shared" si="55"/>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 t="shared" ref="Y225:AL225" si="56">Y224</f>
        <v>0</v>
      </c>
      <c r="Z225" s="410">
        <f t="shared" si="56"/>
        <v>0</v>
      </c>
      <c r="AA225" s="410">
        <f t="shared" si="56"/>
        <v>0</v>
      </c>
      <c r="AB225" s="410">
        <f t="shared" si="56"/>
        <v>0</v>
      </c>
      <c r="AC225" s="410">
        <f t="shared" si="56"/>
        <v>0</v>
      </c>
      <c r="AD225" s="410">
        <f t="shared" si="56"/>
        <v>0</v>
      </c>
      <c r="AE225" s="410">
        <f t="shared" si="56"/>
        <v>0</v>
      </c>
      <c r="AF225" s="410">
        <f t="shared" si="56"/>
        <v>0</v>
      </c>
      <c r="AG225" s="410">
        <f t="shared" si="56"/>
        <v>0</v>
      </c>
      <c r="AH225" s="410">
        <f t="shared" si="56"/>
        <v>0</v>
      </c>
      <c r="AI225" s="410">
        <f t="shared" si="56"/>
        <v>0</v>
      </c>
      <c r="AJ225" s="410">
        <f t="shared" si="56"/>
        <v>0</v>
      </c>
      <c r="AK225" s="410">
        <f t="shared" si="56"/>
        <v>0</v>
      </c>
      <c r="AL225" s="410">
        <f t="shared" si="56"/>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 t="shared" ref="Y228:AL228" si="57">Y227</f>
        <v>0</v>
      </c>
      <c r="Z228" s="410">
        <f t="shared" si="57"/>
        <v>0</v>
      </c>
      <c r="AA228" s="410">
        <f t="shared" si="57"/>
        <v>0</v>
      </c>
      <c r="AB228" s="410">
        <f t="shared" si="57"/>
        <v>0</v>
      </c>
      <c r="AC228" s="410">
        <f t="shared" si="57"/>
        <v>0</v>
      </c>
      <c r="AD228" s="410">
        <f t="shared" si="57"/>
        <v>0</v>
      </c>
      <c r="AE228" s="410">
        <f t="shared" si="57"/>
        <v>0</v>
      </c>
      <c r="AF228" s="410">
        <f t="shared" si="57"/>
        <v>0</v>
      </c>
      <c r="AG228" s="410">
        <f t="shared" si="57"/>
        <v>0</v>
      </c>
      <c r="AH228" s="410">
        <f t="shared" si="57"/>
        <v>0</v>
      </c>
      <c r="AI228" s="410">
        <f t="shared" si="57"/>
        <v>0</v>
      </c>
      <c r="AJ228" s="410">
        <f t="shared" si="57"/>
        <v>0</v>
      </c>
      <c r="AK228" s="410">
        <f t="shared" si="57"/>
        <v>0</v>
      </c>
      <c r="AL228" s="410">
        <f t="shared" si="57"/>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680</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 t="shared" ref="Y231:AL231" si="58">Y230</f>
        <v>0</v>
      </c>
      <c r="Z231" s="410">
        <f t="shared" si="58"/>
        <v>0</v>
      </c>
      <c r="AA231" s="410">
        <f t="shared" si="58"/>
        <v>0</v>
      </c>
      <c r="AB231" s="410">
        <f t="shared" si="58"/>
        <v>0</v>
      </c>
      <c r="AC231" s="410">
        <f t="shared" si="58"/>
        <v>0</v>
      </c>
      <c r="AD231" s="410">
        <f t="shared" si="58"/>
        <v>0</v>
      </c>
      <c r="AE231" s="410">
        <f t="shared" si="58"/>
        <v>0</v>
      </c>
      <c r="AF231" s="410">
        <f t="shared" si="58"/>
        <v>0</v>
      </c>
      <c r="AG231" s="410">
        <f t="shared" si="58"/>
        <v>0</v>
      </c>
      <c r="AH231" s="410">
        <f t="shared" si="58"/>
        <v>0</v>
      </c>
      <c r="AI231" s="410">
        <f t="shared" si="58"/>
        <v>0</v>
      </c>
      <c r="AJ231" s="410">
        <f t="shared" si="58"/>
        <v>0</v>
      </c>
      <c r="AK231" s="410">
        <f t="shared" si="58"/>
        <v>0</v>
      </c>
      <c r="AL231" s="410">
        <f t="shared" si="58"/>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 t="shared" ref="Y234:AL234" si="59">Y233</f>
        <v>0</v>
      </c>
      <c r="Z234" s="410">
        <f t="shared" si="59"/>
        <v>0</v>
      </c>
      <c r="AA234" s="410">
        <f t="shared" si="59"/>
        <v>0</v>
      </c>
      <c r="AB234" s="410">
        <f t="shared" si="59"/>
        <v>0</v>
      </c>
      <c r="AC234" s="410">
        <f t="shared" si="59"/>
        <v>0</v>
      </c>
      <c r="AD234" s="410">
        <f t="shared" si="59"/>
        <v>0</v>
      </c>
      <c r="AE234" s="410">
        <f t="shared" si="59"/>
        <v>0</v>
      </c>
      <c r="AF234" s="410">
        <f t="shared" si="59"/>
        <v>0</v>
      </c>
      <c r="AG234" s="410">
        <f t="shared" si="59"/>
        <v>0</v>
      </c>
      <c r="AH234" s="410">
        <f t="shared" si="59"/>
        <v>0</v>
      </c>
      <c r="AI234" s="410">
        <f t="shared" si="59"/>
        <v>0</v>
      </c>
      <c r="AJ234" s="410">
        <f t="shared" si="59"/>
        <v>0</v>
      </c>
      <c r="AK234" s="410">
        <f t="shared" si="59"/>
        <v>0</v>
      </c>
      <c r="AL234" s="410">
        <f t="shared" si="59"/>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 t="shared" ref="Y238:AL238" si="60">Y237</f>
        <v>0</v>
      </c>
      <c r="Z238" s="410">
        <f t="shared" si="60"/>
        <v>0</v>
      </c>
      <c r="AA238" s="410">
        <f t="shared" si="60"/>
        <v>0</v>
      </c>
      <c r="AB238" s="410">
        <f t="shared" si="60"/>
        <v>0</v>
      </c>
      <c r="AC238" s="410">
        <f t="shared" si="60"/>
        <v>0</v>
      </c>
      <c r="AD238" s="410">
        <f t="shared" si="60"/>
        <v>0</v>
      </c>
      <c r="AE238" s="410">
        <f t="shared" si="60"/>
        <v>0</v>
      </c>
      <c r="AF238" s="410">
        <f t="shared" si="60"/>
        <v>0</v>
      </c>
      <c r="AG238" s="410">
        <f t="shared" si="60"/>
        <v>0</v>
      </c>
      <c r="AH238" s="410">
        <f t="shared" si="60"/>
        <v>0</v>
      </c>
      <c r="AI238" s="410">
        <f t="shared" si="60"/>
        <v>0</v>
      </c>
      <c r="AJ238" s="410">
        <f t="shared" si="60"/>
        <v>0</v>
      </c>
      <c r="AK238" s="410">
        <f t="shared" si="60"/>
        <v>0</v>
      </c>
      <c r="AL238" s="410">
        <f t="shared" si="60"/>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 t="shared" ref="Y241:AL241" si="61">Y240</f>
        <v>0</v>
      </c>
      <c r="Z241" s="410">
        <f t="shared" si="61"/>
        <v>0</v>
      </c>
      <c r="AA241" s="410">
        <f t="shared" si="61"/>
        <v>0</v>
      </c>
      <c r="AB241" s="410">
        <f t="shared" si="61"/>
        <v>0</v>
      </c>
      <c r="AC241" s="410">
        <f t="shared" si="61"/>
        <v>0</v>
      </c>
      <c r="AD241" s="410">
        <f t="shared" si="61"/>
        <v>0</v>
      </c>
      <c r="AE241" s="410">
        <f t="shared" si="61"/>
        <v>0</v>
      </c>
      <c r="AF241" s="410">
        <f t="shared" si="61"/>
        <v>0</v>
      </c>
      <c r="AG241" s="410">
        <f t="shared" si="61"/>
        <v>0</v>
      </c>
      <c r="AH241" s="410">
        <f t="shared" si="61"/>
        <v>0</v>
      </c>
      <c r="AI241" s="410">
        <f t="shared" si="61"/>
        <v>0</v>
      </c>
      <c r="AJ241" s="410">
        <f t="shared" si="61"/>
        <v>0</v>
      </c>
      <c r="AK241" s="410">
        <f t="shared" si="61"/>
        <v>0</v>
      </c>
      <c r="AL241" s="410">
        <f t="shared" si="61"/>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 t="shared" ref="Y244:AL244" si="62">Y243</f>
        <v>0</v>
      </c>
      <c r="Z244" s="410">
        <f t="shared" si="62"/>
        <v>0</v>
      </c>
      <c r="AA244" s="410">
        <f t="shared" si="62"/>
        <v>0</v>
      </c>
      <c r="AB244" s="410">
        <f t="shared" si="62"/>
        <v>0</v>
      </c>
      <c r="AC244" s="410">
        <f t="shared" si="62"/>
        <v>0</v>
      </c>
      <c r="AD244" s="410">
        <f t="shared" si="62"/>
        <v>0</v>
      </c>
      <c r="AE244" s="410">
        <f t="shared" si="62"/>
        <v>0</v>
      </c>
      <c r="AF244" s="410">
        <f t="shared" si="62"/>
        <v>0</v>
      </c>
      <c r="AG244" s="410">
        <f t="shared" si="62"/>
        <v>0</v>
      </c>
      <c r="AH244" s="410">
        <f t="shared" si="62"/>
        <v>0</v>
      </c>
      <c r="AI244" s="410">
        <f t="shared" si="62"/>
        <v>0</v>
      </c>
      <c r="AJ244" s="410">
        <f t="shared" si="62"/>
        <v>0</v>
      </c>
      <c r="AK244" s="410">
        <f t="shared" si="62"/>
        <v>0</v>
      </c>
      <c r="AL244" s="410">
        <f t="shared" si="62"/>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 t="shared" ref="Y247:AL247" si="63">Y246</f>
        <v>0</v>
      </c>
      <c r="Z247" s="410">
        <f t="shared" si="63"/>
        <v>0</v>
      </c>
      <c r="AA247" s="410">
        <f t="shared" si="63"/>
        <v>0</v>
      </c>
      <c r="AB247" s="410">
        <f t="shared" si="63"/>
        <v>0</v>
      </c>
      <c r="AC247" s="410">
        <f t="shared" si="63"/>
        <v>0</v>
      </c>
      <c r="AD247" s="410">
        <f t="shared" si="63"/>
        <v>0</v>
      </c>
      <c r="AE247" s="410">
        <f t="shared" si="63"/>
        <v>0</v>
      </c>
      <c r="AF247" s="410">
        <f t="shared" si="63"/>
        <v>0</v>
      </c>
      <c r="AG247" s="410">
        <f t="shared" si="63"/>
        <v>0</v>
      </c>
      <c r="AH247" s="410">
        <f t="shared" si="63"/>
        <v>0</v>
      </c>
      <c r="AI247" s="410">
        <f t="shared" si="63"/>
        <v>0</v>
      </c>
      <c r="AJ247" s="410">
        <f t="shared" si="63"/>
        <v>0</v>
      </c>
      <c r="AK247" s="410">
        <f t="shared" si="63"/>
        <v>0</v>
      </c>
      <c r="AL247" s="410">
        <f t="shared" si="63"/>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 t="shared" ref="Y250:AL250" si="64">Y249</f>
        <v>0</v>
      </c>
      <c r="Z250" s="410">
        <f t="shared" si="64"/>
        <v>0</v>
      </c>
      <c r="AA250" s="410">
        <f t="shared" si="64"/>
        <v>0</v>
      </c>
      <c r="AB250" s="410">
        <f t="shared" si="64"/>
        <v>0</v>
      </c>
      <c r="AC250" s="410">
        <f t="shared" si="64"/>
        <v>0</v>
      </c>
      <c r="AD250" s="410">
        <f t="shared" si="64"/>
        <v>0</v>
      </c>
      <c r="AE250" s="410">
        <f t="shared" si="64"/>
        <v>0</v>
      </c>
      <c r="AF250" s="410">
        <f t="shared" si="64"/>
        <v>0</v>
      </c>
      <c r="AG250" s="410">
        <f t="shared" si="64"/>
        <v>0</v>
      </c>
      <c r="AH250" s="410">
        <f t="shared" si="64"/>
        <v>0</v>
      </c>
      <c r="AI250" s="410">
        <f t="shared" si="64"/>
        <v>0</v>
      </c>
      <c r="AJ250" s="410">
        <f t="shared" si="64"/>
        <v>0</v>
      </c>
      <c r="AK250" s="410">
        <f t="shared" si="64"/>
        <v>0</v>
      </c>
      <c r="AL250" s="410">
        <f t="shared" si="64"/>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 t="shared" ref="Y254:AL254" si="65">Y253</f>
        <v>0</v>
      </c>
      <c r="Z254" s="410">
        <f t="shared" si="65"/>
        <v>0</v>
      </c>
      <c r="AA254" s="410">
        <f t="shared" si="65"/>
        <v>0</v>
      </c>
      <c r="AB254" s="410">
        <f t="shared" si="65"/>
        <v>0</v>
      </c>
      <c r="AC254" s="410">
        <f t="shared" si="65"/>
        <v>0</v>
      </c>
      <c r="AD254" s="410">
        <f t="shared" si="65"/>
        <v>0</v>
      </c>
      <c r="AE254" s="410">
        <f t="shared" si="65"/>
        <v>0</v>
      </c>
      <c r="AF254" s="410">
        <f t="shared" si="65"/>
        <v>0</v>
      </c>
      <c r="AG254" s="410">
        <f t="shared" si="65"/>
        <v>0</v>
      </c>
      <c r="AH254" s="410">
        <f t="shared" si="65"/>
        <v>0</v>
      </c>
      <c r="AI254" s="410">
        <f t="shared" si="65"/>
        <v>0</v>
      </c>
      <c r="AJ254" s="410">
        <f t="shared" si="65"/>
        <v>0</v>
      </c>
      <c r="AK254" s="410">
        <f t="shared" si="65"/>
        <v>0</v>
      </c>
      <c r="AL254" s="410">
        <f t="shared" si="65"/>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 t="shared" ref="Y257:AL257" si="66">Y256</f>
        <v>0</v>
      </c>
      <c r="Z257" s="410">
        <f t="shared" si="66"/>
        <v>0</v>
      </c>
      <c r="AA257" s="410">
        <f t="shared" si="66"/>
        <v>0</v>
      </c>
      <c r="AB257" s="410">
        <f t="shared" si="66"/>
        <v>0</v>
      </c>
      <c r="AC257" s="410">
        <f t="shared" si="66"/>
        <v>0</v>
      </c>
      <c r="AD257" s="410">
        <f t="shared" si="66"/>
        <v>0</v>
      </c>
      <c r="AE257" s="410">
        <f t="shared" si="66"/>
        <v>0</v>
      </c>
      <c r="AF257" s="410">
        <f t="shared" si="66"/>
        <v>0</v>
      </c>
      <c r="AG257" s="410">
        <f t="shared" si="66"/>
        <v>0</v>
      </c>
      <c r="AH257" s="410">
        <f t="shared" si="66"/>
        <v>0</v>
      </c>
      <c r="AI257" s="410">
        <f t="shared" si="66"/>
        <v>0</v>
      </c>
      <c r="AJ257" s="410">
        <f t="shared" si="66"/>
        <v>0</v>
      </c>
      <c r="AK257" s="410">
        <f t="shared" si="66"/>
        <v>0</v>
      </c>
      <c r="AL257" s="410">
        <f t="shared" si="66"/>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 t="shared" ref="Y260:AL260" si="67">Y259</f>
        <v>0</v>
      </c>
      <c r="Z260" s="410">
        <f t="shared" si="67"/>
        <v>0</v>
      </c>
      <c r="AA260" s="410">
        <f t="shared" si="67"/>
        <v>0</v>
      </c>
      <c r="AB260" s="410">
        <f t="shared" si="67"/>
        <v>0</v>
      </c>
      <c r="AC260" s="410">
        <f t="shared" si="67"/>
        <v>0</v>
      </c>
      <c r="AD260" s="410">
        <f t="shared" si="67"/>
        <v>0</v>
      </c>
      <c r="AE260" s="410">
        <f t="shared" si="67"/>
        <v>0</v>
      </c>
      <c r="AF260" s="410">
        <f t="shared" si="67"/>
        <v>0</v>
      </c>
      <c r="AG260" s="410">
        <f t="shared" si="67"/>
        <v>0</v>
      </c>
      <c r="AH260" s="410">
        <f t="shared" si="67"/>
        <v>0</v>
      </c>
      <c r="AI260" s="410">
        <f t="shared" si="67"/>
        <v>0</v>
      </c>
      <c r="AJ260" s="410">
        <f t="shared" si="67"/>
        <v>0</v>
      </c>
      <c r="AK260" s="410">
        <f t="shared" si="67"/>
        <v>0</v>
      </c>
      <c r="AL260" s="410">
        <f t="shared" si="67"/>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 t="shared" ref="Y264:AL264" si="68">Y263</f>
        <v>0</v>
      </c>
      <c r="Z264" s="410">
        <f t="shared" si="68"/>
        <v>0</v>
      </c>
      <c r="AA264" s="410">
        <f t="shared" si="68"/>
        <v>0</v>
      </c>
      <c r="AB264" s="410">
        <f t="shared" si="68"/>
        <v>0</v>
      </c>
      <c r="AC264" s="410">
        <f t="shared" si="68"/>
        <v>0</v>
      </c>
      <c r="AD264" s="410">
        <f t="shared" si="68"/>
        <v>0</v>
      </c>
      <c r="AE264" s="410">
        <f t="shared" si="68"/>
        <v>0</v>
      </c>
      <c r="AF264" s="410">
        <f t="shared" si="68"/>
        <v>0</v>
      </c>
      <c r="AG264" s="410">
        <f t="shared" si="68"/>
        <v>0</v>
      </c>
      <c r="AH264" s="410">
        <f t="shared" si="68"/>
        <v>0</v>
      </c>
      <c r="AI264" s="410">
        <f t="shared" si="68"/>
        <v>0</v>
      </c>
      <c r="AJ264" s="410">
        <f t="shared" si="68"/>
        <v>0</v>
      </c>
      <c r="AK264" s="410">
        <f t="shared" si="68"/>
        <v>0</v>
      </c>
      <c r="AL264" s="410">
        <f t="shared" si="68"/>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8"/>
    </row>
    <row r="266" spans="1:40" s="308" customFormat="1" ht="15.75" outlineLevel="1">
      <c r="A266" s="522"/>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29"/>
    </row>
    <row r="267" spans="1:40" outlineLevel="1">
      <c r="A267" s="521">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69">Z267</f>
        <v>0</v>
      </c>
      <c r="AA268" s="410">
        <f t="shared" si="69"/>
        <v>0</v>
      </c>
      <c r="AB268" s="410">
        <f t="shared" si="69"/>
        <v>0</v>
      </c>
      <c r="AC268" s="410">
        <f t="shared" si="69"/>
        <v>0</v>
      </c>
      <c r="AD268" s="410">
        <f t="shared" si="69"/>
        <v>0</v>
      </c>
      <c r="AE268" s="410">
        <f t="shared" si="69"/>
        <v>0</v>
      </c>
      <c r="AF268" s="410">
        <f t="shared" si="69"/>
        <v>0</v>
      </c>
      <c r="AG268" s="410">
        <f t="shared" si="69"/>
        <v>0</v>
      </c>
      <c r="AH268" s="410">
        <f t="shared" si="69"/>
        <v>0</v>
      </c>
      <c r="AI268" s="410">
        <f t="shared" si="69"/>
        <v>0</v>
      </c>
      <c r="AJ268" s="410">
        <f t="shared" si="69"/>
        <v>0</v>
      </c>
      <c r="AK268" s="410">
        <f t="shared" si="69"/>
        <v>0</v>
      </c>
      <c r="AL268" s="410">
        <f t="shared" si="69"/>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0">Z270</f>
        <v>0</v>
      </c>
      <c r="AA271" s="410">
        <f t="shared" si="70"/>
        <v>0</v>
      </c>
      <c r="AB271" s="410">
        <f t="shared" si="70"/>
        <v>0</v>
      </c>
      <c r="AC271" s="410">
        <f t="shared" si="70"/>
        <v>0</v>
      </c>
      <c r="AD271" s="410">
        <f t="shared" si="70"/>
        <v>0</v>
      </c>
      <c r="AE271" s="410">
        <f t="shared" si="70"/>
        <v>0</v>
      </c>
      <c r="AF271" s="410">
        <f t="shared" si="70"/>
        <v>0</v>
      </c>
      <c r="AG271" s="410">
        <f t="shared" si="70"/>
        <v>0</v>
      </c>
      <c r="AH271" s="410">
        <f t="shared" si="70"/>
        <v>0</v>
      </c>
      <c r="AI271" s="410">
        <f t="shared" si="70"/>
        <v>0</v>
      </c>
      <c r="AJ271" s="410">
        <f t="shared" si="70"/>
        <v>0</v>
      </c>
      <c r="AK271" s="410">
        <f t="shared" si="70"/>
        <v>0</v>
      </c>
      <c r="AL271" s="410">
        <f t="shared" si="70"/>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1">Z274</f>
        <v>0</v>
      </c>
      <c r="AA275" s="410">
        <f t="shared" si="71"/>
        <v>0</v>
      </c>
      <c r="AB275" s="410">
        <f t="shared" si="71"/>
        <v>0</v>
      </c>
      <c r="AC275" s="410">
        <f t="shared" si="71"/>
        <v>0</v>
      </c>
      <c r="AD275" s="410">
        <f t="shared" si="71"/>
        <v>0</v>
      </c>
      <c r="AE275" s="410">
        <f t="shared" si="71"/>
        <v>0</v>
      </c>
      <c r="AF275" s="410">
        <f t="shared" si="71"/>
        <v>0</v>
      </c>
      <c r="AG275" s="410">
        <f t="shared" si="71"/>
        <v>0</v>
      </c>
      <c r="AH275" s="410">
        <f t="shared" si="71"/>
        <v>0</v>
      </c>
      <c r="AI275" s="410">
        <f t="shared" si="71"/>
        <v>0</v>
      </c>
      <c r="AJ275" s="410">
        <f t="shared" si="71"/>
        <v>0</v>
      </c>
      <c r="AK275" s="410">
        <f t="shared" si="71"/>
        <v>0</v>
      </c>
      <c r="AL275" s="410">
        <f t="shared" si="71"/>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2">Z277</f>
        <v>0</v>
      </c>
      <c r="AA278" s="410">
        <f t="shared" si="72"/>
        <v>0</v>
      </c>
      <c r="AB278" s="410">
        <f t="shared" si="72"/>
        <v>0</v>
      </c>
      <c r="AC278" s="410">
        <f t="shared" si="72"/>
        <v>0</v>
      </c>
      <c r="AD278" s="410">
        <f t="shared" si="72"/>
        <v>0</v>
      </c>
      <c r="AE278" s="410">
        <f t="shared" si="72"/>
        <v>0</v>
      </c>
      <c r="AF278" s="410">
        <f t="shared" si="72"/>
        <v>0</v>
      </c>
      <c r="AG278" s="410">
        <f t="shared" si="72"/>
        <v>0</v>
      </c>
      <c r="AH278" s="410">
        <f t="shared" si="72"/>
        <v>0</v>
      </c>
      <c r="AI278" s="410">
        <f t="shared" si="72"/>
        <v>0</v>
      </c>
      <c r="AJ278" s="410">
        <f t="shared" si="72"/>
        <v>0</v>
      </c>
      <c r="AK278" s="410">
        <f t="shared" si="72"/>
        <v>0</v>
      </c>
      <c r="AL278" s="410">
        <f t="shared" si="72"/>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3">Z280</f>
        <v>0</v>
      </c>
      <c r="AA281" s="410">
        <f t="shared" si="73"/>
        <v>0</v>
      </c>
      <c r="AB281" s="410">
        <f t="shared" si="73"/>
        <v>0</v>
      </c>
      <c r="AC281" s="410">
        <f t="shared" si="73"/>
        <v>0</v>
      </c>
      <c r="AD281" s="410">
        <f t="shared" si="73"/>
        <v>0</v>
      </c>
      <c r="AE281" s="410">
        <f t="shared" si="73"/>
        <v>0</v>
      </c>
      <c r="AF281" s="410">
        <f t="shared" si="73"/>
        <v>0</v>
      </c>
      <c r="AG281" s="410">
        <f t="shared" si="73"/>
        <v>0</v>
      </c>
      <c r="AH281" s="410">
        <f t="shared" si="73"/>
        <v>0</v>
      </c>
      <c r="AI281" s="410">
        <f t="shared" si="73"/>
        <v>0</v>
      </c>
      <c r="AJ281" s="410">
        <f t="shared" si="73"/>
        <v>0</v>
      </c>
      <c r="AK281" s="410">
        <f t="shared" si="73"/>
        <v>0</v>
      </c>
      <c r="AL281" s="410">
        <f t="shared" si="73"/>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Y283</f>
        <v>0</v>
      </c>
      <c r="Z284" s="410">
        <f t="shared" si="74"/>
        <v>0</v>
      </c>
      <c r="AA284" s="410">
        <f t="shared" si="74"/>
        <v>0</v>
      </c>
      <c r="AB284" s="410">
        <f t="shared" si="74"/>
        <v>0</v>
      </c>
      <c r="AC284" s="410">
        <f t="shared" si="74"/>
        <v>0</v>
      </c>
      <c r="AD284" s="410">
        <f t="shared" si="74"/>
        <v>0</v>
      </c>
      <c r="AE284" s="410">
        <f t="shared" si="74"/>
        <v>0</v>
      </c>
      <c r="AF284" s="410">
        <f t="shared" si="74"/>
        <v>0</v>
      </c>
      <c r="AG284" s="410">
        <f t="shared" si="74"/>
        <v>0</v>
      </c>
      <c r="AH284" s="410">
        <f t="shared" si="74"/>
        <v>0</v>
      </c>
      <c r="AI284" s="410">
        <f t="shared" si="74"/>
        <v>0</v>
      </c>
      <c r="AJ284" s="410">
        <f t="shared" si="74"/>
        <v>0</v>
      </c>
      <c r="AK284" s="410">
        <f t="shared" si="74"/>
        <v>0</v>
      </c>
      <c r="AL284" s="410">
        <f t="shared" si="74"/>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outlineLevel="1">
      <c r="B289" s="293" t="s">
        <v>289</v>
      </c>
      <c r="C289" s="290" t="s">
        <v>163</v>
      </c>
      <c r="D289" s="294"/>
      <c r="E289" s="294"/>
      <c r="F289" s="294"/>
      <c r="G289" s="294"/>
      <c r="H289" s="294"/>
      <c r="I289" s="294"/>
      <c r="J289" s="294"/>
      <c r="K289" s="294"/>
      <c r="L289" s="294"/>
      <c r="M289" s="294"/>
      <c r="N289" s="290"/>
      <c r="O289" s="294"/>
      <c r="P289" s="294"/>
      <c r="Q289" s="294"/>
      <c r="R289" s="294"/>
      <c r="S289" s="294"/>
      <c r="T289" s="294"/>
      <c r="U289" s="294"/>
      <c r="V289" s="294"/>
      <c r="W289" s="294"/>
      <c r="X289" s="294"/>
      <c r="Y289" s="410">
        <f t="shared" ref="Y289:AL289" si="75">Y288</f>
        <v>0</v>
      </c>
      <c r="Z289" s="410">
        <f t="shared" si="75"/>
        <v>0</v>
      </c>
      <c r="AA289" s="410">
        <f t="shared" si="75"/>
        <v>0</v>
      </c>
      <c r="AB289" s="410">
        <f t="shared" si="75"/>
        <v>0</v>
      </c>
      <c r="AC289" s="410">
        <f t="shared" si="75"/>
        <v>0</v>
      </c>
      <c r="AD289" s="410">
        <f t="shared" si="75"/>
        <v>0</v>
      </c>
      <c r="AE289" s="410">
        <f t="shared" si="75"/>
        <v>0</v>
      </c>
      <c r="AF289" s="410">
        <f t="shared" si="75"/>
        <v>0</v>
      </c>
      <c r="AG289" s="410">
        <f t="shared" si="75"/>
        <v>0</v>
      </c>
      <c r="AH289" s="410">
        <f t="shared" si="75"/>
        <v>0</v>
      </c>
      <c r="AI289" s="410">
        <f t="shared" si="75"/>
        <v>0</v>
      </c>
      <c r="AJ289" s="410">
        <f t="shared" si="75"/>
        <v>0</v>
      </c>
      <c r="AK289" s="410">
        <f t="shared" si="75"/>
        <v>0</v>
      </c>
      <c r="AL289" s="410">
        <f t="shared" si="75"/>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outlineLevel="1">
      <c r="B292" s="293" t="s">
        <v>289</v>
      </c>
      <c r="C292" s="290" t="s">
        <v>163</v>
      </c>
      <c r="D292" s="294"/>
      <c r="E292" s="294"/>
      <c r="F292" s="294"/>
      <c r="G292" s="294"/>
      <c r="H292" s="294"/>
      <c r="I292" s="294"/>
      <c r="J292" s="294"/>
      <c r="K292" s="294"/>
      <c r="L292" s="294"/>
      <c r="M292" s="294"/>
      <c r="N292" s="290"/>
      <c r="O292" s="294"/>
      <c r="P292" s="294"/>
      <c r="Q292" s="294"/>
      <c r="R292" s="294"/>
      <c r="S292" s="294"/>
      <c r="T292" s="294"/>
      <c r="U292" s="294"/>
      <c r="V292" s="294"/>
      <c r="W292" s="294"/>
      <c r="X292" s="294"/>
      <c r="Y292" s="410">
        <f t="shared" ref="Y292:AL292" si="76">Y291</f>
        <v>0</v>
      </c>
      <c r="Z292" s="410">
        <f t="shared" si="76"/>
        <v>0</v>
      </c>
      <c r="AA292" s="410">
        <f t="shared" si="76"/>
        <v>0</v>
      </c>
      <c r="AB292" s="410">
        <f t="shared" si="76"/>
        <v>0</v>
      </c>
      <c r="AC292" s="410">
        <f t="shared" si="76"/>
        <v>0</v>
      </c>
      <c r="AD292" s="410">
        <f t="shared" si="76"/>
        <v>0</v>
      </c>
      <c r="AE292" s="410">
        <f t="shared" si="76"/>
        <v>0</v>
      </c>
      <c r="AF292" s="410">
        <f t="shared" si="76"/>
        <v>0</v>
      </c>
      <c r="AG292" s="410">
        <f t="shared" si="76"/>
        <v>0</v>
      </c>
      <c r="AH292" s="410">
        <f t="shared" si="76"/>
        <v>0</v>
      </c>
      <c r="AI292" s="410">
        <f t="shared" si="76"/>
        <v>0</v>
      </c>
      <c r="AJ292" s="410">
        <f t="shared" si="76"/>
        <v>0</v>
      </c>
      <c r="AK292" s="410">
        <f t="shared" si="76"/>
        <v>0</v>
      </c>
      <c r="AL292" s="410">
        <f t="shared" si="76"/>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 t="shared" ref="Y295:AL295" si="77">Y294</f>
        <v>0</v>
      </c>
      <c r="Z295" s="410">
        <f t="shared" si="77"/>
        <v>0</v>
      </c>
      <c r="AA295" s="410">
        <f t="shared" si="77"/>
        <v>0</v>
      </c>
      <c r="AB295" s="410">
        <f t="shared" si="77"/>
        <v>0</v>
      </c>
      <c r="AC295" s="410">
        <f t="shared" si="77"/>
        <v>0</v>
      </c>
      <c r="AD295" s="410">
        <f t="shared" si="77"/>
        <v>0</v>
      </c>
      <c r="AE295" s="410">
        <f t="shared" si="77"/>
        <v>0</v>
      </c>
      <c r="AF295" s="410">
        <f t="shared" si="77"/>
        <v>0</v>
      </c>
      <c r="AG295" s="410">
        <f t="shared" si="77"/>
        <v>0</v>
      </c>
      <c r="AH295" s="410">
        <f t="shared" si="77"/>
        <v>0</v>
      </c>
      <c r="AI295" s="410">
        <f t="shared" si="77"/>
        <v>0</v>
      </c>
      <c r="AJ295" s="410">
        <f t="shared" si="77"/>
        <v>0</v>
      </c>
      <c r="AK295" s="410">
        <f t="shared" si="77"/>
        <v>0</v>
      </c>
      <c r="AL295" s="410">
        <f t="shared" si="77"/>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 t="shared" ref="Y298:AL298" si="78">Y297</f>
        <v>0</v>
      </c>
      <c r="Z298" s="410">
        <f t="shared" si="78"/>
        <v>0</v>
      </c>
      <c r="AA298" s="410">
        <f t="shared" si="78"/>
        <v>0</v>
      </c>
      <c r="AB298" s="410">
        <f t="shared" si="78"/>
        <v>0</v>
      </c>
      <c r="AC298" s="410">
        <f t="shared" si="78"/>
        <v>0</v>
      </c>
      <c r="AD298" s="410">
        <f t="shared" si="78"/>
        <v>0</v>
      </c>
      <c r="AE298" s="410">
        <f t="shared" si="78"/>
        <v>0</v>
      </c>
      <c r="AF298" s="410">
        <f t="shared" si="78"/>
        <v>0</v>
      </c>
      <c r="AG298" s="410">
        <f t="shared" si="78"/>
        <v>0</v>
      </c>
      <c r="AH298" s="410">
        <f t="shared" si="78"/>
        <v>0</v>
      </c>
      <c r="AI298" s="410">
        <f t="shared" si="78"/>
        <v>0</v>
      </c>
      <c r="AJ298" s="410">
        <f t="shared" si="78"/>
        <v>0</v>
      </c>
      <c r="AK298" s="410">
        <f t="shared" si="78"/>
        <v>0</v>
      </c>
      <c r="AL298" s="410">
        <f t="shared" si="78"/>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 t="shared" ref="Y302:AL302" si="79">Y301</f>
        <v>0</v>
      </c>
      <c r="Z302" s="410">
        <f t="shared" si="79"/>
        <v>0</v>
      </c>
      <c r="AA302" s="410">
        <f t="shared" si="79"/>
        <v>0</v>
      </c>
      <c r="AB302" s="410">
        <f t="shared" si="79"/>
        <v>0</v>
      </c>
      <c r="AC302" s="410">
        <f t="shared" si="79"/>
        <v>0</v>
      </c>
      <c r="AD302" s="410">
        <f t="shared" si="79"/>
        <v>0</v>
      </c>
      <c r="AE302" s="410">
        <f t="shared" si="79"/>
        <v>0</v>
      </c>
      <c r="AF302" s="410">
        <f t="shared" si="79"/>
        <v>0</v>
      </c>
      <c r="AG302" s="410">
        <f t="shared" si="79"/>
        <v>0</v>
      </c>
      <c r="AH302" s="410">
        <f t="shared" si="79"/>
        <v>0</v>
      </c>
      <c r="AI302" s="410">
        <f t="shared" si="79"/>
        <v>0</v>
      </c>
      <c r="AJ302" s="410">
        <f t="shared" si="79"/>
        <v>0</v>
      </c>
      <c r="AK302" s="410">
        <f t="shared" si="79"/>
        <v>0</v>
      </c>
      <c r="AL302" s="410">
        <f t="shared" si="79"/>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c r="E304" s="294"/>
      <c r="F304" s="294"/>
      <c r="G304" s="294"/>
      <c r="H304" s="294"/>
      <c r="I304" s="294"/>
      <c r="J304" s="294"/>
      <c r="K304" s="294"/>
      <c r="L304" s="294"/>
      <c r="M304" s="294"/>
      <c r="N304" s="294">
        <v>12</v>
      </c>
      <c r="O304" s="294"/>
      <c r="P304" s="294"/>
      <c r="Q304" s="294"/>
      <c r="R304" s="294"/>
      <c r="S304" s="294"/>
      <c r="T304" s="294"/>
      <c r="U304" s="294"/>
      <c r="V304" s="294"/>
      <c r="W304" s="294"/>
      <c r="X304" s="294"/>
      <c r="Y304" s="425"/>
      <c r="Z304" s="409"/>
      <c r="AA304" s="409"/>
      <c r="AB304" s="409"/>
      <c r="AC304" s="409"/>
      <c r="AD304" s="409"/>
      <c r="AE304" s="409"/>
      <c r="AF304" s="409"/>
      <c r="AG304" s="414"/>
      <c r="AH304" s="414"/>
      <c r="AI304" s="414"/>
      <c r="AJ304" s="414"/>
      <c r="AK304" s="414"/>
      <c r="AL304" s="414"/>
      <c r="AM304" s="295">
        <f>SUM(Y304:AL304)</f>
        <v>0</v>
      </c>
    </row>
    <row r="305" spans="1:39" outlineLevel="1">
      <c r="B305" s="293" t="s">
        <v>289</v>
      </c>
      <c r="C305" s="290" t="s">
        <v>163</v>
      </c>
      <c r="D305" s="294"/>
      <c r="E305" s="294"/>
      <c r="F305" s="294"/>
      <c r="G305" s="294"/>
      <c r="H305" s="294"/>
      <c r="I305" s="294"/>
      <c r="J305" s="294"/>
      <c r="K305" s="294"/>
      <c r="L305" s="294"/>
      <c r="M305" s="294"/>
      <c r="N305" s="294">
        <f>N304</f>
        <v>12</v>
      </c>
      <c r="O305" s="294"/>
      <c r="P305" s="294"/>
      <c r="Q305" s="294"/>
      <c r="R305" s="294"/>
      <c r="S305" s="294"/>
      <c r="T305" s="294"/>
      <c r="U305" s="294"/>
      <c r="V305" s="294"/>
      <c r="W305" s="294"/>
      <c r="X305" s="294"/>
      <c r="Y305" s="410">
        <f t="shared" ref="Y305:AL305" si="80">Y304</f>
        <v>0</v>
      </c>
      <c r="Z305" s="410">
        <f t="shared" si="80"/>
        <v>0</v>
      </c>
      <c r="AA305" s="410">
        <f t="shared" si="80"/>
        <v>0</v>
      </c>
      <c r="AB305" s="410">
        <f t="shared" si="80"/>
        <v>0</v>
      </c>
      <c r="AC305" s="410">
        <f t="shared" si="80"/>
        <v>0</v>
      </c>
      <c r="AD305" s="410">
        <f t="shared" si="80"/>
        <v>0</v>
      </c>
      <c r="AE305" s="410">
        <f t="shared" si="80"/>
        <v>0</v>
      </c>
      <c r="AF305" s="410">
        <f t="shared" si="80"/>
        <v>0</v>
      </c>
      <c r="AG305" s="410">
        <f t="shared" si="80"/>
        <v>0</v>
      </c>
      <c r="AH305" s="410">
        <f t="shared" si="80"/>
        <v>0</v>
      </c>
      <c r="AI305" s="410">
        <f t="shared" si="80"/>
        <v>0</v>
      </c>
      <c r="AJ305" s="410">
        <f t="shared" si="80"/>
        <v>0</v>
      </c>
      <c r="AK305" s="410">
        <f t="shared" si="80"/>
        <v>0</v>
      </c>
      <c r="AL305" s="410">
        <f t="shared" si="80"/>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 t="shared" ref="Y308:AL308" si="81">Y307</f>
        <v>0</v>
      </c>
      <c r="Z308" s="410">
        <f t="shared" si="81"/>
        <v>0</v>
      </c>
      <c r="AA308" s="410">
        <f t="shared" si="81"/>
        <v>0</v>
      </c>
      <c r="AB308" s="410">
        <f t="shared" si="81"/>
        <v>0</v>
      </c>
      <c r="AC308" s="410">
        <f t="shared" si="81"/>
        <v>0</v>
      </c>
      <c r="AD308" s="410">
        <f t="shared" si="81"/>
        <v>0</v>
      </c>
      <c r="AE308" s="410">
        <f t="shared" si="81"/>
        <v>0</v>
      </c>
      <c r="AF308" s="410">
        <f t="shared" si="81"/>
        <v>0</v>
      </c>
      <c r="AG308" s="410">
        <f t="shared" si="81"/>
        <v>0</v>
      </c>
      <c r="AH308" s="410">
        <f t="shared" si="81"/>
        <v>0</v>
      </c>
      <c r="AI308" s="410">
        <f t="shared" si="81"/>
        <v>0</v>
      </c>
      <c r="AJ308" s="410">
        <f t="shared" si="81"/>
        <v>0</v>
      </c>
      <c r="AK308" s="410">
        <f t="shared" si="81"/>
        <v>0</v>
      </c>
      <c r="AL308" s="410">
        <f t="shared" si="81"/>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 t="shared" ref="Y311:AL311" si="82">Y310</f>
        <v>0</v>
      </c>
      <c r="Z311" s="410">
        <f t="shared" si="82"/>
        <v>0</v>
      </c>
      <c r="AA311" s="410">
        <f t="shared" si="82"/>
        <v>0</v>
      </c>
      <c r="AB311" s="410">
        <f t="shared" si="82"/>
        <v>0</v>
      </c>
      <c r="AC311" s="410">
        <f t="shared" si="82"/>
        <v>0</v>
      </c>
      <c r="AD311" s="410">
        <f t="shared" si="82"/>
        <v>0</v>
      </c>
      <c r="AE311" s="410">
        <f t="shared" si="82"/>
        <v>0</v>
      </c>
      <c r="AF311" s="410">
        <f t="shared" si="82"/>
        <v>0</v>
      </c>
      <c r="AG311" s="410">
        <f t="shared" si="82"/>
        <v>0</v>
      </c>
      <c r="AH311" s="410">
        <f t="shared" si="82"/>
        <v>0</v>
      </c>
      <c r="AI311" s="410">
        <f t="shared" si="82"/>
        <v>0</v>
      </c>
      <c r="AJ311" s="410">
        <f t="shared" si="82"/>
        <v>0</v>
      </c>
      <c r="AK311" s="410">
        <f t="shared" si="82"/>
        <v>0</v>
      </c>
      <c r="AL311" s="410">
        <f t="shared" si="82"/>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 t="shared" ref="Y314:AL314" si="83">Y313</f>
        <v>0</v>
      </c>
      <c r="Z314" s="410">
        <f t="shared" si="83"/>
        <v>0</v>
      </c>
      <c r="AA314" s="410">
        <f t="shared" si="83"/>
        <v>0</v>
      </c>
      <c r="AB314" s="410">
        <f t="shared" si="83"/>
        <v>0</v>
      </c>
      <c r="AC314" s="410">
        <f t="shared" si="83"/>
        <v>0</v>
      </c>
      <c r="AD314" s="410">
        <f t="shared" si="83"/>
        <v>0</v>
      </c>
      <c r="AE314" s="410">
        <f t="shared" si="83"/>
        <v>0</v>
      </c>
      <c r="AF314" s="410">
        <f t="shared" si="83"/>
        <v>0</v>
      </c>
      <c r="AG314" s="410">
        <f t="shared" si="83"/>
        <v>0</v>
      </c>
      <c r="AH314" s="410">
        <f t="shared" si="83"/>
        <v>0</v>
      </c>
      <c r="AI314" s="410">
        <f t="shared" si="83"/>
        <v>0</v>
      </c>
      <c r="AJ314" s="410">
        <f t="shared" si="83"/>
        <v>0</v>
      </c>
      <c r="AK314" s="410">
        <f t="shared" si="83"/>
        <v>0</v>
      </c>
      <c r="AL314" s="410">
        <f t="shared" si="83"/>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 t="shared" ref="Y317:AL317" si="84">Y316</f>
        <v>0</v>
      </c>
      <c r="Z317" s="410">
        <f t="shared" si="84"/>
        <v>0</v>
      </c>
      <c r="AA317" s="410">
        <f t="shared" si="84"/>
        <v>0</v>
      </c>
      <c r="AB317" s="410">
        <f t="shared" si="84"/>
        <v>0</v>
      </c>
      <c r="AC317" s="410">
        <f t="shared" si="84"/>
        <v>0</v>
      </c>
      <c r="AD317" s="410">
        <f t="shared" si="84"/>
        <v>0</v>
      </c>
      <c r="AE317" s="410">
        <f t="shared" si="84"/>
        <v>0</v>
      </c>
      <c r="AF317" s="410">
        <f t="shared" si="84"/>
        <v>0</v>
      </c>
      <c r="AG317" s="410">
        <f t="shared" si="84"/>
        <v>0</v>
      </c>
      <c r="AH317" s="410">
        <f t="shared" si="84"/>
        <v>0</v>
      </c>
      <c r="AI317" s="410">
        <f t="shared" si="84"/>
        <v>0</v>
      </c>
      <c r="AJ317" s="410">
        <f t="shared" si="84"/>
        <v>0</v>
      </c>
      <c r="AK317" s="410">
        <f t="shared" si="84"/>
        <v>0</v>
      </c>
      <c r="AL317" s="410">
        <f t="shared" si="84"/>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 t="shared" ref="Y320:AL320" si="85">Y319</f>
        <v>0</v>
      </c>
      <c r="Z320" s="410">
        <f t="shared" si="85"/>
        <v>0</v>
      </c>
      <c r="AA320" s="410">
        <f t="shared" si="85"/>
        <v>0</v>
      </c>
      <c r="AB320" s="410">
        <f t="shared" si="85"/>
        <v>0</v>
      </c>
      <c r="AC320" s="410">
        <f t="shared" si="85"/>
        <v>0</v>
      </c>
      <c r="AD320" s="410">
        <f t="shared" si="85"/>
        <v>0</v>
      </c>
      <c r="AE320" s="410">
        <f t="shared" si="85"/>
        <v>0</v>
      </c>
      <c r="AF320" s="410">
        <f t="shared" si="85"/>
        <v>0</v>
      </c>
      <c r="AG320" s="410">
        <f t="shared" si="85"/>
        <v>0</v>
      </c>
      <c r="AH320" s="410">
        <f t="shared" si="85"/>
        <v>0</v>
      </c>
      <c r="AI320" s="410">
        <f t="shared" si="85"/>
        <v>0</v>
      </c>
      <c r="AJ320" s="410">
        <f t="shared" si="85"/>
        <v>0</v>
      </c>
      <c r="AK320" s="410">
        <f t="shared" si="85"/>
        <v>0</v>
      </c>
      <c r="AL320" s="410">
        <f t="shared" si="85"/>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 t="shared" ref="Y323:AL323" si="86">Y322</f>
        <v>0</v>
      </c>
      <c r="Z323" s="410">
        <f t="shared" si="86"/>
        <v>0</v>
      </c>
      <c r="AA323" s="410">
        <f t="shared" si="86"/>
        <v>0</v>
      </c>
      <c r="AB323" s="410">
        <f t="shared" si="86"/>
        <v>0</v>
      </c>
      <c r="AC323" s="410">
        <f t="shared" si="86"/>
        <v>0</v>
      </c>
      <c r="AD323" s="410">
        <f t="shared" si="86"/>
        <v>0</v>
      </c>
      <c r="AE323" s="410">
        <f t="shared" si="86"/>
        <v>0</v>
      </c>
      <c r="AF323" s="410">
        <f t="shared" si="86"/>
        <v>0</v>
      </c>
      <c r="AG323" s="410">
        <f t="shared" si="86"/>
        <v>0</v>
      </c>
      <c r="AH323" s="410">
        <f t="shared" si="86"/>
        <v>0</v>
      </c>
      <c r="AI323" s="410">
        <f t="shared" si="86"/>
        <v>0</v>
      </c>
      <c r="AJ323" s="410">
        <f t="shared" si="86"/>
        <v>0</v>
      </c>
      <c r="AK323" s="410">
        <f t="shared" si="86"/>
        <v>0</v>
      </c>
      <c r="AL323" s="410">
        <f t="shared" si="86"/>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 t="shared" ref="Y327:AL327" si="87">Y326</f>
        <v>0</v>
      </c>
      <c r="Z327" s="410">
        <f t="shared" si="87"/>
        <v>0</v>
      </c>
      <c r="AA327" s="410">
        <f t="shared" si="87"/>
        <v>0</v>
      </c>
      <c r="AB327" s="410">
        <f t="shared" si="87"/>
        <v>0</v>
      </c>
      <c r="AC327" s="410">
        <f t="shared" si="87"/>
        <v>0</v>
      </c>
      <c r="AD327" s="410">
        <f t="shared" si="87"/>
        <v>0</v>
      </c>
      <c r="AE327" s="410">
        <f t="shared" si="87"/>
        <v>0</v>
      </c>
      <c r="AF327" s="410">
        <f t="shared" si="87"/>
        <v>0</v>
      </c>
      <c r="AG327" s="410">
        <f t="shared" si="87"/>
        <v>0</v>
      </c>
      <c r="AH327" s="410">
        <f t="shared" si="87"/>
        <v>0</v>
      </c>
      <c r="AI327" s="410">
        <f t="shared" si="87"/>
        <v>0</v>
      </c>
      <c r="AJ327" s="410">
        <f t="shared" si="87"/>
        <v>0</v>
      </c>
      <c r="AK327" s="410">
        <f t="shared" si="87"/>
        <v>0</v>
      </c>
      <c r="AL327" s="410">
        <f t="shared" si="87"/>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 t="shared" ref="Y330:AL330" si="88">Y329</f>
        <v>0</v>
      </c>
      <c r="Z330" s="410">
        <f t="shared" si="88"/>
        <v>0</v>
      </c>
      <c r="AA330" s="410">
        <f t="shared" si="88"/>
        <v>0</v>
      </c>
      <c r="AB330" s="410">
        <f t="shared" si="88"/>
        <v>0</v>
      </c>
      <c r="AC330" s="410">
        <f t="shared" si="88"/>
        <v>0</v>
      </c>
      <c r="AD330" s="410">
        <f t="shared" si="88"/>
        <v>0</v>
      </c>
      <c r="AE330" s="410">
        <f t="shared" si="88"/>
        <v>0</v>
      </c>
      <c r="AF330" s="410">
        <f t="shared" si="88"/>
        <v>0</v>
      </c>
      <c r="AG330" s="410">
        <f t="shared" si="88"/>
        <v>0</v>
      </c>
      <c r="AH330" s="410">
        <f t="shared" si="88"/>
        <v>0</v>
      </c>
      <c r="AI330" s="410">
        <f t="shared" si="88"/>
        <v>0</v>
      </c>
      <c r="AJ330" s="410">
        <f t="shared" si="88"/>
        <v>0</v>
      </c>
      <c r="AK330" s="410">
        <f t="shared" si="88"/>
        <v>0</v>
      </c>
      <c r="AL330" s="410">
        <f t="shared" si="88"/>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 t="shared" ref="Y333:AL333" si="89">Y332</f>
        <v>0</v>
      </c>
      <c r="Z333" s="410">
        <f t="shared" si="89"/>
        <v>0</v>
      </c>
      <c r="AA333" s="410">
        <f t="shared" si="89"/>
        <v>0</v>
      </c>
      <c r="AB333" s="410">
        <f t="shared" si="89"/>
        <v>0</v>
      </c>
      <c r="AC333" s="410">
        <f t="shared" si="89"/>
        <v>0</v>
      </c>
      <c r="AD333" s="410">
        <f t="shared" si="89"/>
        <v>0</v>
      </c>
      <c r="AE333" s="410">
        <f t="shared" si="89"/>
        <v>0</v>
      </c>
      <c r="AF333" s="410">
        <f t="shared" si="89"/>
        <v>0</v>
      </c>
      <c r="AG333" s="410">
        <f t="shared" si="89"/>
        <v>0</v>
      </c>
      <c r="AH333" s="410">
        <f t="shared" si="89"/>
        <v>0</v>
      </c>
      <c r="AI333" s="410">
        <f t="shared" si="89"/>
        <v>0</v>
      </c>
      <c r="AJ333" s="410">
        <f t="shared" si="89"/>
        <v>0</v>
      </c>
      <c r="AK333" s="410">
        <f t="shared" si="89"/>
        <v>0</v>
      </c>
      <c r="AL333" s="410">
        <f t="shared" si="89"/>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 t="shared" ref="Y337:AL337" si="90">Y336</f>
        <v>0</v>
      </c>
      <c r="Z337" s="410">
        <f t="shared" si="90"/>
        <v>0</v>
      </c>
      <c r="AA337" s="410">
        <f t="shared" si="90"/>
        <v>0</v>
      </c>
      <c r="AB337" s="410">
        <f t="shared" si="90"/>
        <v>0</v>
      </c>
      <c r="AC337" s="410">
        <f t="shared" si="90"/>
        <v>0</v>
      </c>
      <c r="AD337" s="410">
        <f t="shared" si="90"/>
        <v>0</v>
      </c>
      <c r="AE337" s="410">
        <f t="shared" si="90"/>
        <v>0</v>
      </c>
      <c r="AF337" s="410">
        <f t="shared" si="90"/>
        <v>0</v>
      </c>
      <c r="AG337" s="410">
        <f t="shared" si="90"/>
        <v>0</v>
      </c>
      <c r="AH337" s="410">
        <f t="shared" si="90"/>
        <v>0</v>
      </c>
      <c r="AI337" s="410">
        <f t="shared" si="90"/>
        <v>0</v>
      </c>
      <c r="AJ337" s="410">
        <f t="shared" si="90"/>
        <v>0</v>
      </c>
      <c r="AK337" s="410">
        <f t="shared" si="90"/>
        <v>0</v>
      </c>
      <c r="AL337" s="410">
        <f t="shared" si="90"/>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 t="shared" ref="Y340:AL340" si="91">Y339</f>
        <v>0</v>
      </c>
      <c r="Z340" s="410">
        <f t="shared" si="91"/>
        <v>0</v>
      </c>
      <c r="AA340" s="410">
        <f t="shared" si="91"/>
        <v>0</v>
      </c>
      <c r="AB340" s="410">
        <f t="shared" si="91"/>
        <v>0</v>
      </c>
      <c r="AC340" s="410">
        <f t="shared" si="91"/>
        <v>0</v>
      </c>
      <c r="AD340" s="410">
        <f t="shared" si="91"/>
        <v>0</v>
      </c>
      <c r="AE340" s="410">
        <f t="shared" si="91"/>
        <v>0</v>
      </c>
      <c r="AF340" s="410">
        <f t="shared" si="91"/>
        <v>0</v>
      </c>
      <c r="AG340" s="410">
        <f t="shared" si="91"/>
        <v>0</v>
      </c>
      <c r="AH340" s="410">
        <f t="shared" si="91"/>
        <v>0</v>
      </c>
      <c r="AI340" s="410">
        <f t="shared" si="91"/>
        <v>0</v>
      </c>
      <c r="AJ340" s="410">
        <f t="shared" si="91"/>
        <v>0</v>
      </c>
      <c r="AK340" s="410">
        <f t="shared" si="91"/>
        <v>0</v>
      </c>
      <c r="AL340" s="410">
        <f t="shared" si="91"/>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 t="shared" ref="Y343:AL343" si="92">Y342</f>
        <v>0</v>
      </c>
      <c r="Z343" s="410">
        <f t="shared" si="92"/>
        <v>0</v>
      </c>
      <c r="AA343" s="410">
        <f t="shared" si="92"/>
        <v>0</v>
      </c>
      <c r="AB343" s="410">
        <f t="shared" si="92"/>
        <v>0</v>
      </c>
      <c r="AC343" s="410">
        <f t="shared" si="92"/>
        <v>0</v>
      </c>
      <c r="AD343" s="410">
        <f t="shared" si="92"/>
        <v>0</v>
      </c>
      <c r="AE343" s="410">
        <f t="shared" si="92"/>
        <v>0</v>
      </c>
      <c r="AF343" s="410">
        <f t="shared" si="92"/>
        <v>0</v>
      </c>
      <c r="AG343" s="410">
        <f t="shared" si="92"/>
        <v>0</v>
      </c>
      <c r="AH343" s="410">
        <f t="shared" si="92"/>
        <v>0</v>
      </c>
      <c r="AI343" s="410">
        <f t="shared" si="92"/>
        <v>0</v>
      </c>
      <c r="AJ343" s="410">
        <f t="shared" si="92"/>
        <v>0</v>
      </c>
      <c r="AK343" s="410">
        <f t="shared" si="92"/>
        <v>0</v>
      </c>
      <c r="AL343" s="410">
        <f t="shared" si="92"/>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 t="shared" ref="Y346:AL346" si="93">Y345</f>
        <v>0</v>
      </c>
      <c r="Z346" s="410">
        <f t="shared" si="93"/>
        <v>0</v>
      </c>
      <c r="AA346" s="410">
        <f t="shared" si="93"/>
        <v>0</v>
      </c>
      <c r="AB346" s="410">
        <f t="shared" si="93"/>
        <v>0</v>
      </c>
      <c r="AC346" s="410">
        <f t="shared" si="93"/>
        <v>0</v>
      </c>
      <c r="AD346" s="410">
        <f t="shared" si="93"/>
        <v>0</v>
      </c>
      <c r="AE346" s="410">
        <f t="shared" si="93"/>
        <v>0</v>
      </c>
      <c r="AF346" s="410">
        <f t="shared" si="93"/>
        <v>0</v>
      </c>
      <c r="AG346" s="410">
        <f t="shared" si="93"/>
        <v>0</v>
      </c>
      <c r="AH346" s="410">
        <f t="shared" si="93"/>
        <v>0</v>
      </c>
      <c r="AI346" s="410">
        <f t="shared" si="93"/>
        <v>0</v>
      </c>
      <c r="AJ346" s="410">
        <f t="shared" si="93"/>
        <v>0</v>
      </c>
      <c r="AK346" s="410">
        <f t="shared" si="93"/>
        <v>0</v>
      </c>
      <c r="AL346" s="410">
        <f t="shared" si="93"/>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 t="shared" ref="Y349:AL349" si="94">Y348</f>
        <v>0</v>
      </c>
      <c r="Z349" s="410">
        <f t="shared" si="94"/>
        <v>0</v>
      </c>
      <c r="AA349" s="410">
        <f t="shared" si="94"/>
        <v>0</v>
      </c>
      <c r="AB349" s="410">
        <f t="shared" si="94"/>
        <v>0</v>
      </c>
      <c r="AC349" s="410">
        <f t="shared" si="94"/>
        <v>0</v>
      </c>
      <c r="AD349" s="410">
        <f t="shared" si="94"/>
        <v>0</v>
      </c>
      <c r="AE349" s="410">
        <f t="shared" si="94"/>
        <v>0</v>
      </c>
      <c r="AF349" s="410">
        <f t="shared" si="94"/>
        <v>0</v>
      </c>
      <c r="AG349" s="410">
        <f t="shared" si="94"/>
        <v>0</v>
      </c>
      <c r="AH349" s="410">
        <f t="shared" si="94"/>
        <v>0</v>
      </c>
      <c r="AI349" s="410">
        <f t="shared" si="94"/>
        <v>0</v>
      </c>
      <c r="AJ349" s="410">
        <f t="shared" si="94"/>
        <v>0</v>
      </c>
      <c r="AK349" s="410">
        <f t="shared" si="94"/>
        <v>0</v>
      </c>
      <c r="AL349" s="410">
        <f t="shared" si="94"/>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 t="shared" ref="Y352:AL352" si="95">Y351</f>
        <v>0</v>
      </c>
      <c r="Z352" s="410">
        <f t="shared" si="95"/>
        <v>0</v>
      </c>
      <c r="AA352" s="410">
        <f t="shared" si="95"/>
        <v>0</v>
      </c>
      <c r="AB352" s="410">
        <f t="shared" si="95"/>
        <v>0</v>
      </c>
      <c r="AC352" s="410">
        <f t="shared" si="95"/>
        <v>0</v>
      </c>
      <c r="AD352" s="410">
        <f t="shared" si="95"/>
        <v>0</v>
      </c>
      <c r="AE352" s="410">
        <f t="shared" si="95"/>
        <v>0</v>
      </c>
      <c r="AF352" s="410">
        <f t="shared" si="95"/>
        <v>0</v>
      </c>
      <c r="AG352" s="410">
        <f t="shared" si="95"/>
        <v>0</v>
      </c>
      <c r="AH352" s="410">
        <f t="shared" si="95"/>
        <v>0</v>
      </c>
      <c r="AI352" s="410">
        <f t="shared" si="95"/>
        <v>0</v>
      </c>
      <c r="AJ352" s="410">
        <f t="shared" si="95"/>
        <v>0</v>
      </c>
      <c r="AK352" s="410">
        <f t="shared" si="95"/>
        <v>0</v>
      </c>
      <c r="AL352" s="410">
        <f t="shared" si="95"/>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 t="shared" ref="Y355:AL355" si="96">Y354</f>
        <v>0</v>
      </c>
      <c r="Z355" s="410">
        <f t="shared" si="96"/>
        <v>0</v>
      </c>
      <c r="AA355" s="410">
        <f t="shared" si="96"/>
        <v>0</v>
      </c>
      <c r="AB355" s="410">
        <f t="shared" si="96"/>
        <v>0</v>
      </c>
      <c r="AC355" s="410">
        <f t="shared" si="96"/>
        <v>0</v>
      </c>
      <c r="AD355" s="410">
        <f t="shared" si="96"/>
        <v>0</v>
      </c>
      <c r="AE355" s="410">
        <f t="shared" si="96"/>
        <v>0</v>
      </c>
      <c r="AF355" s="410">
        <f t="shared" si="96"/>
        <v>0</v>
      </c>
      <c r="AG355" s="410">
        <f t="shared" si="96"/>
        <v>0</v>
      </c>
      <c r="AH355" s="410">
        <f t="shared" si="96"/>
        <v>0</v>
      </c>
      <c r="AI355" s="410">
        <f t="shared" si="96"/>
        <v>0</v>
      </c>
      <c r="AJ355" s="410">
        <f t="shared" si="96"/>
        <v>0</v>
      </c>
      <c r="AK355" s="410">
        <f t="shared" si="96"/>
        <v>0</v>
      </c>
      <c r="AL355" s="410">
        <f t="shared" si="96"/>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 t="shared" ref="Y358:AL358" si="97">Y357</f>
        <v>0</v>
      </c>
      <c r="Z358" s="410">
        <f t="shared" si="97"/>
        <v>0</v>
      </c>
      <c r="AA358" s="410">
        <f t="shared" si="97"/>
        <v>0</v>
      </c>
      <c r="AB358" s="410">
        <f t="shared" si="97"/>
        <v>0</v>
      </c>
      <c r="AC358" s="410">
        <f t="shared" si="97"/>
        <v>0</v>
      </c>
      <c r="AD358" s="410">
        <f t="shared" si="97"/>
        <v>0</v>
      </c>
      <c r="AE358" s="410">
        <f t="shared" si="97"/>
        <v>0</v>
      </c>
      <c r="AF358" s="410">
        <f t="shared" si="97"/>
        <v>0</v>
      </c>
      <c r="AG358" s="410">
        <f t="shared" si="97"/>
        <v>0</v>
      </c>
      <c r="AH358" s="410">
        <f t="shared" si="97"/>
        <v>0</v>
      </c>
      <c r="AI358" s="410">
        <f t="shared" si="97"/>
        <v>0</v>
      </c>
      <c r="AJ358" s="410">
        <f t="shared" si="97"/>
        <v>0</v>
      </c>
      <c r="AK358" s="410">
        <f t="shared" si="97"/>
        <v>0</v>
      </c>
      <c r="AL358" s="410">
        <f t="shared" si="97"/>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 t="shared" ref="Y361:AL361" si="98">Y360</f>
        <v>0</v>
      </c>
      <c r="Z361" s="410">
        <f t="shared" si="98"/>
        <v>0</v>
      </c>
      <c r="AA361" s="410">
        <f t="shared" si="98"/>
        <v>0</v>
      </c>
      <c r="AB361" s="410">
        <f t="shared" si="98"/>
        <v>0</v>
      </c>
      <c r="AC361" s="410">
        <f t="shared" si="98"/>
        <v>0</v>
      </c>
      <c r="AD361" s="410">
        <f t="shared" si="98"/>
        <v>0</v>
      </c>
      <c r="AE361" s="410">
        <f t="shared" si="98"/>
        <v>0</v>
      </c>
      <c r="AF361" s="410">
        <f t="shared" si="98"/>
        <v>0</v>
      </c>
      <c r="AG361" s="410">
        <f t="shared" si="98"/>
        <v>0</v>
      </c>
      <c r="AH361" s="410">
        <f t="shared" si="98"/>
        <v>0</v>
      </c>
      <c r="AI361" s="410">
        <f t="shared" si="98"/>
        <v>0</v>
      </c>
      <c r="AJ361" s="410">
        <f t="shared" si="98"/>
        <v>0</v>
      </c>
      <c r="AK361" s="410">
        <f t="shared" si="98"/>
        <v>0</v>
      </c>
      <c r="AL361" s="410">
        <f t="shared" si="98"/>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 t="shared" ref="Y364:AL364" si="99">Y363</f>
        <v>0</v>
      </c>
      <c r="Z364" s="410">
        <f t="shared" si="99"/>
        <v>0</v>
      </c>
      <c r="AA364" s="410">
        <f t="shared" si="99"/>
        <v>0</v>
      </c>
      <c r="AB364" s="410">
        <f t="shared" si="99"/>
        <v>0</v>
      </c>
      <c r="AC364" s="410">
        <f t="shared" si="99"/>
        <v>0</v>
      </c>
      <c r="AD364" s="410">
        <f t="shared" si="99"/>
        <v>0</v>
      </c>
      <c r="AE364" s="410">
        <f t="shared" si="99"/>
        <v>0</v>
      </c>
      <c r="AF364" s="410">
        <f t="shared" si="99"/>
        <v>0</v>
      </c>
      <c r="AG364" s="410">
        <f t="shared" si="99"/>
        <v>0</v>
      </c>
      <c r="AH364" s="410">
        <f t="shared" si="99"/>
        <v>0</v>
      </c>
      <c r="AI364" s="410">
        <f t="shared" si="99"/>
        <v>0</v>
      </c>
      <c r="AJ364" s="410">
        <f t="shared" si="99"/>
        <v>0</v>
      </c>
      <c r="AK364" s="410">
        <f t="shared" si="99"/>
        <v>0</v>
      </c>
      <c r="AL364" s="410">
        <f t="shared" si="99"/>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 t="shared" ref="Y367:AL367" si="100">Y366</f>
        <v>0</v>
      </c>
      <c r="Z367" s="410">
        <f t="shared" si="100"/>
        <v>0</v>
      </c>
      <c r="AA367" s="410">
        <f t="shared" si="100"/>
        <v>0</v>
      </c>
      <c r="AB367" s="410">
        <f t="shared" si="100"/>
        <v>0</v>
      </c>
      <c r="AC367" s="410">
        <f t="shared" si="100"/>
        <v>0</v>
      </c>
      <c r="AD367" s="410">
        <f t="shared" si="100"/>
        <v>0</v>
      </c>
      <c r="AE367" s="410">
        <f t="shared" si="100"/>
        <v>0</v>
      </c>
      <c r="AF367" s="410">
        <f t="shared" si="100"/>
        <v>0</v>
      </c>
      <c r="AG367" s="410">
        <f t="shared" si="100"/>
        <v>0</v>
      </c>
      <c r="AH367" s="410">
        <f t="shared" si="100"/>
        <v>0</v>
      </c>
      <c r="AI367" s="410">
        <f t="shared" si="100"/>
        <v>0</v>
      </c>
      <c r="AJ367" s="410">
        <f t="shared" si="100"/>
        <v>0</v>
      </c>
      <c r="AK367" s="410">
        <f t="shared" si="100"/>
        <v>0</v>
      </c>
      <c r="AL367" s="410">
        <f t="shared" si="100"/>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 t="shared" ref="Y370:AL370" si="101">Y369</f>
        <v>0</v>
      </c>
      <c r="Z370" s="410">
        <f t="shared" si="101"/>
        <v>0</v>
      </c>
      <c r="AA370" s="410">
        <f t="shared" si="101"/>
        <v>0</v>
      </c>
      <c r="AB370" s="410">
        <f t="shared" si="101"/>
        <v>0</v>
      </c>
      <c r="AC370" s="410">
        <f t="shared" si="101"/>
        <v>0</v>
      </c>
      <c r="AD370" s="410">
        <f t="shared" si="101"/>
        <v>0</v>
      </c>
      <c r="AE370" s="410">
        <f t="shared" si="101"/>
        <v>0</v>
      </c>
      <c r="AF370" s="410">
        <f t="shared" si="101"/>
        <v>0</v>
      </c>
      <c r="AG370" s="410">
        <f t="shared" si="101"/>
        <v>0</v>
      </c>
      <c r="AH370" s="410">
        <f t="shared" si="101"/>
        <v>0</v>
      </c>
      <c r="AI370" s="410">
        <f t="shared" si="101"/>
        <v>0</v>
      </c>
      <c r="AJ370" s="410">
        <f t="shared" si="101"/>
        <v>0</v>
      </c>
      <c r="AK370" s="410">
        <f t="shared" si="101"/>
        <v>0</v>
      </c>
      <c r="AL370" s="410">
        <f t="shared" si="101"/>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 t="shared" ref="Y373:AL373" si="102">Y372</f>
        <v>0</v>
      </c>
      <c r="Z373" s="410">
        <f t="shared" si="102"/>
        <v>0</v>
      </c>
      <c r="AA373" s="410">
        <f t="shared" si="102"/>
        <v>0</v>
      </c>
      <c r="AB373" s="410">
        <f t="shared" si="102"/>
        <v>0</v>
      </c>
      <c r="AC373" s="410">
        <f t="shared" si="102"/>
        <v>0</v>
      </c>
      <c r="AD373" s="410">
        <f t="shared" si="102"/>
        <v>0</v>
      </c>
      <c r="AE373" s="410">
        <f t="shared" si="102"/>
        <v>0</v>
      </c>
      <c r="AF373" s="410">
        <f t="shared" si="102"/>
        <v>0</v>
      </c>
      <c r="AG373" s="410">
        <f t="shared" si="102"/>
        <v>0</v>
      </c>
      <c r="AH373" s="410">
        <f t="shared" si="102"/>
        <v>0</v>
      </c>
      <c r="AI373" s="410">
        <f t="shared" si="102"/>
        <v>0</v>
      </c>
      <c r="AJ373" s="410">
        <f t="shared" si="102"/>
        <v>0</v>
      </c>
      <c r="AK373" s="410">
        <f t="shared" si="102"/>
        <v>0</v>
      </c>
      <c r="AL373" s="410">
        <f t="shared" si="102"/>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 t="shared" ref="Y376:AL376" si="103">Y375</f>
        <v>0</v>
      </c>
      <c r="Z376" s="410">
        <f t="shared" si="103"/>
        <v>0</v>
      </c>
      <c r="AA376" s="410">
        <f t="shared" si="103"/>
        <v>0</v>
      </c>
      <c r="AB376" s="410">
        <f t="shared" si="103"/>
        <v>0</v>
      </c>
      <c r="AC376" s="410">
        <f t="shared" si="103"/>
        <v>0</v>
      </c>
      <c r="AD376" s="410">
        <f t="shared" si="103"/>
        <v>0</v>
      </c>
      <c r="AE376" s="410">
        <f t="shared" si="103"/>
        <v>0</v>
      </c>
      <c r="AF376" s="410">
        <f t="shared" si="103"/>
        <v>0</v>
      </c>
      <c r="AG376" s="410">
        <f t="shared" si="103"/>
        <v>0</v>
      </c>
      <c r="AH376" s="410">
        <f t="shared" si="103"/>
        <v>0</v>
      </c>
      <c r="AI376" s="410">
        <f t="shared" si="103"/>
        <v>0</v>
      </c>
      <c r="AJ376" s="410">
        <f t="shared" si="103"/>
        <v>0</v>
      </c>
      <c r="AK376" s="410">
        <f t="shared" si="103"/>
        <v>0</v>
      </c>
      <c r="AL376" s="410">
        <f t="shared" si="103"/>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0</v>
      </c>
      <c r="E378" s="328"/>
      <c r="F378" s="328"/>
      <c r="G378" s="328"/>
      <c r="H378" s="328"/>
      <c r="I378" s="328"/>
      <c r="J378" s="328"/>
      <c r="K378" s="328"/>
      <c r="L378" s="328"/>
      <c r="M378" s="328"/>
      <c r="N378" s="328"/>
      <c r="O378" s="328">
        <f>SUM(O221:O376)</f>
        <v>0</v>
      </c>
      <c r="P378" s="328"/>
      <c r="Q378" s="328"/>
      <c r="R378" s="328"/>
      <c r="S378" s="328"/>
      <c r="T378" s="328"/>
      <c r="U378" s="328"/>
      <c r="V378" s="328"/>
      <c r="W378" s="328"/>
      <c r="X378" s="328"/>
      <c r="Y378" s="328">
        <f>IF(Y219="kWh",SUMPRODUCT(D221:D376,Y221:Y376))</f>
        <v>0</v>
      </c>
      <c r="Z378" s="328">
        <f>IF(Z219="kWh",SUMPRODUCT(D221:D376,Z221:Z376))</f>
        <v>0</v>
      </c>
      <c r="AA378" s="328">
        <f>IF(AA219="kw",SUMPRODUCT(N221:N376,O221:O376,AA221:AA376),SUMPRODUCT(D221:D376,AA221:AA376))</f>
        <v>0</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1.7233333333333333E-2</v>
      </c>
      <c r="Z381" s="340">
        <f>HLOOKUP(Z$35,'3.  Distribution Rates'!$C$122:$P$133,8,FALSE)</f>
        <v>1.6799999999999999E-2</v>
      </c>
      <c r="AA381" s="340">
        <f>HLOOKUP(AA$35,'3.  Distribution Rates'!$C$122:$P$133,8,FALSE)</f>
        <v>4.7832333333333326</v>
      </c>
      <c r="AB381" s="340">
        <f>HLOOKUP(AB$35,'3.  Distribution Rates'!$C$122:$P$133,8,FALSE)</f>
        <v>1.9987999999999999</v>
      </c>
      <c r="AC381" s="340">
        <f>HLOOKUP(AC$35,'3.  Distribution Rates'!$C$122:$P$133,8,FALSE)</f>
        <v>2.2579000000000007</v>
      </c>
      <c r="AD381" s="340">
        <f>HLOOKUP(AD$35,'3.  Distribution Rates'!$C$122:$P$133,8,FALSE)</f>
        <v>2.8113666666666663</v>
      </c>
      <c r="AE381" s="340">
        <f>HLOOKUP(AE$35,'3.  Distribution Rates'!$C$122:$P$133,8,FALSE)</f>
        <v>-8.900000000000001E-2</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7">
        <f t="shared" ref="AM382:AM387" si="104">SUM(Y382:AL382)</f>
        <v>0</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7">
        <f t="shared" si="104"/>
        <v>0</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7">
        <f t="shared" si="104"/>
        <v>0</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7">
        <f t="shared" si="104"/>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05">Y208*Y381</f>
        <v>0</v>
      </c>
      <c r="Z386" s="377">
        <f t="shared" si="105"/>
        <v>0</v>
      </c>
      <c r="AA386" s="377">
        <f t="shared" si="105"/>
        <v>0</v>
      </c>
      <c r="AB386" s="377">
        <f t="shared" si="105"/>
        <v>0</v>
      </c>
      <c r="AC386" s="377">
        <f t="shared" si="105"/>
        <v>0</v>
      </c>
      <c r="AD386" s="377">
        <f t="shared" si="105"/>
        <v>0</v>
      </c>
      <c r="AE386" s="377">
        <f t="shared" si="105"/>
        <v>0</v>
      </c>
      <c r="AF386" s="377">
        <f t="shared" si="105"/>
        <v>0</v>
      </c>
      <c r="AG386" s="377">
        <f t="shared" si="105"/>
        <v>0</v>
      </c>
      <c r="AH386" s="377">
        <f t="shared" si="105"/>
        <v>0</v>
      </c>
      <c r="AI386" s="377">
        <f t="shared" si="105"/>
        <v>0</v>
      </c>
      <c r="AJ386" s="377">
        <f t="shared" si="105"/>
        <v>0</v>
      </c>
      <c r="AK386" s="377">
        <f t="shared" si="105"/>
        <v>0</v>
      </c>
      <c r="AL386" s="377">
        <f t="shared" si="105"/>
        <v>0</v>
      </c>
      <c r="AM386" s="627">
        <f t="shared" si="104"/>
        <v>0</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106">Z378*Z381</f>
        <v>0</v>
      </c>
      <c r="AA387" s="377">
        <f t="shared" si="106"/>
        <v>0</v>
      </c>
      <c r="AB387" s="377">
        <f t="shared" si="106"/>
        <v>0</v>
      </c>
      <c r="AC387" s="377">
        <f t="shared" si="106"/>
        <v>0</v>
      </c>
      <c r="AD387" s="377">
        <f t="shared" si="106"/>
        <v>0</v>
      </c>
      <c r="AE387" s="377">
        <f t="shared" si="106"/>
        <v>0</v>
      </c>
      <c r="AF387" s="377">
        <f t="shared" si="106"/>
        <v>0</v>
      </c>
      <c r="AG387" s="377">
        <f t="shared" si="106"/>
        <v>0</v>
      </c>
      <c r="AH387" s="377">
        <f t="shared" si="106"/>
        <v>0</v>
      </c>
      <c r="AI387" s="377">
        <f t="shared" si="106"/>
        <v>0</v>
      </c>
      <c r="AJ387" s="377">
        <f t="shared" si="106"/>
        <v>0</v>
      </c>
      <c r="AK387" s="377">
        <f t="shared" si="106"/>
        <v>0</v>
      </c>
      <c r="AL387" s="377">
        <f t="shared" si="106"/>
        <v>0</v>
      </c>
      <c r="AM387" s="627">
        <f t="shared" si="104"/>
        <v>0</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0</v>
      </c>
      <c r="Z388" s="345">
        <f t="shared" ref="Z388:AE388" si="107">SUM(Z382:Z387)</f>
        <v>0</v>
      </c>
      <c r="AA388" s="345">
        <f t="shared" si="107"/>
        <v>0</v>
      </c>
      <c r="AB388" s="345">
        <f t="shared" si="107"/>
        <v>0</v>
      </c>
      <c r="AC388" s="345">
        <f t="shared" si="107"/>
        <v>0</v>
      </c>
      <c r="AD388" s="345">
        <f t="shared" si="107"/>
        <v>0</v>
      </c>
      <c r="AE388" s="345">
        <f t="shared" si="107"/>
        <v>0</v>
      </c>
      <c r="AF388" s="345">
        <f>SUM(AF382:AF387)</f>
        <v>0</v>
      </c>
      <c r="AG388" s="345">
        <f t="shared" ref="AG388:AL388" si="108">SUM(AG382:AG387)</f>
        <v>0</v>
      </c>
      <c r="AH388" s="345">
        <f t="shared" si="108"/>
        <v>0</v>
      </c>
      <c r="AI388" s="345">
        <f t="shared" si="108"/>
        <v>0</v>
      </c>
      <c r="AJ388" s="345">
        <f t="shared" si="108"/>
        <v>0</v>
      </c>
      <c r="AK388" s="345">
        <f t="shared" si="108"/>
        <v>0</v>
      </c>
      <c r="AL388" s="345">
        <f t="shared" si="108"/>
        <v>0</v>
      </c>
      <c r="AM388" s="406">
        <f>SUM(AM382:AM387)</f>
        <v>0</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109">Z379*Z381</f>
        <v>0</v>
      </c>
      <c r="AA389" s="346">
        <f t="shared" si="109"/>
        <v>0</v>
      </c>
      <c r="AB389" s="346">
        <f t="shared" si="109"/>
        <v>0</v>
      </c>
      <c r="AC389" s="346">
        <f t="shared" si="109"/>
        <v>0</v>
      </c>
      <c r="AD389" s="346">
        <f t="shared" si="109"/>
        <v>0</v>
      </c>
      <c r="AE389" s="346">
        <f t="shared" si="109"/>
        <v>0</v>
      </c>
      <c r="AF389" s="346">
        <f>AF379*AF381</f>
        <v>0</v>
      </c>
      <c r="AG389" s="346">
        <f t="shared" ref="AG389:AL389" si="110">AG379*AG381</f>
        <v>0</v>
      </c>
      <c r="AH389" s="346">
        <f t="shared" si="110"/>
        <v>0</v>
      </c>
      <c r="AI389" s="346">
        <f t="shared" si="110"/>
        <v>0</v>
      </c>
      <c r="AJ389" s="346">
        <f t="shared" si="110"/>
        <v>0</v>
      </c>
      <c r="AK389" s="346">
        <f t="shared" si="110"/>
        <v>0</v>
      </c>
      <c r="AL389" s="346">
        <f t="shared" si="110"/>
        <v>0</v>
      </c>
      <c r="AM389" s="406">
        <f>SUM(Y389:AL389)</f>
        <v>0</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0</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0</v>
      </c>
      <c r="Z392" s="290">
        <f>SUMPRODUCT(E221:E376,Z221:Z376)</f>
        <v>0</v>
      </c>
      <c r="AA392" s="290">
        <f t="shared" ref="AA392:AL392" si="111">IF(AA219="kw",SUMPRODUCT($N$221:$N$376,$P$221:$P$376,AA221:AA376),SUMPRODUCT($E$221:$E$376,AA221:AA376))</f>
        <v>0</v>
      </c>
      <c r="AB392" s="290">
        <f t="shared" si="111"/>
        <v>0</v>
      </c>
      <c r="AC392" s="290">
        <f t="shared" si="111"/>
        <v>0</v>
      </c>
      <c r="AD392" s="290">
        <f t="shared" si="111"/>
        <v>0</v>
      </c>
      <c r="AE392" s="290">
        <f t="shared" si="111"/>
        <v>0</v>
      </c>
      <c r="AF392" s="290">
        <f t="shared" si="111"/>
        <v>0</v>
      </c>
      <c r="AG392" s="290">
        <f t="shared" si="111"/>
        <v>0</v>
      </c>
      <c r="AH392" s="290">
        <f t="shared" si="111"/>
        <v>0</v>
      </c>
      <c r="AI392" s="290">
        <f t="shared" si="111"/>
        <v>0</v>
      </c>
      <c r="AJ392" s="290">
        <f t="shared" si="111"/>
        <v>0</v>
      </c>
      <c r="AK392" s="290">
        <f t="shared" si="111"/>
        <v>0</v>
      </c>
      <c r="AL392" s="290">
        <f t="shared" si="111"/>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112">IF(AA219="kw",SUMPRODUCT($N$221:$N$376,$Q$221:$Q$376,AA221:AA376),SUMPRODUCT($F$221:$F$376,AA221:AA376))</f>
        <v>0</v>
      </c>
      <c r="AB393" s="290">
        <f t="shared" si="112"/>
        <v>0</v>
      </c>
      <c r="AC393" s="290">
        <f t="shared" si="112"/>
        <v>0</v>
      </c>
      <c r="AD393" s="290">
        <f t="shared" si="112"/>
        <v>0</v>
      </c>
      <c r="AE393" s="290">
        <f t="shared" si="112"/>
        <v>0</v>
      </c>
      <c r="AF393" s="290">
        <f t="shared" si="112"/>
        <v>0</v>
      </c>
      <c r="AG393" s="290">
        <f t="shared" si="112"/>
        <v>0</v>
      </c>
      <c r="AH393" s="290">
        <f t="shared" si="112"/>
        <v>0</v>
      </c>
      <c r="AI393" s="290">
        <f t="shared" si="112"/>
        <v>0</v>
      </c>
      <c r="AJ393" s="290">
        <f t="shared" si="112"/>
        <v>0</v>
      </c>
      <c r="AK393" s="290">
        <f t="shared" si="112"/>
        <v>0</v>
      </c>
      <c r="AL393" s="290">
        <f t="shared" si="112"/>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113">IF(AA219="kw",SUMPRODUCT($N$221:$N$376,$R$221:$R$376,AA221:AA376),SUMPRODUCT($G$221:$G$376,AA221:AA376))</f>
        <v>0</v>
      </c>
      <c r="AB394" s="290">
        <f t="shared" si="113"/>
        <v>0</v>
      </c>
      <c r="AC394" s="290">
        <f t="shared" si="113"/>
        <v>0</v>
      </c>
      <c r="AD394" s="290">
        <f t="shared" si="113"/>
        <v>0</v>
      </c>
      <c r="AE394" s="290">
        <f t="shared" si="113"/>
        <v>0</v>
      </c>
      <c r="AF394" s="290">
        <f t="shared" si="113"/>
        <v>0</v>
      </c>
      <c r="AG394" s="290">
        <f t="shared" si="113"/>
        <v>0</v>
      </c>
      <c r="AH394" s="290">
        <f t="shared" si="113"/>
        <v>0</v>
      </c>
      <c r="AI394" s="290">
        <f t="shared" si="113"/>
        <v>0</v>
      </c>
      <c r="AJ394" s="290">
        <f t="shared" si="113"/>
        <v>0</v>
      </c>
      <c r="AK394" s="290">
        <f t="shared" si="113"/>
        <v>0</v>
      </c>
      <c r="AL394" s="290">
        <f t="shared" si="113"/>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0</v>
      </c>
      <c r="Z395" s="325">
        <f>SUMPRODUCT(H221:H376,Z221:Z376)</f>
        <v>0</v>
      </c>
      <c r="AA395" s="325">
        <f t="shared" ref="AA395:AL395" si="114">IF(AA219="kw",SUMPRODUCT($N$221:$N$376,$S$221:$S$376,AA221:AA376),SUMPRODUCT($H$221:$H$376,AA221:AA376))</f>
        <v>0</v>
      </c>
      <c r="AB395" s="325">
        <f t="shared" si="114"/>
        <v>0</v>
      </c>
      <c r="AC395" s="325">
        <f t="shared" si="114"/>
        <v>0</v>
      </c>
      <c r="AD395" s="325">
        <f t="shared" si="114"/>
        <v>0</v>
      </c>
      <c r="AE395" s="325">
        <f t="shared" si="114"/>
        <v>0</v>
      </c>
      <c r="AF395" s="325">
        <f t="shared" si="114"/>
        <v>0</v>
      </c>
      <c r="AG395" s="325">
        <f t="shared" si="114"/>
        <v>0</v>
      </c>
      <c r="AH395" s="325">
        <f t="shared" si="114"/>
        <v>0</v>
      </c>
      <c r="AI395" s="325">
        <f t="shared" si="114"/>
        <v>0</v>
      </c>
      <c r="AJ395" s="325">
        <f t="shared" si="114"/>
        <v>0</v>
      </c>
      <c r="AK395" s="325">
        <f t="shared" si="114"/>
        <v>0</v>
      </c>
      <c r="AL395" s="325">
        <f t="shared" si="114"/>
        <v>0</v>
      </c>
      <c r="AM395" s="385"/>
    </row>
    <row r="396" spans="2:39" ht="21" customHeight="1">
      <c r="B396" s="367" t="s">
        <v>587</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8" t="s">
        <v>526</v>
      </c>
      <c r="E399" s="252"/>
      <c r="F399" s="590"/>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28" t="s">
        <v>211</v>
      </c>
      <c r="C400" s="830" t="s">
        <v>33</v>
      </c>
      <c r="D400" s="283" t="s">
        <v>422</v>
      </c>
      <c r="E400" s="832" t="s">
        <v>209</v>
      </c>
      <c r="F400" s="833"/>
      <c r="G400" s="833"/>
      <c r="H400" s="833"/>
      <c r="I400" s="833"/>
      <c r="J400" s="833"/>
      <c r="K400" s="833"/>
      <c r="L400" s="833"/>
      <c r="M400" s="834"/>
      <c r="N400" s="835" t="s">
        <v>213</v>
      </c>
      <c r="O400" s="283" t="s">
        <v>423</v>
      </c>
      <c r="P400" s="832" t="s">
        <v>212</v>
      </c>
      <c r="Q400" s="833"/>
      <c r="R400" s="833"/>
      <c r="S400" s="833"/>
      <c r="T400" s="833"/>
      <c r="U400" s="833"/>
      <c r="V400" s="833"/>
      <c r="W400" s="833"/>
      <c r="X400" s="834"/>
      <c r="Y400" s="825" t="s">
        <v>243</v>
      </c>
      <c r="Z400" s="826"/>
      <c r="AA400" s="826"/>
      <c r="AB400" s="826"/>
      <c r="AC400" s="826"/>
      <c r="AD400" s="826"/>
      <c r="AE400" s="826"/>
      <c r="AF400" s="826"/>
      <c r="AG400" s="826"/>
      <c r="AH400" s="826"/>
      <c r="AI400" s="826"/>
      <c r="AJ400" s="826"/>
      <c r="AK400" s="826"/>
      <c r="AL400" s="826"/>
      <c r="AM400" s="827"/>
    </row>
    <row r="401" spans="1:39" ht="61.5" customHeight="1">
      <c r="B401" s="829"/>
      <c r="C401" s="831"/>
      <c r="D401" s="284">
        <v>2017</v>
      </c>
      <c r="E401" s="284">
        <v>2018</v>
      </c>
      <c r="F401" s="284">
        <v>2019</v>
      </c>
      <c r="G401" s="284">
        <v>2020</v>
      </c>
      <c r="H401" s="284">
        <v>2021</v>
      </c>
      <c r="I401" s="284">
        <v>2022</v>
      </c>
      <c r="J401" s="284">
        <v>2023</v>
      </c>
      <c r="K401" s="284">
        <v>2024</v>
      </c>
      <c r="L401" s="284">
        <v>2025</v>
      </c>
      <c r="M401" s="284">
        <v>2026</v>
      </c>
      <c r="N401" s="836"/>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General Service &lt; 50 kW</v>
      </c>
      <c r="AA401" s="284" t="str">
        <f>'1.  LRAMVA Summary'!F52</f>
        <v>General Service 50 - 4,999 kW</v>
      </c>
      <c r="AB401" s="284" t="str">
        <f>'1.  LRAMVA Summary'!G52</f>
        <v>General Service 3,000 - 4,999 kW</v>
      </c>
      <c r="AC401" s="284" t="str">
        <f>'1.  LRAMVA Summary'!H52</f>
        <v>Large Use - Regular</v>
      </c>
      <c r="AD401" s="284" t="str">
        <f>'1.  LRAMVA Summary'!I52</f>
        <v>Large Use - 3TS</v>
      </c>
      <c r="AE401" s="284" t="str">
        <f>'1.  LRAMVA Summary'!J52</f>
        <v>Large Use - Ford Annex</v>
      </c>
      <c r="AF401" s="284" t="str">
        <f>'1.  LRAMVA Summary'!K52</f>
        <v>Other</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v>
      </c>
      <c r="AD402" s="290" t="str">
        <f>'1.  LRAMVA Summary'!I53</f>
        <v>kW</v>
      </c>
      <c r="AE402" s="290" t="str">
        <f>'1.  LRAMVA Summary'!J53</f>
        <v>kW</v>
      </c>
      <c r="AF402" s="290" t="str">
        <f>'1.  LRAMVA Summary'!K53</f>
        <v>kW</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 t="shared" ref="Y405:AL405" si="115">Y404</f>
        <v>0</v>
      </c>
      <c r="Z405" s="410">
        <f t="shared" si="115"/>
        <v>0</v>
      </c>
      <c r="AA405" s="410">
        <f t="shared" si="115"/>
        <v>0</v>
      </c>
      <c r="AB405" s="410">
        <f t="shared" si="115"/>
        <v>0</v>
      </c>
      <c r="AC405" s="410">
        <f t="shared" si="115"/>
        <v>0</v>
      </c>
      <c r="AD405" s="410">
        <f t="shared" si="115"/>
        <v>0</v>
      </c>
      <c r="AE405" s="410">
        <f t="shared" si="115"/>
        <v>0</v>
      </c>
      <c r="AF405" s="410">
        <f t="shared" si="115"/>
        <v>0</v>
      </c>
      <c r="AG405" s="410">
        <f t="shared" si="115"/>
        <v>0</v>
      </c>
      <c r="AH405" s="410">
        <f t="shared" si="115"/>
        <v>0</v>
      </c>
      <c r="AI405" s="410">
        <f t="shared" si="115"/>
        <v>0</v>
      </c>
      <c r="AJ405" s="410">
        <f t="shared" si="115"/>
        <v>0</v>
      </c>
      <c r="AK405" s="410">
        <f t="shared" si="115"/>
        <v>0</v>
      </c>
      <c r="AL405" s="410">
        <f t="shared" si="115"/>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 t="shared" ref="Y408:AL408" si="116">Y407</f>
        <v>0</v>
      </c>
      <c r="Z408" s="410">
        <f t="shared" si="116"/>
        <v>0</v>
      </c>
      <c r="AA408" s="410">
        <f t="shared" si="116"/>
        <v>0</v>
      </c>
      <c r="AB408" s="410">
        <f t="shared" si="116"/>
        <v>0</v>
      </c>
      <c r="AC408" s="410">
        <f t="shared" si="116"/>
        <v>0</v>
      </c>
      <c r="AD408" s="410">
        <f t="shared" si="116"/>
        <v>0</v>
      </c>
      <c r="AE408" s="410">
        <f t="shared" si="116"/>
        <v>0</v>
      </c>
      <c r="AF408" s="410">
        <f t="shared" si="116"/>
        <v>0</v>
      </c>
      <c r="AG408" s="410">
        <f t="shared" si="116"/>
        <v>0</v>
      </c>
      <c r="AH408" s="410">
        <f t="shared" si="116"/>
        <v>0</v>
      </c>
      <c r="AI408" s="410">
        <f t="shared" si="116"/>
        <v>0</v>
      </c>
      <c r="AJ408" s="410">
        <f t="shared" si="116"/>
        <v>0</v>
      </c>
      <c r="AK408" s="410">
        <f t="shared" si="116"/>
        <v>0</v>
      </c>
      <c r="AL408" s="410">
        <f t="shared" si="116"/>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 t="shared" ref="Y411:AL411" si="117">Y410</f>
        <v>0</v>
      </c>
      <c r="Z411" s="410">
        <f t="shared" si="117"/>
        <v>0</v>
      </c>
      <c r="AA411" s="410">
        <f t="shared" si="117"/>
        <v>0</v>
      </c>
      <c r="AB411" s="410">
        <f t="shared" si="117"/>
        <v>0</v>
      </c>
      <c r="AC411" s="410">
        <f t="shared" si="117"/>
        <v>0</v>
      </c>
      <c r="AD411" s="410">
        <f t="shared" si="117"/>
        <v>0</v>
      </c>
      <c r="AE411" s="410">
        <f t="shared" si="117"/>
        <v>0</v>
      </c>
      <c r="AF411" s="410">
        <f t="shared" si="117"/>
        <v>0</v>
      </c>
      <c r="AG411" s="410">
        <f t="shared" si="117"/>
        <v>0</v>
      </c>
      <c r="AH411" s="410">
        <f t="shared" si="117"/>
        <v>0</v>
      </c>
      <c r="AI411" s="410">
        <f t="shared" si="117"/>
        <v>0</v>
      </c>
      <c r="AJ411" s="410">
        <f t="shared" si="117"/>
        <v>0</v>
      </c>
      <c r="AK411" s="410">
        <f t="shared" si="117"/>
        <v>0</v>
      </c>
      <c r="AL411" s="410">
        <f t="shared" si="117"/>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680</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 t="shared" ref="Y414:AL414" si="118">Y413</f>
        <v>0</v>
      </c>
      <c r="Z414" s="410">
        <f t="shared" si="118"/>
        <v>0</v>
      </c>
      <c r="AA414" s="410">
        <f t="shared" si="118"/>
        <v>0</v>
      </c>
      <c r="AB414" s="410">
        <f t="shared" si="118"/>
        <v>0</v>
      </c>
      <c r="AC414" s="410">
        <f t="shared" si="118"/>
        <v>0</v>
      </c>
      <c r="AD414" s="410">
        <f t="shared" si="118"/>
        <v>0</v>
      </c>
      <c r="AE414" s="410">
        <f t="shared" si="118"/>
        <v>0</v>
      </c>
      <c r="AF414" s="410">
        <f t="shared" si="118"/>
        <v>0</v>
      </c>
      <c r="AG414" s="410">
        <f t="shared" si="118"/>
        <v>0</v>
      </c>
      <c r="AH414" s="410">
        <f t="shared" si="118"/>
        <v>0</v>
      </c>
      <c r="AI414" s="410">
        <f t="shared" si="118"/>
        <v>0</v>
      </c>
      <c r="AJ414" s="410">
        <f t="shared" si="118"/>
        <v>0</v>
      </c>
      <c r="AK414" s="410">
        <f t="shared" si="118"/>
        <v>0</v>
      </c>
      <c r="AL414" s="410">
        <f t="shared" si="118"/>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 t="shared" ref="Y417:AL417" si="119">Y416</f>
        <v>0</v>
      </c>
      <c r="Z417" s="410">
        <f t="shared" si="119"/>
        <v>0</v>
      </c>
      <c r="AA417" s="410">
        <f t="shared" si="119"/>
        <v>0</v>
      </c>
      <c r="AB417" s="410">
        <f t="shared" si="119"/>
        <v>0</v>
      </c>
      <c r="AC417" s="410">
        <f t="shared" si="119"/>
        <v>0</v>
      </c>
      <c r="AD417" s="410">
        <f t="shared" si="119"/>
        <v>0</v>
      </c>
      <c r="AE417" s="410">
        <f t="shared" si="119"/>
        <v>0</v>
      </c>
      <c r="AF417" s="410">
        <f t="shared" si="119"/>
        <v>0</v>
      </c>
      <c r="AG417" s="410">
        <f t="shared" si="119"/>
        <v>0</v>
      </c>
      <c r="AH417" s="410">
        <f t="shared" si="119"/>
        <v>0</v>
      </c>
      <c r="AI417" s="410">
        <f t="shared" si="119"/>
        <v>0</v>
      </c>
      <c r="AJ417" s="410">
        <f t="shared" si="119"/>
        <v>0</v>
      </c>
      <c r="AK417" s="410">
        <f t="shared" si="119"/>
        <v>0</v>
      </c>
      <c r="AL417" s="410">
        <f t="shared" si="119"/>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 t="shared" ref="Y421:AL421" si="120">Y420</f>
        <v>0</v>
      </c>
      <c r="Z421" s="410">
        <f t="shared" si="120"/>
        <v>0</v>
      </c>
      <c r="AA421" s="410">
        <f t="shared" si="120"/>
        <v>0</v>
      </c>
      <c r="AB421" s="410">
        <f t="shared" si="120"/>
        <v>0</v>
      </c>
      <c r="AC421" s="410">
        <f t="shared" si="120"/>
        <v>0</v>
      </c>
      <c r="AD421" s="410">
        <f t="shared" si="120"/>
        <v>0</v>
      </c>
      <c r="AE421" s="410">
        <f t="shared" si="120"/>
        <v>0</v>
      </c>
      <c r="AF421" s="410">
        <f t="shared" si="120"/>
        <v>0</v>
      </c>
      <c r="AG421" s="410">
        <f t="shared" si="120"/>
        <v>0</v>
      </c>
      <c r="AH421" s="410">
        <f t="shared" si="120"/>
        <v>0</v>
      </c>
      <c r="AI421" s="410">
        <f t="shared" si="120"/>
        <v>0</v>
      </c>
      <c r="AJ421" s="410">
        <f t="shared" si="120"/>
        <v>0</v>
      </c>
      <c r="AK421" s="410">
        <f t="shared" si="120"/>
        <v>0</v>
      </c>
      <c r="AL421" s="410">
        <f t="shared" si="120"/>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 t="shared" ref="Y424:AL424" si="121">Y423</f>
        <v>0</v>
      </c>
      <c r="Z424" s="410">
        <f t="shared" si="121"/>
        <v>0</v>
      </c>
      <c r="AA424" s="410">
        <f t="shared" si="121"/>
        <v>0</v>
      </c>
      <c r="AB424" s="410">
        <f t="shared" si="121"/>
        <v>0</v>
      </c>
      <c r="AC424" s="410">
        <f t="shared" si="121"/>
        <v>0</v>
      </c>
      <c r="AD424" s="410">
        <f t="shared" si="121"/>
        <v>0</v>
      </c>
      <c r="AE424" s="410">
        <f t="shared" si="121"/>
        <v>0</v>
      </c>
      <c r="AF424" s="410">
        <f t="shared" si="121"/>
        <v>0</v>
      </c>
      <c r="AG424" s="410">
        <f t="shared" si="121"/>
        <v>0</v>
      </c>
      <c r="AH424" s="410">
        <f t="shared" si="121"/>
        <v>0</v>
      </c>
      <c r="AI424" s="410">
        <f t="shared" si="121"/>
        <v>0</v>
      </c>
      <c r="AJ424" s="410">
        <f t="shared" si="121"/>
        <v>0</v>
      </c>
      <c r="AK424" s="410">
        <f t="shared" si="121"/>
        <v>0</v>
      </c>
      <c r="AL424" s="410">
        <f t="shared" si="121"/>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 t="shared" ref="Y427:AL427" si="122">Y426</f>
        <v>0</v>
      </c>
      <c r="Z427" s="410">
        <f t="shared" si="122"/>
        <v>0</v>
      </c>
      <c r="AA427" s="410">
        <f t="shared" si="122"/>
        <v>0</v>
      </c>
      <c r="AB427" s="410">
        <f t="shared" si="122"/>
        <v>0</v>
      </c>
      <c r="AC427" s="410">
        <f t="shared" si="122"/>
        <v>0</v>
      </c>
      <c r="AD427" s="410">
        <f t="shared" si="122"/>
        <v>0</v>
      </c>
      <c r="AE427" s="410">
        <f t="shared" si="122"/>
        <v>0</v>
      </c>
      <c r="AF427" s="410">
        <f t="shared" si="122"/>
        <v>0</v>
      </c>
      <c r="AG427" s="410">
        <f t="shared" si="122"/>
        <v>0</v>
      </c>
      <c r="AH427" s="410">
        <f t="shared" si="122"/>
        <v>0</v>
      </c>
      <c r="AI427" s="410">
        <f t="shared" si="122"/>
        <v>0</v>
      </c>
      <c r="AJ427" s="410">
        <f t="shared" si="122"/>
        <v>0</v>
      </c>
      <c r="AK427" s="410">
        <f t="shared" si="122"/>
        <v>0</v>
      </c>
      <c r="AL427" s="410">
        <f t="shared" si="122"/>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 t="shared" ref="Y430:AL430" si="123">Y429</f>
        <v>0</v>
      </c>
      <c r="Z430" s="410">
        <f t="shared" si="123"/>
        <v>0</v>
      </c>
      <c r="AA430" s="410">
        <f t="shared" si="123"/>
        <v>0</v>
      </c>
      <c r="AB430" s="410">
        <f t="shared" si="123"/>
        <v>0</v>
      </c>
      <c r="AC430" s="410">
        <f t="shared" si="123"/>
        <v>0</v>
      </c>
      <c r="AD430" s="410">
        <f t="shared" si="123"/>
        <v>0</v>
      </c>
      <c r="AE430" s="410">
        <f t="shared" si="123"/>
        <v>0</v>
      </c>
      <c r="AF430" s="410">
        <f t="shared" si="123"/>
        <v>0</v>
      </c>
      <c r="AG430" s="410">
        <f t="shared" si="123"/>
        <v>0</v>
      </c>
      <c r="AH430" s="410">
        <f t="shared" si="123"/>
        <v>0</v>
      </c>
      <c r="AI430" s="410">
        <f t="shared" si="123"/>
        <v>0</v>
      </c>
      <c r="AJ430" s="410">
        <f t="shared" si="123"/>
        <v>0</v>
      </c>
      <c r="AK430" s="410">
        <f t="shared" si="123"/>
        <v>0</v>
      </c>
      <c r="AL430" s="410">
        <f t="shared" si="123"/>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 t="shared" ref="Y433:AL433" si="124">Y432</f>
        <v>0</v>
      </c>
      <c r="Z433" s="410">
        <f t="shared" si="124"/>
        <v>0</v>
      </c>
      <c r="AA433" s="410">
        <f t="shared" si="124"/>
        <v>0</v>
      </c>
      <c r="AB433" s="410">
        <f t="shared" si="124"/>
        <v>0</v>
      </c>
      <c r="AC433" s="410">
        <f t="shared" si="124"/>
        <v>0</v>
      </c>
      <c r="AD433" s="410">
        <f t="shared" si="124"/>
        <v>0</v>
      </c>
      <c r="AE433" s="410">
        <f t="shared" si="124"/>
        <v>0</v>
      </c>
      <c r="AF433" s="410">
        <f t="shared" si="124"/>
        <v>0</v>
      </c>
      <c r="AG433" s="410">
        <f t="shared" si="124"/>
        <v>0</v>
      </c>
      <c r="AH433" s="410">
        <f t="shared" si="124"/>
        <v>0</v>
      </c>
      <c r="AI433" s="410">
        <f t="shared" si="124"/>
        <v>0</v>
      </c>
      <c r="AJ433" s="410">
        <f t="shared" si="124"/>
        <v>0</v>
      </c>
      <c r="AK433" s="410">
        <f t="shared" si="124"/>
        <v>0</v>
      </c>
      <c r="AL433" s="410">
        <f t="shared" si="124"/>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 t="shared" ref="Y437:AL437" si="125">Y436</f>
        <v>0</v>
      </c>
      <c r="Z437" s="410">
        <f t="shared" si="125"/>
        <v>0</v>
      </c>
      <c r="AA437" s="410">
        <f t="shared" si="125"/>
        <v>0</v>
      </c>
      <c r="AB437" s="410">
        <f t="shared" si="125"/>
        <v>0</v>
      </c>
      <c r="AC437" s="410">
        <f t="shared" si="125"/>
        <v>0</v>
      </c>
      <c r="AD437" s="410">
        <f t="shared" si="125"/>
        <v>0</v>
      </c>
      <c r="AE437" s="410">
        <f t="shared" si="125"/>
        <v>0</v>
      </c>
      <c r="AF437" s="410">
        <f t="shared" si="125"/>
        <v>0</v>
      </c>
      <c r="AG437" s="410">
        <f t="shared" si="125"/>
        <v>0</v>
      </c>
      <c r="AH437" s="410">
        <f t="shared" si="125"/>
        <v>0</v>
      </c>
      <c r="AI437" s="410">
        <f t="shared" si="125"/>
        <v>0</v>
      </c>
      <c r="AJ437" s="410">
        <f t="shared" si="125"/>
        <v>0</v>
      </c>
      <c r="AK437" s="410">
        <f t="shared" si="125"/>
        <v>0</v>
      </c>
      <c r="AL437" s="410">
        <f t="shared" si="125"/>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 t="shared" ref="Y440:AL440" si="126">Y439</f>
        <v>0</v>
      </c>
      <c r="Z440" s="410">
        <f t="shared" si="126"/>
        <v>0</v>
      </c>
      <c r="AA440" s="410">
        <f t="shared" si="126"/>
        <v>0</v>
      </c>
      <c r="AB440" s="410">
        <f t="shared" si="126"/>
        <v>0</v>
      </c>
      <c r="AC440" s="410">
        <f t="shared" si="126"/>
        <v>0</v>
      </c>
      <c r="AD440" s="410">
        <f t="shared" si="126"/>
        <v>0</v>
      </c>
      <c r="AE440" s="410">
        <f t="shared" si="126"/>
        <v>0</v>
      </c>
      <c r="AF440" s="410">
        <f t="shared" si="126"/>
        <v>0</v>
      </c>
      <c r="AG440" s="410">
        <f t="shared" si="126"/>
        <v>0</v>
      </c>
      <c r="AH440" s="410">
        <f t="shared" si="126"/>
        <v>0</v>
      </c>
      <c r="AI440" s="410">
        <f t="shared" si="126"/>
        <v>0</v>
      </c>
      <c r="AJ440" s="410">
        <f t="shared" si="126"/>
        <v>0</v>
      </c>
      <c r="AK440" s="410">
        <f t="shared" si="126"/>
        <v>0</v>
      </c>
      <c r="AL440" s="410">
        <f t="shared" si="126"/>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 t="shared" ref="Y443:AL443" si="127">Y442</f>
        <v>0</v>
      </c>
      <c r="Z443" s="410">
        <f t="shared" si="127"/>
        <v>0</v>
      </c>
      <c r="AA443" s="410">
        <f t="shared" si="127"/>
        <v>0</v>
      </c>
      <c r="AB443" s="410">
        <f t="shared" si="127"/>
        <v>0</v>
      </c>
      <c r="AC443" s="410">
        <f t="shared" si="127"/>
        <v>0</v>
      </c>
      <c r="AD443" s="410">
        <f t="shared" si="127"/>
        <v>0</v>
      </c>
      <c r="AE443" s="410">
        <f t="shared" si="127"/>
        <v>0</v>
      </c>
      <c r="AF443" s="410">
        <f t="shared" si="127"/>
        <v>0</v>
      </c>
      <c r="AG443" s="410">
        <f t="shared" si="127"/>
        <v>0</v>
      </c>
      <c r="AH443" s="410">
        <f t="shared" si="127"/>
        <v>0</v>
      </c>
      <c r="AI443" s="410">
        <f t="shared" si="127"/>
        <v>0</v>
      </c>
      <c r="AJ443" s="410">
        <f t="shared" si="127"/>
        <v>0</v>
      </c>
      <c r="AK443" s="410">
        <f t="shared" si="127"/>
        <v>0</v>
      </c>
      <c r="AL443" s="410">
        <f t="shared" si="127"/>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 t="shared" ref="Y447:AL447" si="128">Y446</f>
        <v>0</v>
      </c>
      <c r="Z447" s="410">
        <f t="shared" si="128"/>
        <v>0</v>
      </c>
      <c r="AA447" s="410">
        <f t="shared" si="128"/>
        <v>0</v>
      </c>
      <c r="AB447" s="410">
        <f t="shared" si="128"/>
        <v>0</v>
      </c>
      <c r="AC447" s="410">
        <f t="shared" si="128"/>
        <v>0</v>
      </c>
      <c r="AD447" s="410">
        <f t="shared" si="128"/>
        <v>0</v>
      </c>
      <c r="AE447" s="410">
        <f t="shared" si="128"/>
        <v>0</v>
      </c>
      <c r="AF447" s="410">
        <f t="shared" si="128"/>
        <v>0</v>
      </c>
      <c r="AG447" s="410">
        <f t="shared" si="128"/>
        <v>0</v>
      </c>
      <c r="AH447" s="410">
        <f t="shared" si="128"/>
        <v>0</v>
      </c>
      <c r="AI447" s="410">
        <f t="shared" si="128"/>
        <v>0</v>
      </c>
      <c r="AJ447" s="410">
        <f t="shared" si="128"/>
        <v>0</v>
      </c>
      <c r="AK447" s="410">
        <f t="shared" si="128"/>
        <v>0</v>
      </c>
      <c r="AL447" s="410">
        <f t="shared" si="128"/>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8"/>
    </row>
    <row r="449" spans="1:40" s="308" customFormat="1" ht="15.75" outlineLevel="1">
      <c r="A449" s="531"/>
      <c r="B449" s="50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29"/>
    </row>
    <row r="450" spans="1:40" outlineLevel="1">
      <c r="A450" s="531">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29">Z450</f>
        <v>0</v>
      </c>
      <c r="AA451" s="410">
        <f t="shared" si="129"/>
        <v>0</v>
      </c>
      <c r="AB451" s="410">
        <f t="shared" si="129"/>
        <v>0</v>
      </c>
      <c r="AC451" s="410">
        <f t="shared" si="129"/>
        <v>0</v>
      </c>
      <c r="AD451" s="410">
        <f t="shared" si="129"/>
        <v>0</v>
      </c>
      <c r="AE451" s="410">
        <f t="shared" si="129"/>
        <v>0</v>
      </c>
      <c r="AF451" s="410">
        <f t="shared" si="129"/>
        <v>0</v>
      </c>
      <c r="AG451" s="410">
        <f t="shared" si="129"/>
        <v>0</v>
      </c>
      <c r="AH451" s="410">
        <f t="shared" si="129"/>
        <v>0</v>
      </c>
      <c r="AI451" s="410">
        <f t="shared" si="129"/>
        <v>0</v>
      </c>
      <c r="AJ451" s="410">
        <f t="shared" si="129"/>
        <v>0</v>
      </c>
      <c r="AK451" s="410">
        <f t="shared" si="129"/>
        <v>0</v>
      </c>
      <c r="AL451" s="410">
        <f t="shared" si="129"/>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0">Z453</f>
        <v>0</v>
      </c>
      <c r="AA454" s="410">
        <f t="shared" si="130"/>
        <v>0</v>
      </c>
      <c r="AB454" s="410">
        <f t="shared" si="130"/>
        <v>0</v>
      </c>
      <c r="AC454" s="410">
        <f t="shared" si="130"/>
        <v>0</v>
      </c>
      <c r="AD454" s="410">
        <f t="shared" si="130"/>
        <v>0</v>
      </c>
      <c r="AE454" s="410">
        <f t="shared" si="130"/>
        <v>0</v>
      </c>
      <c r="AF454" s="410">
        <f t="shared" si="130"/>
        <v>0</v>
      </c>
      <c r="AG454" s="410">
        <f t="shared" si="130"/>
        <v>0</v>
      </c>
      <c r="AH454" s="410">
        <f t="shared" si="130"/>
        <v>0</v>
      </c>
      <c r="AI454" s="410">
        <f t="shared" si="130"/>
        <v>0</v>
      </c>
      <c r="AJ454" s="410">
        <f t="shared" si="130"/>
        <v>0</v>
      </c>
      <c r="AK454" s="410">
        <f t="shared" si="130"/>
        <v>0</v>
      </c>
      <c r="AL454" s="410">
        <f t="shared" si="130"/>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1">Z457</f>
        <v>0</v>
      </c>
      <c r="AA458" s="410">
        <f t="shared" si="131"/>
        <v>0</v>
      </c>
      <c r="AB458" s="410">
        <f t="shared" si="131"/>
        <v>0</v>
      </c>
      <c r="AC458" s="410">
        <f t="shared" si="131"/>
        <v>0</v>
      </c>
      <c r="AD458" s="410">
        <f t="shared" si="131"/>
        <v>0</v>
      </c>
      <c r="AE458" s="410">
        <f t="shared" si="131"/>
        <v>0</v>
      </c>
      <c r="AF458" s="410">
        <f t="shared" si="131"/>
        <v>0</v>
      </c>
      <c r="AG458" s="410">
        <f t="shared" si="131"/>
        <v>0</v>
      </c>
      <c r="AH458" s="410">
        <f t="shared" si="131"/>
        <v>0</v>
      </c>
      <c r="AI458" s="410">
        <f t="shared" si="131"/>
        <v>0</v>
      </c>
      <c r="AJ458" s="410">
        <f t="shared" si="131"/>
        <v>0</v>
      </c>
      <c r="AK458" s="410">
        <f t="shared" si="131"/>
        <v>0</v>
      </c>
      <c r="AL458" s="410">
        <f t="shared" si="131"/>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2">Z460</f>
        <v>0</v>
      </c>
      <c r="AA461" s="410">
        <f t="shared" si="132"/>
        <v>0</v>
      </c>
      <c r="AB461" s="410">
        <f t="shared" si="132"/>
        <v>0</v>
      </c>
      <c r="AC461" s="410">
        <f t="shared" si="132"/>
        <v>0</v>
      </c>
      <c r="AD461" s="410">
        <f t="shared" si="132"/>
        <v>0</v>
      </c>
      <c r="AE461" s="410">
        <f t="shared" si="132"/>
        <v>0</v>
      </c>
      <c r="AF461" s="410">
        <f t="shared" si="132"/>
        <v>0</v>
      </c>
      <c r="AG461" s="410">
        <f t="shared" si="132"/>
        <v>0</v>
      </c>
      <c r="AH461" s="410">
        <f t="shared" si="132"/>
        <v>0</v>
      </c>
      <c r="AI461" s="410">
        <f t="shared" si="132"/>
        <v>0</v>
      </c>
      <c r="AJ461" s="410">
        <f t="shared" si="132"/>
        <v>0</v>
      </c>
      <c r="AK461" s="410">
        <f t="shared" si="132"/>
        <v>0</v>
      </c>
      <c r="AL461" s="410">
        <f t="shared" si="132"/>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3">Z463</f>
        <v>0</v>
      </c>
      <c r="AA464" s="410">
        <f t="shared" si="133"/>
        <v>0</v>
      </c>
      <c r="AB464" s="410">
        <f t="shared" si="133"/>
        <v>0</v>
      </c>
      <c r="AC464" s="410">
        <f t="shared" si="133"/>
        <v>0</v>
      </c>
      <c r="AD464" s="410">
        <f t="shared" si="133"/>
        <v>0</v>
      </c>
      <c r="AE464" s="410">
        <f t="shared" si="133"/>
        <v>0</v>
      </c>
      <c r="AF464" s="410">
        <f t="shared" si="133"/>
        <v>0</v>
      </c>
      <c r="AG464" s="410">
        <f t="shared" si="133"/>
        <v>0</v>
      </c>
      <c r="AH464" s="410">
        <f t="shared" si="133"/>
        <v>0</v>
      </c>
      <c r="AI464" s="410">
        <f t="shared" si="133"/>
        <v>0</v>
      </c>
      <c r="AJ464" s="410">
        <f t="shared" si="133"/>
        <v>0</v>
      </c>
      <c r="AK464" s="410">
        <f t="shared" si="133"/>
        <v>0</v>
      </c>
      <c r="AL464" s="410">
        <f t="shared" si="133"/>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4">Y466</f>
        <v>0</v>
      </c>
      <c r="Z467" s="410">
        <f t="shared" si="134"/>
        <v>0</v>
      </c>
      <c r="AA467" s="410">
        <f t="shared" si="134"/>
        <v>0</v>
      </c>
      <c r="AB467" s="410">
        <f t="shared" si="134"/>
        <v>0</v>
      </c>
      <c r="AC467" s="410">
        <f t="shared" si="134"/>
        <v>0</v>
      </c>
      <c r="AD467" s="410">
        <f t="shared" si="134"/>
        <v>0</v>
      </c>
      <c r="AE467" s="410">
        <f t="shared" si="134"/>
        <v>0</v>
      </c>
      <c r="AF467" s="410">
        <f t="shared" si="134"/>
        <v>0</v>
      </c>
      <c r="AG467" s="410">
        <f t="shared" si="134"/>
        <v>0</v>
      </c>
      <c r="AH467" s="410">
        <f t="shared" si="134"/>
        <v>0</v>
      </c>
      <c r="AI467" s="410">
        <f t="shared" si="134"/>
        <v>0</v>
      </c>
      <c r="AJ467" s="410">
        <f t="shared" si="134"/>
        <v>0</v>
      </c>
      <c r="AK467" s="410">
        <f t="shared" si="134"/>
        <v>0</v>
      </c>
      <c r="AL467" s="410">
        <f t="shared" si="134"/>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761" t="s">
        <v>705</v>
      </c>
      <c r="B471" s="427" t="s">
        <v>113</v>
      </c>
      <c r="C471" s="290" t="s">
        <v>25</v>
      </c>
      <c r="D471" s="294">
        <v>7005969</v>
      </c>
      <c r="E471" s="294">
        <v>5638884</v>
      </c>
      <c r="F471" s="294">
        <v>5638884</v>
      </c>
      <c r="G471" s="294">
        <v>5638884</v>
      </c>
      <c r="H471" s="294">
        <v>5638884</v>
      </c>
      <c r="I471" s="294">
        <v>5638884</v>
      </c>
      <c r="J471" s="294">
        <v>5638884</v>
      </c>
      <c r="K471" s="294">
        <v>5638826</v>
      </c>
      <c r="L471" s="294">
        <v>5638826</v>
      </c>
      <c r="M471" s="294">
        <v>5624846</v>
      </c>
      <c r="N471" s="290"/>
      <c r="O471" s="294">
        <v>486</v>
      </c>
      <c r="P471" s="294">
        <v>394</v>
      </c>
      <c r="Q471" s="294">
        <v>394</v>
      </c>
      <c r="R471" s="294">
        <v>394</v>
      </c>
      <c r="S471" s="294">
        <v>394</v>
      </c>
      <c r="T471" s="294">
        <v>394</v>
      </c>
      <c r="U471" s="294">
        <v>394</v>
      </c>
      <c r="V471" s="294">
        <v>394</v>
      </c>
      <c r="W471" s="294">
        <v>394</v>
      </c>
      <c r="X471" s="294">
        <v>393</v>
      </c>
      <c r="Y471" s="409">
        <v>1</v>
      </c>
      <c r="Z471" s="409">
        <v>0</v>
      </c>
      <c r="AA471" s="409">
        <v>0</v>
      </c>
      <c r="AB471" s="409">
        <v>0</v>
      </c>
      <c r="AC471" s="409">
        <v>0</v>
      </c>
      <c r="AD471" s="409">
        <v>0</v>
      </c>
      <c r="AE471" s="409">
        <v>0</v>
      </c>
      <c r="AF471" s="409">
        <v>0</v>
      </c>
      <c r="AG471" s="409"/>
      <c r="AH471" s="409"/>
      <c r="AI471" s="409"/>
      <c r="AJ471" s="409"/>
      <c r="AK471" s="409"/>
      <c r="AL471" s="409"/>
      <c r="AM471" s="295">
        <f>SUM(Y471:AL471)</f>
        <v>1</v>
      </c>
    </row>
    <row r="472" spans="1:39" outlineLevel="1">
      <c r="A472" s="761" t="s">
        <v>758</v>
      </c>
      <c r="B472" s="430" t="s">
        <v>308</v>
      </c>
      <c r="C472" s="764" t="s">
        <v>792</v>
      </c>
      <c r="D472" s="294">
        <v>9831.39</v>
      </c>
      <c r="E472" s="294">
        <v>9750.5696800747028</v>
      </c>
      <c r="F472" s="294">
        <v>9750.5696800747028</v>
      </c>
      <c r="G472" s="294">
        <v>9750.5696800747028</v>
      </c>
      <c r="H472" s="294">
        <v>0</v>
      </c>
      <c r="I472" s="294">
        <v>0</v>
      </c>
      <c r="J472" s="294">
        <v>0</v>
      </c>
      <c r="K472" s="294">
        <v>0</v>
      </c>
      <c r="L472" s="294">
        <v>0</v>
      </c>
      <c r="M472" s="294">
        <v>0</v>
      </c>
      <c r="N472" s="290"/>
      <c r="O472" s="294">
        <v>0.62</v>
      </c>
      <c r="P472" s="294">
        <v>0.61490320307162227</v>
      </c>
      <c r="Q472" s="294">
        <v>0.61490320307162227</v>
      </c>
      <c r="R472" s="294">
        <v>0.61490320307162227</v>
      </c>
      <c r="S472" s="294">
        <v>0</v>
      </c>
      <c r="T472" s="294">
        <v>0</v>
      </c>
      <c r="U472" s="294">
        <v>0</v>
      </c>
      <c r="V472" s="294">
        <v>0</v>
      </c>
      <c r="W472" s="294">
        <v>0</v>
      </c>
      <c r="X472" s="294">
        <v>0</v>
      </c>
      <c r="Y472" s="410">
        <v>1</v>
      </c>
      <c r="Z472" s="410">
        <v>0</v>
      </c>
      <c r="AA472" s="410">
        <v>0</v>
      </c>
      <c r="AB472" s="410">
        <v>0</v>
      </c>
      <c r="AC472" s="410">
        <v>0</v>
      </c>
      <c r="AD472" s="410">
        <v>0</v>
      </c>
      <c r="AE472" s="410">
        <v>0</v>
      </c>
      <c r="AF472" s="410">
        <v>0</v>
      </c>
      <c r="AG472" s="410">
        <f t="shared" ref="AG472:AL472" si="135">AG471</f>
        <v>0</v>
      </c>
      <c r="AH472" s="410">
        <f t="shared" si="135"/>
        <v>0</v>
      </c>
      <c r="AI472" s="410">
        <f t="shared" si="135"/>
        <v>0</v>
      </c>
      <c r="AJ472" s="410">
        <f t="shared" si="135"/>
        <v>0</v>
      </c>
      <c r="AK472" s="410">
        <f t="shared" si="135"/>
        <v>0</v>
      </c>
      <c r="AL472" s="410">
        <f t="shared" si="135"/>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761" t="s">
        <v>706</v>
      </c>
      <c r="B474" s="427" t="s">
        <v>114</v>
      </c>
      <c r="C474" s="290" t="s">
        <v>25</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9"/>
      <c r="Z474" s="409"/>
      <c r="AA474" s="409"/>
      <c r="AB474" s="409"/>
      <c r="AC474" s="409"/>
      <c r="AD474" s="409"/>
      <c r="AE474" s="409"/>
      <c r="AF474" s="409"/>
      <c r="AG474" s="409"/>
      <c r="AH474" s="409"/>
      <c r="AI474" s="409"/>
      <c r="AJ474" s="409"/>
      <c r="AK474" s="409"/>
      <c r="AL474" s="409"/>
      <c r="AM474" s="295">
        <f>SUM(Y474:AL474)</f>
        <v>0</v>
      </c>
    </row>
    <row r="475" spans="1:39" outlineLevel="1">
      <c r="A475" s="531"/>
      <c r="B475" s="430" t="s">
        <v>308</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 t="shared" ref="Y475:AL475" si="136">Y474</f>
        <v>0</v>
      </c>
      <c r="Z475" s="410">
        <f t="shared" si="136"/>
        <v>0</v>
      </c>
      <c r="AA475" s="410">
        <f t="shared" si="136"/>
        <v>0</v>
      </c>
      <c r="AB475" s="410">
        <f t="shared" si="136"/>
        <v>0</v>
      </c>
      <c r="AC475" s="410">
        <f t="shared" si="136"/>
        <v>0</v>
      </c>
      <c r="AD475" s="410">
        <f t="shared" si="136"/>
        <v>0</v>
      </c>
      <c r="AE475" s="410">
        <f t="shared" si="136"/>
        <v>0</v>
      </c>
      <c r="AF475" s="410">
        <f t="shared" si="136"/>
        <v>0</v>
      </c>
      <c r="AG475" s="410">
        <f t="shared" si="136"/>
        <v>0</v>
      </c>
      <c r="AH475" s="410">
        <f t="shared" si="136"/>
        <v>0</v>
      </c>
      <c r="AI475" s="410">
        <f t="shared" si="136"/>
        <v>0</v>
      </c>
      <c r="AJ475" s="410">
        <f t="shared" si="136"/>
        <v>0</v>
      </c>
      <c r="AK475" s="410">
        <f t="shared" si="136"/>
        <v>0</v>
      </c>
      <c r="AL475" s="410">
        <f t="shared" si="136"/>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15.75" customHeight="1" outlineLevel="1">
      <c r="A477" s="761" t="s">
        <v>707</v>
      </c>
      <c r="B477" s="759" t="s">
        <v>736</v>
      </c>
      <c r="C477" s="290" t="s">
        <v>25</v>
      </c>
      <c r="D477" s="294">
        <v>6601721</v>
      </c>
      <c r="E477" s="294">
        <v>4780890</v>
      </c>
      <c r="F477" s="294">
        <v>4780890</v>
      </c>
      <c r="G477" s="294">
        <v>4780890</v>
      </c>
      <c r="H477" s="294">
        <v>4780890</v>
      </c>
      <c r="I477" s="294">
        <v>4780890</v>
      </c>
      <c r="J477" s="294">
        <v>4780890</v>
      </c>
      <c r="K477" s="294">
        <v>4780798</v>
      </c>
      <c r="L477" s="294">
        <v>4780798</v>
      </c>
      <c r="M477" s="294">
        <v>4780798</v>
      </c>
      <c r="N477" s="290"/>
      <c r="O477" s="294">
        <v>453</v>
      </c>
      <c r="P477" s="294">
        <v>331</v>
      </c>
      <c r="Q477" s="294">
        <v>331</v>
      </c>
      <c r="R477" s="294">
        <v>331</v>
      </c>
      <c r="S477" s="294">
        <v>331</v>
      </c>
      <c r="T477" s="294">
        <v>331</v>
      </c>
      <c r="U477" s="294">
        <v>331</v>
      </c>
      <c r="V477" s="294">
        <v>331</v>
      </c>
      <c r="W477" s="294">
        <v>331</v>
      </c>
      <c r="X477" s="294">
        <v>331</v>
      </c>
      <c r="Y477" s="409">
        <v>1</v>
      </c>
      <c r="Z477" s="409">
        <v>0</v>
      </c>
      <c r="AA477" s="409">
        <v>0</v>
      </c>
      <c r="AB477" s="409">
        <v>0</v>
      </c>
      <c r="AC477" s="409">
        <v>0</v>
      </c>
      <c r="AD477" s="409">
        <v>0</v>
      </c>
      <c r="AE477" s="409">
        <v>0</v>
      </c>
      <c r="AF477" s="409">
        <v>0</v>
      </c>
      <c r="AG477" s="409"/>
      <c r="AH477" s="409"/>
      <c r="AI477" s="409"/>
      <c r="AJ477" s="409"/>
      <c r="AK477" s="409"/>
      <c r="AL477" s="409"/>
      <c r="AM477" s="295">
        <f>SUM(Y477:AL477)</f>
        <v>1</v>
      </c>
    </row>
    <row r="478" spans="1:39" outlineLevel="1">
      <c r="A478" s="531"/>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 t="shared" ref="Y478:AL478" si="137">Y477</f>
        <v>1</v>
      </c>
      <c r="Z478" s="410">
        <f t="shared" si="137"/>
        <v>0</v>
      </c>
      <c r="AA478" s="410">
        <f t="shared" si="137"/>
        <v>0</v>
      </c>
      <c r="AB478" s="410">
        <f t="shared" si="137"/>
        <v>0</v>
      </c>
      <c r="AC478" s="410">
        <f t="shared" si="137"/>
        <v>0</v>
      </c>
      <c r="AD478" s="410">
        <f t="shared" si="137"/>
        <v>0</v>
      </c>
      <c r="AE478" s="410">
        <f t="shared" si="137"/>
        <v>0</v>
      </c>
      <c r="AF478" s="410">
        <f t="shared" si="137"/>
        <v>0</v>
      </c>
      <c r="AG478" s="410">
        <f t="shared" si="137"/>
        <v>0</v>
      </c>
      <c r="AH478" s="410">
        <f t="shared" si="137"/>
        <v>0</v>
      </c>
      <c r="AI478" s="410">
        <f t="shared" si="137"/>
        <v>0</v>
      </c>
      <c r="AJ478" s="410">
        <f t="shared" si="137"/>
        <v>0</v>
      </c>
      <c r="AK478" s="410">
        <f t="shared" si="137"/>
        <v>0</v>
      </c>
      <c r="AL478" s="410">
        <f t="shared" si="137"/>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761" t="s">
        <v>708</v>
      </c>
      <c r="B480" s="427" t="s">
        <v>116</v>
      </c>
      <c r="C480" s="290" t="s">
        <v>25</v>
      </c>
      <c r="D480" s="294">
        <v>47065</v>
      </c>
      <c r="E480" s="294">
        <v>47065</v>
      </c>
      <c r="F480" s="294">
        <v>47065</v>
      </c>
      <c r="G480" s="294">
        <v>47065</v>
      </c>
      <c r="H480" s="294">
        <v>47065</v>
      </c>
      <c r="I480" s="294">
        <v>47065</v>
      </c>
      <c r="J480" s="294">
        <v>47065</v>
      </c>
      <c r="K480" s="294">
        <v>47065</v>
      </c>
      <c r="L480" s="294">
        <v>47065</v>
      </c>
      <c r="M480" s="294">
        <v>47065</v>
      </c>
      <c r="N480" s="290"/>
      <c r="O480" s="294">
        <v>10</v>
      </c>
      <c r="P480" s="294">
        <v>10</v>
      </c>
      <c r="Q480" s="294">
        <v>10</v>
      </c>
      <c r="R480" s="294">
        <v>10</v>
      </c>
      <c r="S480" s="294">
        <v>10</v>
      </c>
      <c r="T480" s="294">
        <v>10</v>
      </c>
      <c r="U480" s="294">
        <v>10</v>
      </c>
      <c r="V480" s="294">
        <v>10</v>
      </c>
      <c r="W480" s="294">
        <v>10</v>
      </c>
      <c r="X480" s="294">
        <v>10</v>
      </c>
      <c r="Y480" s="409">
        <v>1</v>
      </c>
      <c r="Z480" s="409">
        <v>0</v>
      </c>
      <c r="AA480" s="409">
        <v>0</v>
      </c>
      <c r="AB480" s="409">
        <v>0</v>
      </c>
      <c r="AC480" s="409">
        <v>0</v>
      </c>
      <c r="AD480" s="409">
        <v>0</v>
      </c>
      <c r="AE480" s="409">
        <v>0</v>
      </c>
      <c r="AF480" s="409">
        <v>0</v>
      </c>
      <c r="AG480" s="409"/>
      <c r="AH480" s="409"/>
      <c r="AI480" s="409"/>
      <c r="AJ480" s="409"/>
      <c r="AK480" s="409"/>
      <c r="AL480" s="409"/>
      <c r="AM480" s="295">
        <f>SUM(Y480:AL480)</f>
        <v>1</v>
      </c>
    </row>
    <row r="481" spans="1:39" outlineLevel="1">
      <c r="A481" s="531"/>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 t="shared" ref="Y481:AL481" si="138">Y480</f>
        <v>1</v>
      </c>
      <c r="Z481" s="410">
        <f t="shared" si="138"/>
        <v>0</v>
      </c>
      <c r="AA481" s="410">
        <f t="shared" si="138"/>
        <v>0</v>
      </c>
      <c r="AB481" s="410">
        <f t="shared" si="138"/>
        <v>0</v>
      </c>
      <c r="AC481" s="410">
        <f t="shared" si="138"/>
        <v>0</v>
      </c>
      <c r="AD481" s="410">
        <f t="shared" si="138"/>
        <v>0</v>
      </c>
      <c r="AE481" s="410">
        <f t="shared" si="138"/>
        <v>0</v>
      </c>
      <c r="AF481" s="410">
        <f t="shared" si="138"/>
        <v>0</v>
      </c>
      <c r="AG481" s="410">
        <f t="shared" si="138"/>
        <v>0</v>
      </c>
      <c r="AH481" s="410">
        <f t="shared" si="138"/>
        <v>0</v>
      </c>
      <c r="AI481" s="410">
        <f t="shared" si="138"/>
        <v>0</v>
      </c>
      <c r="AJ481" s="410">
        <f t="shared" si="138"/>
        <v>0</v>
      </c>
      <c r="AK481" s="410">
        <f t="shared" si="138"/>
        <v>0</v>
      </c>
      <c r="AL481" s="410">
        <f t="shared" si="138"/>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761" t="s">
        <v>709</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1"/>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 t="shared" ref="Y485:AL485" si="139">Y484</f>
        <v>0</v>
      </c>
      <c r="Z485" s="410">
        <f t="shared" si="139"/>
        <v>0</v>
      </c>
      <c r="AA485" s="410">
        <f t="shared" si="139"/>
        <v>0</v>
      </c>
      <c r="AB485" s="410">
        <f t="shared" si="139"/>
        <v>0</v>
      </c>
      <c r="AC485" s="410">
        <f t="shared" si="139"/>
        <v>0</v>
      </c>
      <c r="AD485" s="410">
        <f t="shared" si="139"/>
        <v>0</v>
      </c>
      <c r="AE485" s="410">
        <f t="shared" si="139"/>
        <v>0</v>
      </c>
      <c r="AF485" s="410">
        <f t="shared" si="139"/>
        <v>0</v>
      </c>
      <c r="AG485" s="410">
        <f t="shared" si="139"/>
        <v>0</v>
      </c>
      <c r="AH485" s="410">
        <f t="shared" si="139"/>
        <v>0</v>
      </c>
      <c r="AI485" s="410">
        <f t="shared" si="139"/>
        <v>0</v>
      </c>
      <c r="AJ485" s="410">
        <f t="shared" si="139"/>
        <v>0</v>
      </c>
      <c r="AK485" s="410">
        <f t="shared" si="139"/>
        <v>0</v>
      </c>
      <c r="AL485" s="410">
        <f t="shared" si="139"/>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761" t="s">
        <v>710</v>
      </c>
      <c r="B487" s="427" t="s">
        <v>118</v>
      </c>
      <c r="C487" s="290" t="s">
        <v>25</v>
      </c>
      <c r="D487" s="294">
        <v>9289919</v>
      </c>
      <c r="E487" s="294">
        <v>9760154</v>
      </c>
      <c r="F487" s="294">
        <v>9760154</v>
      </c>
      <c r="G487" s="294">
        <v>9760154</v>
      </c>
      <c r="H487" s="294">
        <v>9760154</v>
      </c>
      <c r="I487" s="294">
        <v>9554672</v>
      </c>
      <c r="J487" s="294">
        <v>9554672</v>
      </c>
      <c r="K487" s="294">
        <v>9554672</v>
      </c>
      <c r="L487" s="294">
        <v>9388921</v>
      </c>
      <c r="M487" s="294">
        <v>9388921</v>
      </c>
      <c r="N487" s="294">
        <v>12</v>
      </c>
      <c r="O487" s="294">
        <v>2296</v>
      </c>
      <c r="P487" s="294">
        <v>2531</v>
      </c>
      <c r="Q487" s="294">
        <v>2531</v>
      </c>
      <c r="R487" s="294">
        <v>2531</v>
      </c>
      <c r="S487" s="294">
        <v>2531</v>
      </c>
      <c r="T487" s="294">
        <v>2489</v>
      </c>
      <c r="U487" s="294">
        <v>2489</v>
      </c>
      <c r="V487" s="294">
        <v>2489</v>
      </c>
      <c r="W487" s="294">
        <v>2464</v>
      </c>
      <c r="X487" s="294">
        <v>2464</v>
      </c>
      <c r="Y487" s="409">
        <v>0</v>
      </c>
      <c r="Z487" s="409">
        <v>9.5899999999999999E-2</v>
      </c>
      <c r="AA487" s="409">
        <v>0.84599999999999997</v>
      </c>
      <c r="AB487" s="409">
        <v>2.4299999999999999E-2</v>
      </c>
      <c r="AC487" s="409">
        <v>2.7199999999999998E-2</v>
      </c>
      <c r="AD487" s="409">
        <v>6.4999999999999997E-3</v>
      </c>
      <c r="AE487" s="409">
        <v>0</v>
      </c>
      <c r="AF487" s="409">
        <v>0</v>
      </c>
      <c r="AG487" s="414"/>
      <c r="AH487" s="414"/>
      <c r="AI487" s="414"/>
      <c r="AJ487" s="414"/>
      <c r="AK487" s="414"/>
      <c r="AL487" s="414"/>
      <c r="AM487" s="295">
        <f>SUM(Y487:AL487)</f>
        <v>0.9998999999999999</v>
      </c>
    </row>
    <row r="488" spans="1:39" outlineLevel="1">
      <c r="A488" s="761" t="s">
        <v>756</v>
      </c>
      <c r="B488" s="430" t="s">
        <v>308</v>
      </c>
      <c r="C488" s="764" t="s">
        <v>792</v>
      </c>
      <c r="D488" s="294">
        <v>2648214.87</v>
      </c>
      <c r="E488" s="294">
        <v>2648214.87</v>
      </c>
      <c r="F488" s="294">
        <v>2635119.1716876733</v>
      </c>
      <c r="G488" s="294">
        <v>2635119.1716876733</v>
      </c>
      <c r="H488" s="294">
        <v>0</v>
      </c>
      <c r="I488" s="294">
        <v>0</v>
      </c>
      <c r="J488" s="294">
        <v>0</v>
      </c>
      <c r="K488" s="294">
        <v>0</v>
      </c>
      <c r="L488" s="294">
        <v>0</v>
      </c>
      <c r="M488" s="294">
        <v>0</v>
      </c>
      <c r="N488" s="294">
        <f>N487</f>
        <v>12</v>
      </c>
      <c r="O488" s="294">
        <v>231.99</v>
      </c>
      <c r="P488" s="294">
        <v>231.99</v>
      </c>
      <c r="Q488" s="294">
        <v>230.8427852909924</v>
      </c>
      <c r="R488" s="294">
        <v>230.8427852909924</v>
      </c>
      <c r="S488" s="294">
        <v>0</v>
      </c>
      <c r="T488" s="294">
        <v>0</v>
      </c>
      <c r="U488" s="294">
        <v>0</v>
      </c>
      <c r="V488" s="294">
        <v>0</v>
      </c>
      <c r="W488" s="294">
        <v>0</v>
      </c>
      <c r="X488" s="294">
        <v>0</v>
      </c>
      <c r="Y488" s="410">
        <v>0</v>
      </c>
      <c r="Z488" s="410">
        <v>0.16120000000000001</v>
      </c>
      <c r="AA488" s="410">
        <v>0.55689999999999995</v>
      </c>
      <c r="AB488" s="410">
        <v>0.11119999999999999</v>
      </c>
      <c r="AC488" s="410">
        <v>0.1915</v>
      </c>
      <c r="AD488" s="410">
        <v>0</v>
      </c>
      <c r="AE488" s="410">
        <v>0</v>
      </c>
      <c r="AF488" s="410">
        <v>0</v>
      </c>
      <c r="AG488" s="410">
        <f t="shared" ref="AG488:AL488" si="140">AG487</f>
        <v>0</v>
      </c>
      <c r="AH488" s="410">
        <f t="shared" si="140"/>
        <v>0</v>
      </c>
      <c r="AI488" s="410">
        <f t="shared" si="140"/>
        <v>0</v>
      </c>
      <c r="AJ488" s="410">
        <f t="shared" si="140"/>
        <v>0</v>
      </c>
      <c r="AK488" s="410">
        <f t="shared" si="140"/>
        <v>0</v>
      </c>
      <c r="AL488" s="410">
        <f t="shared" si="140"/>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761" t="s">
        <v>711</v>
      </c>
      <c r="B490" s="427" t="s">
        <v>119</v>
      </c>
      <c r="C490" s="290" t="s">
        <v>25</v>
      </c>
      <c r="D490" s="294">
        <v>310320</v>
      </c>
      <c r="E490" s="294">
        <v>310320</v>
      </c>
      <c r="F490" s="294">
        <v>309991</v>
      </c>
      <c r="G490" s="294">
        <v>306787</v>
      </c>
      <c r="H490" s="294">
        <v>291781</v>
      </c>
      <c r="I490" s="294">
        <v>224084</v>
      </c>
      <c r="J490" s="294">
        <v>151631</v>
      </c>
      <c r="K490" s="294">
        <v>115277</v>
      </c>
      <c r="L490" s="294">
        <v>92142</v>
      </c>
      <c r="M490" s="294">
        <v>49502</v>
      </c>
      <c r="N490" s="294">
        <v>12</v>
      </c>
      <c r="O490" s="294">
        <v>60</v>
      </c>
      <c r="P490" s="294">
        <v>60</v>
      </c>
      <c r="Q490" s="294">
        <v>60</v>
      </c>
      <c r="R490" s="294">
        <v>59</v>
      </c>
      <c r="S490" s="294">
        <v>57</v>
      </c>
      <c r="T490" s="294">
        <v>48</v>
      </c>
      <c r="U490" s="294">
        <v>38</v>
      </c>
      <c r="V490" s="294">
        <v>31</v>
      </c>
      <c r="W490" s="294">
        <v>26</v>
      </c>
      <c r="X490" s="294">
        <v>15</v>
      </c>
      <c r="Y490" s="409">
        <v>0</v>
      </c>
      <c r="Z490" s="409">
        <v>1</v>
      </c>
      <c r="AA490" s="409">
        <v>0</v>
      </c>
      <c r="AB490" s="409">
        <v>0</v>
      </c>
      <c r="AC490" s="409">
        <v>0</v>
      </c>
      <c r="AD490" s="409">
        <v>0</v>
      </c>
      <c r="AE490" s="409">
        <v>0</v>
      </c>
      <c r="AF490" s="409">
        <v>0</v>
      </c>
      <c r="AG490" s="414"/>
      <c r="AH490" s="414"/>
      <c r="AI490" s="414"/>
      <c r="AJ490" s="414"/>
      <c r="AK490" s="414"/>
      <c r="AL490" s="414"/>
      <c r="AM490" s="295">
        <f>SUM(Y490:AL490)</f>
        <v>1</v>
      </c>
    </row>
    <row r="491" spans="1:39" outlineLevel="1">
      <c r="A491" s="761" t="s">
        <v>757</v>
      </c>
      <c r="B491" s="430" t="s">
        <v>308</v>
      </c>
      <c r="C491" s="764" t="s">
        <v>792</v>
      </c>
      <c r="D491" s="294">
        <v>6710.95</v>
      </c>
      <c r="E491" s="294">
        <v>5909.000379388006</v>
      </c>
      <c r="F491" s="294">
        <v>4315.0631963643982</v>
      </c>
      <c r="G491" s="294">
        <v>4301.9736680785636</v>
      </c>
      <c r="H491" s="294">
        <v>0</v>
      </c>
      <c r="I491" s="294">
        <v>0</v>
      </c>
      <c r="J491" s="294">
        <v>0</v>
      </c>
      <c r="K491" s="294">
        <v>0</v>
      </c>
      <c r="L491" s="294">
        <v>0</v>
      </c>
      <c r="M491" s="294">
        <v>0</v>
      </c>
      <c r="N491" s="294">
        <f>N490</f>
        <v>12</v>
      </c>
      <c r="O491" s="294">
        <v>0.87</v>
      </c>
      <c r="P491" s="294">
        <v>0.76603615435483285</v>
      </c>
      <c r="Q491" s="294">
        <v>0.55939993307013558</v>
      </c>
      <c r="R491" s="294">
        <v>0.55770302136483663</v>
      </c>
      <c r="S491" s="294">
        <v>0</v>
      </c>
      <c r="T491" s="294">
        <v>0</v>
      </c>
      <c r="U491" s="294">
        <v>0</v>
      </c>
      <c r="V491" s="294">
        <v>0</v>
      </c>
      <c r="W491" s="294">
        <v>0</v>
      </c>
      <c r="X491" s="294">
        <v>0</v>
      </c>
      <c r="Y491" s="410">
        <v>0</v>
      </c>
      <c r="Z491" s="410">
        <v>1</v>
      </c>
      <c r="AA491" s="410">
        <v>0</v>
      </c>
      <c r="AB491" s="410">
        <v>0</v>
      </c>
      <c r="AC491" s="410">
        <v>0</v>
      </c>
      <c r="AD491" s="410">
        <v>0</v>
      </c>
      <c r="AE491" s="410">
        <v>0</v>
      </c>
      <c r="AF491" s="410">
        <v>0</v>
      </c>
      <c r="AG491" s="410">
        <f t="shared" ref="AG491:AL491" si="141">AG490</f>
        <v>0</v>
      </c>
      <c r="AH491" s="410">
        <f t="shared" si="141"/>
        <v>0</v>
      </c>
      <c r="AI491" s="410">
        <f t="shared" si="141"/>
        <v>0</v>
      </c>
      <c r="AJ491" s="410">
        <f t="shared" si="141"/>
        <v>0</v>
      </c>
      <c r="AK491" s="410">
        <f t="shared" si="141"/>
        <v>0</v>
      </c>
      <c r="AL491" s="410">
        <f t="shared" si="141"/>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761" t="s">
        <v>712</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1"/>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 t="shared" ref="Y494:AL494" si="142">Y493</f>
        <v>0</v>
      </c>
      <c r="Z494" s="410">
        <f t="shared" si="142"/>
        <v>0</v>
      </c>
      <c r="AA494" s="410">
        <f t="shared" si="142"/>
        <v>0</v>
      </c>
      <c r="AB494" s="410">
        <f t="shared" si="142"/>
        <v>0</v>
      </c>
      <c r="AC494" s="410">
        <f t="shared" si="142"/>
        <v>0</v>
      </c>
      <c r="AD494" s="410">
        <f t="shared" si="142"/>
        <v>0</v>
      </c>
      <c r="AE494" s="410">
        <f t="shared" si="142"/>
        <v>0</v>
      </c>
      <c r="AF494" s="410">
        <f t="shared" si="142"/>
        <v>0</v>
      </c>
      <c r="AG494" s="410">
        <f t="shared" si="142"/>
        <v>0</v>
      </c>
      <c r="AH494" s="410">
        <f t="shared" si="142"/>
        <v>0</v>
      </c>
      <c r="AI494" s="410">
        <f t="shared" si="142"/>
        <v>0</v>
      </c>
      <c r="AJ494" s="410">
        <f t="shared" si="142"/>
        <v>0</v>
      </c>
      <c r="AK494" s="410">
        <f t="shared" si="142"/>
        <v>0</v>
      </c>
      <c r="AL494" s="410">
        <f t="shared" si="142"/>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761" t="s">
        <v>713</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 t="shared" ref="Y497:AL497" si="143">Y496</f>
        <v>0</v>
      </c>
      <c r="Z497" s="410">
        <f t="shared" si="143"/>
        <v>0</v>
      </c>
      <c r="AA497" s="410">
        <f t="shared" si="143"/>
        <v>0</v>
      </c>
      <c r="AB497" s="410">
        <f t="shared" si="143"/>
        <v>0</v>
      </c>
      <c r="AC497" s="410">
        <f t="shared" si="143"/>
        <v>0</v>
      </c>
      <c r="AD497" s="410">
        <f t="shared" si="143"/>
        <v>0</v>
      </c>
      <c r="AE497" s="410">
        <f t="shared" si="143"/>
        <v>0</v>
      </c>
      <c r="AF497" s="410">
        <f t="shared" si="143"/>
        <v>0</v>
      </c>
      <c r="AG497" s="410">
        <f t="shared" si="143"/>
        <v>0</v>
      </c>
      <c r="AH497" s="410">
        <f t="shared" si="143"/>
        <v>0</v>
      </c>
      <c r="AI497" s="410">
        <f t="shared" si="143"/>
        <v>0</v>
      </c>
      <c r="AJ497" s="410">
        <f t="shared" si="143"/>
        <v>0</v>
      </c>
      <c r="AK497" s="410">
        <f t="shared" si="143"/>
        <v>0</v>
      </c>
      <c r="AL497" s="410">
        <f t="shared" si="143"/>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761" t="s">
        <v>714</v>
      </c>
      <c r="B499" s="427" t="s">
        <v>122</v>
      </c>
      <c r="C499" s="290" t="s">
        <v>25</v>
      </c>
      <c r="D499" s="294">
        <v>5008156</v>
      </c>
      <c r="E499" s="294">
        <v>5008156</v>
      </c>
      <c r="F499" s="294">
        <v>5008156</v>
      </c>
      <c r="G499" s="294">
        <v>5008156</v>
      </c>
      <c r="H499" s="294">
        <v>5008156</v>
      </c>
      <c r="I499" s="294">
        <v>5008156</v>
      </c>
      <c r="J499" s="294">
        <v>5008156</v>
      </c>
      <c r="K499" s="294">
        <v>5008156</v>
      </c>
      <c r="L499" s="294">
        <v>5008156</v>
      </c>
      <c r="M499" s="294">
        <v>5008156</v>
      </c>
      <c r="N499" s="294">
        <v>12</v>
      </c>
      <c r="O499" s="294">
        <v>1093</v>
      </c>
      <c r="P499" s="294">
        <v>1093</v>
      </c>
      <c r="Q499" s="294">
        <v>1093</v>
      </c>
      <c r="R499" s="294">
        <v>1093</v>
      </c>
      <c r="S499" s="294">
        <v>1093</v>
      </c>
      <c r="T499" s="294">
        <v>1093</v>
      </c>
      <c r="U499" s="294">
        <v>1093</v>
      </c>
      <c r="V499" s="294">
        <v>1093</v>
      </c>
      <c r="W499" s="294">
        <v>1093</v>
      </c>
      <c r="X499" s="294">
        <v>1093</v>
      </c>
      <c r="Y499" s="409">
        <v>0</v>
      </c>
      <c r="Z499" s="409">
        <v>0</v>
      </c>
      <c r="AA499" s="409">
        <v>0</v>
      </c>
      <c r="AB499" s="409">
        <v>0</v>
      </c>
      <c r="AC499" s="409">
        <v>0</v>
      </c>
      <c r="AD499" s="409">
        <v>1</v>
      </c>
      <c r="AE499" s="409">
        <v>0</v>
      </c>
      <c r="AF499" s="409">
        <v>0</v>
      </c>
      <c r="AG499" s="414"/>
      <c r="AH499" s="414"/>
      <c r="AI499" s="414"/>
      <c r="AJ499" s="414"/>
      <c r="AK499" s="414"/>
      <c r="AL499" s="414"/>
      <c r="AM499" s="295">
        <f>SUM(Y499:AL499)</f>
        <v>1</v>
      </c>
    </row>
    <row r="500" spans="1:39" outlineLevel="1">
      <c r="A500" s="761" t="s">
        <v>754</v>
      </c>
      <c r="B500" s="430" t="s">
        <v>308</v>
      </c>
      <c r="C500" s="764" t="s">
        <v>792</v>
      </c>
      <c r="D500" s="294">
        <v>3066122.36</v>
      </c>
      <c r="E500" s="294">
        <v>3066122.36</v>
      </c>
      <c r="F500" s="294">
        <v>3066122.36</v>
      </c>
      <c r="G500" s="294">
        <v>3066122.36</v>
      </c>
      <c r="H500" s="294">
        <v>0</v>
      </c>
      <c r="I500" s="294">
        <v>0</v>
      </c>
      <c r="J500" s="294">
        <v>0</v>
      </c>
      <c r="K500" s="294">
        <v>0</v>
      </c>
      <c r="L500" s="294">
        <v>0</v>
      </c>
      <c r="M500" s="294">
        <v>0</v>
      </c>
      <c r="N500" s="294">
        <f>N499</f>
        <v>12</v>
      </c>
      <c r="O500" s="294">
        <v>315.41000000000003</v>
      </c>
      <c r="P500" s="294">
        <v>315.41000000000003</v>
      </c>
      <c r="Q500" s="294">
        <v>315.41000000000003</v>
      </c>
      <c r="R500" s="294">
        <v>315.41000000000003</v>
      </c>
      <c r="S500" s="294">
        <v>0</v>
      </c>
      <c r="T500" s="294">
        <v>0</v>
      </c>
      <c r="U500" s="294">
        <v>0</v>
      </c>
      <c r="V500" s="294">
        <v>0</v>
      </c>
      <c r="W500" s="294">
        <v>0</v>
      </c>
      <c r="X500" s="294">
        <v>0</v>
      </c>
      <c r="Y500" s="410">
        <v>0</v>
      </c>
      <c r="Z500" s="410">
        <v>0</v>
      </c>
      <c r="AA500" s="410">
        <v>0.5615</v>
      </c>
      <c r="AB500" s="410">
        <v>0</v>
      </c>
      <c r="AC500" s="410">
        <v>0</v>
      </c>
      <c r="AD500" s="410">
        <v>0.4385</v>
      </c>
      <c r="AE500" s="410">
        <v>0</v>
      </c>
      <c r="AF500" s="410">
        <v>0</v>
      </c>
      <c r="AG500" s="410">
        <f t="shared" ref="AG500:AL500" si="144">AG499</f>
        <v>0</v>
      </c>
      <c r="AH500" s="410">
        <f t="shared" si="144"/>
        <v>0</v>
      </c>
      <c r="AI500" s="410">
        <f t="shared" si="144"/>
        <v>0</v>
      </c>
      <c r="AJ500" s="410">
        <f t="shared" si="144"/>
        <v>0</v>
      </c>
      <c r="AK500" s="410">
        <f t="shared" si="144"/>
        <v>0</v>
      </c>
      <c r="AL500" s="410">
        <f t="shared" si="144"/>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761" t="s">
        <v>715</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 t="shared" ref="Y503:AL503" si="145">Y502</f>
        <v>0</v>
      </c>
      <c r="Z503" s="410">
        <f t="shared" si="145"/>
        <v>0</v>
      </c>
      <c r="AA503" s="410">
        <f t="shared" si="145"/>
        <v>0</v>
      </c>
      <c r="AB503" s="410">
        <f t="shared" si="145"/>
        <v>0</v>
      </c>
      <c r="AC503" s="410">
        <f t="shared" si="145"/>
        <v>0</v>
      </c>
      <c r="AD503" s="410">
        <f t="shared" si="145"/>
        <v>0</v>
      </c>
      <c r="AE503" s="410">
        <f t="shared" si="145"/>
        <v>0</v>
      </c>
      <c r="AF503" s="410">
        <f t="shared" si="145"/>
        <v>0</v>
      </c>
      <c r="AG503" s="410">
        <f t="shared" si="145"/>
        <v>0</v>
      </c>
      <c r="AH503" s="410">
        <f t="shared" si="145"/>
        <v>0</v>
      </c>
      <c r="AI503" s="410">
        <f t="shared" si="145"/>
        <v>0</v>
      </c>
      <c r="AJ503" s="410">
        <f t="shared" si="145"/>
        <v>0</v>
      </c>
      <c r="AK503" s="410">
        <f t="shared" si="145"/>
        <v>0</v>
      </c>
      <c r="AL503" s="410">
        <f t="shared" si="145"/>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761" t="s">
        <v>716</v>
      </c>
      <c r="B505" s="427" t="s">
        <v>124</v>
      </c>
      <c r="C505" s="290" t="s">
        <v>25</v>
      </c>
      <c r="D505" s="294">
        <v>356751</v>
      </c>
      <c r="E505" s="294">
        <v>356751</v>
      </c>
      <c r="F505" s="294">
        <v>356751</v>
      </c>
      <c r="G505" s="294">
        <v>356099</v>
      </c>
      <c r="H505" s="294">
        <v>356099</v>
      </c>
      <c r="I505" s="294">
        <v>355446</v>
      </c>
      <c r="J505" s="294">
        <v>355446</v>
      </c>
      <c r="K505" s="294">
        <v>355446</v>
      </c>
      <c r="L505" s="294">
        <v>355446</v>
      </c>
      <c r="M505" s="294">
        <v>355446</v>
      </c>
      <c r="N505" s="294">
        <v>12</v>
      </c>
      <c r="O505" s="294">
        <v>16</v>
      </c>
      <c r="P505" s="294">
        <v>16</v>
      </c>
      <c r="Q505" s="294">
        <v>16</v>
      </c>
      <c r="R505" s="294">
        <v>16</v>
      </c>
      <c r="S505" s="294">
        <v>16</v>
      </c>
      <c r="T505" s="294">
        <v>16</v>
      </c>
      <c r="U505" s="294">
        <v>16</v>
      </c>
      <c r="V505" s="294">
        <v>16</v>
      </c>
      <c r="W505" s="294">
        <v>16</v>
      </c>
      <c r="X505" s="294">
        <v>16</v>
      </c>
      <c r="Y505" s="409">
        <v>0</v>
      </c>
      <c r="Z505" s="409">
        <v>0</v>
      </c>
      <c r="AA505" s="409">
        <v>1</v>
      </c>
      <c r="AB505" s="409">
        <v>0</v>
      </c>
      <c r="AC505" s="409">
        <v>0</v>
      </c>
      <c r="AD505" s="409">
        <v>0</v>
      </c>
      <c r="AE505" s="409">
        <v>0</v>
      </c>
      <c r="AF505" s="409">
        <v>0</v>
      </c>
      <c r="AG505" s="414"/>
      <c r="AH505" s="414"/>
      <c r="AI505" s="414"/>
      <c r="AJ505" s="414"/>
      <c r="AK505" s="414"/>
      <c r="AL505" s="414"/>
      <c r="AM505" s="295">
        <f>SUM(Y505:AL505)</f>
        <v>1</v>
      </c>
    </row>
    <row r="506" spans="1:39" outlineLevel="1">
      <c r="A506" s="761" t="s">
        <v>755</v>
      </c>
      <c r="B506" s="430" t="s">
        <v>308</v>
      </c>
      <c r="C506" s="764" t="s">
        <v>792</v>
      </c>
      <c r="D506" s="294">
        <v>358431</v>
      </c>
      <c r="E506" s="294">
        <v>358431</v>
      </c>
      <c r="F506" s="294">
        <v>358431</v>
      </c>
      <c r="G506" s="294">
        <v>358431</v>
      </c>
      <c r="H506" s="294">
        <v>0</v>
      </c>
      <c r="I506" s="294">
        <v>0</v>
      </c>
      <c r="J506" s="294">
        <v>0</v>
      </c>
      <c r="K506" s="294">
        <v>0</v>
      </c>
      <c r="L506" s="294">
        <v>0</v>
      </c>
      <c r="M506" s="294">
        <v>0</v>
      </c>
      <c r="N506" s="294">
        <f>N505</f>
        <v>12</v>
      </c>
      <c r="O506" s="294">
        <v>0</v>
      </c>
      <c r="P506" s="294">
        <v>0</v>
      </c>
      <c r="Q506" s="294">
        <v>0</v>
      </c>
      <c r="R506" s="294">
        <v>0</v>
      </c>
      <c r="S506" s="294">
        <v>0</v>
      </c>
      <c r="T506" s="294">
        <v>0</v>
      </c>
      <c r="U506" s="294">
        <v>0</v>
      </c>
      <c r="V506" s="294">
        <v>0</v>
      </c>
      <c r="W506" s="294">
        <v>0</v>
      </c>
      <c r="X506" s="294">
        <v>0</v>
      </c>
      <c r="Y506" s="410">
        <v>0</v>
      </c>
      <c r="Z506" s="410">
        <v>0</v>
      </c>
      <c r="AA506" s="410">
        <v>0</v>
      </c>
      <c r="AB506" s="410">
        <v>0</v>
      </c>
      <c r="AC506" s="410">
        <v>0</v>
      </c>
      <c r="AD506" s="410">
        <v>1</v>
      </c>
      <c r="AE506" s="410">
        <v>0</v>
      </c>
      <c r="AF506" s="410">
        <v>0</v>
      </c>
      <c r="AG506" s="410">
        <f t="shared" ref="AG506:AL506" si="146">AG505</f>
        <v>0</v>
      </c>
      <c r="AH506" s="410">
        <f t="shared" si="146"/>
        <v>0</v>
      </c>
      <c r="AI506" s="410">
        <f t="shared" si="146"/>
        <v>0</v>
      </c>
      <c r="AJ506" s="410">
        <f t="shared" si="146"/>
        <v>0</v>
      </c>
      <c r="AK506" s="410">
        <f t="shared" si="146"/>
        <v>0</v>
      </c>
      <c r="AL506" s="410">
        <f t="shared" si="146"/>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761" t="s">
        <v>717</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 t="shared" ref="Y510:AL510" si="147">Y509</f>
        <v>0</v>
      </c>
      <c r="Z510" s="410">
        <f t="shared" si="147"/>
        <v>0</v>
      </c>
      <c r="AA510" s="410">
        <f t="shared" si="147"/>
        <v>0</v>
      </c>
      <c r="AB510" s="410">
        <f t="shared" si="147"/>
        <v>0</v>
      </c>
      <c r="AC510" s="410">
        <f t="shared" si="147"/>
        <v>0</v>
      </c>
      <c r="AD510" s="410">
        <f t="shared" si="147"/>
        <v>0</v>
      </c>
      <c r="AE510" s="410">
        <f t="shared" si="147"/>
        <v>0</v>
      </c>
      <c r="AF510" s="410">
        <f t="shared" si="147"/>
        <v>0</v>
      </c>
      <c r="AG510" s="410">
        <f t="shared" si="147"/>
        <v>0</v>
      </c>
      <c r="AH510" s="410">
        <f t="shared" si="147"/>
        <v>0</v>
      </c>
      <c r="AI510" s="410">
        <f t="shared" si="147"/>
        <v>0</v>
      </c>
      <c r="AJ510" s="410">
        <f t="shared" si="147"/>
        <v>0</v>
      </c>
      <c r="AK510" s="410">
        <f t="shared" si="147"/>
        <v>0</v>
      </c>
      <c r="AL510" s="410">
        <f t="shared" si="147"/>
        <v>0</v>
      </c>
      <c r="AM510" s="305"/>
    </row>
    <row r="511" spans="1:39" outlineLevel="1">
      <c r="A511" s="762"/>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761" t="s">
        <v>718</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 t="shared" ref="Y513:AL513" si="148">Y512</f>
        <v>0</v>
      </c>
      <c r="Z513" s="410">
        <f t="shared" si="148"/>
        <v>0</v>
      </c>
      <c r="AA513" s="410">
        <f t="shared" si="148"/>
        <v>0</v>
      </c>
      <c r="AB513" s="410">
        <f t="shared" si="148"/>
        <v>0</v>
      </c>
      <c r="AC513" s="410">
        <f t="shared" si="148"/>
        <v>0</v>
      </c>
      <c r="AD513" s="410">
        <f t="shared" si="148"/>
        <v>0</v>
      </c>
      <c r="AE513" s="410">
        <f t="shared" si="148"/>
        <v>0</v>
      </c>
      <c r="AF513" s="410">
        <f t="shared" si="148"/>
        <v>0</v>
      </c>
      <c r="AG513" s="410">
        <f t="shared" si="148"/>
        <v>0</v>
      </c>
      <c r="AH513" s="410">
        <f t="shared" si="148"/>
        <v>0</v>
      </c>
      <c r="AI513" s="410">
        <f t="shared" si="148"/>
        <v>0</v>
      </c>
      <c r="AJ513" s="410">
        <f t="shared" si="148"/>
        <v>0</v>
      </c>
      <c r="AK513" s="410">
        <f t="shared" si="148"/>
        <v>0</v>
      </c>
      <c r="AL513" s="410">
        <f t="shared" si="148"/>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761" t="s">
        <v>719</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 t="shared" ref="Y516:AL516" si="149">Y515</f>
        <v>0</v>
      </c>
      <c r="Z516" s="410">
        <f t="shared" si="149"/>
        <v>0</v>
      </c>
      <c r="AA516" s="410">
        <f t="shared" si="149"/>
        <v>0</v>
      </c>
      <c r="AB516" s="410">
        <f t="shared" si="149"/>
        <v>0</v>
      </c>
      <c r="AC516" s="410">
        <f t="shared" si="149"/>
        <v>0</v>
      </c>
      <c r="AD516" s="410">
        <f t="shared" si="149"/>
        <v>0</v>
      </c>
      <c r="AE516" s="410">
        <f t="shared" si="149"/>
        <v>0</v>
      </c>
      <c r="AF516" s="410">
        <f t="shared" si="149"/>
        <v>0</v>
      </c>
      <c r="AG516" s="410">
        <f t="shared" si="149"/>
        <v>0</v>
      </c>
      <c r="AH516" s="410">
        <f t="shared" si="149"/>
        <v>0</v>
      </c>
      <c r="AI516" s="410">
        <f t="shared" si="149"/>
        <v>0</v>
      </c>
      <c r="AJ516" s="410">
        <f t="shared" si="149"/>
        <v>0</v>
      </c>
      <c r="AK516" s="410">
        <f t="shared" si="149"/>
        <v>0</v>
      </c>
      <c r="AL516" s="410">
        <f t="shared" si="149"/>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outlineLevel="1">
      <c r="A519" s="761" t="s">
        <v>720</v>
      </c>
      <c r="B519" s="759" t="s">
        <v>741</v>
      </c>
      <c r="C519" s="290" t="s">
        <v>25</v>
      </c>
      <c r="D519" s="294">
        <v>259670</v>
      </c>
      <c r="E519" s="294">
        <v>259670</v>
      </c>
      <c r="F519" s="294">
        <v>259670</v>
      </c>
      <c r="G519" s="294">
        <v>259670</v>
      </c>
      <c r="H519" s="294">
        <v>254747</v>
      </c>
      <c r="I519" s="294">
        <v>251399</v>
      </c>
      <c r="J519" s="294">
        <v>251399</v>
      </c>
      <c r="K519" s="294">
        <v>251399</v>
      </c>
      <c r="L519" s="294">
        <v>251399</v>
      </c>
      <c r="M519" s="294">
        <v>251399</v>
      </c>
      <c r="N519" s="294">
        <v>12</v>
      </c>
      <c r="O519" s="294">
        <v>47</v>
      </c>
      <c r="P519" s="294">
        <v>47</v>
      </c>
      <c r="Q519" s="294">
        <v>47</v>
      </c>
      <c r="R519" s="294">
        <v>47</v>
      </c>
      <c r="S519" s="294">
        <v>47</v>
      </c>
      <c r="T519" s="294">
        <v>46</v>
      </c>
      <c r="U519" s="294">
        <v>46</v>
      </c>
      <c r="V519" s="294">
        <v>46</v>
      </c>
      <c r="W519" s="294">
        <v>46</v>
      </c>
      <c r="X519" s="294">
        <v>46</v>
      </c>
      <c r="Y519" s="409">
        <v>1</v>
      </c>
      <c r="Z519" s="409">
        <v>0</v>
      </c>
      <c r="AA519" s="409">
        <v>0</v>
      </c>
      <c r="AB519" s="409">
        <v>0</v>
      </c>
      <c r="AC519" s="409">
        <v>0</v>
      </c>
      <c r="AD519" s="409">
        <v>0</v>
      </c>
      <c r="AE519" s="409">
        <v>0</v>
      </c>
      <c r="AF519" s="409">
        <v>0</v>
      </c>
      <c r="AG519" s="414"/>
      <c r="AH519" s="414"/>
      <c r="AI519" s="414"/>
      <c r="AJ519" s="414"/>
      <c r="AK519" s="414"/>
      <c r="AL519" s="414"/>
      <c r="AM519" s="295">
        <f>SUM(Y519:AL519)</f>
        <v>1</v>
      </c>
    </row>
    <row r="520" spans="1:39" outlineLevel="1">
      <c r="A520" s="531"/>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 t="shared" ref="Y520:AL520" si="150">Y519</f>
        <v>1</v>
      </c>
      <c r="Z520" s="410">
        <f t="shared" si="150"/>
        <v>0</v>
      </c>
      <c r="AA520" s="410">
        <f t="shared" si="150"/>
        <v>0</v>
      </c>
      <c r="AB520" s="410">
        <f t="shared" si="150"/>
        <v>0</v>
      </c>
      <c r="AC520" s="410">
        <f t="shared" si="150"/>
        <v>0</v>
      </c>
      <c r="AD520" s="410">
        <f t="shared" si="150"/>
        <v>0</v>
      </c>
      <c r="AE520" s="410">
        <f t="shared" si="150"/>
        <v>0</v>
      </c>
      <c r="AF520" s="410">
        <f t="shared" si="150"/>
        <v>0</v>
      </c>
      <c r="AG520" s="410">
        <f t="shared" si="150"/>
        <v>0</v>
      </c>
      <c r="AH520" s="410">
        <f t="shared" si="150"/>
        <v>0</v>
      </c>
      <c r="AI520" s="410">
        <f t="shared" si="150"/>
        <v>0</v>
      </c>
      <c r="AJ520" s="410">
        <f t="shared" si="150"/>
        <v>0</v>
      </c>
      <c r="AK520" s="410">
        <f t="shared" si="150"/>
        <v>0</v>
      </c>
      <c r="AL520" s="410">
        <f t="shared" si="150"/>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761" t="s">
        <v>721</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 t="shared" ref="Y523:AL523" si="151">Y522</f>
        <v>0</v>
      </c>
      <c r="Z523" s="410">
        <f t="shared" si="151"/>
        <v>0</v>
      </c>
      <c r="AA523" s="410">
        <f t="shared" si="151"/>
        <v>0</v>
      </c>
      <c r="AB523" s="410">
        <f t="shared" si="151"/>
        <v>0</v>
      </c>
      <c r="AC523" s="410">
        <f t="shared" si="151"/>
        <v>0</v>
      </c>
      <c r="AD523" s="410">
        <f t="shared" si="151"/>
        <v>0</v>
      </c>
      <c r="AE523" s="410">
        <f t="shared" si="151"/>
        <v>0</v>
      </c>
      <c r="AF523" s="410">
        <f t="shared" si="151"/>
        <v>0</v>
      </c>
      <c r="AG523" s="410">
        <f t="shared" si="151"/>
        <v>0</v>
      </c>
      <c r="AH523" s="410">
        <f t="shared" si="151"/>
        <v>0</v>
      </c>
      <c r="AI523" s="410">
        <f t="shared" si="151"/>
        <v>0</v>
      </c>
      <c r="AJ523" s="410">
        <f t="shared" si="151"/>
        <v>0</v>
      </c>
      <c r="AK523" s="410">
        <f t="shared" si="151"/>
        <v>0</v>
      </c>
      <c r="AL523" s="410">
        <f t="shared" si="151"/>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761" t="s">
        <v>722</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 t="shared" ref="Y526:AL526" si="152">Y525</f>
        <v>0</v>
      </c>
      <c r="Z526" s="410">
        <f t="shared" si="152"/>
        <v>0</v>
      </c>
      <c r="AA526" s="410">
        <f t="shared" si="152"/>
        <v>0</v>
      </c>
      <c r="AB526" s="410">
        <f t="shared" si="152"/>
        <v>0</v>
      </c>
      <c r="AC526" s="410">
        <f t="shared" si="152"/>
        <v>0</v>
      </c>
      <c r="AD526" s="410">
        <f t="shared" si="152"/>
        <v>0</v>
      </c>
      <c r="AE526" s="410">
        <f t="shared" si="152"/>
        <v>0</v>
      </c>
      <c r="AF526" s="410">
        <f t="shared" si="152"/>
        <v>0</v>
      </c>
      <c r="AG526" s="410">
        <f t="shared" si="152"/>
        <v>0</v>
      </c>
      <c r="AH526" s="410">
        <f t="shared" si="152"/>
        <v>0</v>
      </c>
      <c r="AI526" s="410">
        <f t="shared" si="152"/>
        <v>0</v>
      </c>
      <c r="AJ526" s="410">
        <f t="shared" si="152"/>
        <v>0</v>
      </c>
      <c r="AK526" s="410">
        <f t="shared" si="152"/>
        <v>0</v>
      </c>
      <c r="AL526" s="410">
        <f t="shared" si="152"/>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761" t="s">
        <v>723</v>
      </c>
      <c r="B528" s="759" t="s">
        <v>743</v>
      </c>
      <c r="C528" s="290" t="s">
        <v>25</v>
      </c>
      <c r="D528" s="294">
        <v>0</v>
      </c>
      <c r="E528" s="294">
        <v>0</v>
      </c>
      <c r="F528" s="294">
        <v>0</v>
      </c>
      <c r="G528" s="294">
        <v>0</v>
      </c>
      <c r="H528" s="294">
        <v>0</v>
      </c>
      <c r="I528" s="294">
        <v>0</v>
      </c>
      <c r="J528" s="294">
        <v>0</v>
      </c>
      <c r="K528" s="294">
        <v>0</v>
      </c>
      <c r="L528" s="294">
        <v>0</v>
      </c>
      <c r="M528" s="294">
        <v>0</v>
      </c>
      <c r="N528" s="294">
        <v>12</v>
      </c>
      <c r="O528" s="294">
        <v>0</v>
      </c>
      <c r="P528" s="294">
        <v>0</v>
      </c>
      <c r="Q528" s="294">
        <v>0</v>
      </c>
      <c r="R528" s="294">
        <v>0</v>
      </c>
      <c r="S528" s="294">
        <v>0</v>
      </c>
      <c r="T528" s="294">
        <v>0</v>
      </c>
      <c r="U528" s="294">
        <v>0</v>
      </c>
      <c r="V528" s="294">
        <v>0</v>
      </c>
      <c r="W528" s="294">
        <v>0</v>
      </c>
      <c r="X528" s="294">
        <v>0</v>
      </c>
      <c r="Y528" s="409">
        <v>0</v>
      </c>
      <c r="Z528" s="409">
        <v>0</v>
      </c>
      <c r="AA528" s="409">
        <v>1</v>
      </c>
      <c r="AB528" s="409">
        <v>0</v>
      </c>
      <c r="AC528" s="409">
        <v>0</v>
      </c>
      <c r="AD528" s="409">
        <v>0</v>
      </c>
      <c r="AE528" s="409">
        <v>0</v>
      </c>
      <c r="AF528" s="409">
        <v>0</v>
      </c>
      <c r="AG528" s="414"/>
      <c r="AH528" s="414"/>
      <c r="AI528" s="414"/>
      <c r="AJ528" s="414"/>
      <c r="AK528" s="414"/>
      <c r="AL528" s="414"/>
      <c r="AM528" s="295">
        <f>SUM(Y528:AL528)</f>
        <v>1</v>
      </c>
    </row>
    <row r="529" spans="1:39" outlineLevel="1">
      <c r="A529" s="531"/>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 t="shared" ref="Y529:AL529" si="153">Y528</f>
        <v>0</v>
      </c>
      <c r="Z529" s="410">
        <f t="shared" si="153"/>
        <v>0</v>
      </c>
      <c r="AA529" s="410">
        <f t="shared" si="153"/>
        <v>1</v>
      </c>
      <c r="AB529" s="410">
        <f t="shared" si="153"/>
        <v>0</v>
      </c>
      <c r="AC529" s="410">
        <f t="shared" si="153"/>
        <v>0</v>
      </c>
      <c r="AD529" s="410">
        <f t="shared" si="153"/>
        <v>0</v>
      </c>
      <c r="AE529" s="410">
        <f t="shared" si="153"/>
        <v>0</v>
      </c>
      <c r="AF529" s="410">
        <f t="shared" si="153"/>
        <v>0</v>
      </c>
      <c r="AG529" s="410">
        <f t="shared" si="153"/>
        <v>0</v>
      </c>
      <c r="AH529" s="410">
        <f t="shared" si="153"/>
        <v>0</v>
      </c>
      <c r="AI529" s="410">
        <f t="shared" si="153"/>
        <v>0</v>
      </c>
      <c r="AJ529" s="410">
        <f t="shared" si="153"/>
        <v>0</v>
      </c>
      <c r="AK529" s="410">
        <f t="shared" si="153"/>
        <v>0</v>
      </c>
      <c r="AL529" s="410">
        <f t="shared" si="153"/>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761" t="s">
        <v>724</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 t="shared" ref="Y532:AL532" si="154">Y531</f>
        <v>0</v>
      </c>
      <c r="Z532" s="410">
        <f t="shared" si="154"/>
        <v>0</v>
      </c>
      <c r="AA532" s="410">
        <f t="shared" si="154"/>
        <v>0</v>
      </c>
      <c r="AB532" s="410">
        <f t="shared" si="154"/>
        <v>0</v>
      </c>
      <c r="AC532" s="410">
        <f t="shared" si="154"/>
        <v>0</v>
      </c>
      <c r="AD532" s="410">
        <f t="shared" si="154"/>
        <v>0</v>
      </c>
      <c r="AE532" s="410">
        <f t="shared" si="154"/>
        <v>0</v>
      </c>
      <c r="AF532" s="410">
        <f t="shared" si="154"/>
        <v>0</v>
      </c>
      <c r="AG532" s="410">
        <f t="shared" si="154"/>
        <v>0</v>
      </c>
      <c r="AH532" s="410">
        <f t="shared" si="154"/>
        <v>0</v>
      </c>
      <c r="AI532" s="410">
        <f t="shared" si="154"/>
        <v>0</v>
      </c>
      <c r="AJ532" s="410">
        <f t="shared" si="154"/>
        <v>0</v>
      </c>
      <c r="AK532" s="410">
        <f t="shared" si="154"/>
        <v>0</v>
      </c>
      <c r="AL532" s="410">
        <f t="shared" si="154"/>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761" t="s">
        <v>725</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 t="shared" ref="Y535:AL535" si="155">Y534</f>
        <v>0</v>
      </c>
      <c r="Z535" s="410">
        <f t="shared" si="155"/>
        <v>0</v>
      </c>
      <c r="AA535" s="410">
        <f t="shared" si="155"/>
        <v>0</v>
      </c>
      <c r="AB535" s="410">
        <f t="shared" si="155"/>
        <v>0</v>
      </c>
      <c r="AC535" s="410">
        <f t="shared" si="155"/>
        <v>0</v>
      </c>
      <c r="AD535" s="410">
        <f t="shared" si="155"/>
        <v>0</v>
      </c>
      <c r="AE535" s="410">
        <f t="shared" si="155"/>
        <v>0</v>
      </c>
      <c r="AF535" s="410">
        <f t="shared" si="155"/>
        <v>0</v>
      </c>
      <c r="AG535" s="410">
        <f t="shared" si="155"/>
        <v>0</v>
      </c>
      <c r="AH535" s="410">
        <f t="shared" si="155"/>
        <v>0</v>
      </c>
      <c r="AI535" s="410">
        <f t="shared" si="155"/>
        <v>0</v>
      </c>
      <c r="AJ535" s="410">
        <f t="shared" si="155"/>
        <v>0</v>
      </c>
      <c r="AK535" s="410">
        <f t="shared" si="155"/>
        <v>0</v>
      </c>
      <c r="AL535" s="410">
        <f t="shared" si="155"/>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761" t="s">
        <v>726</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 t="shared" ref="Y538:AL538" si="156">Y537</f>
        <v>0</v>
      </c>
      <c r="Z538" s="410">
        <f t="shared" si="156"/>
        <v>0</v>
      </c>
      <c r="AA538" s="410">
        <f t="shared" si="156"/>
        <v>0</v>
      </c>
      <c r="AB538" s="410">
        <f t="shared" si="156"/>
        <v>0</v>
      </c>
      <c r="AC538" s="410">
        <f t="shared" si="156"/>
        <v>0</v>
      </c>
      <c r="AD538" s="410">
        <f t="shared" si="156"/>
        <v>0</v>
      </c>
      <c r="AE538" s="410">
        <f t="shared" si="156"/>
        <v>0</v>
      </c>
      <c r="AF538" s="410">
        <f t="shared" si="156"/>
        <v>0</v>
      </c>
      <c r="AG538" s="410">
        <f t="shared" si="156"/>
        <v>0</v>
      </c>
      <c r="AH538" s="410">
        <f t="shared" si="156"/>
        <v>0</v>
      </c>
      <c r="AI538" s="410">
        <f t="shared" si="156"/>
        <v>0</v>
      </c>
      <c r="AJ538" s="410">
        <f t="shared" si="156"/>
        <v>0</v>
      </c>
      <c r="AK538" s="410">
        <f t="shared" si="156"/>
        <v>0</v>
      </c>
      <c r="AL538" s="410">
        <f t="shared" si="156"/>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761" t="s">
        <v>727</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 t="shared" ref="Y541:AL541" si="157">Y540</f>
        <v>0</v>
      </c>
      <c r="Z541" s="410">
        <f t="shared" si="157"/>
        <v>0</v>
      </c>
      <c r="AA541" s="410">
        <f t="shared" si="157"/>
        <v>0</v>
      </c>
      <c r="AB541" s="410">
        <f t="shared" si="157"/>
        <v>0</v>
      </c>
      <c r="AC541" s="410">
        <f t="shared" si="157"/>
        <v>0</v>
      </c>
      <c r="AD541" s="410">
        <f t="shared" si="157"/>
        <v>0</v>
      </c>
      <c r="AE541" s="410">
        <f t="shared" si="157"/>
        <v>0</v>
      </c>
      <c r="AF541" s="410">
        <f t="shared" si="157"/>
        <v>0</v>
      </c>
      <c r="AG541" s="410">
        <f t="shared" si="157"/>
        <v>0</v>
      </c>
      <c r="AH541" s="410">
        <f t="shared" si="157"/>
        <v>0</v>
      </c>
      <c r="AI541" s="410">
        <f t="shared" si="157"/>
        <v>0</v>
      </c>
      <c r="AJ541" s="410">
        <f t="shared" si="157"/>
        <v>0</v>
      </c>
      <c r="AK541" s="410">
        <f t="shared" si="157"/>
        <v>0</v>
      </c>
      <c r="AL541" s="410">
        <f t="shared" si="157"/>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761" t="s">
        <v>728</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 t="shared" ref="Y544:AL544" si="158">Y543</f>
        <v>0</v>
      </c>
      <c r="Z544" s="410">
        <f t="shared" si="158"/>
        <v>0</v>
      </c>
      <c r="AA544" s="410">
        <f t="shared" si="158"/>
        <v>0</v>
      </c>
      <c r="AB544" s="410">
        <f t="shared" si="158"/>
        <v>0</v>
      </c>
      <c r="AC544" s="410">
        <f t="shared" si="158"/>
        <v>0</v>
      </c>
      <c r="AD544" s="410">
        <f t="shared" si="158"/>
        <v>0</v>
      </c>
      <c r="AE544" s="410">
        <f t="shared" si="158"/>
        <v>0</v>
      </c>
      <c r="AF544" s="410">
        <f t="shared" si="158"/>
        <v>0</v>
      </c>
      <c r="AG544" s="410">
        <f t="shared" si="158"/>
        <v>0</v>
      </c>
      <c r="AH544" s="410">
        <f t="shared" si="158"/>
        <v>0</v>
      </c>
      <c r="AI544" s="410">
        <f t="shared" si="158"/>
        <v>0</v>
      </c>
      <c r="AJ544" s="410">
        <f t="shared" si="158"/>
        <v>0</v>
      </c>
      <c r="AK544" s="410">
        <f t="shared" si="158"/>
        <v>0</v>
      </c>
      <c r="AL544" s="410">
        <f t="shared" si="158"/>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761" t="s">
        <v>729</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 t="shared" ref="Y547:AL547" si="159">Y546</f>
        <v>0</v>
      </c>
      <c r="Z547" s="410">
        <f t="shared" si="159"/>
        <v>0</v>
      </c>
      <c r="AA547" s="410">
        <f t="shared" si="159"/>
        <v>0</v>
      </c>
      <c r="AB547" s="410">
        <f t="shared" si="159"/>
        <v>0</v>
      </c>
      <c r="AC547" s="410">
        <f t="shared" si="159"/>
        <v>0</v>
      </c>
      <c r="AD547" s="410">
        <f t="shared" si="159"/>
        <v>0</v>
      </c>
      <c r="AE547" s="410">
        <f t="shared" si="159"/>
        <v>0</v>
      </c>
      <c r="AF547" s="410">
        <f t="shared" si="159"/>
        <v>0</v>
      </c>
      <c r="AG547" s="410">
        <f t="shared" si="159"/>
        <v>0</v>
      </c>
      <c r="AH547" s="410">
        <f t="shared" si="159"/>
        <v>0</v>
      </c>
      <c r="AI547" s="410">
        <f t="shared" si="159"/>
        <v>0</v>
      </c>
      <c r="AJ547" s="410">
        <f t="shared" si="159"/>
        <v>0</v>
      </c>
      <c r="AK547" s="410">
        <f t="shared" si="159"/>
        <v>0</v>
      </c>
      <c r="AL547" s="410">
        <f t="shared" si="159"/>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761" t="s">
        <v>730</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 t="shared" ref="Y550:AL550" si="160">Y549</f>
        <v>0</v>
      </c>
      <c r="Z550" s="410">
        <f t="shared" si="160"/>
        <v>0</v>
      </c>
      <c r="AA550" s="410">
        <f t="shared" si="160"/>
        <v>0</v>
      </c>
      <c r="AB550" s="410">
        <f t="shared" si="160"/>
        <v>0</v>
      </c>
      <c r="AC550" s="410">
        <f t="shared" si="160"/>
        <v>0</v>
      </c>
      <c r="AD550" s="410">
        <f t="shared" si="160"/>
        <v>0</v>
      </c>
      <c r="AE550" s="410">
        <f t="shared" si="160"/>
        <v>0</v>
      </c>
      <c r="AF550" s="410">
        <f t="shared" si="160"/>
        <v>0</v>
      </c>
      <c r="AG550" s="410">
        <f t="shared" si="160"/>
        <v>0</v>
      </c>
      <c r="AH550" s="410">
        <f t="shared" si="160"/>
        <v>0</v>
      </c>
      <c r="AI550" s="410">
        <f t="shared" si="160"/>
        <v>0</v>
      </c>
      <c r="AJ550" s="410">
        <f t="shared" si="160"/>
        <v>0</v>
      </c>
      <c r="AK550" s="410">
        <f t="shared" si="160"/>
        <v>0</v>
      </c>
      <c r="AL550" s="410">
        <f t="shared" si="160"/>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761" t="s">
        <v>731</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 t="shared" ref="Y553:AL553" si="161">Y552</f>
        <v>0</v>
      </c>
      <c r="Z553" s="410">
        <f t="shared" si="161"/>
        <v>0</v>
      </c>
      <c r="AA553" s="410">
        <f t="shared" si="161"/>
        <v>0</v>
      </c>
      <c r="AB553" s="410">
        <f t="shared" si="161"/>
        <v>0</v>
      </c>
      <c r="AC553" s="410">
        <f t="shared" si="161"/>
        <v>0</v>
      </c>
      <c r="AD553" s="410">
        <f t="shared" si="161"/>
        <v>0</v>
      </c>
      <c r="AE553" s="410">
        <f t="shared" si="161"/>
        <v>0</v>
      </c>
      <c r="AF553" s="410">
        <f t="shared" si="161"/>
        <v>0</v>
      </c>
      <c r="AG553" s="410">
        <f t="shared" si="161"/>
        <v>0</v>
      </c>
      <c r="AH553" s="410">
        <f t="shared" si="161"/>
        <v>0</v>
      </c>
      <c r="AI553" s="410">
        <f t="shared" si="161"/>
        <v>0</v>
      </c>
      <c r="AJ553" s="410">
        <f t="shared" si="161"/>
        <v>0</v>
      </c>
      <c r="AK553" s="410">
        <f t="shared" si="161"/>
        <v>0</v>
      </c>
      <c r="AL553" s="410">
        <f t="shared" si="161"/>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761" t="s">
        <v>732</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 t="shared" ref="Y556:AL556" si="162">Y555</f>
        <v>0</v>
      </c>
      <c r="Z556" s="410">
        <f t="shared" si="162"/>
        <v>0</v>
      </c>
      <c r="AA556" s="410">
        <f t="shared" si="162"/>
        <v>0</v>
      </c>
      <c r="AB556" s="410">
        <f t="shared" si="162"/>
        <v>0</v>
      </c>
      <c r="AC556" s="410">
        <f t="shared" si="162"/>
        <v>0</v>
      </c>
      <c r="AD556" s="410">
        <f t="shared" si="162"/>
        <v>0</v>
      </c>
      <c r="AE556" s="410">
        <f t="shared" si="162"/>
        <v>0</v>
      </c>
      <c r="AF556" s="410">
        <f t="shared" si="162"/>
        <v>0</v>
      </c>
      <c r="AG556" s="410">
        <f t="shared" si="162"/>
        <v>0</v>
      </c>
      <c r="AH556" s="410">
        <f t="shared" si="162"/>
        <v>0</v>
      </c>
      <c r="AI556" s="410">
        <f t="shared" si="162"/>
        <v>0</v>
      </c>
      <c r="AJ556" s="410">
        <f t="shared" si="162"/>
        <v>0</v>
      </c>
      <c r="AK556" s="410">
        <f t="shared" si="162"/>
        <v>0</v>
      </c>
      <c r="AL556" s="410">
        <f t="shared" si="162"/>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761" t="s">
        <v>733</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 t="shared" ref="Y559:AL559" si="163">Y558</f>
        <v>0</v>
      </c>
      <c r="Z559" s="410">
        <f t="shared" si="163"/>
        <v>0</v>
      </c>
      <c r="AA559" s="410">
        <f t="shared" si="163"/>
        <v>0</v>
      </c>
      <c r="AB559" s="410">
        <f t="shared" si="163"/>
        <v>0</v>
      </c>
      <c r="AC559" s="410">
        <f t="shared" si="163"/>
        <v>0</v>
      </c>
      <c r="AD559" s="410">
        <f t="shared" si="163"/>
        <v>0</v>
      </c>
      <c r="AE559" s="410">
        <f t="shared" si="163"/>
        <v>0</v>
      </c>
      <c r="AF559" s="410">
        <f t="shared" si="163"/>
        <v>0</v>
      </c>
      <c r="AG559" s="410">
        <f t="shared" si="163"/>
        <v>0</v>
      </c>
      <c r="AH559" s="410">
        <f t="shared" si="163"/>
        <v>0</v>
      </c>
      <c r="AI559" s="410">
        <f t="shared" si="163"/>
        <v>0</v>
      </c>
      <c r="AJ559" s="410">
        <f t="shared" si="163"/>
        <v>0</v>
      </c>
      <c r="AK559" s="410">
        <f t="shared" si="163"/>
        <v>0</v>
      </c>
      <c r="AL559" s="410">
        <f t="shared" si="163"/>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34968881.57</v>
      </c>
      <c r="E561" s="328"/>
      <c r="F561" s="328"/>
      <c r="G561" s="328"/>
      <c r="H561" s="328"/>
      <c r="I561" s="328"/>
      <c r="J561" s="328"/>
      <c r="K561" s="328"/>
      <c r="L561" s="328"/>
      <c r="M561" s="328"/>
      <c r="N561" s="328"/>
      <c r="O561" s="328">
        <f>SUM(O404:O559)</f>
        <v>5009.8899999999994</v>
      </c>
      <c r="P561" s="328"/>
      <c r="Q561" s="328"/>
      <c r="R561" s="328"/>
      <c r="S561" s="328"/>
      <c r="T561" s="328"/>
      <c r="U561" s="328"/>
      <c r="V561" s="328"/>
      <c r="W561" s="328"/>
      <c r="X561" s="328"/>
      <c r="Y561" s="328">
        <f>IF(Y402="kWh",SUMPRODUCT(D404:D559,Y404:Y559))</f>
        <v>13924256.390000001</v>
      </c>
      <c r="Z561" s="328">
        <f>IF(Z402="kWh",SUMPRODUCT(D404:D559,Z404:Z559))</f>
        <v>1634826.4191440002</v>
      </c>
      <c r="AA561" s="328">
        <f>IF(AA402="kw",SUMPRODUCT(N404:N559,O404:O559,AA404:AA559),SUMPRODUCT(D404:D559,AA404:AA559))</f>
        <v>27176.567351999998</v>
      </c>
      <c r="AB561" s="328">
        <f>IF(AB402="kw",SUMPRODUCT(N404:N559,O404:O559,AB404:AB559),SUMPRODUCT(D404:D559,AB404:AB559))</f>
        <v>979.08105599999999</v>
      </c>
      <c r="AC561" s="328">
        <f>IF(AC402="kw",SUMPRODUCT(N404:N559,O404:O559,AC404:AC559),SUMPRODUCT(D404:D559,AC404:AC559))</f>
        <v>1282.5274199999999</v>
      </c>
      <c r="AD561" s="328">
        <f>IF(AD402="kw",SUMPRODUCT(N404:N559,O404:O559,AD404:AD559),SUMPRODUCT(D404:D559,AD404:AD559))</f>
        <v>14954.77542</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1.23E-2</v>
      </c>
      <c r="Z564" s="340">
        <f>HLOOKUP(Z$35,'3.  Distribution Rates'!$C$122:$P$133,9,FALSE)</f>
        <v>1.7033333333333334E-2</v>
      </c>
      <c r="AA564" s="340">
        <f>HLOOKUP(AA$35,'3.  Distribution Rates'!$C$122:$P$133,9,FALSE)</f>
        <v>4.8536000000000001</v>
      </c>
      <c r="AB564" s="340">
        <f>HLOOKUP(AB$35,'3.  Distribution Rates'!$C$122:$P$133,9,FALSE)</f>
        <v>2.0279333333333334</v>
      </c>
      <c r="AC564" s="340">
        <f>HLOOKUP(AC$35,'3.  Distribution Rates'!$C$122:$P$133,9,FALSE)</f>
        <v>2.2922333333333333</v>
      </c>
      <c r="AD564" s="340">
        <f>HLOOKUP(AD$35,'3.  Distribution Rates'!$C$122:$P$133,9,FALSE)</f>
        <v>2.8503666666666665</v>
      </c>
      <c r="AE564" s="340">
        <f>HLOOKUP(AE$35,'3.  Distribution Rates'!$C$122:$P$133,9,FALSE)</f>
        <v>-9.4266666666666665E-2</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760">
        <v>20300.236271926373</v>
      </c>
      <c r="Z565" s="760">
        <v>8556.81792853347</v>
      </c>
      <c r="AA565" s="760">
        <v>35920.064488690827</v>
      </c>
      <c r="AB565" s="760">
        <v>0</v>
      </c>
      <c r="AC565" s="760">
        <v>9549.1256842074963</v>
      </c>
      <c r="AD565" s="760">
        <v>0</v>
      </c>
      <c r="AE565" s="760">
        <v>0</v>
      </c>
      <c r="AF565" s="760">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7">
        <f t="shared" ref="AM565:AM571" si="164">SUM(Y565:AL565)</f>
        <v>74326.24437335816</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760">
        <v>22164.691276831014</v>
      </c>
      <c r="Z566" s="760">
        <v>14337.468939630429</v>
      </c>
      <c r="AA566" s="760">
        <v>47420.640368441418</v>
      </c>
      <c r="AB566" s="760">
        <v>93.117399183935589</v>
      </c>
      <c r="AC566" s="760">
        <v>7496.3785163256316</v>
      </c>
      <c r="AD566" s="760">
        <v>37209.144388273387</v>
      </c>
      <c r="AE566" s="760">
        <v>-3.6070658263498943</v>
      </c>
      <c r="AF566" s="760">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7">
        <f t="shared" si="164"/>
        <v>128717.83382285947</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760">
        <v>28348.671624292809</v>
      </c>
      <c r="Z567" s="760">
        <v>8600.0532091368295</v>
      </c>
      <c r="AA567" s="760">
        <v>81591.750666141714</v>
      </c>
      <c r="AB567" s="760">
        <v>0</v>
      </c>
      <c r="AC567" s="760">
        <v>12356.27683727835</v>
      </c>
      <c r="AD567" s="760">
        <v>26259.048845973619</v>
      </c>
      <c r="AE567" s="760">
        <v>0</v>
      </c>
      <c r="AF567" s="760">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7">
        <f t="shared" si="164"/>
        <v>157155.80118282331</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760">
        <v>40930.918865115302</v>
      </c>
      <c r="Z568" s="760">
        <v>19593.325917640632</v>
      </c>
      <c r="AA568" s="760">
        <v>81330.063809962085</v>
      </c>
      <c r="AB568" s="760">
        <v>180.29639371157313</v>
      </c>
      <c r="AC568" s="760">
        <v>5501.3819677886922</v>
      </c>
      <c r="AD568" s="760">
        <v>3516.2424198719996</v>
      </c>
      <c r="AE568" s="760">
        <v>0</v>
      </c>
      <c r="AF568" s="760">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7">
        <f t="shared" si="164"/>
        <v>151052.2293740903</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760">
        <v>42128.049449487</v>
      </c>
      <c r="Z569" s="760">
        <v>45945.346310674096</v>
      </c>
      <c r="AA569" s="760">
        <v>85809.547892094444</v>
      </c>
      <c r="AB569" s="760">
        <v>34.802547683668024</v>
      </c>
      <c r="AC569" s="760">
        <v>3866.7743229325761</v>
      </c>
      <c r="AD569" s="760">
        <v>10957.364586526553</v>
      </c>
      <c r="AE569" s="760">
        <v>0</v>
      </c>
      <c r="AF569" s="760">
        <v>0</v>
      </c>
      <c r="AG569" s="377">
        <f t="shared" ref="AG569:AL569" si="165">AG209*AG564</f>
        <v>0</v>
      </c>
      <c r="AH569" s="377">
        <f t="shared" si="165"/>
        <v>0</v>
      </c>
      <c r="AI569" s="377">
        <f t="shared" si="165"/>
        <v>0</v>
      </c>
      <c r="AJ569" s="377">
        <f t="shared" si="165"/>
        <v>0</v>
      </c>
      <c r="AK569" s="377">
        <f t="shared" si="165"/>
        <v>0</v>
      </c>
      <c r="AL569" s="377">
        <f t="shared" si="165"/>
        <v>0</v>
      </c>
      <c r="AM569" s="627">
        <f t="shared" si="164"/>
        <v>188741.88510939837</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760">
        <v>90126.651408853286</v>
      </c>
      <c r="Z570" s="760">
        <v>15819.52356202943</v>
      </c>
      <c r="AA570" s="760">
        <v>117290.28096578272</v>
      </c>
      <c r="AB570" s="760">
        <v>79.825679696211267</v>
      </c>
      <c r="AC570" s="760">
        <v>238.84236748812285</v>
      </c>
      <c r="AD570" s="760">
        <v>20331.462516697113</v>
      </c>
      <c r="AE570" s="760">
        <v>0</v>
      </c>
      <c r="AF570" s="760">
        <v>0</v>
      </c>
      <c r="AG570" s="377">
        <f t="shared" ref="AG570:AL570" si="166">AG392*AG564</f>
        <v>0</v>
      </c>
      <c r="AH570" s="377">
        <f t="shared" si="166"/>
        <v>0</v>
      </c>
      <c r="AI570" s="377">
        <f t="shared" si="166"/>
        <v>0</v>
      </c>
      <c r="AJ570" s="377">
        <f t="shared" si="166"/>
        <v>0</v>
      </c>
      <c r="AK570" s="377">
        <f t="shared" si="166"/>
        <v>0</v>
      </c>
      <c r="AL570" s="377">
        <f t="shared" si="166"/>
        <v>0</v>
      </c>
      <c r="AM570" s="627">
        <f t="shared" si="164"/>
        <v>243886.58650054689</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171268.35359700001</v>
      </c>
      <c r="Z571" s="377">
        <f t="shared" ref="Z571:AL571" si="167">Z561*Z564</f>
        <v>27846.54333941947</v>
      </c>
      <c r="AA571" s="377">
        <f t="shared" si="167"/>
        <v>131904.18729966719</v>
      </c>
      <c r="AB571" s="377">
        <f t="shared" si="167"/>
        <v>1985.5111094976</v>
      </c>
      <c r="AC571" s="377">
        <f t="shared" si="167"/>
        <v>2939.8521030379998</v>
      </c>
      <c r="AD571" s="377">
        <f t="shared" si="167"/>
        <v>42626.593364654</v>
      </c>
      <c r="AE571" s="377">
        <f t="shared" si="167"/>
        <v>0</v>
      </c>
      <c r="AF571" s="377">
        <f t="shared" si="167"/>
        <v>0</v>
      </c>
      <c r="AG571" s="377">
        <f t="shared" si="167"/>
        <v>0</v>
      </c>
      <c r="AH571" s="377">
        <f t="shared" si="167"/>
        <v>0</v>
      </c>
      <c r="AI571" s="377">
        <f t="shared" si="167"/>
        <v>0</v>
      </c>
      <c r="AJ571" s="377">
        <f t="shared" si="167"/>
        <v>0</v>
      </c>
      <c r="AK571" s="377">
        <f t="shared" si="167"/>
        <v>0</v>
      </c>
      <c r="AL571" s="377">
        <f t="shared" si="167"/>
        <v>0</v>
      </c>
      <c r="AM571" s="627">
        <f t="shared" si="164"/>
        <v>378571.04081327625</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 t="shared" ref="Y572:AM572" si="168">SUM(Y565:Y571)</f>
        <v>415267.57249350578</v>
      </c>
      <c r="Z572" s="345">
        <f t="shared" si="168"/>
        <v>140699.07920706435</v>
      </c>
      <c r="AA572" s="345">
        <f t="shared" si="168"/>
        <v>581266.53549078037</v>
      </c>
      <c r="AB572" s="345">
        <f t="shared" si="168"/>
        <v>2373.5531297729881</v>
      </c>
      <c r="AC572" s="345">
        <f t="shared" si="168"/>
        <v>41948.631799058865</v>
      </c>
      <c r="AD572" s="345">
        <f t="shared" si="168"/>
        <v>140899.85612199668</v>
      </c>
      <c r="AE572" s="345">
        <f t="shared" si="168"/>
        <v>-3.6070658263498943</v>
      </c>
      <c r="AF572" s="345">
        <f t="shared" si="168"/>
        <v>0</v>
      </c>
      <c r="AG572" s="345">
        <f t="shared" si="168"/>
        <v>0</v>
      </c>
      <c r="AH572" s="345">
        <f t="shared" si="168"/>
        <v>0</v>
      </c>
      <c r="AI572" s="345">
        <f t="shared" si="168"/>
        <v>0</v>
      </c>
      <c r="AJ572" s="345">
        <f t="shared" si="168"/>
        <v>0</v>
      </c>
      <c r="AK572" s="345">
        <f t="shared" si="168"/>
        <v>0</v>
      </c>
      <c r="AL572" s="345">
        <f t="shared" si="168"/>
        <v>0</v>
      </c>
      <c r="AM572" s="406">
        <f t="shared" si="168"/>
        <v>1322451.6211763527</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69">Z562*Z564</f>
        <v>0</v>
      </c>
      <c r="AA573" s="346">
        <f t="shared" si="169"/>
        <v>0</v>
      </c>
      <c r="AB573" s="346">
        <f t="shared" si="169"/>
        <v>0</v>
      </c>
      <c r="AC573" s="346">
        <f t="shared" si="169"/>
        <v>0</v>
      </c>
      <c r="AD573" s="346">
        <f>AD562*AD564</f>
        <v>0</v>
      </c>
      <c r="AE573" s="346">
        <f t="shared" si="169"/>
        <v>0</v>
      </c>
      <c r="AF573" s="346">
        <f>AF562*AF564</f>
        <v>0</v>
      </c>
      <c r="AG573" s="346">
        <f t="shared" ref="AG573:AL573" si="170">AG562*AG564</f>
        <v>0</v>
      </c>
      <c r="AH573" s="346">
        <f t="shared" si="170"/>
        <v>0</v>
      </c>
      <c r="AI573" s="346">
        <f t="shared" si="170"/>
        <v>0</v>
      </c>
      <c r="AJ573" s="346">
        <f>AJ562*AJ564</f>
        <v>0</v>
      </c>
      <c r="AK573" s="346">
        <f>AK562*AK564</f>
        <v>0</v>
      </c>
      <c r="AL573" s="346">
        <f t="shared" si="170"/>
        <v>0</v>
      </c>
      <c r="AM573" s="406">
        <f>SUM(Y573:AL573)</f>
        <v>0</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1322451.6211763527</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10736259.569680076</v>
      </c>
      <c r="Z576" s="290">
        <f>SUMPRODUCT(E404:E559,Z404:Z559)</f>
        <v>1679120.0060233881</v>
      </c>
      <c r="AA576" s="290">
        <f>IF(AA402="kw",SUMPRODUCT($N$404:$N$559,$P$404:$P$559,AA404:AA559),SUMPRODUCT($E$404:$E$559,AA404:AA559))</f>
        <v>29562.287351999999</v>
      </c>
      <c r="AB576" s="290">
        <f>IF(AB402="kw",SUMPRODUCT($N$404:$N$559,$P$404:$P$559,AB404:AB559),SUMPRODUCT($E$404:$E$559,AB404:AB559))</f>
        <v>1047.6070559999998</v>
      </c>
      <c r="AC576" s="290">
        <f>IF(AC402="kw",SUMPRODUCT($N$404:$N$559,$P$404:$P$559,AC404:AC559),SUMPRODUCT($E$404:$E$559,AC404:AC559))</f>
        <v>1359.2314200000001</v>
      </c>
      <c r="AD576" s="290">
        <f t="shared" ref="AD576:AL576" si="171">IF(AD402="kw",SUMPRODUCT($N$404:$N$559,$P$404:$P$559,AD404:AD559),SUMPRODUCT($E$404:$E$559,AD404:AD559))</f>
        <v>14973.10542</v>
      </c>
      <c r="AE576" s="290">
        <f t="shared" si="171"/>
        <v>0</v>
      </c>
      <c r="AF576" s="290">
        <f t="shared" si="171"/>
        <v>0</v>
      </c>
      <c r="AG576" s="290">
        <f t="shared" si="171"/>
        <v>0</v>
      </c>
      <c r="AH576" s="290">
        <f t="shared" si="171"/>
        <v>0</v>
      </c>
      <c r="AI576" s="290">
        <f t="shared" si="171"/>
        <v>0</v>
      </c>
      <c r="AJ576" s="290">
        <f t="shared" si="171"/>
        <v>0</v>
      </c>
      <c r="AK576" s="290">
        <f t="shared" si="171"/>
        <v>0</v>
      </c>
      <c r="AL576" s="290">
        <f t="shared" si="171"/>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10736259.569680076</v>
      </c>
      <c r="Z577" s="290">
        <f>SUMPRODUCT(F404:F559,Z404:Z559)</f>
        <v>1675086.0422724173</v>
      </c>
      <c r="AA577" s="290">
        <f t="shared" ref="AA577:AL577" si="172">IF(AA402="kw",SUMPRODUCT($N$404:$N$559,$Q$404:$Q$559,AA404:AA559),SUMPRODUCT($F$404:$F$559,AA404:AA559))</f>
        <v>29554.620745542645</v>
      </c>
      <c r="AB577" s="290">
        <f t="shared" si="172"/>
        <v>1046.0762126923</v>
      </c>
      <c r="AC577" s="290">
        <f>IF(AC402="kw",SUMPRODUCT($N$404:$N$559,$Q$404:$Q$559,AC404:AC559),SUMPRODUCT($F$404:$F$559,AC404:AC559))</f>
        <v>1356.5951205987003</v>
      </c>
      <c r="AD577" s="290">
        <f t="shared" si="172"/>
        <v>14973.10542</v>
      </c>
      <c r="AE577" s="290">
        <f t="shared" si="172"/>
        <v>0</v>
      </c>
      <c r="AF577" s="290">
        <f t="shared" si="172"/>
        <v>0</v>
      </c>
      <c r="AG577" s="290">
        <f t="shared" si="172"/>
        <v>0</v>
      </c>
      <c r="AH577" s="290">
        <f t="shared" si="172"/>
        <v>0</v>
      </c>
      <c r="AI577" s="290">
        <f t="shared" si="172"/>
        <v>0</v>
      </c>
      <c r="AJ577" s="290">
        <f t="shared" si="172"/>
        <v>0</v>
      </c>
      <c r="AK577" s="290">
        <f t="shared" si="172"/>
        <v>0</v>
      </c>
      <c r="AL577" s="290">
        <f t="shared" si="172"/>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10736259.569680076</v>
      </c>
      <c r="Z578" s="325">
        <f>SUMPRODUCT(G404:G559,Z404:Z559)</f>
        <v>1671868.9527441317</v>
      </c>
      <c r="AA578" s="325">
        <f t="shared" ref="AA578:AL578" si="173">IF(AA402="kw",SUMPRODUCT($N$404:$N$559,$R$404:$R$559,AA404:AA559),SUMPRODUCT($G$404:$G$559,AA404:AA559))</f>
        <v>29554.620745542645</v>
      </c>
      <c r="AB578" s="325">
        <f t="shared" si="173"/>
        <v>1046.0762126923</v>
      </c>
      <c r="AC578" s="325">
        <f>IF(AC402="kw",SUMPRODUCT($N$404:$N$559,$R$404:$R$559,AC404:AC559),SUMPRODUCT($G$404:$G$559,AC404:AC559))</f>
        <v>1356.5951205987003</v>
      </c>
      <c r="AD578" s="325">
        <f t="shared" si="173"/>
        <v>14973.10542</v>
      </c>
      <c r="AE578" s="325">
        <f t="shared" si="173"/>
        <v>0</v>
      </c>
      <c r="AF578" s="325">
        <f t="shared" si="173"/>
        <v>0</v>
      </c>
      <c r="AG578" s="325">
        <f t="shared" si="173"/>
        <v>0</v>
      </c>
      <c r="AH578" s="325">
        <f t="shared" si="173"/>
        <v>0</v>
      </c>
      <c r="AI578" s="325">
        <f t="shared" si="173"/>
        <v>0</v>
      </c>
      <c r="AJ578" s="325">
        <f t="shared" si="173"/>
        <v>0</v>
      </c>
      <c r="AK578" s="325">
        <f t="shared" si="173"/>
        <v>0</v>
      </c>
      <c r="AL578" s="325">
        <f t="shared" si="173"/>
        <v>0</v>
      </c>
      <c r="AM578" s="385"/>
    </row>
    <row r="579" spans="1:39" ht="22.5" customHeight="1">
      <c r="B579" s="367" t="s">
        <v>587</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8" t="s">
        <v>526</v>
      </c>
      <c r="E582" s="252"/>
      <c r="F582" s="588"/>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28" t="s">
        <v>211</v>
      </c>
      <c r="C583" s="830" t="s">
        <v>33</v>
      </c>
      <c r="D583" s="283" t="s">
        <v>422</v>
      </c>
      <c r="E583" s="832" t="s">
        <v>209</v>
      </c>
      <c r="F583" s="833"/>
      <c r="G583" s="833"/>
      <c r="H583" s="833"/>
      <c r="I583" s="833"/>
      <c r="J583" s="833"/>
      <c r="K583" s="833"/>
      <c r="L583" s="833"/>
      <c r="M583" s="834"/>
      <c r="N583" s="835" t="s">
        <v>213</v>
      </c>
      <c r="O583" s="283" t="s">
        <v>423</v>
      </c>
      <c r="P583" s="832" t="s">
        <v>212</v>
      </c>
      <c r="Q583" s="833"/>
      <c r="R583" s="833"/>
      <c r="S583" s="833"/>
      <c r="T583" s="833"/>
      <c r="U583" s="833"/>
      <c r="V583" s="833"/>
      <c r="W583" s="833"/>
      <c r="X583" s="834"/>
      <c r="Y583" s="825" t="s">
        <v>243</v>
      </c>
      <c r="Z583" s="826"/>
      <c r="AA583" s="826"/>
      <c r="AB583" s="826"/>
      <c r="AC583" s="826"/>
      <c r="AD583" s="826"/>
      <c r="AE583" s="826"/>
      <c r="AF583" s="826"/>
      <c r="AG583" s="826"/>
      <c r="AH583" s="826"/>
      <c r="AI583" s="826"/>
      <c r="AJ583" s="826"/>
      <c r="AK583" s="826"/>
      <c r="AL583" s="826"/>
      <c r="AM583" s="827"/>
    </row>
    <row r="584" spans="1:39" ht="68.25" customHeight="1">
      <c r="B584" s="829"/>
      <c r="C584" s="831"/>
      <c r="D584" s="284">
        <v>2018</v>
      </c>
      <c r="E584" s="284">
        <v>2019</v>
      </c>
      <c r="F584" s="284">
        <v>2020</v>
      </c>
      <c r="G584" s="284">
        <v>2021</v>
      </c>
      <c r="H584" s="284">
        <v>2022</v>
      </c>
      <c r="I584" s="284">
        <v>2023</v>
      </c>
      <c r="J584" s="284">
        <v>2024</v>
      </c>
      <c r="K584" s="284">
        <v>2025</v>
      </c>
      <c r="L584" s="284">
        <v>2026</v>
      </c>
      <c r="M584" s="284">
        <v>2027</v>
      </c>
      <c r="N584" s="836"/>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General Service &lt; 50 kW</v>
      </c>
      <c r="AA584" s="284" t="str">
        <f>'1.  LRAMVA Summary'!F52</f>
        <v>General Service 50 - 4,999 kW</v>
      </c>
      <c r="AB584" s="284" t="str">
        <f>'1.  LRAMVA Summary'!G52</f>
        <v>General Service 3,000 - 4,999 kW</v>
      </c>
      <c r="AC584" s="284" t="str">
        <f>'1.  LRAMVA Summary'!H52</f>
        <v>Large Use - Regular</v>
      </c>
      <c r="AD584" s="284" t="str">
        <f>'1.  LRAMVA Summary'!I52</f>
        <v>Large Use - 3TS</v>
      </c>
      <c r="AE584" s="284" t="str">
        <f>'1.  LRAMVA Summary'!J52</f>
        <v>Large Use - Ford Annex</v>
      </c>
      <c r="AF584" s="284" t="str">
        <f>'1.  LRAMVA Summary'!K52</f>
        <v>Other</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v>
      </c>
      <c r="AD585" s="290" t="str">
        <f>'1.  LRAMVA Summary'!I53</f>
        <v>kW</v>
      </c>
      <c r="AE585" s="290" t="str">
        <f>'1.  LRAMVA Summary'!J53</f>
        <v>kW</v>
      </c>
      <c r="AF585" s="290" t="str">
        <f>'1.  LRAMVA Summary'!K53</f>
        <v>kW</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1"/>
      <c r="B586" s="50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outlineLevel="1">
      <c r="A588" s="531"/>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 t="shared" ref="Y588:AL588" si="174">Y587</f>
        <v>0</v>
      </c>
      <c r="Z588" s="410">
        <f t="shared" si="174"/>
        <v>0</v>
      </c>
      <c r="AA588" s="410">
        <f t="shared" si="174"/>
        <v>0</v>
      </c>
      <c r="AB588" s="410">
        <f t="shared" si="174"/>
        <v>0</v>
      </c>
      <c r="AC588" s="410">
        <f t="shared" si="174"/>
        <v>0</v>
      </c>
      <c r="AD588" s="410">
        <f t="shared" si="174"/>
        <v>0</v>
      </c>
      <c r="AE588" s="410">
        <f t="shared" si="174"/>
        <v>0</v>
      </c>
      <c r="AF588" s="410">
        <f t="shared" si="174"/>
        <v>0</v>
      </c>
      <c r="AG588" s="410">
        <f t="shared" si="174"/>
        <v>0</v>
      </c>
      <c r="AH588" s="410">
        <f t="shared" si="174"/>
        <v>0</v>
      </c>
      <c r="AI588" s="410">
        <f t="shared" si="174"/>
        <v>0</v>
      </c>
      <c r="AJ588" s="410">
        <f t="shared" si="174"/>
        <v>0</v>
      </c>
      <c r="AK588" s="410">
        <f t="shared" si="174"/>
        <v>0</v>
      </c>
      <c r="AL588" s="410">
        <f t="shared" si="174"/>
        <v>0</v>
      </c>
      <c r="AM588" s="296"/>
    </row>
    <row r="589" spans="1:39" ht="15.75"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1"/>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 t="shared" ref="Y591:AL591" si="175">Y590</f>
        <v>0</v>
      </c>
      <c r="Z591" s="410">
        <f t="shared" si="175"/>
        <v>0</v>
      </c>
      <c r="AA591" s="410">
        <f t="shared" si="175"/>
        <v>0</v>
      </c>
      <c r="AB591" s="410">
        <f t="shared" si="175"/>
        <v>0</v>
      </c>
      <c r="AC591" s="410">
        <f t="shared" si="175"/>
        <v>0</v>
      </c>
      <c r="AD591" s="410">
        <f t="shared" si="175"/>
        <v>0</v>
      </c>
      <c r="AE591" s="410">
        <f t="shared" si="175"/>
        <v>0</v>
      </c>
      <c r="AF591" s="410">
        <f t="shared" si="175"/>
        <v>0</v>
      </c>
      <c r="AG591" s="410">
        <f t="shared" si="175"/>
        <v>0</v>
      </c>
      <c r="AH591" s="410">
        <f t="shared" si="175"/>
        <v>0</v>
      </c>
      <c r="AI591" s="410">
        <f t="shared" si="175"/>
        <v>0</v>
      </c>
      <c r="AJ591" s="410">
        <f t="shared" si="175"/>
        <v>0</v>
      </c>
      <c r="AK591" s="410">
        <f t="shared" si="175"/>
        <v>0</v>
      </c>
      <c r="AL591" s="410">
        <f t="shared" si="175"/>
        <v>0</v>
      </c>
      <c r="AM591" s="296"/>
    </row>
    <row r="592" spans="1:39" ht="15.75"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1"/>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 t="shared" ref="Y594:AL594" si="176">Y593</f>
        <v>0</v>
      </c>
      <c r="Z594" s="410">
        <f t="shared" si="176"/>
        <v>0</v>
      </c>
      <c r="AA594" s="410">
        <f t="shared" si="176"/>
        <v>0</v>
      </c>
      <c r="AB594" s="410">
        <f t="shared" si="176"/>
        <v>0</v>
      </c>
      <c r="AC594" s="410">
        <f t="shared" si="176"/>
        <v>0</v>
      </c>
      <c r="AD594" s="410">
        <f t="shared" si="176"/>
        <v>0</v>
      </c>
      <c r="AE594" s="410">
        <f t="shared" si="176"/>
        <v>0</v>
      </c>
      <c r="AF594" s="410">
        <f t="shared" si="176"/>
        <v>0</v>
      </c>
      <c r="AG594" s="410">
        <f t="shared" si="176"/>
        <v>0</v>
      </c>
      <c r="AH594" s="410">
        <f t="shared" si="176"/>
        <v>0</v>
      </c>
      <c r="AI594" s="410">
        <f t="shared" si="176"/>
        <v>0</v>
      </c>
      <c r="AJ594" s="410">
        <f t="shared" si="176"/>
        <v>0</v>
      </c>
      <c r="AK594" s="410">
        <f t="shared" si="176"/>
        <v>0</v>
      </c>
      <c r="AL594" s="410">
        <f t="shared" si="176"/>
        <v>0</v>
      </c>
      <c r="AM594" s="296"/>
    </row>
    <row r="595" spans="1:39"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1">
        <v>4</v>
      </c>
      <c r="B596" s="519" t="s">
        <v>680</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1"/>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 t="shared" ref="Y597:AL597" si="177">Y596</f>
        <v>0</v>
      </c>
      <c r="Z597" s="410">
        <f t="shared" si="177"/>
        <v>0</v>
      </c>
      <c r="AA597" s="410">
        <f t="shared" si="177"/>
        <v>0</v>
      </c>
      <c r="AB597" s="410">
        <f t="shared" si="177"/>
        <v>0</v>
      </c>
      <c r="AC597" s="410">
        <f t="shared" si="177"/>
        <v>0</v>
      </c>
      <c r="AD597" s="410">
        <f t="shared" si="177"/>
        <v>0</v>
      </c>
      <c r="AE597" s="410">
        <f t="shared" si="177"/>
        <v>0</v>
      </c>
      <c r="AF597" s="410">
        <f t="shared" si="177"/>
        <v>0</v>
      </c>
      <c r="AG597" s="410">
        <f t="shared" si="177"/>
        <v>0</v>
      </c>
      <c r="AH597" s="410">
        <f t="shared" si="177"/>
        <v>0</v>
      </c>
      <c r="AI597" s="410">
        <f t="shared" si="177"/>
        <v>0</v>
      </c>
      <c r="AJ597" s="410">
        <f t="shared" si="177"/>
        <v>0</v>
      </c>
      <c r="AK597" s="410">
        <f t="shared" si="177"/>
        <v>0</v>
      </c>
      <c r="AL597" s="410">
        <f t="shared" si="177"/>
        <v>0</v>
      </c>
      <c r="AM597" s="296"/>
    </row>
    <row r="598" spans="1:39"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1"/>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 t="shared" ref="Y600:AL600" si="178">Y599</f>
        <v>0</v>
      </c>
      <c r="Z600" s="410">
        <f t="shared" si="178"/>
        <v>0</v>
      </c>
      <c r="AA600" s="410">
        <f t="shared" si="178"/>
        <v>0</v>
      </c>
      <c r="AB600" s="410">
        <f t="shared" si="178"/>
        <v>0</v>
      </c>
      <c r="AC600" s="410">
        <f t="shared" si="178"/>
        <v>0</v>
      </c>
      <c r="AD600" s="410">
        <f t="shared" si="178"/>
        <v>0</v>
      </c>
      <c r="AE600" s="410">
        <f t="shared" si="178"/>
        <v>0</v>
      </c>
      <c r="AF600" s="410">
        <f t="shared" si="178"/>
        <v>0</v>
      </c>
      <c r="AG600" s="410">
        <f t="shared" si="178"/>
        <v>0</v>
      </c>
      <c r="AH600" s="410">
        <f t="shared" si="178"/>
        <v>0</v>
      </c>
      <c r="AI600" s="410">
        <f t="shared" si="178"/>
        <v>0</v>
      </c>
      <c r="AJ600" s="410">
        <f t="shared" si="178"/>
        <v>0</v>
      </c>
      <c r="AK600" s="410">
        <f t="shared" si="178"/>
        <v>0</v>
      </c>
      <c r="AL600" s="410">
        <f t="shared" si="178"/>
        <v>0</v>
      </c>
      <c r="AM600" s="296"/>
    </row>
    <row r="601" spans="1:39"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1"/>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1"/>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 t="shared" ref="Y604:AL604" si="179">Y603</f>
        <v>0</v>
      </c>
      <c r="Z604" s="410">
        <f t="shared" si="179"/>
        <v>0</v>
      </c>
      <c r="AA604" s="410">
        <f t="shared" si="179"/>
        <v>0</v>
      </c>
      <c r="AB604" s="410">
        <f t="shared" si="179"/>
        <v>0</v>
      </c>
      <c r="AC604" s="410">
        <f t="shared" si="179"/>
        <v>0</v>
      </c>
      <c r="AD604" s="410">
        <f t="shared" si="179"/>
        <v>0</v>
      </c>
      <c r="AE604" s="410">
        <f t="shared" si="179"/>
        <v>0</v>
      </c>
      <c r="AF604" s="410">
        <f t="shared" si="179"/>
        <v>0</v>
      </c>
      <c r="AG604" s="410">
        <f t="shared" si="179"/>
        <v>0</v>
      </c>
      <c r="AH604" s="410">
        <f t="shared" si="179"/>
        <v>0</v>
      </c>
      <c r="AI604" s="410">
        <f t="shared" si="179"/>
        <v>0</v>
      </c>
      <c r="AJ604" s="410">
        <f t="shared" si="179"/>
        <v>0</v>
      </c>
      <c r="AK604" s="410">
        <f t="shared" si="179"/>
        <v>0</v>
      </c>
      <c r="AL604" s="410">
        <f t="shared" si="179"/>
        <v>0</v>
      </c>
      <c r="AM604" s="310"/>
    </row>
    <row r="605" spans="1:39"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1"/>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 t="shared" ref="Y607:AL607" si="180">Y606</f>
        <v>0</v>
      </c>
      <c r="Z607" s="410">
        <f t="shared" si="180"/>
        <v>0</v>
      </c>
      <c r="AA607" s="410">
        <f t="shared" si="180"/>
        <v>0</v>
      </c>
      <c r="AB607" s="410">
        <f t="shared" si="180"/>
        <v>0</v>
      </c>
      <c r="AC607" s="410">
        <f t="shared" si="180"/>
        <v>0</v>
      </c>
      <c r="AD607" s="410">
        <f t="shared" si="180"/>
        <v>0</v>
      </c>
      <c r="AE607" s="410">
        <f t="shared" si="180"/>
        <v>0</v>
      </c>
      <c r="AF607" s="410">
        <f t="shared" si="180"/>
        <v>0</v>
      </c>
      <c r="AG607" s="410">
        <f t="shared" si="180"/>
        <v>0</v>
      </c>
      <c r="AH607" s="410">
        <f t="shared" si="180"/>
        <v>0</v>
      </c>
      <c r="AI607" s="410">
        <f t="shared" si="180"/>
        <v>0</v>
      </c>
      <c r="AJ607" s="410">
        <f t="shared" si="180"/>
        <v>0</v>
      </c>
      <c r="AK607" s="410">
        <f t="shared" si="180"/>
        <v>0</v>
      </c>
      <c r="AL607" s="410">
        <f t="shared" si="180"/>
        <v>0</v>
      </c>
      <c r="AM607" s="310"/>
    </row>
    <row r="608" spans="1:39"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 t="shared" ref="Y610:AL610" si="181">Y609</f>
        <v>0</v>
      </c>
      <c r="Z610" s="410">
        <f t="shared" si="181"/>
        <v>0</v>
      </c>
      <c r="AA610" s="410">
        <f t="shared" si="181"/>
        <v>0</v>
      </c>
      <c r="AB610" s="410">
        <f t="shared" si="181"/>
        <v>0</v>
      </c>
      <c r="AC610" s="410">
        <f t="shared" si="181"/>
        <v>0</v>
      </c>
      <c r="AD610" s="410">
        <f t="shared" si="181"/>
        <v>0</v>
      </c>
      <c r="AE610" s="410">
        <f t="shared" si="181"/>
        <v>0</v>
      </c>
      <c r="AF610" s="410">
        <f t="shared" si="181"/>
        <v>0</v>
      </c>
      <c r="AG610" s="410">
        <f t="shared" si="181"/>
        <v>0</v>
      </c>
      <c r="AH610" s="410">
        <f t="shared" si="181"/>
        <v>0</v>
      </c>
      <c r="AI610" s="410">
        <f t="shared" si="181"/>
        <v>0</v>
      </c>
      <c r="AJ610" s="410">
        <f t="shared" si="181"/>
        <v>0</v>
      </c>
      <c r="AK610" s="410">
        <f t="shared" si="181"/>
        <v>0</v>
      </c>
      <c r="AL610" s="410">
        <f t="shared" si="181"/>
        <v>0</v>
      </c>
      <c r="AM610" s="310"/>
    </row>
    <row r="611" spans="1:39"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 t="shared" ref="Y613:AL613" si="182">Y612</f>
        <v>0</v>
      </c>
      <c r="Z613" s="410">
        <f t="shared" si="182"/>
        <v>0</v>
      </c>
      <c r="AA613" s="410">
        <f t="shared" si="182"/>
        <v>0</v>
      </c>
      <c r="AB613" s="410">
        <f t="shared" si="182"/>
        <v>0</v>
      </c>
      <c r="AC613" s="410">
        <f t="shared" si="182"/>
        <v>0</v>
      </c>
      <c r="AD613" s="410">
        <f t="shared" si="182"/>
        <v>0</v>
      </c>
      <c r="AE613" s="410">
        <f t="shared" si="182"/>
        <v>0</v>
      </c>
      <c r="AF613" s="410">
        <f t="shared" si="182"/>
        <v>0</v>
      </c>
      <c r="AG613" s="410">
        <f t="shared" si="182"/>
        <v>0</v>
      </c>
      <c r="AH613" s="410">
        <f t="shared" si="182"/>
        <v>0</v>
      </c>
      <c r="AI613" s="410">
        <f t="shared" si="182"/>
        <v>0</v>
      </c>
      <c r="AJ613" s="410">
        <f t="shared" si="182"/>
        <v>0</v>
      </c>
      <c r="AK613" s="410">
        <f t="shared" si="182"/>
        <v>0</v>
      </c>
      <c r="AL613" s="410">
        <f t="shared" si="182"/>
        <v>0</v>
      </c>
      <c r="AM613" s="310"/>
    </row>
    <row r="614" spans="1:39"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1"/>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 t="shared" ref="Y616:AL616" si="183">Y615</f>
        <v>0</v>
      </c>
      <c r="Z616" s="410">
        <f t="shared" si="183"/>
        <v>0</v>
      </c>
      <c r="AA616" s="410">
        <f t="shared" si="183"/>
        <v>0</v>
      </c>
      <c r="AB616" s="410">
        <f t="shared" si="183"/>
        <v>0</v>
      </c>
      <c r="AC616" s="410">
        <f t="shared" si="183"/>
        <v>0</v>
      </c>
      <c r="AD616" s="410">
        <f t="shared" si="183"/>
        <v>0</v>
      </c>
      <c r="AE616" s="410">
        <f t="shared" si="183"/>
        <v>0</v>
      </c>
      <c r="AF616" s="410">
        <f t="shared" si="183"/>
        <v>0</v>
      </c>
      <c r="AG616" s="410">
        <f t="shared" si="183"/>
        <v>0</v>
      </c>
      <c r="AH616" s="410">
        <f t="shared" si="183"/>
        <v>0</v>
      </c>
      <c r="AI616" s="410">
        <f t="shared" si="183"/>
        <v>0</v>
      </c>
      <c r="AJ616" s="410">
        <f t="shared" si="183"/>
        <v>0</v>
      </c>
      <c r="AK616" s="410">
        <f t="shared" si="183"/>
        <v>0</v>
      </c>
      <c r="AL616" s="410">
        <f t="shared" si="183"/>
        <v>0</v>
      </c>
      <c r="AM616" s="310"/>
    </row>
    <row r="617" spans="1:39"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1"/>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 t="shared" ref="Y620:AL620" si="184">Y619</f>
        <v>0</v>
      </c>
      <c r="Z620" s="410">
        <f t="shared" si="184"/>
        <v>0</v>
      </c>
      <c r="AA620" s="410">
        <f t="shared" si="184"/>
        <v>0</v>
      </c>
      <c r="AB620" s="410">
        <f t="shared" si="184"/>
        <v>0</v>
      </c>
      <c r="AC620" s="410">
        <f t="shared" si="184"/>
        <v>0</v>
      </c>
      <c r="AD620" s="410">
        <f t="shared" si="184"/>
        <v>0</v>
      </c>
      <c r="AE620" s="410">
        <f t="shared" si="184"/>
        <v>0</v>
      </c>
      <c r="AF620" s="410">
        <f t="shared" si="184"/>
        <v>0</v>
      </c>
      <c r="AG620" s="410">
        <f t="shared" si="184"/>
        <v>0</v>
      </c>
      <c r="AH620" s="410">
        <f t="shared" si="184"/>
        <v>0</v>
      </c>
      <c r="AI620" s="410">
        <f t="shared" si="184"/>
        <v>0</v>
      </c>
      <c r="AJ620" s="410">
        <f t="shared" si="184"/>
        <v>0</v>
      </c>
      <c r="AK620" s="410">
        <f t="shared" si="184"/>
        <v>0</v>
      </c>
      <c r="AL620" s="410">
        <f t="shared" si="184"/>
        <v>0</v>
      </c>
      <c r="AM620" s="296"/>
    </row>
    <row r="621" spans="1:39"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1"/>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 t="shared" ref="Y623:AL623" si="185">Y622</f>
        <v>0</v>
      </c>
      <c r="Z623" s="410">
        <f t="shared" si="185"/>
        <v>0</v>
      </c>
      <c r="AA623" s="410">
        <f t="shared" si="185"/>
        <v>0</v>
      </c>
      <c r="AB623" s="410">
        <f t="shared" si="185"/>
        <v>0</v>
      </c>
      <c r="AC623" s="410">
        <f t="shared" si="185"/>
        <v>0</v>
      </c>
      <c r="AD623" s="410">
        <f t="shared" si="185"/>
        <v>0</v>
      </c>
      <c r="AE623" s="410">
        <f t="shared" si="185"/>
        <v>0</v>
      </c>
      <c r="AF623" s="410">
        <f t="shared" si="185"/>
        <v>0</v>
      </c>
      <c r="AG623" s="410">
        <f t="shared" si="185"/>
        <v>0</v>
      </c>
      <c r="AH623" s="410">
        <f t="shared" si="185"/>
        <v>0</v>
      </c>
      <c r="AI623" s="410">
        <f t="shared" si="185"/>
        <v>0</v>
      </c>
      <c r="AJ623" s="410">
        <f t="shared" si="185"/>
        <v>0</v>
      </c>
      <c r="AK623" s="410">
        <f t="shared" si="185"/>
        <v>0</v>
      </c>
      <c r="AL623" s="410">
        <f t="shared" si="185"/>
        <v>0</v>
      </c>
      <c r="AM623" s="296"/>
    </row>
    <row r="624" spans="1:39"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 t="shared" ref="Y626:AL626" si="186">Y625</f>
        <v>0</v>
      </c>
      <c r="Z626" s="410">
        <f t="shared" si="186"/>
        <v>0</v>
      </c>
      <c r="AA626" s="410">
        <f t="shared" si="186"/>
        <v>0</v>
      </c>
      <c r="AB626" s="410">
        <f t="shared" si="186"/>
        <v>0</v>
      </c>
      <c r="AC626" s="410">
        <f t="shared" si="186"/>
        <v>0</v>
      </c>
      <c r="AD626" s="410">
        <f t="shared" si="186"/>
        <v>0</v>
      </c>
      <c r="AE626" s="410">
        <f t="shared" si="186"/>
        <v>0</v>
      </c>
      <c r="AF626" s="410">
        <f t="shared" si="186"/>
        <v>0</v>
      </c>
      <c r="AG626" s="410">
        <f t="shared" si="186"/>
        <v>0</v>
      </c>
      <c r="AH626" s="410">
        <f t="shared" si="186"/>
        <v>0</v>
      </c>
      <c r="AI626" s="410">
        <f t="shared" si="186"/>
        <v>0</v>
      </c>
      <c r="AJ626" s="410">
        <f t="shared" si="186"/>
        <v>0</v>
      </c>
      <c r="AK626" s="410">
        <f t="shared" si="186"/>
        <v>0</v>
      </c>
      <c r="AL626" s="410">
        <f t="shared" si="186"/>
        <v>0</v>
      </c>
      <c r="AM626" s="305"/>
    </row>
    <row r="627" spans="1:40"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1"/>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 t="shared" ref="Y630:AL630" si="187">Y629</f>
        <v>0</v>
      </c>
      <c r="Z630" s="410">
        <f t="shared" si="187"/>
        <v>0</v>
      </c>
      <c r="AA630" s="410">
        <f t="shared" si="187"/>
        <v>0</v>
      </c>
      <c r="AB630" s="410">
        <f t="shared" si="187"/>
        <v>0</v>
      </c>
      <c r="AC630" s="410">
        <f t="shared" si="187"/>
        <v>0</v>
      </c>
      <c r="AD630" s="410">
        <f t="shared" si="187"/>
        <v>0</v>
      </c>
      <c r="AE630" s="410">
        <f t="shared" si="187"/>
        <v>0</v>
      </c>
      <c r="AF630" s="410">
        <f t="shared" si="187"/>
        <v>0</v>
      </c>
      <c r="AG630" s="410">
        <f t="shared" si="187"/>
        <v>0</v>
      </c>
      <c r="AH630" s="410">
        <f t="shared" si="187"/>
        <v>0</v>
      </c>
      <c r="AI630" s="410">
        <f t="shared" si="187"/>
        <v>0</v>
      </c>
      <c r="AJ630" s="410">
        <f t="shared" si="187"/>
        <v>0</v>
      </c>
      <c r="AK630" s="410">
        <f t="shared" si="187"/>
        <v>0</v>
      </c>
      <c r="AL630" s="410">
        <f t="shared" si="187"/>
        <v>0</v>
      </c>
      <c r="AM630" s="515"/>
      <c r="AN630" s="628"/>
    </row>
    <row r="631" spans="1:40"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8"/>
    </row>
    <row r="632" spans="1:40" s="308" customFormat="1" ht="15.75" outlineLevel="1">
      <c r="A632" s="531"/>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29"/>
    </row>
    <row r="633" spans="1:40" outlineLevel="1">
      <c r="A633" s="531">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1"/>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8">Z633</f>
        <v>0</v>
      </c>
      <c r="AA634" s="410">
        <f t="shared" si="188"/>
        <v>0</v>
      </c>
      <c r="AB634" s="410">
        <f t="shared" si="188"/>
        <v>0</v>
      </c>
      <c r="AC634" s="410">
        <f t="shared" si="188"/>
        <v>0</v>
      </c>
      <c r="AD634" s="410">
        <f t="shared" si="188"/>
        <v>0</v>
      </c>
      <c r="AE634" s="410">
        <f t="shared" si="188"/>
        <v>0</v>
      </c>
      <c r="AF634" s="410">
        <f t="shared" si="188"/>
        <v>0</v>
      </c>
      <c r="AG634" s="410">
        <f t="shared" si="188"/>
        <v>0</v>
      </c>
      <c r="AH634" s="410">
        <f t="shared" si="188"/>
        <v>0</v>
      </c>
      <c r="AI634" s="410">
        <f t="shared" si="188"/>
        <v>0</v>
      </c>
      <c r="AJ634" s="410">
        <f t="shared" si="188"/>
        <v>0</v>
      </c>
      <c r="AK634" s="410">
        <f t="shared" si="188"/>
        <v>0</v>
      </c>
      <c r="AL634" s="410">
        <f t="shared" si="188"/>
        <v>0</v>
      </c>
      <c r="AM634" s="296"/>
    </row>
    <row r="635" spans="1:40"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1">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1"/>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Z636</f>
        <v>0</v>
      </c>
      <c r="AA637" s="410">
        <f t="shared" si="189"/>
        <v>0</v>
      </c>
      <c r="AB637" s="410">
        <f t="shared" si="189"/>
        <v>0</v>
      </c>
      <c r="AC637" s="410">
        <f t="shared" si="189"/>
        <v>0</v>
      </c>
      <c r="AD637" s="410">
        <f t="shared" si="189"/>
        <v>0</v>
      </c>
      <c r="AE637" s="410">
        <f t="shared" si="189"/>
        <v>0</v>
      </c>
      <c r="AF637" s="410">
        <f t="shared" si="189"/>
        <v>0</v>
      </c>
      <c r="AG637" s="410">
        <f t="shared" si="189"/>
        <v>0</v>
      </c>
      <c r="AH637" s="410">
        <f t="shared" si="189"/>
        <v>0</v>
      </c>
      <c r="AI637" s="410">
        <f t="shared" si="189"/>
        <v>0</v>
      </c>
      <c r="AJ637" s="410">
        <f t="shared" si="189"/>
        <v>0</v>
      </c>
      <c r="AK637" s="410">
        <f t="shared" si="189"/>
        <v>0</v>
      </c>
      <c r="AL637" s="410">
        <f t="shared" si="189"/>
        <v>0</v>
      </c>
      <c r="AM637" s="296"/>
    </row>
    <row r="638" spans="1:40" s="282" customFormat="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1"/>
      <c r="B639" s="518"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1"/>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90">Z640</f>
        <v>0</v>
      </c>
      <c r="AA641" s="410">
        <f t="shared" si="190"/>
        <v>0</v>
      </c>
      <c r="AB641" s="410">
        <f t="shared" si="190"/>
        <v>0</v>
      </c>
      <c r="AC641" s="410">
        <f t="shared" si="190"/>
        <v>0</v>
      </c>
      <c r="AD641" s="410">
        <f t="shared" si="190"/>
        <v>0</v>
      </c>
      <c r="AE641" s="410">
        <f t="shared" si="190"/>
        <v>0</v>
      </c>
      <c r="AF641" s="410">
        <f t="shared" si="190"/>
        <v>0</v>
      </c>
      <c r="AG641" s="410">
        <f t="shared" si="190"/>
        <v>0</v>
      </c>
      <c r="AH641" s="410">
        <f t="shared" si="190"/>
        <v>0</v>
      </c>
      <c r="AI641" s="410">
        <f t="shared" si="190"/>
        <v>0</v>
      </c>
      <c r="AJ641" s="410">
        <f t="shared" si="190"/>
        <v>0</v>
      </c>
      <c r="AK641" s="410">
        <f t="shared" si="190"/>
        <v>0</v>
      </c>
      <c r="AL641" s="410">
        <f t="shared" si="190"/>
        <v>0</v>
      </c>
      <c r="AM641" s="305"/>
    </row>
    <row r="642" spans="1:39"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1"/>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91">Z643</f>
        <v>0</v>
      </c>
      <c r="AA644" s="410">
        <f t="shared" si="191"/>
        <v>0</v>
      </c>
      <c r="AB644" s="410">
        <f t="shared" si="191"/>
        <v>0</v>
      </c>
      <c r="AC644" s="410">
        <f t="shared" si="191"/>
        <v>0</v>
      </c>
      <c r="AD644" s="410">
        <f t="shared" si="191"/>
        <v>0</v>
      </c>
      <c r="AE644" s="410">
        <f t="shared" si="191"/>
        <v>0</v>
      </c>
      <c r="AF644" s="410">
        <f t="shared" si="191"/>
        <v>0</v>
      </c>
      <c r="AG644" s="410">
        <f t="shared" si="191"/>
        <v>0</v>
      </c>
      <c r="AH644" s="410">
        <f t="shared" si="191"/>
        <v>0</v>
      </c>
      <c r="AI644" s="410">
        <f t="shared" si="191"/>
        <v>0</v>
      </c>
      <c r="AJ644" s="410">
        <f t="shared" si="191"/>
        <v>0</v>
      </c>
      <c r="AK644" s="410">
        <f t="shared" si="191"/>
        <v>0</v>
      </c>
      <c r="AL644" s="410">
        <f t="shared" si="191"/>
        <v>0</v>
      </c>
      <c r="AM644" s="305"/>
    </row>
    <row r="645" spans="1:39"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92">Z646</f>
        <v>0</v>
      </c>
      <c r="AA647" s="410">
        <f t="shared" si="192"/>
        <v>0</v>
      </c>
      <c r="AB647" s="410">
        <f t="shared" si="192"/>
        <v>0</v>
      </c>
      <c r="AC647" s="410">
        <f t="shared" si="192"/>
        <v>0</v>
      </c>
      <c r="AD647" s="410">
        <f t="shared" si="192"/>
        <v>0</v>
      </c>
      <c r="AE647" s="410">
        <f t="shared" si="192"/>
        <v>0</v>
      </c>
      <c r="AF647" s="410">
        <f t="shared" si="192"/>
        <v>0</v>
      </c>
      <c r="AG647" s="410">
        <f t="shared" si="192"/>
        <v>0</v>
      </c>
      <c r="AH647" s="410">
        <f t="shared" si="192"/>
        <v>0</v>
      </c>
      <c r="AI647" s="410">
        <f t="shared" si="192"/>
        <v>0</v>
      </c>
      <c r="AJ647" s="410">
        <f t="shared" si="192"/>
        <v>0</v>
      </c>
      <c r="AK647" s="410">
        <f t="shared" si="192"/>
        <v>0</v>
      </c>
      <c r="AL647" s="410">
        <f t="shared" si="192"/>
        <v>0</v>
      </c>
      <c r="AM647" s="296"/>
    </row>
    <row r="648" spans="1:39"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93">Z649</f>
        <v>0</v>
      </c>
      <c r="AA650" s="410">
        <f t="shared" si="193"/>
        <v>0</v>
      </c>
      <c r="AB650" s="410">
        <f t="shared" si="193"/>
        <v>0</v>
      </c>
      <c r="AC650" s="410">
        <f t="shared" si="193"/>
        <v>0</v>
      </c>
      <c r="AD650" s="410">
        <f t="shared" si="193"/>
        <v>0</v>
      </c>
      <c r="AE650" s="410">
        <f t="shared" si="193"/>
        <v>0</v>
      </c>
      <c r="AF650" s="410">
        <f t="shared" si="193"/>
        <v>0</v>
      </c>
      <c r="AG650" s="410">
        <f t="shared" si="193"/>
        <v>0</v>
      </c>
      <c r="AH650" s="410">
        <f t="shared" si="193"/>
        <v>0</v>
      </c>
      <c r="AI650" s="410">
        <f t="shared" si="193"/>
        <v>0</v>
      </c>
      <c r="AJ650" s="410">
        <f t="shared" si="193"/>
        <v>0</v>
      </c>
      <c r="AK650" s="410">
        <f t="shared" si="193"/>
        <v>0</v>
      </c>
      <c r="AL650" s="410">
        <f t="shared" si="193"/>
        <v>0</v>
      </c>
      <c r="AM650" s="305"/>
    </row>
    <row r="651" spans="1:39" ht="15.75"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1"/>
      <c r="B652" s="517"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1"/>
      <c r="B653" s="50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761" t="s">
        <v>759</v>
      </c>
      <c r="B654" s="759" t="s">
        <v>736</v>
      </c>
      <c r="C654" s="764" t="s">
        <v>788</v>
      </c>
      <c r="D654" s="294">
        <v>1592249.7</v>
      </c>
      <c r="E654" s="294">
        <v>1579160.3880964993</v>
      </c>
      <c r="F654" s="294">
        <v>1579160.3880964993</v>
      </c>
      <c r="G654" s="294">
        <v>0</v>
      </c>
      <c r="H654" s="294">
        <v>0</v>
      </c>
      <c r="I654" s="294">
        <v>0</v>
      </c>
      <c r="J654" s="294">
        <v>0</v>
      </c>
      <c r="K654" s="294">
        <v>0</v>
      </c>
      <c r="L654" s="294">
        <v>0</v>
      </c>
      <c r="M654" s="294">
        <v>0</v>
      </c>
      <c r="N654" s="290"/>
      <c r="O654" s="294">
        <v>127.4</v>
      </c>
      <c r="P654" s="294">
        <v>126.35269043762044</v>
      </c>
      <c r="Q654" s="294">
        <v>126.35269043762044</v>
      </c>
      <c r="R654" s="294">
        <v>0</v>
      </c>
      <c r="S654" s="294">
        <v>0</v>
      </c>
      <c r="T654" s="294">
        <v>0</v>
      </c>
      <c r="U654" s="294">
        <v>0</v>
      </c>
      <c r="V654" s="294">
        <v>0</v>
      </c>
      <c r="W654" s="294">
        <v>0</v>
      </c>
      <c r="X654" s="294">
        <v>0</v>
      </c>
      <c r="Y654" s="409">
        <v>1</v>
      </c>
      <c r="Z654" s="409">
        <v>0</v>
      </c>
      <c r="AA654" s="409">
        <v>0</v>
      </c>
      <c r="AB654" s="409">
        <v>0</v>
      </c>
      <c r="AC654" s="409">
        <v>0</v>
      </c>
      <c r="AD654" s="409">
        <v>0</v>
      </c>
      <c r="AE654" s="409">
        <v>0</v>
      </c>
      <c r="AF654" s="409">
        <v>0</v>
      </c>
      <c r="AG654" s="409"/>
      <c r="AH654" s="409"/>
      <c r="AI654" s="409"/>
      <c r="AJ654" s="409"/>
      <c r="AK654" s="409"/>
      <c r="AL654" s="409"/>
      <c r="AM654" s="295">
        <f>SUM(Y654:AL654)</f>
        <v>1</v>
      </c>
    </row>
    <row r="655" spans="1:39" outlineLevel="1">
      <c r="A655" s="531"/>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 t="shared" ref="Y655:AL655" si="194">Y654</f>
        <v>1</v>
      </c>
      <c r="Z655" s="410">
        <f t="shared" si="194"/>
        <v>0</v>
      </c>
      <c r="AA655" s="410">
        <f t="shared" si="194"/>
        <v>0</v>
      </c>
      <c r="AB655" s="410">
        <f t="shared" si="194"/>
        <v>0</v>
      </c>
      <c r="AC655" s="410">
        <f t="shared" si="194"/>
        <v>0</v>
      </c>
      <c r="AD655" s="410">
        <f t="shared" si="194"/>
        <v>0</v>
      </c>
      <c r="AE655" s="410">
        <f t="shared" si="194"/>
        <v>0</v>
      </c>
      <c r="AF655" s="410">
        <f t="shared" si="194"/>
        <v>0</v>
      </c>
      <c r="AG655" s="410">
        <f t="shared" si="194"/>
        <v>0</v>
      </c>
      <c r="AH655" s="410">
        <f t="shared" si="194"/>
        <v>0</v>
      </c>
      <c r="AI655" s="410">
        <f t="shared" si="194"/>
        <v>0</v>
      </c>
      <c r="AJ655" s="410">
        <f t="shared" si="194"/>
        <v>0</v>
      </c>
      <c r="AK655" s="410">
        <f t="shared" si="194"/>
        <v>0</v>
      </c>
      <c r="AL655" s="410">
        <f t="shared" si="194"/>
        <v>0</v>
      </c>
      <c r="AM655" s="305"/>
    </row>
    <row r="656" spans="1:39"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761" t="s">
        <v>760</v>
      </c>
      <c r="B657" s="427" t="s">
        <v>114</v>
      </c>
      <c r="C657" s="764" t="s">
        <v>788</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outlineLevel="1">
      <c r="A658" s="531"/>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 t="shared" ref="Y658:AL658" si="195">Y657</f>
        <v>0</v>
      </c>
      <c r="Z658" s="410">
        <f t="shared" si="195"/>
        <v>0</v>
      </c>
      <c r="AA658" s="410">
        <f t="shared" si="195"/>
        <v>0</v>
      </c>
      <c r="AB658" s="410">
        <f t="shared" si="195"/>
        <v>0</v>
      </c>
      <c r="AC658" s="410">
        <f t="shared" si="195"/>
        <v>0</v>
      </c>
      <c r="AD658" s="410">
        <f t="shared" si="195"/>
        <v>0</v>
      </c>
      <c r="AE658" s="410">
        <f t="shared" si="195"/>
        <v>0</v>
      </c>
      <c r="AF658" s="410">
        <f t="shared" si="195"/>
        <v>0</v>
      </c>
      <c r="AG658" s="410">
        <f t="shared" si="195"/>
        <v>0</v>
      </c>
      <c r="AH658" s="410">
        <f t="shared" si="195"/>
        <v>0</v>
      </c>
      <c r="AI658" s="410">
        <f t="shared" si="195"/>
        <v>0</v>
      </c>
      <c r="AJ658" s="410">
        <f t="shared" si="195"/>
        <v>0</v>
      </c>
      <c r="AK658" s="410">
        <f t="shared" si="195"/>
        <v>0</v>
      </c>
      <c r="AL658" s="410">
        <f t="shared" si="195"/>
        <v>0</v>
      </c>
      <c r="AM658" s="305"/>
    </row>
    <row r="659" spans="1:39"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outlineLevel="1">
      <c r="A660" s="761" t="s">
        <v>761</v>
      </c>
      <c r="B660" s="427" t="s">
        <v>115</v>
      </c>
      <c r="C660" s="764" t="s">
        <v>788</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outlineLevel="1">
      <c r="A661" s="53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 t="shared" ref="Y661:AL661" si="196">Y660</f>
        <v>0</v>
      </c>
      <c r="Z661" s="410">
        <f t="shared" si="196"/>
        <v>0</v>
      </c>
      <c r="AA661" s="410">
        <f t="shared" si="196"/>
        <v>0</v>
      </c>
      <c r="AB661" s="410">
        <f t="shared" si="196"/>
        <v>0</v>
      </c>
      <c r="AC661" s="410">
        <f t="shared" si="196"/>
        <v>0</v>
      </c>
      <c r="AD661" s="410">
        <f t="shared" si="196"/>
        <v>0</v>
      </c>
      <c r="AE661" s="410">
        <f t="shared" si="196"/>
        <v>0</v>
      </c>
      <c r="AF661" s="410">
        <f t="shared" si="196"/>
        <v>0</v>
      </c>
      <c r="AG661" s="410">
        <f t="shared" si="196"/>
        <v>0</v>
      </c>
      <c r="AH661" s="410">
        <f t="shared" si="196"/>
        <v>0</v>
      </c>
      <c r="AI661" s="410">
        <f t="shared" si="196"/>
        <v>0</v>
      </c>
      <c r="AJ661" s="410">
        <f t="shared" si="196"/>
        <v>0</v>
      </c>
      <c r="AK661" s="410">
        <f t="shared" si="196"/>
        <v>0</v>
      </c>
      <c r="AL661" s="410">
        <f t="shared" si="196"/>
        <v>0</v>
      </c>
      <c r="AM661" s="305"/>
    </row>
    <row r="662" spans="1:39"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outlineLevel="1">
      <c r="A663" s="761" t="s">
        <v>762</v>
      </c>
      <c r="B663" s="427" t="s">
        <v>116</v>
      </c>
      <c r="C663" s="764" t="s">
        <v>788</v>
      </c>
      <c r="D663" s="294">
        <v>10638.29</v>
      </c>
      <c r="E663" s="294">
        <v>9502.1313955249807</v>
      </c>
      <c r="F663" s="294">
        <v>9289.9274529826635</v>
      </c>
      <c r="G663" s="294">
        <v>0</v>
      </c>
      <c r="H663" s="294">
        <v>0</v>
      </c>
      <c r="I663" s="294">
        <v>0</v>
      </c>
      <c r="J663" s="294">
        <v>0</v>
      </c>
      <c r="K663" s="294">
        <v>0</v>
      </c>
      <c r="L663" s="294">
        <v>0</v>
      </c>
      <c r="M663" s="294">
        <v>0</v>
      </c>
      <c r="N663" s="290"/>
      <c r="O663" s="294">
        <v>6.07</v>
      </c>
      <c r="P663" s="294">
        <v>5.4217301437389498</v>
      </c>
      <c r="Q663" s="294">
        <v>5.3006507286043876</v>
      </c>
      <c r="R663" s="294">
        <v>0</v>
      </c>
      <c r="S663" s="294">
        <v>0</v>
      </c>
      <c r="T663" s="294">
        <v>0</v>
      </c>
      <c r="U663" s="294">
        <v>0</v>
      </c>
      <c r="V663" s="294">
        <v>0</v>
      </c>
      <c r="W663" s="294">
        <v>0</v>
      </c>
      <c r="X663" s="294">
        <v>0</v>
      </c>
      <c r="Y663" s="409">
        <v>1</v>
      </c>
      <c r="Z663" s="409">
        <v>0</v>
      </c>
      <c r="AA663" s="409">
        <v>0</v>
      </c>
      <c r="AB663" s="409">
        <v>0</v>
      </c>
      <c r="AC663" s="409">
        <v>0</v>
      </c>
      <c r="AD663" s="409">
        <v>0</v>
      </c>
      <c r="AE663" s="409">
        <v>0</v>
      </c>
      <c r="AF663" s="409">
        <v>0</v>
      </c>
      <c r="AG663" s="409"/>
      <c r="AH663" s="409"/>
      <c r="AI663" s="409"/>
      <c r="AJ663" s="409"/>
      <c r="AK663" s="409"/>
      <c r="AL663" s="409"/>
      <c r="AM663" s="295">
        <f>SUM(Y663:AL663)</f>
        <v>1</v>
      </c>
    </row>
    <row r="664" spans="1:39" outlineLevel="1">
      <c r="A664" s="53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 t="shared" ref="Y664:AL664" si="197">Y663</f>
        <v>1</v>
      </c>
      <c r="Z664" s="410">
        <f t="shared" si="197"/>
        <v>0</v>
      </c>
      <c r="AA664" s="410">
        <f t="shared" si="197"/>
        <v>0</v>
      </c>
      <c r="AB664" s="410">
        <f t="shared" si="197"/>
        <v>0</v>
      </c>
      <c r="AC664" s="410">
        <f t="shared" si="197"/>
        <v>0</v>
      </c>
      <c r="AD664" s="410">
        <f t="shared" si="197"/>
        <v>0</v>
      </c>
      <c r="AE664" s="410">
        <f t="shared" si="197"/>
        <v>0</v>
      </c>
      <c r="AF664" s="410">
        <f t="shared" si="197"/>
        <v>0</v>
      </c>
      <c r="AG664" s="410">
        <f t="shared" si="197"/>
        <v>0</v>
      </c>
      <c r="AH664" s="410">
        <f t="shared" si="197"/>
        <v>0</v>
      </c>
      <c r="AI664" s="410">
        <f t="shared" si="197"/>
        <v>0</v>
      </c>
      <c r="AJ664" s="410">
        <f t="shared" si="197"/>
        <v>0</v>
      </c>
      <c r="AK664" s="410">
        <f t="shared" si="197"/>
        <v>0</v>
      </c>
      <c r="AL664" s="410">
        <f t="shared" si="197"/>
        <v>0</v>
      </c>
      <c r="AM664" s="305"/>
    </row>
    <row r="665" spans="1:39"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1"/>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761" t="s">
        <v>763</v>
      </c>
      <c r="B667" s="427" t="s">
        <v>117</v>
      </c>
      <c r="C667" s="764" t="s">
        <v>788</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1"/>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 t="shared" ref="Y668:AL668" si="198">Y667</f>
        <v>0</v>
      </c>
      <c r="Z668" s="410">
        <f t="shared" si="198"/>
        <v>0</v>
      </c>
      <c r="AA668" s="410">
        <f t="shared" si="198"/>
        <v>0</v>
      </c>
      <c r="AB668" s="410">
        <f t="shared" si="198"/>
        <v>0</v>
      </c>
      <c r="AC668" s="410">
        <f t="shared" si="198"/>
        <v>0</v>
      </c>
      <c r="AD668" s="410">
        <f t="shared" si="198"/>
        <v>0</v>
      </c>
      <c r="AE668" s="410">
        <f t="shared" si="198"/>
        <v>0</v>
      </c>
      <c r="AF668" s="410">
        <f t="shared" si="198"/>
        <v>0</v>
      </c>
      <c r="AG668" s="410">
        <f t="shared" si="198"/>
        <v>0</v>
      </c>
      <c r="AH668" s="410">
        <f t="shared" si="198"/>
        <v>0</v>
      </c>
      <c r="AI668" s="410">
        <f t="shared" si="198"/>
        <v>0</v>
      </c>
      <c r="AJ668" s="410">
        <f t="shared" si="198"/>
        <v>0</v>
      </c>
      <c r="AK668" s="410">
        <f t="shared" si="198"/>
        <v>0</v>
      </c>
      <c r="AL668" s="410">
        <f t="shared" si="198"/>
        <v>0</v>
      </c>
      <c r="AM668" s="305"/>
    </row>
    <row r="669" spans="1:39"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761" t="s">
        <v>764</v>
      </c>
      <c r="B670" s="427" t="s">
        <v>118</v>
      </c>
      <c r="C670" s="764" t="s">
        <v>788</v>
      </c>
      <c r="D670" s="294">
        <v>5319046.84</v>
      </c>
      <c r="E670" s="294">
        <v>5319046.84</v>
      </c>
      <c r="F670" s="294">
        <v>5292743.5994605441</v>
      </c>
      <c r="G670" s="294">
        <v>0</v>
      </c>
      <c r="H670" s="294">
        <v>0</v>
      </c>
      <c r="I670" s="294">
        <v>0</v>
      </c>
      <c r="J670" s="294">
        <v>0</v>
      </c>
      <c r="K670" s="294">
        <v>0</v>
      </c>
      <c r="L670" s="294">
        <v>0</v>
      </c>
      <c r="M670" s="294">
        <v>0</v>
      </c>
      <c r="N670" s="294">
        <v>12</v>
      </c>
      <c r="O670" s="294">
        <v>851.74</v>
      </c>
      <c r="P670" s="294">
        <v>851.74</v>
      </c>
      <c r="Q670" s="294">
        <v>847.52805700137878</v>
      </c>
      <c r="R670" s="294">
        <v>0</v>
      </c>
      <c r="S670" s="294">
        <v>0</v>
      </c>
      <c r="T670" s="294">
        <v>0</v>
      </c>
      <c r="U670" s="294">
        <v>0</v>
      </c>
      <c r="V670" s="294">
        <v>0</v>
      </c>
      <c r="W670" s="294">
        <v>0</v>
      </c>
      <c r="X670" s="294">
        <v>0</v>
      </c>
      <c r="Y670" s="409">
        <v>0</v>
      </c>
      <c r="Z670" s="409">
        <v>0.12130000000000001</v>
      </c>
      <c r="AA670" s="409">
        <v>0.63670000000000004</v>
      </c>
      <c r="AB670" s="409">
        <v>3.9699999999999999E-2</v>
      </c>
      <c r="AC670" s="409">
        <v>5.5100000000000003E-2</v>
      </c>
      <c r="AD670" s="409">
        <v>3.0300000000000001E-2</v>
      </c>
      <c r="AE670" s="409">
        <v>0.1273</v>
      </c>
      <c r="AF670" s="409">
        <v>0</v>
      </c>
      <c r="AG670" s="414"/>
      <c r="AH670" s="414"/>
      <c r="AI670" s="414"/>
      <c r="AJ670" s="414"/>
      <c r="AK670" s="414"/>
      <c r="AL670" s="414"/>
      <c r="AM670" s="295">
        <f>SUM(Y670:AL670)</f>
        <v>1.0104</v>
      </c>
    </row>
    <row r="671" spans="1:39" outlineLevel="1">
      <c r="A671" s="531"/>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 t="shared" ref="Y671:AL671" si="199">Y670</f>
        <v>0</v>
      </c>
      <c r="Z671" s="410">
        <f t="shared" si="199"/>
        <v>0.12130000000000001</v>
      </c>
      <c r="AA671" s="410">
        <f t="shared" si="199"/>
        <v>0.63670000000000004</v>
      </c>
      <c r="AB671" s="410">
        <f t="shared" si="199"/>
        <v>3.9699999999999999E-2</v>
      </c>
      <c r="AC671" s="410">
        <f t="shared" si="199"/>
        <v>5.5100000000000003E-2</v>
      </c>
      <c r="AD671" s="410">
        <f t="shared" si="199"/>
        <v>3.0300000000000001E-2</v>
      </c>
      <c r="AE671" s="410">
        <f t="shared" si="199"/>
        <v>0.1273</v>
      </c>
      <c r="AF671" s="410">
        <f t="shared" si="199"/>
        <v>0</v>
      </c>
      <c r="AG671" s="410">
        <f t="shared" si="199"/>
        <v>0</v>
      </c>
      <c r="AH671" s="410">
        <f t="shared" si="199"/>
        <v>0</v>
      </c>
      <c r="AI671" s="410">
        <f t="shared" si="199"/>
        <v>0</v>
      </c>
      <c r="AJ671" s="410">
        <f t="shared" si="199"/>
        <v>0</v>
      </c>
      <c r="AK671" s="410">
        <f t="shared" si="199"/>
        <v>0</v>
      </c>
      <c r="AL671" s="410">
        <f t="shared" si="199"/>
        <v>0</v>
      </c>
      <c r="AM671" s="305"/>
    </row>
    <row r="672" spans="1:39"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761" t="s">
        <v>765</v>
      </c>
      <c r="B673" s="427" t="s">
        <v>119</v>
      </c>
      <c r="C673" s="764" t="s">
        <v>788</v>
      </c>
      <c r="D673" s="294">
        <v>303665.51</v>
      </c>
      <c r="E673" s="294">
        <v>267377.88447195292</v>
      </c>
      <c r="F673" s="294">
        <v>195253.40916058462</v>
      </c>
      <c r="G673" s="294">
        <v>0</v>
      </c>
      <c r="H673" s="294">
        <v>0</v>
      </c>
      <c r="I673" s="294">
        <v>0</v>
      </c>
      <c r="J673" s="294">
        <v>0</v>
      </c>
      <c r="K673" s="294">
        <v>0</v>
      </c>
      <c r="L673" s="294">
        <v>0</v>
      </c>
      <c r="M673" s="294">
        <v>0</v>
      </c>
      <c r="N673" s="294">
        <v>12</v>
      </c>
      <c r="O673" s="294">
        <v>53.73</v>
      </c>
      <c r="P673" s="294">
        <v>47.309336291362257</v>
      </c>
      <c r="Q673" s="294">
        <v>34.547768280296992</v>
      </c>
      <c r="R673" s="294">
        <v>0</v>
      </c>
      <c r="S673" s="294">
        <v>0</v>
      </c>
      <c r="T673" s="294">
        <v>0</v>
      </c>
      <c r="U673" s="294">
        <v>0</v>
      </c>
      <c r="V673" s="294">
        <v>0</v>
      </c>
      <c r="W673" s="294">
        <v>0</v>
      </c>
      <c r="X673" s="294">
        <v>0</v>
      </c>
      <c r="Y673" s="409">
        <v>0</v>
      </c>
      <c r="Z673" s="409">
        <v>0.97899999999999998</v>
      </c>
      <c r="AA673" s="409">
        <v>1.47E-2</v>
      </c>
      <c r="AB673" s="409">
        <v>0</v>
      </c>
      <c r="AC673" s="409">
        <v>0</v>
      </c>
      <c r="AD673" s="409">
        <v>0</v>
      </c>
      <c r="AE673" s="409">
        <v>0</v>
      </c>
      <c r="AF673" s="409">
        <v>0</v>
      </c>
      <c r="AG673" s="414"/>
      <c r="AH673" s="414"/>
      <c r="AI673" s="414"/>
      <c r="AJ673" s="414"/>
      <c r="AK673" s="414"/>
      <c r="AL673" s="414"/>
      <c r="AM673" s="295">
        <f>SUM(Y673:AL673)</f>
        <v>0.99370000000000003</v>
      </c>
    </row>
    <row r="674" spans="1:39" outlineLevel="1">
      <c r="A674" s="531"/>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 t="shared" ref="Y674:AL674" si="200">Y673</f>
        <v>0</v>
      </c>
      <c r="Z674" s="410">
        <f t="shared" si="200"/>
        <v>0.97899999999999998</v>
      </c>
      <c r="AA674" s="410">
        <f t="shared" si="200"/>
        <v>1.47E-2</v>
      </c>
      <c r="AB674" s="410">
        <f t="shared" si="200"/>
        <v>0</v>
      </c>
      <c r="AC674" s="410">
        <f t="shared" si="200"/>
        <v>0</v>
      </c>
      <c r="AD674" s="410">
        <f t="shared" si="200"/>
        <v>0</v>
      </c>
      <c r="AE674" s="410">
        <f t="shared" si="200"/>
        <v>0</v>
      </c>
      <c r="AF674" s="410">
        <f t="shared" si="200"/>
        <v>0</v>
      </c>
      <c r="AG674" s="410">
        <f t="shared" si="200"/>
        <v>0</v>
      </c>
      <c r="AH674" s="410">
        <f t="shared" si="200"/>
        <v>0</v>
      </c>
      <c r="AI674" s="410">
        <f t="shared" si="200"/>
        <v>0</v>
      </c>
      <c r="AJ674" s="410">
        <f t="shared" si="200"/>
        <v>0</v>
      </c>
      <c r="AK674" s="410">
        <f t="shared" si="200"/>
        <v>0</v>
      </c>
      <c r="AL674" s="410">
        <f t="shared" si="200"/>
        <v>0</v>
      </c>
      <c r="AM674" s="305"/>
    </row>
    <row r="675" spans="1:39"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761" t="s">
        <v>766</v>
      </c>
      <c r="B676" s="427" t="s">
        <v>120</v>
      </c>
      <c r="C676" s="764" t="s">
        <v>788</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1"/>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 t="shared" ref="Y677:AL677" si="201">Y676</f>
        <v>0</v>
      </c>
      <c r="Z677" s="410">
        <f t="shared" si="201"/>
        <v>0</v>
      </c>
      <c r="AA677" s="410">
        <f t="shared" si="201"/>
        <v>0</v>
      </c>
      <c r="AB677" s="410">
        <f t="shared" si="201"/>
        <v>0</v>
      </c>
      <c r="AC677" s="410">
        <f t="shared" si="201"/>
        <v>0</v>
      </c>
      <c r="AD677" s="410">
        <f t="shared" si="201"/>
        <v>0</v>
      </c>
      <c r="AE677" s="410">
        <f t="shared" si="201"/>
        <v>0</v>
      </c>
      <c r="AF677" s="410">
        <f t="shared" si="201"/>
        <v>0</v>
      </c>
      <c r="AG677" s="410">
        <f t="shared" si="201"/>
        <v>0</v>
      </c>
      <c r="AH677" s="410">
        <f t="shared" si="201"/>
        <v>0</v>
      </c>
      <c r="AI677" s="410">
        <f t="shared" si="201"/>
        <v>0</v>
      </c>
      <c r="AJ677" s="410">
        <f t="shared" si="201"/>
        <v>0</v>
      </c>
      <c r="AK677" s="410">
        <f t="shared" si="201"/>
        <v>0</v>
      </c>
      <c r="AL677" s="410">
        <f t="shared" si="201"/>
        <v>0</v>
      </c>
      <c r="AM677" s="305"/>
    </row>
    <row r="678" spans="1:39"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761" t="s">
        <v>767</v>
      </c>
      <c r="B679" s="427" t="s">
        <v>121</v>
      </c>
      <c r="C679" s="764" t="s">
        <v>788</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outlineLevel="1">
      <c r="A680" s="531"/>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 t="shared" ref="Y680:AL680" si="202">Y679</f>
        <v>0</v>
      </c>
      <c r="Z680" s="410">
        <f t="shared" si="202"/>
        <v>0</v>
      </c>
      <c r="AA680" s="410">
        <f t="shared" si="202"/>
        <v>0</v>
      </c>
      <c r="AB680" s="410">
        <f t="shared" si="202"/>
        <v>0</v>
      </c>
      <c r="AC680" s="410">
        <f t="shared" si="202"/>
        <v>0</v>
      </c>
      <c r="AD680" s="410">
        <f t="shared" si="202"/>
        <v>0</v>
      </c>
      <c r="AE680" s="410">
        <f t="shared" si="202"/>
        <v>0</v>
      </c>
      <c r="AF680" s="410">
        <f t="shared" si="202"/>
        <v>0</v>
      </c>
      <c r="AG680" s="410">
        <f t="shared" si="202"/>
        <v>0</v>
      </c>
      <c r="AH680" s="410">
        <f t="shared" si="202"/>
        <v>0</v>
      </c>
      <c r="AI680" s="410">
        <f t="shared" si="202"/>
        <v>0</v>
      </c>
      <c r="AJ680" s="410">
        <f t="shared" si="202"/>
        <v>0</v>
      </c>
      <c r="AK680" s="410">
        <f t="shared" si="202"/>
        <v>0</v>
      </c>
      <c r="AL680" s="410">
        <f t="shared" si="202"/>
        <v>0</v>
      </c>
      <c r="AM680" s="305"/>
    </row>
    <row r="681" spans="1:39"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761" t="s">
        <v>768</v>
      </c>
      <c r="B682" s="427" t="s">
        <v>122</v>
      </c>
      <c r="C682" s="764" t="s">
        <v>788</v>
      </c>
      <c r="D682" s="294">
        <v>12068251.199999999</v>
      </c>
      <c r="E682" s="294">
        <v>12068251.199999999</v>
      </c>
      <c r="F682" s="294">
        <v>12068251.199999999</v>
      </c>
      <c r="G682" s="294">
        <v>0</v>
      </c>
      <c r="H682" s="294">
        <v>0</v>
      </c>
      <c r="I682" s="294">
        <v>0</v>
      </c>
      <c r="J682" s="294">
        <v>0</v>
      </c>
      <c r="K682" s="294">
        <v>0</v>
      </c>
      <c r="L682" s="294">
        <v>0</v>
      </c>
      <c r="M682" s="294">
        <v>0</v>
      </c>
      <c r="N682" s="294">
        <v>12</v>
      </c>
      <c r="O682" s="294">
        <v>1438.02</v>
      </c>
      <c r="P682" s="294">
        <v>1438.02</v>
      </c>
      <c r="Q682" s="294">
        <v>1438.02</v>
      </c>
      <c r="R682" s="294">
        <v>0</v>
      </c>
      <c r="S682" s="294">
        <v>0</v>
      </c>
      <c r="T682" s="294">
        <v>0</v>
      </c>
      <c r="U682" s="294">
        <v>0</v>
      </c>
      <c r="V682" s="294">
        <v>0</v>
      </c>
      <c r="W682" s="294">
        <v>0</v>
      </c>
      <c r="X682" s="294">
        <v>0</v>
      </c>
      <c r="Y682" s="409">
        <v>0</v>
      </c>
      <c r="Z682" s="409">
        <v>0</v>
      </c>
      <c r="AA682" s="409">
        <v>1</v>
      </c>
      <c r="AB682" s="409">
        <v>0</v>
      </c>
      <c r="AC682" s="409">
        <v>0</v>
      </c>
      <c r="AD682" s="409">
        <v>0</v>
      </c>
      <c r="AE682" s="409">
        <v>0</v>
      </c>
      <c r="AF682" s="409">
        <v>0</v>
      </c>
      <c r="AG682" s="414"/>
      <c r="AH682" s="414"/>
      <c r="AI682" s="414"/>
      <c r="AJ682" s="414"/>
      <c r="AK682" s="414"/>
      <c r="AL682" s="414"/>
      <c r="AM682" s="295">
        <f>SUM(Y682:AL682)</f>
        <v>1</v>
      </c>
    </row>
    <row r="683" spans="1:39" outlineLevel="1">
      <c r="A683" s="531"/>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 t="shared" ref="Y683:AL683" si="203">Y682</f>
        <v>0</v>
      </c>
      <c r="Z683" s="410">
        <f t="shared" si="203"/>
        <v>0</v>
      </c>
      <c r="AA683" s="410">
        <f t="shared" si="203"/>
        <v>1</v>
      </c>
      <c r="AB683" s="410">
        <f t="shared" si="203"/>
        <v>0</v>
      </c>
      <c r="AC683" s="410">
        <f t="shared" si="203"/>
        <v>0</v>
      </c>
      <c r="AD683" s="410">
        <f t="shared" si="203"/>
        <v>0</v>
      </c>
      <c r="AE683" s="410">
        <f t="shared" si="203"/>
        <v>0</v>
      </c>
      <c r="AF683" s="410">
        <f t="shared" si="203"/>
        <v>0</v>
      </c>
      <c r="AG683" s="410">
        <f t="shared" si="203"/>
        <v>0</v>
      </c>
      <c r="AH683" s="410">
        <f t="shared" si="203"/>
        <v>0</v>
      </c>
      <c r="AI683" s="410">
        <f t="shared" si="203"/>
        <v>0</v>
      </c>
      <c r="AJ683" s="410">
        <f t="shared" si="203"/>
        <v>0</v>
      </c>
      <c r="AK683" s="410">
        <f t="shared" si="203"/>
        <v>0</v>
      </c>
      <c r="AL683" s="410">
        <f t="shared" si="203"/>
        <v>0</v>
      </c>
      <c r="AM683" s="305"/>
    </row>
    <row r="684" spans="1:39"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761" t="s">
        <v>769</v>
      </c>
      <c r="B685" s="427" t="s">
        <v>123</v>
      </c>
      <c r="C685" s="764" t="s">
        <v>788</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outlineLevel="1">
      <c r="A686" s="531"/>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 t="shared" ref="Y686:AL686" si="204">Y685</f>
        <v>0</v>
      </c>
      <c r="Z686" s="410">
        <f t="shared" si="204"/>
        <v>0</v>
      </c>
      <c r="AA686" s="410">
        <f t="shared" si="204"/>
        <v>0</v>
      </c>
      <c r="AB686" s="410">
        <f t="shared" si="204"/>
        <v>0</v>
      </c>
      <c r="AC686" s="410">
        <f t="shared" si="204"/>
        <v>0</v>
      </c>
      <c r="AD686" s="410">
        <f t="shared" si="204"/>
        <v>0</v>
      </c>
      <c r="AE686" s="410">
        <f t="shared" si="204"/>
        <v>0</v>
      </c>
      <c r="AF686" s="410">
        <f t="shared" si="204"/>
        <v>0</v>
      </c>
      <c r="AG686" s="410">
        <f t="shared" si="204"/>
        <v>0</v>
      </c>
      <c r="AH686" s="410">
        <f t="shared" si="204"/>
        <v>0</v>
      </c>
      <c r="AI686" s="410">
        <f t="shared" si="204"/>
        <v>0</v>
      </c>
      <c r="AJ686" s="410">
        <f t="shared" si="204"/>
        <v>0</v>
      </c>
      <c r="AK686" s="410">
        <f t="shared" si="204"/>
        <v>0</v>
      </c>
      <c r="AL686" s="410">
        <f t="shared" si="204"/>
        <v>0</v>
      </c>
      <c r="AM686" s="305"/>
    </row>
    <row r="687" spans="1:39"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761" t="s">
        <v>770</v>
      </c>
      <c r="B688" s="427" t="s">
        <v>124</v>
      </c>
      <c r="C688" s="764" t="s">
        <v>788</v>
      </c>
      <c r="D688" s="294">
        <v>831289.55</v>
      </c>
      <c r="E688" s="294">
        <v>831289.55</v>
      </c>
      <c r="F688" s="294">
        <v>831289.55</v>
      </c>
      <c r="G688" s="294">
        <v>0</v>
      </c>
      <c r="H688" s="294">
        <v>0</v>
      </c>
      <c r="I688" s="294">
        <v>0</v>
      </c>
      <c r="J688" s="294">
        <v>0</v>
      </c>
      <c r="K688" s="294">
        <v>0</v>
      </c>
      <c r="L688" s="294">
        <v>0</v>
      </c>
      <c r="M688" s="294">
        <v>0</v>
      </c>
      <c r="N688" s="294">
        <v>12</v>
      </c>
      <c r="O688" s="294">
        <v>193.17</v>
      </c>
      <c r="P688" s="294">
        <v>193.17</v>
      </c>
      <c r="Q688" s="294">
        <v>193.17</v>
      </c>
      <c r="R688" s="294">
        <v>0</v>
      </c>
      <c r="S688" s="294">
        <v>0</v>
      </c>
      <c r="T688" s="294">
        <v>0</v>
      </c>
      <c r="U688" s="294">
        <v>0</v>
      </c>
      <c r="V688" s="294">
        <v>0</v>
      </c>
      <c r="W688" s="294">
        <v>0</v>
      </c>
      <c r="X688" s="294">
        <v>0</v>
      </c>
      <c r="Y688" s="409">
        <v>0</v>
      </c>
      <c r="Z688" s="409">
        <v>0</v>
      </c>
      <c r="AA688" s="409">
        <v>0</v>
      </c>
      <c r="AB688" s="409">
        <v>0</v>
      </c>
      <c r="AC688" s="409">
        <v>1</v>
      </c>
      <c r="AD688" s="409">
        <v>0</v>
      </c>
      <c r="AE688" s="409">
        <v>0</v>
      </c>
      <c r="AF688" s="409">
        <v>0</v>
      </c>
      <c r="AG688" s="414"/>
      <c r="AH688" s="414"/>
      <c r="AI688" s="414"/>
      <c r="AJ688" s="414"/>
      <c r="AK688" s="414"/>
      <c r="AL688" s="414"/>
      <c r="AM688" s="295">
        <f>SUM(Y688:AL688)</f>
        <v>1</v>
      </c>
    </row>
    <row r="689" spans="1:39" outlineLevel="1">
      <c r="A689" s="531"/>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 t="shared" ref="Y689:AL689" si="205">Y688</f>
        <v>0</v>
      </c>
      <c r="Z689" s="410">
        <f t="shared" si="205"/>
        <v>0</v>
      </c>
      <c r="AA689" s="410">
        <f t="shared" si="205"/>
        <v>0</v>
      </c>
      <c r="AB689" s="410">
        <f t="shared" si="205"/>
        <v>0</v>
      </c>
      <c r="AC689" s="410">
        <f t="shared" si="205"/>
        <v>1</v>
      </c>
      <c r="AD689" s="410">
        <f t="shared" si="205"/>
        <v>0</v>
      </c>
      <c r="AE689" s="410">
        <f t="shared" si="205"/>
        <v>0</v>
      </c>
      <c r="AF689" s="410">
        <f t="shared" si="205"/>
        <v>0</v>
      </c>
      <c r="AG689" s="410">
        <f t="shared" si="205"/>
        <v>0</v>
      </c>
      <c r="AH689" s="410">
        <f t="shared" si="205"/>
        <v>0</v>
      </c>
      <c r="AI689" s="410">
        <f t="shared" si="205"/>
        <v>0</v>
      </c>
      <c r="AJ689" s="410">
        <f t="shared" si="205"/>
        <v>0</v>
      </c>
      <c r="AK689" s="410">
        <f t="shared" si="205"/>
        <v>0</v>
      </c>
      <c r="AL689" s="410">
        <f t="shared" si="205"/>
        <v>0</v>
      </c>
      <c r="AM689" s="305"/>
    </row>
    <row r="690" spans="1:39"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1"/>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761" t="s">
        <v>771</v>
      </c>
      <c r="B692" s="427" t="s">
        <v>125</v>
      </c>
      <c r="C692" s="764" t="s">
        <v>788</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outlineLevel="1">
      <c r="A693" s="531"/>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 t="shared" ref="Y693:AL693" si="206">Y692</f>
        <v>0</v>
      </c>
      <c r="Z693" s="410">
        <f t="shared" si="206"/>
        <v>0</v>
      </c>
      <c r="AA693" s="410">
        <f t="shared" si="206"/>
        <v>0</v>
      </c>
      <c r="AB693" s="410">
        <f t="shared" si="206"/>
        <v>0</v>
      </c>
      <c r="AC693" s="410">
        <f t="shared" si="206"/>
        <v>0</v>
      </c>
      <c r="AD693" s="410">
        <f t="shared" si="206"/>
        <v>0</v>
      </c>
      <c r="AE693" s="410">
        <f t="shared" si="206"/>
        <v>0</v>
      </c>
      <c r="AF693" s="410">
        <f t="shared" si="206"/>
        <v>0</v>
      </c>
      <c r="AG693" s="410">
        <f t="shared" si="206"/>
        <v>0</v>
      </c>
      <c r="AH693" s="410">
        <f t="shared" si="206"/>
        <v>0</v>
      </c>
      <c r="AI693" s="410">
        <f t="shared" si="206"/>
        <v>0</v>
      </c>
      <c r="AJ693" s="410">
        <f t="shared" si="206"/>
        <v>0</v>
      </c>
      <c r="AK693" s="410">
        <f t="shared" si="206"/>
        <v>0</v>
      </c>
      <c r="AL693" s="410">
        <f t="shared" si="206"/>
        <v>0</v>
      </c>
      <c r="AM693" s="305"/>
    </row>
    <row r="694" spans="1:39"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761" t="s">
        <v>772</v>
      </c>
      <c r="B695" s="427" t="s">
        <v>126</v>
      </c>
      <c r="C695" s="764" t="s">
        <v>788</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outlineLevel="1">
      <c r="A696" s="531"/>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 t="shared" ref="Y696:AL696" si="207">Y695</f>
        <v>0</v>
      </c>
      <c r="Z696" s="410">
        <f t="shared" si="207"/>
        <v>0</v>
      </c>
      <c r="AA696" s="410">
        <f t="shared" si="207"/>
        <v>0</v>
      </c>
      <c r="AB696" s="410">
        <f t="shared" si="207"/>
        <v>0</v>
      </c>
      <c r="AC696" s="410">
        <f t="shared" si="207"/>
        <v>0</v>
      </c>
      <c r="AD696" s="410">
        <f t="shared" si="207"/>
        <v>0</v>
      </c>
      <c r="AE696" s="410">
        <f t="shared" si="207"/>
        <v>0</v>
      </c>
      <c r="AF696" s="410">
        <f t="shared" si="207"/>
        <v>0</v>
      </c>
      <c r="AG696" s="410">
        <f t="shared" si="207"/>
        <v>0</v>
      </c>
      <c r="AH696" s="410">
        <f t="shared" si="207"/>
        <v>0</v>
      </c>
      <c r="AI696" s="410">
        <f t="shared" si="207"/>
        <v>0</v>
      </c>
      <c r="AJ696" s="410">
        <f t="shared" si="207"/>
        <v>0</v>
      </c>
      <c r="AK696" s="410">
        <f t="shared" si="207"/>
        <v>0</v>
      </c>
      <c r="AL696" s="410">
        <f t="shared" si="207"/>
        <v>0</v>
      </c>
      <c r="AM696" s="305"/>
    </row>
    <row r="697" spans="1:39"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outlineLevel="1">
      <c r="A698" s="761" t="s">
        <v>773</v>
      </c>
      <c r="B698" s="427" t="s">
        <v>127</v>
      </c>
      <c r="C698" s="764" t="s">
        <v>788</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outlineLevel="1">
      <c r="A699" s="531"/>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 t="shared" ref="Y699:AL699" si="208">Y698</f>
        <v>0</v>
      </c>
      <c r="Z699" s="410">
        <f t="shared" si="208"/>
        <v>0</v>
      </c>
      <c r="AA699" s="410">
        <f t="shared" si="208"/>
        <v>0</v>
      </c>
      <c r="AB699" s="410">
        <f t="shared" si="208"/>
        <v>0</v>
      </c>
      <c r="AC699" s="410">
        <f t="shared" si="208"/>
        <v>0</v>
      </c>
      <c r="AD699" s="410">
        <f t="shared" si="208"/>
        <v>0</v>
      </c>
      <c r="AE699" s="410">
        <f t="shared" si="208"/>
        <v>0</v>
      </c>
      <c r="AF699" s="410">
        <f t="shared" si="208"/>
        <v>0</v>
      </c>
      <c r="AG699" s="410">
        <f t="shared" si="208"/>
        <v>0</v>
      </c>
      <c r="AH699" s="410">
        <f t="shared" si="208"/>
        <v>0</v>
      </c>
      <c r="AI699" s="410">
        <f t="shared" si="208"/>
        <v>0</v>
      </c>
      <c r="AJ699" s="410">
        <f t="shared" si="208"/>
        <v>0</v>
      </c>
      <c r="AK699" s="410">
        <f t="shared" si="208"/>
        <v>0</v>
      </c>
      <c r="AL699" s="410">
        <f t="shared" si="208"/>
        <v>0</v>
      </c>
      <c r="AM699" s="305"/>
    </row>
    <row r="700" spans="1:39"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1"/>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761" t="s">
        <v>774</v>
      </c>
      <c r="B702" s="427" t="s">
        <v>128</v>
      </c>
      <c r="C702" s="764" t="s">
        <v>788</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1"/>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 t="shared" ref="Y703:AL703" si="209">Y702</f>
        <v>0</v>
      </c>
      <c r="Z703" s="410">
        <f t="shared" si="209"/>
        <v>0</v>
      </c>
      <c r="AA703" s="410">
        <f t="shared" si="209"/>
        <v>0</v>
      </c>
      <c r="AB703" s="410">
        <f t="shared" si="209"/>
        <v>0</v>
      </c>
      <c r="AC703" s="410">
        <f t="shared" si="209"/>
        <v>0</v>
      </c>
      <c r="AD703" s="410">
        <f t="shared" si="209"/>
        <v>0</v>
      </c>
      <c r="AE703" s="410">
        <f t="shared" si="209"/>
        <v>0</v>
      </c>
      <c r="AF703" s="410">
        <f t="shared" si="209"/>
        <v>0</v>
      </c>
      <c r="AG703" s="410">
        <f t="shared" si="209"/>
        <v>0</v>
      </c>
      <c r="AH703" s="410">
        <f t="shared" si="209"/>
        <v>0</v>
      </c>
      <c r="AI703" s="410">
        <f t="shared" si="209"/>
        <v>0</v>
      </c>
      <c r="AJ703" s="410">
        <f t="shared" si="209"/>
        <v>0</v>
      </c>
      <c r="AK703" s="410">
        <f t="shared" si="209"/>
        <v>0</v>
      </c>
      <c r="AL703" s="410">
        <f t="shared" si="209"/>
        <v>0</v>
      </c>
      <c r="AM703" s="305"/>
    </row>
    <row r="704" spans="1:39"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761" t="s">
        <v>775</v>
      </c>
      <c r="B705" s="427" t="s">
        <v>129</v>
      </c>
      <c r="C705" s="764" t="s">
        <v>788</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1"/>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 t="shared" ref="Y706:AL706" si="210">Y705</f>
        <v>0</v>
      </c>
      <c r="Z706" s="410">
        <f t="shared" si="210"/>
        <v>0</v>
      </c>
      <c r="AA706" s="410">
        <f t="shared" si="210"/>
        <v>0</v>
      </c>
      <c r="AB706" s="410">
        <f t="shared" si="210"/>
        <v>0</v>
      </c>
      <c r="AC706" s="410">
        <f t="shared" si="210"/>
        <v>0</v>
      </c>
      <c r="AD706" s="410">
        <f t="shared" si="210"/>
        <v>0</v>
      </c>
      <c r="AE706" s="410">
        <f t="shared" si="210"/>
        <v>0</v>
      </c>
      <c r="AF706" s="410">
        <f t="shared" si="210"/>
        <v>0</v>
      </c>
      <c r="AG706" s="410">
        <f t="shared" si="210"/>
        <v>0</v>
      </c>
      <c r="AH706" s="410">
        <f t="shared" si="210"/>
        <v>0</v>
      </c>
      <c r="AI706" s="410">
        <f t="shared" si="210"/>
        <v>0</v>
      </c>
      <c r="AJ706" s="410">
        <f t="shared" si="210"/>
        <v>0</v>
      </c>
      <c r="AK706" s="410">
        <f t="shared" si="210"/>
        <v>0</v>
      </c>
      <c r="AL706" s="410">
        <f t="shared" si="210"/>
        <v>0</v>
      </c>
      <c r="AM706" s="305"/>
    </row>
    <row r="707" spans="1:39"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761" t="s">
        <v>776</v>
      </c>
      <c r="B708" s="427" t="s">
        <v>130</v>
      </c>
      <c r="C708" s="764" t="s">
        <v>788</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1"/>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 t="shared" ref="Y709:AL709" si="211">Y708</f>
        <v>0</v>
      </c>
      <c r="Z709" s="410">
        <f t="shared" si="211"/>
        <v>0</v>
      </c>
      <c r="AA709" s="410">
        <f t="shared" si="211"/>
        <v>0</v>
      </c>
      <c r="AB709" s="410">
        <f t="shared" si="211"/>
        <v>0</v>
      </c>
      <c r="AC709" s="410">
        <f t="shared" si="211"/>
        <v>0</v>
      </c>
      <c r="AD709" s="410">
        <f t="shared" si="211"/>
        <v>0</v>
      </c>
      <c r="AE709" s="410">
        <f t="shared" si="211"/>
        <v>0</v>
      </c>
      <c r="AF709" s="410">
        <f t="shared" si="211"/>
        <v>0</v>
      </c>
      <c r="AG709" s="410">
        <f t="shared" si="211"/>
        <v>0</v>
      </c>
      <c r="AH709" s="410">
        <f t="shared" si="211"/>
        <v>0</v>
      </c>
      <c r="AI709" s="410">
        <f t="shared" si="211"/>
        <v>0</v>
      </c>
      <c r="AJ709" s="410">
        <f t="shared" si="211"/>
        <v>0</v>
      </c>
      <c r="AK709" s="410">
        <f t="shared" si="211"/>
        <v>0</v>
      </c>
      <c r="AL709" s="410">
        <f t="shared" si="211"/>
        <v>0</v>
      </c>
      <c r="AM709" s="305"/>
    </row>
    <row r="710" spans="1:39"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761" t="s">
        <v>777</v>
      </c>
      <c r="B711" s="427" t="s">
        <v>131</v>
      </c>
      <c r="C711" s="764" t="s">
        <v>788</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1"/>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 t="shared" ref="Y712:AL712" si="212">Y711</f>
        <v>0</v>
      </c>
      <c r="Z712" s="410">
        <f t="shared" si="212"/>
        <v>0</v>
      </c>
      <c r="AA712" s="410">
        <f t="shared" si="212"/>
        <v>0</v>
      </c>
      <c r="AB712" s="410">
        <f t="shared" si="212"/>
        <v>0</v>
      </c>
      <c r="AC712" s="410">
        <f t="shared" si="212"/>
        <v>0</v>
      </c>
      <c r="AD712" s="410">
        <f t="shared" si="212"/>
        <v>0</v>
      </c>
      <c r="AE712" s="410">
        <f t="shared" si="212"/>
        <v>0</v>
      </c>
      <c r="AF712" s="410">
        <f t="shared" si="212"/>
        <v>0</v>
      </c>
      <c r="AG712" s="410">
        <f t="shared" si="212"/>
        <v>0</v>
      </c>
      <c r="AH712" s="410">
        <f t="shared" si="212"/>
        <v>0</v>
      </c>
      <c r="AI712" s="410">
        <f t="shared" si="212"/>
        <v>0</v>
      </c>
      <c r="AJ712" s="410">
        <f t="shared" si="212"/>
        <v>0</v>
      </c>
      <c r="AK712" s="410">
        <f t="shared" si="212"/>
        <v>0</v>
      </c>
      <c r="AL712" s="410">
        <f t="shared" si="212"/>
        <v>0</v>
      </c>
      <c r="AM712" s="305"/>
    </row>
    <row r="713" spans="1:39"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761" t="s">
        <v>778</v>
      </c>
      <c r="B714" s="427" t="s">
        <v>132</v>
      </c>
      <c r="C714" s="764" t="s">
        <v>788</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1"/>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 t="shared" ref="Y715:AL715" si="213">Y714</f>
        <v>0</v>
      </c>
      <c r="Z715" s="410">
        <f t="shared" si="213"/>
        <v>0</v>
      </c>
      <c r="AA715" s="410">
        <f t="shared" si="213"/>
        <v>0</v>
      </c>
      <c r="AB715" s="410">
        <f t="shared" si="213"/>
        <v>0</v>
      </c>
      <c r="AC715" s="410">
        <f t="shared" si="213"/>
        <v>0</v>
      </c>
      <c r="AD715" s="410">
        <f t="shared" si="213"/>
        <v>0</v>
      </c>
      <c r="AE715" s="410">
        <f t="shared" si="213"/>
        <v>0</v>
      </c>
      <c r="AF715" s="410">
        <f t="shared" si="213"/>
        <v>0</v>
      </c>
      <c r="AG715" s="410">
        <f t="shared" si="213"/>
        <v>0</v>
      </c>
      <c r="AH715" s="410">
        <f t="shared" si="213"/>
        <v>0</v>
      </c>
      <c r="AI715" s="410">
        <f t="shared" si="213"/>
        <v>0</v>
      </c>
      <c r="AJ715" s="410">
        <f t="shared" si="213"/>
        <v>0</v>
      </c>
      <c r="AK715" s="410">
        <f t="shared" si="213"/>
        <v>0</v>
      </c>
      <c r="AL715" s="410">
        <f t="shared" si="213"/>
        <v>0</v>
      </c>
      <c r="AM715" s="305"/>
    </row>
    <row r="716" spans="1:39"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761" t="s">
        <v>779</v>
      </c>
      <c r="B717" s="427" t="s">
        <v>133</v>
      </c>
      <c r="C717" s="764" t="s">
        <v>788</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1"/>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 t="shared" ref="Y718:AL718" si="214">Y717</f>
        <v>0</v>
      </c>
      <c r="Z718" s="410">
        <f t="shared" si="214"/>
        <v>0</v>
      </c>
      <c r="AA718" s="410">
        <f t="shared" si="214"/>
        <v>0</v>
      </c>
      <c r="AB718" s="410">
        <f t="shared" si="214"/>
        <v>0</v>
      </c>
      <c r="AC718" s="410">
        <f t="shared" si="214"/>
        <v>0</v>
      </c>
      <c r="AD718" s="410">
        <f t="shared" si="214"/>
        <v>0</v>
      </c>
      <c r="AE718" s="410">
        <f t="shared" si="214"/>
        <v>0</v>
      </c>
      <c r="AF718" s="410">
        <f t="shared" si="214"/>
        <v>0</v>
      </c>
      <c r="AG718" s="410">
        <f t="shared" si="214"/>
        <v>0</v>
      </c>
      <c r="AH718" s="410">
        <f t="shared" si="214"/>
        <v>0</v>
      </c>
      <c r="AI718" s="410">
        <f t="shared" si="214"/>
        <v>0</v>
      </c>
      <c r="AJ718" s="410">
        <f t="shared" si="214"/>
        <v>0</v>
      </c>
      <c r="AK718" s="410">
        <f t="shared" si="214"/>
        <v>0</v>
      </c>
      <c r="AL718" s="410">
        <f t="shared" si="214"/>
        <v>0</v>
      </c>
      <c r="AM718" s="305"/>
    </row>
    <row r="719" spans="1:39"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761" t="s">
        <v>780</v>
      </c>
      <c r="B720" s="427" t="s">
        <v>134</v>
      </c>
      <c r="C720" s="764" t="s">
        <v>788</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1"/>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 t="shared" ref="Y721:AL721" si="215">Y720</f>
        <v>0</v>
      </c>
      <c r="Z721" s="410">
        <f t="shared" si="215"/>
        <v>0</v>
      </c>
      <c r="AA721" s="410">
        <f t="shared" si="215"/>
        <v>0</v>
      </c>
      <c r="AB721" s="410">
        <f t="shared" si="215"/>
        <v>0</v>
      </c>
      <c r="AC721" s="410">
        <f t="shared" si="215"/>
        <v>0</v>
      </c>
      <c r="AD721" s="410">
        <f t="shared" si="215"/>
        <v>0</v>
      </c>
      <c r="AE721" s="410">
        <f t="shared" si="215"/>
        <v>0</v>
      </c>
      <c r="AF721" s="410">
        <f t="shared" si="215"/>
        <v>0</v>
      </c>
      <c r="AG721" s="410">
        <f t="shared" si="215"/>
        <v>0</v>
      </c>
      <c r="AH721" s="410">
        <f t="shared" si="215"/>
        <v>0</v>
      </c>
      <c r="AI721" s="410">
        <f t="shared" si="215"/>
        <v>0</v>
      </c>
      <c r="AJ721" s="410">
        <f t="shared" si="215"/>
        <v>0</v>
      </c>
      <c r="AK721" s="410">
        <f t="shared" si="215"/>
        <v>0</v>
      </c>
      <c r="AL721" s="410">
        <f t="shared" si="215"/>
        <v>0</v>
      </c>
      <c r="AM721" s="305"/>
    </row>
    <row r="722" spans="1:39"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761" t="s">
        <v>781</v>
      </c>
      <c r="B723" s="427" t="s">
        <v>135</v>
      </c>
      <c r="C723" s="764" t="s">
        <v>788</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1"/>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 t="shared" ref="Y724:AL724" si="216">Y723</f>
        <v>0</v>
      </c>
      <c r="Z724" s="410">
        <f t="shared" si="216"/>
        <v>0</v>
      </c>
      <c r="AA724" s="410">
        <f t="shared" si="216"/>
        <v>0</v>
      </c>
      <c r="AB724" s="410">
        <f t="shared" si="216"/>
        <v>0</v>
      </c>
      <c r="AC724" s="410">
        <f t="shared" si="216"/>
        <v>0</v>
      </c>
      <c r="AD724" s="410">
        <f t="shared" si="216"/>
        <v>0</v>
      </c>
      <c r="AE724" s="410">
        <f t="shared" si="216"/>
        <v>0</v>
      </c>
      <c r="AF724" s="410">
        <f t="shared" si="216"/>
        <v>0</v>
      </c>
      <c r="AG724" s="410">
        <f t="shared" si="216"/>
        <v>0</v>
      </c>
      <c r="AH724" s="410">
        <f t="shared" si="216"/>
        <v>0</v>
      </c>
      <c r="AI724" s="410">
        <f t="shared" si="216"/>
        <v>0</v>
      </c>
      <c r="AJ724" s="410">
        <f t="shared" si="216"/>
        <v>0</v>
      </c>
      <c r="AK724" s="410">
        <f t="shared" si="216"/>
        <v>0</v>
      </c>
      <c r="AL724" s="410">
        <f t="shared" si="216"/>
        <v>0</v>
      </c>
      <c r="AM724" s="305"/>
    </row>
    <row r="725" spans="1:39"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761" t="s">
        <v>782</v>
      </c>
      <c r="B726" s="427" t="s">
        <v>136</v>
      </c>
      <c r="C726" s="764" t="s">
        <v>788</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1"/>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 t="shared" ref="Y727:AL727" si="217">Y726</f>
        <v>0</v>
      </c>
      <c r="Z727" s="410">
        <f t="shared" si="217"/>
        <v>0</v>
      </c>
      <c r="AA727" s="410">
        <f t="shared" si="217"/>
        <v>0</v>
      </c>
      <c r="AB727" s="410">
        <f t="shared" si="217"/>
        <v>0</v>
      </c>
      <c r="AC727" s="410">
        <f t="shared" si="217"/>
        <v>0</v>
      </c>
      <c r="AD727" s="410">
        <f t="shared" si="217"/>
        <v>0</v>
      </c>
      <c r="AE727" s="410">
        <f t="shared" si="217"/>
        <v>0</v>
      </c>
      <c r="AF727" s="410">
        <f t="shared" si="217"/>
        <v>0</v>
      </c>
      <c r="AG727" s="410">
        <f t="shared" si="217"/>
        <v>0</v>
      </c>
      <c r="AH727" s="410">
        <f t="shared" si="217"/>
        <v>0</v>
      </c>
      <c r="AI727" s="410">
        <f t="shared" si="217"/>
        <v>0</v>
      </c>
      <c r="AJ727" s="410">
        <f t="shared" si="217"/>
        <v>0</v>
      </c>
      <c r="AK727" s="410">
        <f t="shared" si="217"/>
        <v>0</v>
      </c>
      <c r="AL727" s="410">
        <f t="shared" si="217"/>
        <v>0</v>
      </c>
      <c r="AM727" s="305"/>
    </row>
    <row r="728" spans="1:39"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761" t="s">
        <v>783</v>
      </c>
      <c r="B729" s="427" t="s">
        <v>137</v>
      </c>
      <c r="C729" s="764" t="s">
        <v>788</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1"/>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 t="shared" ref="Y730:AL730" si="218">Y729</f>
        <v>0</v>
      </c>
      <c r="Z730" s="410">
        <f t="shared" si="218"/>
        <v>0</v>
      </c>
      <c r="AA730" s="410">
        <f t="shared" si="218"/>
        <v>0</v>
      </c>
      <c r="AB730" s="410">
        <f t="shared" si="218"/>
        <v>0</v>
      </c>
      <c r="AC730" s="410">
        <f t="shared" si="218"/>
        <v>0</v>
      </c>
      <c r="AD730" s="410">
        <f t="shared" si="218"/>
        <v>0</v>
      </c>
      <c r="AE730" s="410">
        <f t="shared" si="218"/>
        <v>0</v>
      </c>
      <c r="AF730" s="410">
        <f t="shared" si="218"/>
        <v>0</v>
      </c>
      <c r="AG730" s="410">
        <f t="shared" si="218"/>
        <v>0</v>
      </c>
      <c r="AH730" s="410">
        <f t="shared" si="218"/>
        <v>0</v>
      </c>
      <c r="AI730" s="410">
        <f t="shared" si="218"/>
        <v>0</v>
      </c>
      <c r="AJ730" s="410">
        <f t="shared" si="218"/>
        <v>0</v>
      </c>
      <c r="AK730" s="410">
        <f t="shared" si="218"/>
        <v>0</v>
      </c>
      <c r="AL730" s="410">
        <f t="shared" si="218"/>
        <v>0</v>
      </c>
      <c r="AM730" s="305"/>
    </row>
    <row r="731" spans="1:39"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761" t="s">
        <v>784</v>
      </c>
      <c r="B732" s="427" t="s">
        <v>138</v>
      </c>
      <c r="C732" s="764" t="s">
        <v>788</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1"/>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 t="shared" ref="Y733:AL733" si="219">Y732</f>
        <v>0</v>
      </c>
      <c r="Z733" s="410">
        <f t="shared" si="219"/>
        <v>0</v>
      </c>
      <c r="AA733" s="410">
        <f t="shared" si="219"/>
        <v>0</v>
      </c>
      <c r="AB733" s="410">
        <f t="shared" si="219"/>
        <v>0</v>
      </c>
      <c r="AC733" s="410">
        <f t="shared" si="219"/>
        <v>0</v>
      </c>
      <c r="AD733" s="410">
        <f t="shared" si="219"/>
        <v>0</v>
      </c>
      <c r="AE733" s="410">
        <f t="shared" si="219"/>
        <v>0</v>
      </c>
      <c r="AF733" s="410">
        <f t="shared" si="219"/>
        <v>0</v>
      </c>
      <c r="AG733" s="410">
        <f t="shared" si="219"/>
        <v>0</v>
      </c>
      <c r="AH733" s="410">
        <f t="shared" si="219"/>
        <v>0</v>
      </c>
      <c r="AI733" s="410">
        <f t="shared" si="219"/>
        <v>0</v>
      </c>
      <c r="AJ733" s="410">
        <f t="shared" si="219"/>
        <v>0</v>
      </c>
      <c r="AK733" s="410">
        <f t="shared" si="219"/>
        <v>0</v>
      </c>
      <c r="AL733" s="410">
        <f t="shared" si="219"/>
        <v>0</v>
      </c>
      <c r="AM733" s="305"/>
    </row>
    <row r="734" spans="1:39"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761" t="s">
        <v>785</v>
      </c>
      <c r="B735" s="427" t="s">
        <v>139</v>
      </c>
      <c r="C735" s="764" t="s">
        <v>788</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1"/>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 t="shared" ref="Y736:AL736" si="220">Y735</f>
        <v>0</v>
      </c>
      <c r="Z736" s="410">
        <f t="shared" si="220"/>
        <v>0</v>
      </c>
      <c r="AA736" s="410">
        <f t="shared" si="220"/>
        <v>0</v>
      </c>
      <c r="AB736" s="410">
        <f t="shared" si="220"/>
        <v>0</v>
      </c>
      <c r="AC736" s="410">
        <f t="shared" si="220"/>
        <v>0</v>
      </c>
      <c r="AD736" s="410">
        <f t="shared" si="220"/>
        <v>0</v>
      </c>
      <c r="AE736" s="410">
        <f t="shared" si="220"/>
        <v>0</v>
      </c>
      <c r="AF736" s="410">
        <f t="shared" si="220"/>
        <v>0</v>
      </c>
      <c r="AG736" s="410">
        <f t="shared" si="220"/>
        <v>0</v>
      </c>
      <c r="AH736" s="410">
        <f t="shared" si="220"/>
        <v>0</v>
      </c>
      <c r="AI736" s="410">
        <f t="shared" si="220"/>
        <v>0</v>
      </c>
      <c r="AJ736" s="410">
        <f t="shared" si="220"/>
        <v>0</v>
      </c>
      <c r="AK736" s="410">
        <f t="shared" si="220"/>
        <v>0</v>
      </c>
      <c r="AL736" s="410">
        <f t="shared" si="220"/>
        <v>0</v>
      </c>
      <c r="AM736" s="305"/>
    </row>
    <row r="737" spans="1:40"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761" t="s">
        <v>786</v>
      </c>
      <c r="B738" s="427" t="s">
        <v>140</v>
      </c>
      <c r="C738" s="764" t="s">
        <v>788</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1"/>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 t="shared" ref="Y739:AL739" si="221">Y738</f>
        <v>0</v>
      </c>
      <c r="Z739" s="410">
        <f t="shared" si="221"/>
        <v>0</v>
      </c>
      <c r="AA739" s="410">
        <f t="shared" si="221"/>
        <v>0</v>
      </c>
      <c r="AB739" s="410">
        <f t="shared" si="221"/>
        <v>0</v>
      </c>
      <c r="AC739" s="410">
        <f t="shared" si="221"/>
        <v>0</v>
      </c>
      <c r="AD739" s="410">
        <f t="shared" si="221"/>
        <v>0</v>
      </c>
      <c r="AE739" s="410">
        <f t="shared" si="221"/>
        <v>0</v>
      </c>
      <c r="AF739" s="410">
        <f t="shared" si="221"/>
        <v>0</v>
      </c>
      <c r="AG739" s="410">
        <f t="shared" si="221"/>
        <v>0</v>
      </c>
      <c r="AH739" s="410">
        <f t="shared" si="221"/>
        <v>0</v>
      </c>
      <c r="AI739" s="410">
        <f t="shared" si="221"/>
        <v>0</v>
      </c>
      <c r="AJ739" s="410">
        <f t="shared" si="221"/>
        <v>0</v>
      </c>
      <c r="AK739" s="410">
        <f t="shared" si="221"/>
        <v>0</v>
      </c>
      <c r="AL739" s="410">
        <f t="shared" si="221"/>
        <v>0</v>
      </c>
      <c r="AM739" s="305"/>
    </row>
    <row r="740" spans="1:40"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761" t="s">
        <v>787</v>
      </c>
      <c r="B741" s="427" t="s">
        <v>141</v>
      </c>
      <c r="C741" s="764" t="s">
        <v>788</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1"/>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 t="shared" ref="Y742:AL742" si="222">Y741</f>
        <v>0</v>
      </c>
      <c r="Z742" s="410">
        <f t="shared" si="222"/>
        <v>0</v>
      </c>
      <c r="AA742" s="410">
        <f t="shared" si="222"/>
        <v>0</v>
      </c>
      <c r="AB742" s="410">
        <f t="shared" si="222"/>
        <v>0</v>
      </c>
      <c r="AC742" s="410">
        <f t="shared" si="222"/>
        <v>0</v>
      </c>
      <c r="AD742" s="410">
        <f t="shared" si="222"/>
        <v>0</v>
      </c>
      <c r="AE742" s="410">
        <f t="shared" si="222"/>
        <v>0</v>
      </c>
      <c r="AF742" s="410">
        <f t="shared" si="222"/>
        <v>0</v>
      </c>
      <c r="AG742" s="410">
        <f t="shared" si="222"/>
        <v>0</v>
      </c>
      <c r="AH742" s="410">
        <f t="shared" si="222"/>
        <v>0</v>
      </c>
      <c r="AI742" s="410">
        <f t="shared" si="222"/>
        <v>0</v>
      </c>
      <c r="AJ742" s="410">
        <f t="shared" si="222"/>
        <v>0</v>
      </c>
      <c r="AK742" s="410">
        <f t="shared" si="222"/>
        <v>0</v>
      </c>
      <c r="AL742" s="410">
        <f t="shared" si="222"/>
        <v>0</v>
      </c>
      <c r="AM742" s="305"/>
    </row>
    <row r="743" spans="1:40"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20125141.09</v>
      </c>
      <c r="E744" s="328"/>
      <c r="F744" s="328"/>
      <c r="G744" s="328"/>
      <c r="H744" s="328"/>
      <c r="I744" s="328"/>
      <c r="J744" s="328"/>
      <c r="K744" s="328"/>
      <c r="L744" s="328"/>
      <c r="M744" s="328"/>
      <c r="N744" s="328"/>
      <c r="O744" s="328">
        <f>SUM(O587:O742)</f>
        <v>2670.13</v>
      </c>
      <c r="P744" s="328"/>
      <c r="Q744" s="328"/>
      <c r="R744" s="328"/>
      <c r="S744" s="328"/>
      <c r="T744" s="328"/>
      <c r="U744" s="328"/>
      <c r="V744" s="328"/>
      <c r="W744" s="328"/>
      <c r="X744" s="328"/>
      <c r="Y744" s="328">
        <f>IF(Y585="kWh",SUMPRODUCT(D587:D742,Y587:Y742))</f>
        <v>1602887.99</v>
      </c>
      <c r="Z744" s="328">
        <f>IF(Z585="kWh",SUMPRODUCT(D587:D742,Z587:Z742))</f>
        <v>942488.91598199995</v>
      </c>
      <c r="AA744" s="328">
        <f>IF(AA585="kw",SUMPRODUCT(N587:N742,O587:O742,AA587:AA742),SUMPRODUCT(D587:D742,AA587:AA742))</f>
        <v>23773.352267999999</v>
      </c>
      <c r="AB744" s="328">
        <f>IF(AB585="kw",SUMPRODUCT(N587:N742,O587:O742,AB587:AB742),SUMPRODUCT(D587:D742,AB587:AB742))</f>
        <v>405.76893600000005</v>
      </c>
      <c r="AC744" s="328">
        <f>IF(AC585="kw",SUMPRODUCT(N587:N742,O587:O742,AC587:AC742),SUMPRODUCT(D587:D742,AC587:AC742))</f>
        <v>2881.2104880000002</v>
      </c>
      <c r="AD744" s="328">
        <f>IF(AD585="kw",SUMPRODUCT(N587:N742,O587:O742,AD587:AD742),SUMPRODUCT(D587:D742,AD587:AD742))</f>
        <v>309.69266400000004</v>
      </c>
      <c r="AE744" s="328">
        <f>IF(AE585="kw",SUMPRODUCT(N587:N742,O587:O742,AE587:AE742),SUMPRODUCT(D587:D742,AE587:AE742))</f>
        <v>1301.1180240000001</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7.0666666666666664E-3</v>
      </c>
      <c r="Z747" s="340">
        <f>HLOOKUP(Z$35,'3.  Distribution Rates'!$C$122:$P$133,10,FALSE)</f>
        <v>1.7166666666666667E-2</v>
      </c>
      <c r="AA747" s="340">
        <f>HLOOKUP(AA$35,'3.  Distribution Rates'!$C$122:$P$133,10,FALSE)</f>
        <v>4.8942333333333332</v>
      </c>
      <c r="AB747" s="340">
        <f>HLOOKUP(AB$35,'3.  Distribution Rates'!$C$122:$P$133,10,FALSE)</f>
        <v>2.0450000000000004</v>
      </c>
      <c r="AC747" s="340">
        <f>HLOOKUP(AC$35,'3.  Distribution Rates'!$C$122:$P$133,10,FALSE)</f>
        <v>2.3118666666666665</v>
      </c>
      <c r="AD747" s="340">
        <f>HLOOKUP(AD$35,'3.  Distribution Rates'!$C$122:$P$133,10,FALSE)</f>
        <v>2.8748333333333336</v>
      </c>
      <c r="AE747" s="340">
        <f>HLOOKUP(AE$35,'3.  Distribution Rates'!$C$122:$P$133,10,FALSE)</f>
        <v>-0.10256666666666665</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760">
        <v>11643.742871214767</v>
      </c>
      <c r="Z748" s="760">
        <v>8618.543197512312</v>
      </c>
      <c r="AA748" s="760">
        <v>36220.779824467114</v>
      </c>
      <c r="AB748" s="760">
        <v>0</v>
      </c>
      <c r="AC748" s="760">
        <v>9630.9154238791143</v>
      </c>
      <c r="AD748" s="760">
        <v>0</v>
      </c>
      <c r="AE748" s="760">
        <v>0</v>
      </c>
      <c r="AF748" s="760">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7">
        <f t="shared" ref="AM748:AM755" si="223">SUM(Y748:AL748)</f>
        <v>66113.98131707331</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760">
        <v>11723.726087425317</v>
      </c>
      <c r="Z749" s="760">
        <v>14129.40754398673</v>
      </c>
      <c r="AA749" s="760">
        <v>46852.542872748876</v>
      </c>
      <c r="AB749" s="760">
        <v>92.00587070255483</v>
      </c>
      <c r="AC749" s="760">
        <v>7407.9924422242821</v>
      </c>
      <c r="AD749" s="760">
        <v>36863.367826860806</v>
      </c>
      <c r="AE749" s="760">
        <v>-3.8454504774757017</v>
      </c>
      <c r="AF749" s="760">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7">
        <f t="shared" si="223"/>
        <v>117065.19719347109</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760">
        <v>15774.919751771542</v>
      </c>
      <c r="Z750" s="760">
        <v>8509.9396107960001</v>
      </c>
      <c r="AA750" s="760">
        <v>80717.803132478672</v>
      </c>
      <c r="AB750" s="760">
        <v>0</v>
      </c>
      <c r="AC750" s="760">
        <v>12209.064687430966</v>
      </c>
      <c r="AD750" s="760">
        <v>25991.146172047454</v>
      </c>
      <c r="AE750" s="760">
        <v>0</v>
      </c>
      <c r="AF750" s="760">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7">
        <f t="shared" si="223"/>
        <v>143202.87335452464</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760">
        <v>23038.419714153217</v>
      </c>
      <c r="Z751" s="760">
        <v>19746.698331868734</v>
      </c>
      <c r="AA751" s="760">
        <v>79655.790680861275</v>
      </c>
      <c r="AB751" s="760">
        <v>181.81373079662404</v>
      </c>
      <c r="AC751" s="760">
        <v>5548.5021559462029</v>
      </c>
      <c r="AD751" s="760">
        <v>3546.4247582400003</v>
      </c>
      <c r="AE751" s="760">
        <v>0</v>
      </c>
      <c r="AF751" s="760">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7">
        <f t="shared" si="223"/>
        <v>131717.64937186605</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760">
        <v>24160.077455342664</v>
      </c>
      <c r="Z752" s="760">
        <v>46313.822034586432</v>
      </c>
      <c r="AA752" s="760">
        <v>86556.410755143937</v>
      </c>
      <c r="AB752" s="760">
        <v>35.109346795974702</v>
      </c>
      <c r="AC752" s="760">
        <v>3901.3763024513346</v>
      </c>
      <c r="AD752" s="760">
        <v>11055.798820371958</v>
      </c>
      <c r="AE752" s="760">
        <v>0</v>
      </c>
      <c r="AF752" s="760">
        <v>0</v>
      </c>
      <c r="AG752" s="377">
        <f t="shared" ref="AG752:AL752" si="224">AG210*AG747</f>
        <v>0</v>
      </c>
      <c r="AH752" s="377">
        <f t="shared" si="224"/>
        <v>0</v>
      </c>
      <c r="AI752" s="377">
        <f t="shared" si="224"/>
        <v>0</v>
      </c>
      <c r="AJ752" s="377">
        <f t="shared" si="224"/>
        <v>0</v>
      </c>
      <c r="AK752" s="377">
        <f t="shared" si="224"/>
        <v>0</v>
      </c>
      <c r="AL752" s="377">
        <f t="shared" si="224"/>
        <v>0</v>
      </c>
      <c r="AM752" s="627">
        <f t="shared" si="223"/>
        <v>172022.59471469233</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760">
        <v>51786.174657386902</v>
      </c>
      <c r="Z753" s="760">
        <v>16028.06619071499</v>
      </c>
      <c r="AA753" s="760">
        <v>119531.53748319659</v>
      </c>
      <c r="AB753" s="760">
        <v>81.955793836565704</v>
      </c>
      <c r="AC753" s="760">
        <v>245.25209423251175</v>
      </c>
      <c r="AD753" s="760">
        <v>20796.369789627006</v>
      </c>
      <c r="AE753" s="760">
        <v>0</v>
      </c>
      <c r="AF753" s="760">
        <v>0</v>
      </c>
      <c r="AG753" s="377">
        <f t="shared" ref="AG753:AL753" si="225">AG393*AG747</f>
        <v>0</v>
      </c>
      <c r="AH753" s="377">
        <f t="shared" si="225"/>
        <v>0</v>
      </c>
      <c r="AI753" s="377">
        <f t="shared" si="225"/>
        <v>0</v>
      </c>
      <c r="AJ753" s="377">
        <f t="shared" si="225"/>
        <v>0</v>
      </c>
      <c r="AK753" s="377">
        <f t="shared" si="225"/>
        <v>0</v>
      </c>
      <c r="AL753" s="377">
        <f t="shared" si="225"/>
        <v>0</v>
      </c>
      <c r="AM753" s="627">
        <f t="shared" si="223"/>
        <v>208469.35600899457</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760">
        <v>75869.56762573919</v>
      </c>
      <c r="Z754" s="760">
        <v>28824.89343673483</v>
      </c>
      <c r="AA754" s="760">
        <v>144684.7321677368</v>
      </c>
      <c r="AB754" s="760">
        <v>2142.3564295199999</v>
      </c>
      <c r="AC754" s="760">
        <v>3142.361812184</v>
      </c>
      <c r="AD754" s="760">
        <v>43045.182564930001</v>
      </c>
      <c r="AE754" s="760">
        <v>0</v>
      </c>
      <c r="AF754" s="760">
        <v>0</v>
      </c>
      <c r="AG754" s="377">
        <f t="shared" ref="AG754:AL754" si="226">AG576*AG747</f>
        <v>0</v>
      </c>
      <c r="AH754" s="377">
        <f t="shared" si="226"/>
        <v>0</v>
      </c>
      <c r="AI754" s="377">
        <f t="shared" si="226"/>
        <v>0</v>
      </c>
      <c r="AJ754" s="377">
        <f t="shared" si="226"/>
        <v>0</v>
      </c>
      <c r="AK754" s="377">
        <f t="shared" si="226"/>
        <v>0</v>
      </c>
      <c r="AL754" s="377">
        <f t="shared" si="226"/>
        <v>0</v>
      </c>
      <c r="AM754" s="627">
        <f t="shared" si="223"/>
        <v>297709.09403684479</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11327.075129333332</v>
      </c>
      <c r="Z755" s="377">
        <f t="shared" ref="Z755:AL755" si="227">Z744*Z747</f>
        <v>16179.393057690999</v>
      </c>
      <c r="AA755" s="377">
        <f t="shared" si="227"/>
        <v>116352.33311512119</v>
      </c>
      <c r="AB755" s="377">
        <f t="shared" si="227"/>
        <v>829.79747412000029</v>
      </c>
      <c r="AC755" s="377">
        <f t="shared" si="227"/>
        <v>6660.9744868575999</v>
      </c>
      <c r="AD755" s="377">
        <f t="shared" si="227"/>
        <v>890.31479355600015</v>
      </c>
      <c r="AE755" s="377">
        <f t="shared" si="227"/>
        <v>-133.4513386616</v>
      </c>
      <c r="AF755" s="377">
        <f t="shared" si="227"/>
        <v>0</v>
      </c>
      <c r="AG755" s="377">
        <f t="shared" si="227"/>
        <v>0</v>
      </c>
      <c r="AH755" s="377">
        <f t="shared" si="227"/>
        <v>0</v>
      </c>
      <c r="AI755" s="377">
        <f t="shared" si="227"/>
        <v>0</v>
      </c>
      <c r="AJ755" s="377">
        <f t="shared" si="227"/>
        <v>0</v>
      </c>
      <c r="AK755" s="377">
        <f t="shared" si="227"/>
        <v>0</v>
      </c>
      <c r="AL755" s="377">
        <f t="shared" si="227"/>
        <v>0</v>
      </c>
      <c r="AM755" s="627">
        <f t="shared" si="223"/>
        <v>152106.4367180175</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225323.70329236696</v>
      </c>
      <c r="Z756" s="345">
        <f t="shared" ref="Z756:AE756" si="228">SUM(Z748:Z755)</f>
        <v>158350.76340389103</v>
      </c>
      <c r="AA756" s="345">
        <f t="shared" si="228"/>
        <v>710571.93003175443</v>
      </c>
      <c r="AB756" s="345">
        <f t="shared" si="228"/>
        <v>3363.0386457717195</v>
      </c>
      <c r="AC756" s="345">
        <f t="shared" si="228"/>
        <v>48746.439405206009</v>
      </c>
      <c r="AD756" s="345">
        <f t="shared" si="228"/>
        <v>142188.60472563322</v>
      </c>
      <c r="AE756" s="345">
        <f t="shared" si="228"/>
        <v>-137.29678913907571</v>
      </c>
      <c r="AF756" s="345">
        <f t="shared" ref="AF756:AL756" si="229">SUM(AF748:AF755)</f>
        <v>0</v>
      </c>
      <c r="AG756" s="345">
        <f t="shared" si="229"/>
        <v>0</v>
      </c>
      <c r="AH756" s="345">
        <f t="shared" si="229"/>
        <v>0</v>
      </c>
      <c r="AI756" s="345">
        <f t="shared" si="229"/>
        <v>0</v>
      </c>
      <c r="AJ756" s="345">
        <f t="shared" si="229"/>
        <v>0</v>
      </c>
      <c r="AK756" s="345">
        <f t="shared" si="229"/>
        <v>0</v>
      </c>
      <c r="AL756" s="345">
        <f t="shared" si="229"/>
        <v>0</v>
      </c>
      <c r="AM756" s="406">
        <f>SUM(AM748:AM755)</f>
        <v>1288407.1827154844</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30">Z745*Z747</f>
        <v>0</v>
      </c>
      <c r="AA757" s="346">
        <f t="shared" si="230"/>
        <v>0</v>
      </c>
      <c r="AB757" s="346">
        <f t="shared" si="230"/>
        <v>0</v>
      </c>
      <c r="AC757" s="346">
        <f t="shared" si="230"/>
        <v>0</v>
      </c>
      <c r="AD757" s="346">
        <f t="shared" si="230"/>
        <v>0</v>
      </c>
      <c r="AE757" s="346">
        <f t="shared" si="230"/>
        <v>0</v>
      </c>
      <c r="AF757" s="346">
        <f t="shared" ref="AF757:AL757" si="231">AF745*AF747</f>
        <v>0</v>
      </c>
      <c r="AG757" s="346">
        <f t="shared" si="231"/>
        <v>0</v>
      </c>
      <c r="AH757" s="346">
        <f t="shared" si="231"/>
        <v>0</v>
      </c>
      <c r="AI757" s="346">
        <f t="shared" si="231"/>
        <v>0</v>
      </c>
      <c r="AJ757" s="346">
        <f t="shared" si="231"/>
        <v>0</v>
      </c>
      <c r="AK757" s="346">
        <f t="shared" si="231"/>
        <v>0</v>
      </c>
      <c r="AL757" s="346">
        <f t="shared" si="231"/>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1288407.1827154844</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1588662.5194920243</v>
      </c>
      <c r="Z760" s="290">
        <f>SUMPRODUCT(E587:E742,Z587:Z742)</f>
        <v>906963.33059004182</v>
      </c>
      <c r="AA760" s="290">
        <f t="shared" ref="AA760:AL760" si="232">IF(AA585="kw",SUMPRODUCT($N$587:$N$742,$P$587:$P$742,AA587:AA742),SUMPRODUCT($E$587:$E$742,AA587:AA742))</f>
        <v>23772.219662921794</v>
      </c>
      <c r="AB760" s="290">
        <f t="shared" si="232"/>
        <v>405.76893600000005</v>
      </c>
      <c r="AC760" s="290">
        <f t="shared" si="232"/>
        <v>2881.2104880000002</v>
      </c>
      <c r="AD760" s="290">
        <f t="shared" si="232"/>
        <v>309.69266400000004</v>
      </c>
      <c r="AE760" s="290">
        <f t="shared" si="232"/>
        <v>1301.1180240000001</v>
      </c>
      <c r="AF760" s="290">
        <f t="shared" si="232"/>
        <v>0</v>
      </c>
      <c r="AG760" s="290">
        <f t="shared" si="232"/>
        <v>0</v>
      </c>
      <c r="AH760" s="290">
        <f t="shared" si="232"/>
        <v>0</v>
      </c>
      <c r="AI760" s="290">
        <f t="shared" si="232"/>
        <v>0</v>
      </c>
      <c r="AJ760" s="290">
        <f t="shared" si="232"/>
        <v>0</v>
      </c>
      <c r="AK760" s="290">
        <f t="shared" si="232"/>
        <v>0</v>
      </c>
      <c r="AL760" s="290">
        <f t="shared" si="232"/>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1588450.3155494819</v>
      </c>
      <c r="Z761" s="325">
        <f>SUMPRODUCT(F587:F742,Z587:Z742)</f>
        <v>833162.8861827763</v>
      </c>
      <c r="AA761" s="325">
        <f t="shared" ref="AA761:AL761" si="233">IF(AA585="kw",SUMPRODUCT($N$587:$N$742,$Q$587:$Q$742,AA587:AA742),SUMPRODUCT($F$587:$F$742,AA587:AA742))</f>
        <v>23737.787593037978</v>
      </c>
      <c r="AB761" s="325">
        <f t="shared" si="233"/>
        <v>403.76236635545683</v>
      </c>
      <c r="AC761" s="325">
        <f t="shared" si="233"/>
        <v>2878.4255512893114</v>
      </c>
      <c r="AD761" s="325">
        <f t="shared" si="233"/>
        <v>308.16120152570136</v>
      </c>
      <c r="AE761" s="325">
        <f t="shared" si="233"/>
        <v>1294.6838598753061</v>
      </c>
      <c r="AF761" s="325">
        <f t="shared" si="233"/>
        <v>0</v>
      </c>
      <c r="AG761" s="325">
        <f t="shared" si="233"/>
        <v>0</v>
      </c>
      <c r="AH761" s="325">
        <f t="shared" si="233"/>
        <v>0</v>
      </c>
      <c r="AI761" s="325">
        <f t="shared" si="233"/>
        <v>0</v>
      </c>
      <c r="AJ761" s="325">
        <f t="shared" si="233"/>
        <v>0</v>
      </c>
      <c r="AK761" s="325">
        <f t="shared" si="233"/>
        <v>0</v>
      </c>
      <c r="AL761" s="325">
        <f t="shared" si="233"/>
        <v>0</v>
      </c>
      <c r="AM761" s="385"/>
    </row>
    <row r="762" spans="1:40" ht="20.25" customHeight="1">
      <c r="B762" s="367" t="s">
        <v>587</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8" t="s">
        <v>526</v>
      </c>
      <c r="E765" s="252"/>
      <c r="F765" s="588"/>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28" t="s">
        <v>211</v>
      </c>
      <c r="C766" s="830" t="s">
        <v>33</v>
      </c>
      <c r="D766" s="283" t="s">
        <v>422</v>
      </c>
      <c r="E766" s="832" t="s">
        <v>209</v>
      </c>
      <c r="F766" s="833"/>
      <c r="G766" s="833"/>
      <c r="H766" s="833"/>
      <c r="I766" s="833"/>
      <c r="J766" s="833"/>
      <c r="K766" s="833"/>
      <c r="L766" s="833"/>
      <c r="M766" s="834"/>
      <c r="N766" s="835" t="s">
        <v>213</v>
      </c>
      <c r="O766" s="283" t="s">
        <v>423</v>
      </c>
      <c r="P766" s="832" t="s">
        <v>212</v>
      </c>
      <c r="Q766" s="833"/>
      <c r="R766" s="833"/>
      <c r="S766" s="833"/>
      <c r="T766" s="833"/>
      <c r="U766" s="833"/>
      <c r="V766" s="833"/>
      <c r="W766" s="833"/>
      <c r="X766" s="834"/>
      <c r="Y766" s="825" t="s">
        <v>243</v>
      </c>
      <c r="Z766" s="826"/>
      <c r="AA766" s="826"/>
      <c r="AB766" s="826"/>
      <c r="AC766" s="826"/>
      <c r="AD766" s="826"/>
      <c r="AE766" s="826"/>
      <c r="AF766" s="826"/>
      <c r="AG766" s="826"/>
      <c r="AH766" s="826"/>
      <c r="AI766" s="826"/>
      <c r="AJ766" s="826"/>
      <c r="AK766" s="826"/>
      <c r="AL766" s="826"/>
      <c r="AM766" s="827"/>
    </row>
    <row r="767" spans="1:40" ht="65.25" customHeight="1">
      <c r="B767" s="829"/>
      <c r="C767" s="831"/>
      <c r="D767" s="284">
        <v>2019</v>
      </c>
      <c r="E767" s="284">
        <v>2020</v>
      </c>
      <c r="F767" s="284">
        <v>2021</v>
      </c>
      <c r="G767" s="284">
        <v>2022</v>
      </c>
      <c r="H767" s="284">
        <v>2023</v>
      </c>
      <c r="I767" s="284">
        <v>2024</v>
      </c>
      <c r="J767" s="284">
        <v>2025</v>
      </c>
      <c r="K767" s="284">
        <v>2026</v>
      </c>
      <c r="L767" s="284">
        <v>2027</v>
      </c>
      <c r="M767" s="284">
        <v>2028</v>
      </c>
      <c r="N767" s="836"/>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General Service &lt; 50 kW</v>
      </c>
      <c r="AA767" s="284" t="str">
        <f>'1.  LRAMVA Summary'!F52</f>
        <v>General Service 50 - 4,999 kW</v>
      </c>
      <c r="AB767" s="284" t="str">
        <f>'1.  LRAMVA Summary'!G52</f>
        <v>General Service 3,000 - 4,999 kW</v>
      </c>
      <c r="AC767" s="284" t="str">
        <f>'1.  LRAMVA Summary'!H52</f>
        <v>Large Use - Regular</v>
      </c>
      <c r="AD767" s="284" t="str">
        <f>'1.  LRAMVA Summary'!I52</f>
        <v>Large Use - 3TS</v>
      </c>
      <c r="AE767" s="284" t="str">
        <f>'1.  LRAMVA Summary'!J52</f>
        <v>Large Use - Ford Annex</v>
      </c>
      <c r="AF767" s="284" t="str">
        <f>'1.  LRAMVA Summary'!K52</f>
        <v>Other</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v>
      </c>
      <c r="AD768" s="290" t="str">
        <f>'1.  LRAMVA Summary'!I53</f>
        <v>kW</v>
      </c>
      <c r="AE768" s="290" t="str">
        <f>'1.  LRAMVA Summary'!J53</f>
        <v>kW</v>
      </c>
      <c r="AF768" s="290" t="str">
        <f>'1.  LRAMVA Summary'!K53</f>
        <v>kW</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 t="shared" ref="Y771:AL771" si="234">Y770</f>
        <v>0</v>
      </c>
      <c r="Z771" s="410">
        <f t="shared" si="234"/>
        <v>0</v>
      </c>
      <c r="AA771" s="410">
        <f t="shared" si="234"/>
        <v>0</v>
      </c>
      <c r="AB771" s="410">
        <f t="shared" si="234"/>
        <v>0</v>
      </c>
      <c r="AC771" s="410">
        <f t="shared" si="234"/>
        <v>0</v>
      </c>
      <c r="AD771" s="410">
        <f t="shared" si="234"/>
        <v>0</v>
      </c>
      <c r="AE771" s="410">
        <f t="shared" si="234"/>
        <v>0</v>
      </c>
      <c r="AF771" s="410">
        <f t="shared" si="234"/>
        <v>0</v>
      </c>
      <c r="AG771" s="410">
        <f t="shared" si="234"/>
        <v>0</v>
      </c>
      <c r="AH771" s="410">
        <f t="shared" si="234"/>
        <v>0</v>
      </c>
      <c r="AI771" s="410">
        <f t="shared" si="234"/>
        <v>0</v>
      </c>
      <c r="AJ771" s="410">
        <f t="shared" si="234"/>
        <v>0</v>
      </c>
      <c r="AK771" s="410">
        <f t="shared" si="234"/>
        <v>0</v>
      </c>
      <c r="AL771" s="410">
        <f t="shared" si="234"/>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 t="shared" ref="Y774:AL774" si="235">Y773</f>
        <v>0</v>
      </c>
      <c r="Z774" s="410">
        <f t="shared" si="235"/>
        <v>0</v>
      </c>
      <c r="AA774" s="410">
        <f t="shared" si="235"/>
        <v>0</v>
      </c>
      <c r="AB774" s="410">
        <f t="shared" si="235"/>
        <v>0</v>
      </c>
      <c r="AC774" s="410">
        <f t="shared" si="235"/>
        <v>0</v>
      </c>
      <c r="AD774" s="410">
        <f t="shared" si="235"/>
        <v>0</v>
      </c>
      <c r="AE774" s="410">
        <f t="shared" si="235"/>
        <v>0</v>
      </c>
      <c r="AF774" s="410">
        <f t="shared" si="235"/>
        <v>0</v>
      </c>
      <c r="AG774" s="410">
        <f t="shared" si="235"/>
        <v>0</v>
      </c>
      <c r="AH774" s="410">
        <f t="shared" si="235"/>
        <v>0</v>
      </c>
      <c r="AI774" s="410">
        <f t="shared" si="235"/>
        <v>0</v>
      </c>
      <c r="AJ774" s="410">
        <f t="shared" si="235"/>
        <v>0</v>
      </c>
      <c r="AK774" s="410">
        <f t="shared" si="235"/>
        <v>0</v>
      </c>
      <c r="AL774" s="410">
        <f t="shared" si="235"/>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 t="shared" ref="Y777:AL777" si="236">Y776</f>
        <v>0</v>
      </c>
      <c r="Z777" s="410">
        <f t="shared" si="236"/>
        <v>0</v>
      </c>
      <c r="AA777" s="410">
        <f t="shared" si="236"/>
        <v>0</v>
      </c>
      <c r="AB777" s="410">
        <f t="shared" si="236"/>
        <v>0</v>
      </c>
      <c r="AC777" s="410">
        <f t="shared" si="236"/>
        <v>0</v>
      </c>
      <c r="AD777" s="410">
        <f t="shared" si="236"/>
        <v>0</v>
      </c>
      <c r="AE777" s="410">
        <f t="shared" si="236"/>
        <v>0</v>
      </c>
      <c r="AF777" s="410">
        <f t="shared" si="236"/>
        <v>0</v>
      </c>
      <c r="AG777" s="410">
        <f t="shared" si="236"/>
        <v>0</v>
      </c>
      <c r="AH777" s="410">
        <f t="shared" si="236"/>
        <v>0</v>
      </c>
      <c r="AI777" s="410">
        <f t="shared" si="236"/>
        <v>0</v>
      </c>
      <c r="AJ777" s="410">
        <f t="shared" si="236"/>
        <v>0</v>
      </c>
      <c r="AK777" s="410">
        <f t="shared" si="236"/>
        <v>0</v>
      </c>
      <c r="AL777" s="410">
        <f t="shared" si="236"/>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680</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 t="shared" ref="Y780:AL780" si="237">Y779</f>
        <v>0</v>
      </c>
      <c r="Z780" s="410">
        <f t="shared" si="237"/>
        <v>0</v>
      </c>
      <c r="AA780" s="410">
        <f t="shared" si="237"/>
        <v>0</v>
      </c>
      <c r="AB780" s="410">
        <f t="shared" si="237"/>
        <v>0</v>
      </c>
      <c r="AC780" s="410">
        <f t="shared" si="237"/>
        <v>0</v>
      </c>
      <c r="AD780" s="410">
        <f t="shared" si="237"/>
        <v>0</v>
      </c>
      <c r="AE780" s="410">
        <f t="shared" si="237"/>
        <v>0</v>
      </c>
      <c r="AF780" s="410">
        <f t="shared" si="237"/>
        <v>0</v>
      </c>
      <c r="AG780" s="410">
        <f t="shared" si="237"/>
        <v>0</v>
      </c>
      <c r="AH780" s="410">
        <f t="shared" si="237"/>
        <v>0</v>
      </c>
      <c r="AI780" s="410">
        <f t="shared" si="237"/>
        <v>0</v>
      </c>
      <c r="AJ780" s="410">
        <f t="shared" si="237"/>
        <v>0</v>
      </c>
      <c r="AK780" s="410">
        <f t="shared" si="237"/>
        <v>0</v>
      </c>
      <c r="AL780" s="410">
        <f t="shared" si="237"/>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 t="shared" ref="Y783:AL783" si="238">Y782</f>
        <v>0</v>
      </c>
      <c r="Z783" s="410">
        <f t="shared" si="238"/>
        <v>0</v>
      </c>
      <c r="AA783" s="410">
        <f t="shared" si="238"/>
        <v>0</v>
      </c>
      <c r="AB783" s="410">
        <f t="shared" si="238"/>
        <v>0</v>
      </c>
      <c r="AC783" s="410">
        <f t="shared" si="238"/>
        <v>0</v>
      </c>
      <c r="AD783" s="410">
        <f t="shared" si="238"/>
        <v>0</v>
      </c>
      <c r="AE783" s="410">
        <f t="shared" si="238"/>
        <v>0</v>
      </c>
      <c r="AF783" s="410">
        <f t="shared" si="238"/>
        <v>0</v>
      </c>
      <c r="AG783" s="410">
        <f t="shared" si="238"/>
        <v>0</v>
      </c>
      <c r="AH783" s="410">
        <f t="shared" si="238"/>
        <v>0</v>
      </c>
      <c r="AI783" s="410">
        <f t="shared" si="238"/>
        <v>0</v>
      </c>
      <c r="AJ783" s="410">
        <f t="shared" si="238"/>
        <v>0</v>
      </c>
      <c r="AK783" s="410">
        <f t="shared" si="238"/>
        <v>0</v>
      </c>
      <c r="AL783" s="410">
        <f t="shared" si="238"/>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 t="shared" ref="Y787:AL787" si="239">Y786</f>
        <v>0</v>
      </c>
      <c r="Z787" s="410">
        <f t="shared" si="239"/>
        <v>0</v>
      </c>
      <c r="AA787" s="410">
        <f t="shared" si="239"/>
        <v>0</v>
      </c>
      <c r="AB787" s="410">
        <f t="shared" si="239"/>
        <v>0</v>
      </c>
      <c r="AC787" s="410">
        <f t="shared" si="239"/>
        <v>0</v>
      </c>
      <c r="AD787" s="410">
        <f t="shared" si="239"/>
        <v>0</v>
      </c>
      <c r="AE787" s="410">
        <f t="shared" si="239"/>
        <v>0</v>
      </c>
      <c r="AF787" s="410">
        <f t="shared" si="239"/>
        <v>0</v>
      </c>
      <c r="AG787" s="410">
        <f t="shared" si="239"/>
        <v>0</v>
      </c>
      <c r="AH787" s="410">
        <f t="shared" si="239"/>
        <v>0</v>
      </c>
      <c r="AI787" s="410">
        <f t="shared" si="239"/>
        <v>0</v>
      </c>
      <c r="AJ787" s="410">
        <f t="shared" si="239"/>
        <v>0</v>
      </c>
      <c r="AK787" s="410">
        <f t="shared" si="239"/>
        <v>0</v>
      </c>
      <c r="AL787" s="410">
        <f t="shared" si="239"/>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 t="shared" ref="Y790:AL790" si="240">Y789</f>
        <v>0</v>
      </c>
      <c r="Z790" s="410">
        <f t="shared" si="240"/>
        <v>0</v>
      </c>
      <c r="AA790" s="410">
        <f t="shared" si="240"/>
        <v>0</v>
      </c>
      <c r="AB790" s="410">
        <f t="shared" si="240"/>
        <v>0</v>
      </c>
      <c r="AC790" s="410">
        <f t="shared" si="240"/>
        <v>0</v>
      </c>
      <c r="AD790" s="410">
        <f t="shared" si="240"/>
        <v>0</v>
      </c>
      <c r="AE790" s="410">
        <f t="shared" si="240"/>
        <v>0</v>
      </c>
      <c r="AF790" s="410">
        <f t="shared" si="240"/>
        <v>0</v>
      </c>
      <c r="AG790" s="410">
        <f t="shared" si="240"/>
        <v>0</v>
      </c>
      <c r="AH790" s="410">
        <f t="shared" si="240"/>
        <v>0</v>
      </c>
      <c r="AI790" s="410">
        <f t="shared" si="240"/>
        <v>0</v>
      </c>
      <c r="AJ790" s="410">
        <f t="shared" si="240"/>
        <v>0</v>
      </c>
      <c r="AK790" s="410">
        <f t="shared" si="240"/>
        <v>0</v>
      </c>
      <c r="AL790" s="410">
        <f t="shared" si="240"/>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 t="shared" ref="Y793:AL793" si="241">Y792</f>
        <v>0</v>
      </c>
      <c r="Z793" s="410">
        <f t="shared" si="241"/>
        <v>0</v>
      </c>
      <c r="AA793" s="410">
        <f t="shared" si="241"/>
        <v>0</v>
      </c>
      <c r="AB793" s="410">
        <f t="shared" si="241"/>
        <v>0</v>
      </c>
      <c r="AC793" s="410">
        <f t="shared" si="241"/>
        <v>0</v>
      </c>
      <c r="AD793" s="410">
        <f t="shared" si="241"/>
        <v>0</v>
      </c>
      <c r="AE793" s="410">
        <f t="shared" si="241"/>
        <v>0</v>
      </c>
      <c r="AF793" s="410">
        <f t="shared" si="241"/>
        <v>0</v>
      </c>
      <c r="AG793" s="410">
        <f t="shared" si="241"/>
        <v>0</v>
      </c>
      <c r="AH793" s="410">
        <f t="shared" si="241"/>
        <v>0</v>
      </c>
      <c r="AI793" s="410">
        <f t="shared" si="241"/>
        <v>0</v>
      </c>
      <c r="AJ793" s="410">
        <f t="shared" si="241"/>
        <v>0</v>
      </c>
      <c r="AK793" s="410">
        <f t="shared" si="241"/>
        <v>0</v>
      </c>
      <c r="AL793" s="410">
        <f t="shared" si="241"/>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 t="shared" ref="Y796:AL796" si="242">Y795</f>
        <v>0</v>
      </c>
      <c r="Z796" s="410">
        <f t="shared" si="242"/>
        <v>0</v>
      </c>
      <c r="AA796" s="410">
        <f t="shared" si="242"/>
        <v>0</v>
      </c>
      <c r="AB796" s="410">
        <f t="shared" si="242"/>
        <v>0</v>
      </c>
      <c r="AC796" s="410">
        <f t="shared" si="242"/>
        <v>0</v>
      </c>
      <c r="AD796" s="410">
        <f t="shared" si="242"/>
        <v>0</v>
      </c>
      <c r="AE796" s="410">
        <f t="shared" si="242"/>
        <v>0</v>
      </c>
      <c r="AF796" s="410">
        <f t="shared" si="242"/>
        <v>0</v>
      </c>
      <c r="AG796" s="410">
        <f t="shared" si="242"/>
        <v>0</v>
      </c>
      <c r="AH796" s="410">
        <f t="shared" si="242"/>
        <v>0</v>
      </c>
      <c r="AI796" s="410">
        <f t="shared" si="242"/>
        <v>0</v>
      </c>
      <c r="AJ796" s="410">
        <f t="shared" si="242"/>
        <v>0</v>
      </c>
      <c r="AK796" s="410">
        <f t="shared" si="242"/>
        <v>0</v>
      </c>
      <c r="AL796" s="410">
        <f t="shared" si="242"/>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 t="shared" ref="Y799:AL799" si="243">Y798</f>
        <v>0</v>
      </c>
      <c r="Z799" s="410">
        <f t="shared" si="243"/>
        <v>0</v>
      </c>
      <c r="AA799" s="410">
        <f t="shared" si="243"/>
        <v>0</v>
      </c>
      <c r="AB799" s="410">
        <f t="shared" si="243"/>
        <v>0</v>
      </c>
      <c r="AC799" s="410">
        <f t="shared" si="243"/>
        <v>0</v>
      </c>
      <c r="AD799" s="410">
        <f t="shared" si="243"/>
        <v>0</v>
      </c>
      <c r="AE799" s="410">
        <f t="shared" si="243"/>
        <v>0</v>
      </c>
      <c r="AF799" s="410">
        <f t="shared" si="243"/>
        <v>0</v>
      </c>
      <c r="AG799" s="410">
        <f t="shared" si="243"/>
        <v>0</v>
      </c>
      <c r="AH799" s="410">
        <f t="shared" si="243"/>
        <v>0</v>
      </c>
      <c r="AI799" s="410">
        <f t="shared" si="243"/>
        <v>0</v>
      </c>
      <c r="AJ799" s="410">
        <f t="shared" si="243"/>
        <v>0</v>
      </c>
      <c r="AK799" s="410">
        <f t="shared" si="243"/>
        <v>0</v>
      </c>
      <c r="AL799" s="410">
        <f t="shared" si="243"/>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 t="shared" ref="Y803:AL803" si="244">Y802</f>
        <v>0</v>
      </c>
      <c r="Z803" s="410">
        <f t="shared" si="244"/>
        <v>0</v>
      </c>
      <c r="AA803" s="410">
        <f t="shared" si="244"/>
        <v>0</v>
      </c>
      <c r="AB803" s="410">
        <f t="shared" si="244"/>
        <v>0</v>
      </c>
      <c r="AC803" s="410">
        <f t="shared" si="244"/>
        <v>0</v>
      </c>
      <c r="AD803" s="410">
        <f t="shared" si="244"/>
        <v>0</v>
      </c>
      <c r="AE803" s="410">
        <f t="shared" si="244"/>
        <v>0</v>
      </c>
      <c r="AF803" s="410">
        <f t="shared" si="244"/>
        <v>0</v>
      </c>
      <c r="AG803" s="410">
        <f t="shared" si="244"/>
        <v>0</v>
      </c>
      <c r="AH803" s="410">
        <f t="shared" si="244"/>
        <v>0</v>
      </c>
      <c r="AI803" s="410">
        <f t="shared" si="244"/>
        <v>0</v>
      </c>
      <c r="AJ803" s="410">
        <f t="shared" si="244"/>
        <v>0</v>
      </c>
      <c r="AK803" s="410">
        <f t="shared" si="244"/>
        <v>0</v>
      </c>
      <c r="AL803" s="410">
        <f t="shared" si="244"/>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 t="shared" ref="Y806:AL806" si="245">Y805</f>
        <v>0</v>
      </c>
      <c r="Z806" s="410">
        <f t="shared" si="245"/>
        <v>0</v>
      </c>
      <c r="AA806" s="410">
        <f t="shared" si="245"/>
        <v>0</v>
      </c>
      <c r="AB806" s="410">
        <f t="shared" si="245"/>
        <v>0</v>
      </c>
      <c r="AC806" s="410">
        <f t="shared" si="245"/>
        <v>0</v>
      </c>
      <c r="AD806" s="410">
        <f t="shared" si="245"/>
        <v>0</v>
      </c>
      <c r="AE806" s="410">
        <f t="shared" si="245"/>
        <v>0</v>
      </c>
      <c r="AF806" s="410">
        <f t="shared" si="245"/>
        <v>0</v>
      </c>
      <c r="AG806" s="410">
        <f t="shared" si="245"/>
        <v>0</v>
      </c>
      <c r="AH806" s="410">
        <f t="shared" si="245"/>
        <v>0</v>
      </c>
      <c r="AI806" s="410">
        <f t="shared" si="245"/>
        <v>0</v>
      </c>
      <c r="AJ806" s="410">
        <f t="shared" si="245"/>
        <v>0</v>
      </c>
      <c r="AK806" s="410">
        <f t="shared" si="245"/>
        <v>0</v>
      </c>
      <c r="AL806" s="410">
        <f t="shared" si="245"/>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 t="shared" ref="Y809:AL809" si="246">Y808</f>
        <v>0</v>
      </c>
      <c r="Z809" s="410">
        <f t="shared" si="246"/>
        <v>0</v>
      </c>
      <c r="AA809" s="410">
        <f t="shared" si="246"/>
        <v>0</v>
      </c>
      <c r="AB809" s="410">
        <f t="shared" si="246"/>
        <v>0</v>
      </c>
      <c r="AC809" s="410">
        <f t="shared" si="246"/>
        <v>0</v>
      </c>
      <c r="AD809" s="410">
        <f t="shared" si="246"/>
        <v>0</v>
      </c>
      <c r="AE809" s="410">
        <f t="shared" si="246"/>
        <v>0</v>
      </c>
      <c r="AF809" s="410">
        <f t="shared" si="246"/>
        <v>0</v>
      </c>
      <c r="AG809" s="410">
        <f t="shared" si="246"/>
        <v>0</v>
      </c>
      <c r="AH809" s="410">
        <f t="shared" si="246"/>
        <v>0</v>
      </c>
      <c r="AI809" s="410">
        <f t="shared" si="246"/>
        <v>0</v>
      </c>
      <c r="AJ809" s="410">
        <f t="shared" si="246"/>
        <v>0</v>
      </c>
      <c r="AK809" s="410">
        <f t="shared" si="246"/>
        <v>0</v>
      </c>
      <c r="AL809" s="410">
        <f t="shared" si="246"/>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 t="shared" ref="Y813:AL813" si="247">Y812</f>
        <v>0</v>
      </c>
      <c r="Z813" s="410">
        <f t="shared" si="247"/>
        <v>0</v>
      </c>
      <c r="AA813" s="410">
        <f t="shared" si="247"/>
        <v>0</v>
      </c>
      <c r="AB813" s="410">
        <f t="shared" si="247"/>
        <v>0</v>
      </c>
      <c r="AC813" s="410">
        <f t="shared" si="247"/>
        <v>0</v>
      </c>
      <c r="AD813" s="410">
        <f t="shared" si="247"/>
        <v>0</v>
      </c>
      <c r="AE813" s="410">
        <f t="shared" si="247"/>
        <v>0</v>
      </c>
      <c r="AF813" s="410">
        <f t="shared" si="247"/>
        <v>0</v>
      </c>
      <c r="AG813" s="410">
        <f t="shared" si="247"/>
        <v>0</v>
      </c>
      <c r="AH813" s="410">
        <f t="shared" si="247"/>
        <v>0</v>
      </c>
      <c r="AI813" s="410">
        <f t="shared" si="247"/>
        <v>0</v>
      </c>
      <c r="AJ813" s="410">
        <f t="shared" si="247"/>
        <v>0</v>
      </c>
      <c r="AK813" s="410">
        <f t="shared" si="247"/>
        <v>0</v>
      </c>
      <c r="AL813" s="410">
        <f t="shared" si="247"/>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8">Z816</f>
        <v>0</v>
      </c>
      <c r="AA817" s="410">
        <f t="shared" si="248"/>
        <v>0</v>
      </c>
      <c r="AB817" s="410">
        <f t="shared" si="248"/>
        <v>0</v>
      </c>
      <c r="AC817" s="410">
        <f t="shared" si="248"/>
        <v>0</v>
      </c>
      <c r="AD817" s="410">
        <f t="shared" si="248"/>
        <v>0</v>
      </c>
      <c r="AE817" s="410">
        <f t="shared" si="248"/>
        <v>0</v>
      </c>
      <c r="AF817" s="410">
        <f t="shared" si="248"/>
        <v>0</v>
      </c>
      <c r="AG817" s="410">
        <f t="shared" si="248"/>
        <v>0</v>
      </c>
      <c r="AH817" s="410">
        <f t="shared" si="248"/>
        <v>0</v>
      </c>
      <c r="AI817" s="410">
        <f t="shared" si="248"/>
        <v>0</v>
      </c>
      <c r="AJ817" s="410">
        <f t="shared" si="248"/>
        <v>0</v>
      </c>
      <c r="AK817" s="410">
        <f t="shared" si="248"/>
        <v>0</v>
      </c>
      <c r="AL817" s="410">
        <f t="shared" si="248"/>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9">Z819</f>
        <v>0</v>
      </c>
      <c r="AA820" s="410">
        <f t="shared" si="249"/>
        <v>0</v>
      </c>
      <c r="AB820" s="410">
        <f t="shared" si="249"/>
        <v>0</v>
      </c>
      <c r="AC820" s="410">
        <f t="shared" si="249"/>
        <v>0</v>
      </c>
      <c r="AD820" s="410">
        <f t="shared" si="249"/>
        <v>0</v>
      </c>
      <c r="AE820" s="410">
        <f t="shared" si="249"/>
        <v>0</v>
      </c>
      <c r="AF820" s="410">
        <f t="shared" si="249"/>
        <v>0</v>
      </c>
      <c r="AG820" s="410">
        <f t="shared" si="249"/>
        <v>0</v>
      </c>
      <c r="AH820" s="410">
        <f t="shared" si="249"/>
        <v>0</v>
      </c>
      <c r="AI820" s="410">
        <f t="shared" si="249"/>
        <v>0</v>
      </c>
      <c r="AJ820" s="410">
        <f t="shared" si="249"/>
        <v>0</v>
      </c>
      <c r="AK820" s="410">
        <f t="shared" si="249"/>
        <v>0</v>
      </c>
      <c r="AL820" s="410">
        <f t="shared" si="249"/>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50">Z823</f>
        <v>0</v>
      </c>
      <c r="AA824" s="410">
        <f t="shared" si="250"/>
        <v>0</v>
      </c>
      <c r="AB824" s="410">
        <f t="shared" si="250"/>
        <v>0</v>
      </c>
      <c r="AC824" s="410">
        <f t="shared" si="250"/>
        <v>0</v>
      </c>
      <c r="AD824" s="410">
        <f t="shared" si="250"/>
        <v>0</v>
      </c>
      <c r="AE824" s="410">
        <f t="shared" si="250"/>
        <v>0</v>
      </c>
      <c r="AF824" s="410">
        <f t="shared" si="250"/>
        <v>0</v>
      </c>
      <c r="AG824" s="410">
        <f t="shared" si="250"/>
        <v>0</v>
      </c>
      <c r="AH824" s="410">
        <f t="shared" si="250"/>
        <v>0</v>
      </c>
      <c r="AI824" s="410">
        <f t="shared" si="250"/>
        <v>0</v>
      </c>
      <c r="AJ824" s="410">
        <f t="shared" si="250"/>
        <v>0</v>
      </c>
      <c r="AK824" s="410">
        <f t="shared" si="250"/>
        <v>0</v>
      </c>
      <c r="AL824" s="410">
        <f t="shared" si="250"/>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51">Z826</f>
        <v>0</v>
      </c>
      <c r="AA827" s="410">
        <f t="shared" si="251"/>
        <v>0</v>
      </c>
      <c r="AB827" s="410">
        <f t="shared" si="251"/>
        <v>0</v>
      </c>
      <c r="AC827" s="410">
        <f t="shared" si="251"/>
        <v>0</v>
      </c>
      <c r="AD827" s="410">
        <f t="shared" si="251"/>
        <v>0</v>
      </c>
      <c r="AE827" s="410">
        <f t="shared" si="251"/>
        <v>0</v>
      </c>
      <c r="AF827" s="410">
        <f t="shared" si="251"/>
        <v>0</v>
      </c>
      <c r="AG827" s="410">
        <f t="shared" si="251"/>
        <v>0</v>
      </c>
      <c r="AH827" s="410">
        <f t="shared" si="251"/>
        <v>0</v>
      </c>
      <c r="AI827" s="410">
        <f t="shared" si="251"/>
        <v>0</v>
      </c>
      <c r="AJ827" s="410">
        <f t="shared" si="251"/>
        <v>0</v>
      </c>
      <c r="AK827" s="410">
        <f t="shared" si="251"/>
        <v>0</v>
      </c>
      <c r="AL827" s="410">
        <f t="shared" si="251"/>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52">Z829</f>
        <v>0</v>
      </c>
      <c r="AA830" s="410">
        <f t="shared" si="252"/>
        <v>0</v>
      </c>
      <c r="AB830" s="410">
        <f t="shared" si="252"/>
        <v>0</v>
      </c>
      <c r="AC830" s="410">
        <f t="shared" si="252"/>
        <v>0</v>
      </c>
      <c r="AD830" s="410">
        <f t="shared" si="252"/>
        <v>0</v>
      </c>
      <c r="AE830" s="410">
        <f t="shared" si="252"/>
        <v>0</v>
      </c>
      <c r="AF830" s="410">
        <f t="shared" si="252"/>
        <v>0</v>
      </c>
      <c r="AG830" s="410">
        <f t="shared" si="252"/>
        <v>0</v>
      </c>
      <c r="AH830" s="410">
        <f t="shared" si="252"/>
        <v>0</v>
      </c>
      <c r="AI830" s="410">
        <f t="shared" si="252"/>
        <v>0</v>
      </c>
      <c r="AJ830" s="410">
        <f t="shared" si="252"/>
        <v>0</v>
      </c>
      <c r="AK830" s="410">
        <f t="shared" si="252"/>
        <v>0</v>
      </c>
      <c r="AL830" s="410">
        <f t="shared" si="252"/>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53">Z832</f>
        <v>0</v>
      </c>
      <c r="AA833" s="410">
        <f t="shared" si="253"/>
        <v>0</v>
      </c>
      <c r="AB833" s="410">
        <f t="shared" si="253"/>
        <v>0</v>
      </c>
      <c r="AC833" s="410">
        <f t="shared" si="253"/>
        <v>0</v>
      </c>
      <c r="AD833" s="410">
        <f t="shared" si="253"/>
        <v>0</v>
      </c>
      <c r="AE833" s="410">
        <f t="shared" si="253"/>
        <v>0</v>
      </c>
      <c r="AF833" s="410">
        <f t="shared" si="253"/>
        <v>0</v>
      </c>
      <c r="AG833" s="410">
        <f t="shared" si="253"/>
        <v>0</v>
      </c>
      <c r="AH833" s="410">
        <f t="shared" si="253"/>
        <v>0</v>
      </c>
      <c r="AI833" s="410">
        <f t="shared" si="253"/>
        <v>0</v>
      </c>
      <c r="AJ833" s="410">
        <f t="shared" si="253"/>
        <v>0</v>
      </c>
      <c r="AK833" s="410">
        <f t="shared" si="253"/>
        <v>0</v>
      </c>
      <c r="AL833" s="410">
        <f t="shared" si="253"/>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 t="shared" ref="Y838:AL838" si="254">Y837</f>
        <v>0</v>
      </c>
      <c r="Z838" s="410">
        <f t="shared" si="254"/>
        <v>0</v>
      </c>
      <c r="AA838" s="410">
        <f t="shared" si="254"/>
        <v>0</v>
      </c>
      <c r="AB838" s="410">
        <f t="shared" si="254"/>
        <v>0</v>
      </c>
      <c r="AC838" s="410">
        <f t="shared" si="254"/>
        <v>0</v>
      </c>
      <c r="AD838" s="410">
        <f t="shared" si="254"/>
        <v>0</v>
      </c>
      <c r="AE838" s="410">
        <f t="shared" si="254"/>
        <v>0</v>
      </c>
      <c r="AF838" s="410">
        <f t="shared" si="254"/>
        <v>0</v>
      </c>
      <c r="AG838" s="410">
        <f t="shared" si="254"/>
        <v>0</v>
      </c>
      <c r="AH838" s="410">
        <f t="shared" si="254"/>
        <v>0</v>
      </c>
      <c r="AI838" s="410">
        <f t="shared" si="254"/>
        <v>0</v>
      </c>
      <c r="AJ838" s="410">
        <f t="shared" si="254"/>
        <v>0</v>
      </c>
      <c r="AK838" s="410">
        <f t="shared" si="254"/>
        <v>0</v>
      </c>
      <c r="AL838" s="410">
        <f t="shared" si="254"/>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 t="shared" ref="Y841:AL841" si="255">Y840</f>
        <v>0</v>
      </c>
      <c r="Z841" s="410">
        <f t="shared" si="255"/>
        <v>0</v>
      </c>
      <c r="AA841" s="410">
        <f t="shared" si="255"/>
        <v>0</v>
      </c>
      <c r="AB841" s="410">
        <f t="shared" si="255"/>
        <v>0</v>
      </c>
      <c r="AC841" s="410">
        <f t="shared" si="255"/>
        <v>0</v>
      </c>
      <c r="AD841" s="410">
        <f t="shared" si="255"/>
        <v>0</v>
      </c>
      <c r="AE841" s="410">
        <f t="shared" si="255"/>
        <v>0</v>
      </c>
      <c r="AF841" s="410">
        <f t="shared" si="255"/>
        <v>0</v>
      </c>
      <c r="AG841" s="410">
        <f t="shared" si="255"/>
        <v>0</v>
      </c>
      <c r="AH841" s="410">
        <f t="shared" si="255"/>
        <v>0</v>
      </c>
      <c r="AI841" s="410">
        <f t="shared" si="255"/>
        <v>0</v>
      </c>
      <c r="AJ841" s="410">
        <f t="shared" si="255"/>
        <v>0</v>
      </c>
      <c r="AK841" s="410">
        <f t="shared" si="255"/>
        <v>0</v>
      </c>
      <c r="AL841" s="410">
        <f t="shared" si="255"/>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 t="shared" ref="Y844:AL844" si="256">Y843</f>
        <v>0</v>
      </c>
      <c r="Z844" s="410">
        <f t="shared" si="256"/>
        <v>0</v>
      </c>
      <c r="AA844" s="410">
        <f t="shared" si="256"/>
        <v>0</v>
      </c>
      <c r="AB844" s="410">
        <f t="shared" si="256"/>
        <v>0</v>
      </c>
      <c r="AC844" s="410">
        <f t="shared" si="256"/>
        <v>0</v>
      </c>
      <c r="AD844" s="410">
        <f t="shared" si="256"/>
        <v>0</v>
      </c>
      <c r="AE844" s="410">
        <f t="shared" si="256"/>
        <v>0</v>
      </c>
      <c r="AF844" s="410">
        <f t="shared" si="256"/>
        <v>0</v>
      </c>
      <c r="AG844" s="410">
        <f t="shared" si="256"/>
        <v>0</v>
      </c>
      <c r="AH844" s="410">
        <f t="shared" si="256"/>
        <v>0</v>
      </c>
      <c r="AI844" s="410">
        <f t="shared" si="256"/>
        <v>0</v>
      </c>
      <c r="AJ844" s="410">
        <f t="shared" si="256"/>
        <v>0</v>
      </c>
      <c r="AK844" s="410">
        <f t="shared" si="256"/>
        <v>0</v>
      </c>
      <c r="AL844" s="410">
        <f t="shared" si="256"/>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 t="shared" ref="Y847:AL847" si="257">Y846</f>
        <v>0</v>
      </c>
      <c r="Z847" s="410">
        <f t="shared" si="257"/>
        <v>0</v>
      </c>
      <c r="AA847" s="410">
        <f t="shared" si="257"/>
        <v>0</v>
      </c>
      <c r="AB847" s="410">
        <f t="shared" si="257"/>
        <v>0</v>
      </c>
      <c r="AC847" s="410">
        <f t="shared" si="257"/>
        <v>0</v>
      </c>
      <c r="AD847" s="410">
        <f t="shared" si="257"/>
        <v>0</v>
      </c>
      <c r="AE847" s="410">
        <f t="shared" si="257"/>
        <v>0</v>
      </c>
      <c r="AF847" s="410">
        <f t="shared" si="257"/>
        <v>0</v>
      </c>
      <c r="AG847" s="410">
        <f t="shared" si="257"/>
        <v>0</v>
      </c>
      <c r="AH847" s="410">
        <f t="shared" si="257"/>
        <v>0</v>
      </c>
      <c r="AI847" s="410">
        <f t="shared" si="257"/>
        <v>0</v>
      </c>
      <c r="AJ847" s="410">
        <f t="shared" si="257"/>
        <v>0</v>
      </c>
      <c r="AK847" s="410">
        <f t="shared" si="257"/>
        <v>0</v>
      </c>
      <c r="AL847" s="410">
        <f t="shared" si="257"/>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 t="shared" ref="Y851:AL851" si="258">Y850</f>
        <v>0</v>
      </c>
      <c r="Z851" s="410">
        <f t="shared" si="258"/>
        <v>0</v>
      </c>
      <c r="AA851" s="410">
        <f t="shared" si="258"/>
        <v>0</v>
      </c>
      <c r="AB851" s="410">
        <f t="shared" si="258"/>
        <v>0</v>
      </c>
      <c r="AC851" s="410">
        <f t="shared" si="258"/>
        <v>0</v>
      </c>
      <c r="AD851" s="410">
        <f t="shared" si="258"/>
        <v>0</v>
      </c>
      <c r="AE851" s="410">
        <f t="shared" si="258"/>
        <v>0</v>
      </c>
      <c r="AF851" s="410">
        <f t="shared" si="258"/>
        <v>0</v>
      </c>
      <c r="AG851" s="410">
        <f t="shared" si="258"/>
        <v>0</v>
      </c>
      <c r="AH851" s="410">
        <f t="shared" si="258"/>
        <v>0</v>
      </c>
      <c r="AI851" s="410">
        <f t="shared" si="258"/>
        <v>0</v>
      </c>
      <c r="AJ851" s="410">
        <f t="shared" si="258"/>
        <v>0</v>
      </c>
      <c r="AK851" s="410">
        <f t="shared" si="258"/>
        <v>0</v>
      </c>
      <c r="AL851" s="410">
        <f t="shared" si="258"/>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 t="shared" ref="Y854:AL854" si="259">Y853</f>
        <v>0</v>
      </c>
      <c r="Z854" s="410">
        <f t="shared" si="259"/>
        <v>0</v>
      </c>
      <c r="AA854" s="410">
        <f t="shared" si="259"/>
        <v>0</v>
      </c>
      <c r="AB854" s="410">
        <f t="shared" si="259"/>
        <v>0</v>
      </c>
      <c r="AC854" s="410">
        <f t="shared" si="259"/>
        <v>0</v>
      </c>
      <c r="AD854" s="410">
        <f t="shared" si="259"/>
        <v>0</v>
      </c>
      <c r="AE854" s="410">
        <f t="shared" si="259"/>
        <v>0</v>
      </c>
      <c r="AF854" s="410">
        <f t="shared" si="259"/>
        <v>0</v>
      </c>
      <c r="AG854" s="410">
        <f t="shared" si="259"/>
        <v>0</v>
      </c>
      <c r="AH854" s="410">
        <f t="shared" si="259"/>
        <v>0</v>
      </c>
      <c r="AI854" s="410">
        <f t="shared" si="259"/>
        <v>0</v>
      </c>
      <c r="AJ854" s="410">
        <f t="shared" si="259"/>
        <v>0</v>
      </c>
      <c r="AK854" s="410">
        <f t="shared" si="259"/>
        <v>0</v>
      </c>
      <c r="AL854" s="410">
        <f t="shared" si="259"/>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 t="shared" ref="Y857:AL857" si="260">Y856</f>
        <v>0</v>
      </c>
      <c r="Z857" s="410">
        <f t="shared" si="260"/>
        <v>0</v>
      </c>
      <c r="AA857" s="410">
        <f t="shared" si="260"/>
        <v>0</v>
      </c>
      <c r="AB857" s="410">
        <f t="shared" si="260"/>
        <v>0</v>
      </c>
      <c r="AC857" s="410">
        <f t="shared" si="260"/>
        <v>0</v>
      </c>
      <c r="AD857" s="410">
        <f t="shared" si="260"/>
        <v>0</v>
      </c>
      <c r="AE857" s="410">
        <f t="shared" si="260"/>
        <v>0</v>
      </c>
      <c r="AF857" s="410">
        <f t="shared" si="260"/>
        <v>0</v>
      </c>
      <c r="AG857" s="410">
        <f t="shared" si="260"/>
        <v>0</v>
      </c>
      <c r="AH857" s="410">
        <f t="shared" si="260"/>
        <v>0</v>
      </c>
      <c r="AI857" s="410">
        <f t="shared" si="260"/>
        <v>0</v>
      </c>
      <c r="AJ857" s="410">
        <f t="shared" si="260"/>
        <v>0</v>
      </c>
      <c r="AK857" s="410">
        <f t="shared" si="260"/>
        <v>0</v>
      </c>
      <c r="AL857" s="410">
        <f t="shared" si="260"/>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 t="shared" ref="Y860:AL860" si="261">Y859</f>
        <v>0</v>
      </c>
      <c r="Z860" s="410">
        <f t="shared" si="261"/>
        <v>0</v>
      </c>
      <c r="AA860" s="410">
        <f t="shared" si="261"/>
        <v>0</v>
      </c>
      <c r="AB860" s="410">
        <f t="shared" si="261"/>
        <v>0</v>
      </c>
      <c r="AC860" s="410">
        <f t="shared" si="261"/>
        <v>0</v>
      </c>
      <c r="AD860" s="410">
        <f t="shared" si="261"/>
        <v>0</v>
      </c>
      <c r="AE860" s="410">
        <f t="shared" si="261"/>
        <v>0</v>
      </c>
      <c r="AF860" s="410">
        <f t="shared" si="261"/>
        <v>0</v>
      </c>
      <c r="AG860" s="410">
        <f t="shared" si="261"/>
        <v>0</v>
      </c>
      <c r="AH860" s="410">
        <f t="shared" si="261"/>
        <v>0</v>
      </c>
      <c r="AI860" s="410">
        <f t="shared" si="261"/>
        <v>0</v>
      </c>
      <c r="AJ860" s="410">
        <f t="shared" si="261"/>
        <v>0</v>
      </c>
      <c r="AK860" s="410">
        <f t="shared" si="261"/>
        <v>0</v>
      </c>
      <c r="AL860" s="410">
        <f t="shared" si="261"/>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 t="shared" ref="Y863:AL863" si="262">Y862</f>
        <v>0</v>
      </c>
      <c r="Z863" s="410">
        <f t="shared" si="262"/>
        <v>0</v>
      </c>
      <c r="AA863" s="410">
        <f t="shared" si="262"/>
        <v>0</v>
      </c>
      <c r="AB863" s="410">
        <f t="shared" si="262"/>
        <v>0</v>
      </c>
      <c r="AC863" s="410">
        <f t="shared" si="262"/>
        <v>0</v>
      </c>
      <c r="AD863" s="410">
        <f t="shared" si="262"/>
        <v>0</v>
      </c>
      <c r="AE863" s="410">
        <f t="shared" si="262"/>
        <v>0</v>
      </c>
      <c r="AF863" s="410">
        <f t="shared" si="262"/>
        <v>0</v>
      </c>
      <c r="AG863" s="410">
        <f t="shared" si="262"/>
        <v>0</v>
      </c>
      <c r="AH863" s="410">
        <f t="shared" si="262"/>
        <v>0</v>
      </c>
      <c r="AI863" s="410">
        <f t="shared" si="262"/>
        <v>0</v>
      </c>
      <c r="AJ863" s="410">
        <f t="shared" si="262"/>
        <v>0</v>
      </c>
      <c r="AK863" s="410">
        <f t="shared" si="262"/>
        <v>0</v>
      </c>
      <c r="AL863" s="410">
        <f t="shared" si="262"/>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 t="shared" ref="Y866:AL866" si="263">Y865</f>
        <v>0</v>
      </c>
      <c r="Z866" s="410">
        <f t="shared" si="263"/>
        <v>0</v>
      </c>
      <c r="AA866" s="410">
        <f t="shared" si="263"/>
        <v>0</v>
      </c>
      <c r="AB866" s="410">
        <f t="shared" si="263"/>
        <v>0</v>
      </c>
      <c r="AC866" s="410">
        <f t="shared" si="263"/>
        <v>0</v>
      </c>
      <c r="AD866" s="410">
        <f t="shared" si="263"/>
        <v>0</v>
      </c>
      <c r="AE866" s="410">
        <f t="shared" si="263"/>
        <v>0</v>
      </c>
      <c r="AF866" s="410">
        <f t="shared" si="263"/>
        <v>0</v>
      </c>
      <c r="AG866" s="410">
        <f t="shared" si="263"/>
        <v>0</v>
      </c>
      <c r="AH866" s="410">
        <f t="shared" si="263"/>
        <v>0</v>
      </c>
      <c r="AI866" s="410">
        <f t="shared" si="263"/>
        <v>0</v>
      </c>
      <c r="AJ866" s="410">
        <f t="shared" si="263"/>
        <v>0</v>
      </c>
      <c r="AK866" s="410">
        <f t="shared" si="263"/>
        <v>0</v>
      </c>
      <c r="AL866" s="410">
        <f t="shared" si="263"/>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 t="shared" ref="Y869:AL869" si="264">Y868</f>
        <v>0</v>
      </c>
      <c r="Z869" s="410">
        <f t="shared" si="264"/>
        <v>0</v>
      </c>
      <c r="AA869" s="410">
        <f t="shared" si="264"/>
        <v>0</v>
      </c>
      <c r="AB869" s="410">
        <f t="shared" si="264"/>
        <v>0</v>
      </c>
      <c r="AC869" s="410">
        <f t="shared" si="264"/>
        <v>0</v>
      </c>
      <c r="AD869" s="410">
        <f t="shared" si="264"/>
        <v>0</v>
      </c>
      <c r="AE869" s="410">
        <f t="shared" si="264"/>
        <v>0</v>
      </c>
      <c r="AF869" s="410">
        <f t="shared" si="264"/>
        <v>0</v>
      </c>
      <c r="AG869" s="410">
        <f t="shared" si="264"/>
        <v>0</v>
      </c>
      <c r="AH869" s="410">
        <f t="shared" si="264"/>
        <v>0</v>
      </c>
      <c r="AI869" s="410">
        <f t="shared" si="264"/>
        <v>0</v>
      </c>
      <c r="AJ869" s="410">
        <f t="shared" si="264"/>
        <v>0</v>
      </c>
      <c r="AK869" s="410">
        <f t="shared" si="264"/>
        <v>0</v>
      </c>
      <c r="AL869" s="410">
        <f t="shared" si="264"/>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 t="shared" ref="Y872:AL872" si="265">Y871</f>
        <v>0</v>
      </c>
      <c r="Z872" s="410">
        <f t="shared" si="265"/>
        <v>0</v>
      </c>
      <c r="AA872" s="410">
        <f t="shared" si="265"/>
        <v>0</v>
      </c>
      <c r="AB872" s="410">
        <f t="shared" si="265"/>
        <v>0</v>
      </c>
      <c r="AC872" s="410">
        <f t="shared" si="265"/>
        <v>0</v>
      </c>
      <c r="AD872" s="410">
        <f t="shared" si="265"/>
        <v>0</v>
      </c>
      <c r="AE872" s="410">
        <f t="shared" si="265"/>
        <v>0</v>
      </c>
      <c r="AF872" s="410">
        <f t="shared" si="265"/>
        <v>0</v>
      </c>
      <c r="AG872" s="410">
        <f t="shared" si="265"/>
        <v>0</v>
      </c>
      <c r="AH872" s="410">
        <f t="shared" si="265"/>
        <v>0</v>
      </c>
      <c r="AI872" s="410">
        <f t="shared" si="265"/>
        <v>0</v>
      </c>
      <c r="AJ872" s="410">
        <f t="shared" si="265"/>
        <v>0</v>
      </c>
      <c r="AK872" s="410">
        <f t="shared" si="265"/>
        <v>0</v>
      </c>
      <c r="AL872" s="410">
        <f t="shared" si="265"/>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 t="shared" ref="Y876:AL876" si="266">Y875</f>
        <v>0</v>
      </c>
      <c r="Z876" s="410">
        <f t="shared" si="266"/>
        <v>0</v>
      </c>
      <c r="AA876" s="410">
        <f t="shared" si="266"/>
        <v>0</v>
      </c>
      <c r="AB876" s="410">
        <f t="shared" si="266"/>
        <v>0</v>
      </c>
      <c r="AC876" s="410">
        <f t="shared" si="266"/>
        <v>0</v>
      </c>
      <c r="AD876" s="410">
        <f t="shared" si="266"/>
        <v>0</v>
      </c>
      <c r="AE876" s="410">
        <f t="shared" si="266"/>
        <v>0</v>
      </c>
      <c r="AF876" s="410">
        <f t="shared" si="266"/>
        <v>0</v>
      </c>
      <c r="AG876" s="410">
        <f t="shared" si="266"/>
        <v>0</v>
      </c>
      <c r="AH876" s="410">
        <f t="shared" si="266"/>
        <v>0</v>
      </c>
      <c r="AI876" s="410">
        <f t="shared" si="266"/>
        <v>0</v>
      </c>
      <c r="AJ876" s="410">
        <f t="shared" si="266"/>
        <v>0</v>
      </c>
      <c r="AK876" s="410">
        <f t="shared" si="266"/>
        <v>0</v>
      </c>
      <c r="AL876" s="410">
        <f t="shared" si="266"/>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 t="shared" ref="Y879:AL879" si="267">Y878</f>
        <v>0</v>
      </c>
      <c r="Z879" s="410">
        <f t="shared" si="267"/>
        <v>0</v>
      </c>
      <c r="AA879" s="410">
        <f t="shared" si="267"/>
        <v>0</v>
      </c>
      <c r="AB879" s="410">
        <f t="shared" si="267"/>
        <v>0</v>
      </c>
      <c r="AC879" s="410">
        <f t="shared" si="267"/>
        <v>0</v>
      </c>
      <c r="AD879" s="410">
        <f t="shared" si="267"/>
        <v>0</v>
      </c>
      <c r="AE879" s="410">
        <f t="shared" si="267"/>
        <v>0</v>
      </c>
      <c r="AF879" s="410">
        <f t="shared" si="267"/>
        <v>0</v>
      </c>
      <c r="AG879" s="410">
        <f t="shared" si="267"/>
        <v>0</v>
      </c>
      <c r="AH879" s="410">
        <f t="shared" si="267"/>
        <v>0</v>
      </c>
      <c r="AI879" s="410">
        <f t="shared" si="267"/>
        <v>0</v>
      </c>
      <c r="AJ879" s="410">
        <f t="shared" si="267"/>
        <v>0</v>
      </c>
      <c r="AK879" s="410">
        <f t="shared" si="267"/>
        <v>0</v>
      </c>
      <c r="AL879" s="410">
        <f t="shared" si="267"/>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 t="shared" ref="Y882:AL882" si="268">Y881</f>
        <v>0</v>
      </c>
      <c r="Z882" s="410">
        <f t="shared" si="268"/>
        <v>0</v>
      </c>
      <c r="AA882" s="410">
        <f t="shared" si="268"/>
        <v>0</v>
      </c>
      <c r="AB882" s="410">
        <f t="shared" si="268"/>
        <v>0</v>
      </c>
      <c r="AC882" s="410">
        <f t="shared" si="268"/>
        <v>0</v>
      </c>
      <c r="AD882" s="410">
        <f t="shared" si="268"/>
        <v>0</v>
      </c>
      <c r="AE882" s="410">
        <f t="shared" si="268"/>
        <v>0</v>
      </c>
      <c r="AF882" s="410">
        <f t="shared" si="268"/>
        <v>0</v>
      </c>
      <c r="AG882" s="410">
        <f t="shared" si="268"/>
        <v>0</v>
      </c>
      <c r="AH882" s="410">
        <f t="shared" si="268"/>
        <v>0</v>
      </c>
      <c r="AI882" s="410">
        <f t="shared" si="268"/>
        <v>0</v>
      </c>
      <c r="AJ882" s="410">
        <f t="shared" si="268"/>
        <v>0</v>
      </c>
      <c r="AK882" s="410">
        <f t="shared" si="268"/>
        <v>0</v>
      </c>
      <c r="AL882" s="410">
        <f t="shared" si="268"/>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 t="shared" ref="Y886:AL886" si="269">Y885</f>
        <v>0</v>
      </c>
      <c r="Z886" s="410">
        <f t="shared" si="269"/>
        <v>0</v>
      </c>
      <c r="AA886" s="410">
        <f t="shared" si="269"/>
        <v>0</v>
      </c>
      <c r="AB886" s="410">
        <f t="shared" si="269"/>
        <v>0</v>
      </c>
      <c r="AC886" s="410">
        <f t="shared" si="269"/>
        <v>0</v>
      </c>
      <c r="AD886" s="410">
        <f t="shared" si="269"/>
        <v>0</v>
      </c>
      <c r="AE886" s="410">
        <f t="shared" si="269"/>
        <v>0</v>
      </c>
      <c r="AF886" s="410">
        <f t="shared" si="269"/>
        <v>0</v>
      </c>
      <c r="AG886" s="410">
        <f t="shared" si="269"/>
        <v>0</v>
      </c>
      <c r="AH886" s="410">
        <f t="shared" si="269"/>
        <v>0</v>
      </c>
      <c r="AI886" s="410">
        <f t="shared" si="269"/>
        <v>0</v>
      </c>
      <c r="AJ886" s="410">
        <f t="shared" si="269"/>
        <v>0</v>
      </c>
      <c r="AK886" s="410">
        <f t="shared" si="269"/>
        <v>0</v>
      </c>
      <c r="AL886" s="410">
        <f t="shared" si="269"/>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 t="shared" ref="Y889:AL889" si="270">Y888</f>
        <v>0</v>
      </c>
      <c r="Z889" s="410">
        <f t="shared" si="270"/>
        <v>0</v>
      </c>
      <c r="AA889" s="410">
        <f t="shared" si="270"/>
        <v>0</v>
      </c>
      <c r="AB889" s="410">
        <f t="shared" si="270"/>
        <v>0</v>
      </c>
      <c r="AC889" s="410">
        <f t="shared" si="270"/>
        <v>0</v>
      </c>
      <c r="AD889" s="410">
        <f t="shared" si="270"/>
        <v>0</v>
      </c>
      <c r="AE889" s="410">
        <f t="shared" si="270"/>
        <v>0</v>
      </c>
      <c r="AF889" s="410">
        <f t="shared" si="270"/>
        <v>0</v>
      </c>
      <c r="AG889" s="410">
        <f t="shared" si="270"/>
        <v>0</v>
      </c>
      <c r="AH889" s="410">
        <f t="shared" si="270"/>
        <v>0</v>
      </c>
      <c r="AI889" s="410">
        <f t="shared" si="270"/>
        <v>0</v>
      </c>
      <c r="AJ889" s="410">
        <f t="shared" si="270"/>
        <v>0</v>
      </c>
      <c r="AK889" s="410">
        <f t="shared" si="270"/>
        <v>0</v>
      </c>
      <c r="AL889" s="410">
        <f t="shared" si="270"/>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 t="shared" ref="Y892:AL892" si="271">Y891</f>
        <v>0</v>
      </c>
      <c r="Z892" s="410">
        <f t="shared" si="271"/>
        <v>0</v>
      </c>
      <c r="AA892" s="410">
        <f t="shared" si="271"/>
        <v>0</v>
      </c>
      <c r="AB892" s="410">
        <f t="shared" si="271"/>
        <v>0</v>
      </c>
      <c r="AC892" s="410">
        <f t="shared" si="271"/>
        <v>0</v>
      </c>
      <c r="AD892" s="410">
        <f t="shared" si="271"/>
        <v>0</v>
      </c>
      <c r="AE892" s="410">
        <f t="shared" si="271"/>
        <v>0</v>
      </c>
      <c r="AF892" s="410">
        <f t="shared" si="271"/>
        <v>0</v>
      </c>
      <c r="AG892" s="410">
        <f t="shared" si="271"/>
        <v>0</v>
      </c>
      <c r="AH892" s="410">
        <f t="shared" si="271"/>
        <v>0</v>
      </c>
      <c r="AI892" s="410">
        <f t="shared" si="271"/>
        <v>0</v>
      </c>
      <c r="AJ892" s="410">
        <f t="shared" si="271"/>
        <v>0</v>
      </c>
      <c r="AK892" s="410">
        <f t="shared" si="271"/>
        <v>0</v>
      </c>
      <c r="AL892" s="410">
        <f t="shared" si="271"/>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 t="shared" ref="Y895:AL895" si="272">Y894</f>
        <v>0</v>
      </c>
      <c r="Z895" s="410">
        <f t="shared" si="272"/>
        <v>0</v>
      </c>
      <c r="AA895" s="410">
        <f t="shared" si="272"/>
        <v>0</v>
      </c>
      <c r="AB895" s="410">
        <f t="shared" si="272"/>
        <v>0</v>
      </c>
      <c r="AC895" s="410">
        <f t="shared" si="272"/>
        <v>0</v>
      </c>
      <c r="AD895" s="410">
        <f t="shared" si="272"/>
        <v>0</v>
      </c>
      <c r="AE895" s="410">
        <f t="shared" si="272"/>
        <v>0</v>
      </c>
      <c r="AF895" s="410">
        <f t="shared" si="272"/>
        <v>0</v>
      </c>
      <c r="AG895" s="410">
        <f t="shared" si="272"/>
        <v>0</v>
      </c>
      <c r="AH895" s="410">
        <f t="shared" si="272"/>
        <v>0</v>
      </c>
      <c r="AI895" s="410">
        <f t="shared" si="272"/>
        <v>0</v>
      </c>
      <c r="AJ895" s="410">
        <f t="shared" si="272"/>
        <v>0</v>
      </c>
      <c r="AK895" s="410">
        <f t="shared" si="272"/>
        <v>0</v>
      </c>
      <c r="AL895" s="410">
        <f t="shared" si="272"/>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 t="shared" ref="Y898:AL898" si="273">Y897</f>
        <v>0</v>
      </c>
      <c r="Z898" s="410">
        <f t="shared" si="273"/>
        <v>0</v>
      </c>
      <c r="AA898" s="410">
        <f t="shared" si="273"/>
        <v>0</v>
      </c>
      <c r="AB898" s="410">
        <f t="shared" si="273"/>
        <v>0</v>
      </c>
      <c r="AC898" s="410">
        <f t="shared" si="273"/>
        <v>0</v>
      </c>
      <c r="AD898" s="410">
        <f t="shared" si="273"/>
        <v>0</v>
      </c>
      <c r="AE898" s="410">
        <f t="shared" si="273"/>
        <v>0</v>
      </c>
      <c r="AF898" s="410">
        <f t="shared" si="273"/>
        <v>0</v>
      </c>
      <c r="AG898" s="410">
        <f t="shared" si="273"/>
        <v>0</v>
      </c>
      <c r="AH898" s="410">
        <f t="shared" si="273"/>
        <v>0</v>
      </c>
      <c r="AI898" s="410">
        <f t="shared" si="273"/>
        <v>0</v>
      </c>
      <c r="AJ898" s="410">
        <f t="shared" si="273"/>
        <v>0</v>
      </c>
      <c r="AK898" s="410">
        <f t="shared" si="273"/>
        <v>0</v>
      </c>
      <c r="AL898" s="410">
        <f t="shared" si="273"/>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 t="shared" ref="Y901:AL901" si="274">Y900</f>
        <v>0</v>
      </c>
      <c r="Z901" s="410">
        <f t="shared" si="274"/>
        <v>0</v>
      </c>
      <c r="AA901" s="410">
        <f t="shared" si="274"/>
        <v>0</v>
      </c>
      <c r="AB901" s="410">
        <f t="shared" si="274"/>
        <v>0</v>
      </c>
      <c r="AC901" s="410">
        <f t="shared" si="274"/>
        <v>0</v>
      </c>
      <c r="AD901" s="410">
        <f t="shared" si="274"/>
        <v>0</v>
      </c>
      <c r="AE901" s="410">
        <f t="shared" si="274"/>
        <v>0</v>
      </c>
      <c r="AF901" s="410">
        <f t="shared" si="274"/>
        <v>0</v>
      </c>
      <c r="AG901" s="410">
        <f t="shared" si="274"/>
        <v>0</v>
      </c>
      <c r="AH901" s="410">
        <f t="shared" si="274"/>
        <v>0</v>
      </c>
      <c r="AI901" s="410">
        <f t="shared" si="274"/>
        <v>0</v>
      </c>
      <c r="AJ901" s="410">
        <f t="shared" si="274"/>
        <v>0</v>
      </c>
      <c r="AK901" s="410">
        <f t="shared" si="274"/>
        <v>0</v>
      </c>
      <c r="AL901" s="410">
        <f t="shared" si="274"/>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 t="shared" ref="Y904:AL904" si="275">Y903</f>
        <v>0</v>
      </c>
      <c r="Z904" s="410">
        <f t="shared" si="275"/>
        <v>0</v>
      </c>
      <c r="AA904" s="410">
        <f t="shared" si="275"/>
        <v>0</v>
      </c>
      <c r="AB904" s="410">
        <f t="shared" si="275"/>
        <v>0</v>
      </c>
      <c r="AC904" s="410">
        <f t="shared" si="275"/>
        <v>0</v>
      </c>
      <c r="AD904" s="410">
        <f t="shared" si="275"/>
        <v>0</v>
      </c>
      <c r="AE904" s="410">
        <f t="shared" si="275"/>
        <v>0</v>
      </c>
      <c r="AF904" s="410">
        <f t="shared" si="275"/>
        <v>0</v>
      </c>
      <c r="AG904" s="410">
        <f t="shared" si="275"/>
        <v>0</v>
      </c>
      <c r="AH904" s="410">
        <f t="shared" si="275"/>
        <v>0</v>
      </c>
      <c r="AI904" s="410">
        <f t="shared" si="275"/>
        <v>0</v>
      </c>
      <c r="AJ904" s="410">
        <f t="shared" si="275"/>
        <v>0</v>
      </c>
      <c r="AK904" s="410">
        <f t="shared" si="275"/>
        <v>0</v>
      </c>
      <c r="AL904" s="410">
        <f t="shared" si="275"/>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 t="shared" ref="Y907:AL907" si="276">Y906</f>
        <v>0</v>
      </c>
      <c r="Z907" s="410">
        <f t="shared" si="276"/>
        <v>0</v>
      </c>
      <c r="AA907" s="410">
        <f t="shared" si="276"/>
        <v>0</v>
      </c>
      <c r="AB907" s="410">
        <f t="shared" si="276"/>
        <v>0</v>
      </c>
      <c r="AC907" s="410">
        <f t="shared" si="276"/>
        <v>0</v>
      </c>
      <c r="AD907" s="410">
        <f t="shared" si="276"/>
        <v>0</v>
      </c>
      <c r="AE907" s="410">
        <f t="shared" si="276"/>
        <v>0</v>
      </c>
      <c r="AF907" s="410">
        <f t="shared" si="276"/>
        <v>0</v>
      </c>
      <c r="AG907" s="410">
        <f t="shared" si="276"/>
        <v>0</v>
      </c>
      <c r="AH907" s="410">
        <f t="shared" si="276"/>
        <v>0</v>
      </c>
      <c r="AI907" s="410">
        <f t="shared" si="276"/>
        <v>0</v>
      </c>
      <c r="AJ907" s="410">
        <f t="shared" si="276"/>
        <v>0</v>
      </c>
      <c r="AK907" s="410">
        <f t="shared" si="276"/>
        <v>0</v>
      </c>
      <c r="AL907" s="410">
        <f t="shared" si="276"/>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 t="shared" ref="Y910:AL910" si="277">Y909</f>
        <v>0</v>
      </c>
      <c r="Z910" s="410">
        <f t="shared" si="277"/>
        <v>0</v>
      </c>
      <c r="AA910" s="410">
        <f t="shared" si="277"/>
        <v>0</v>
      </c>
      <c r="AB910" s="410">
        <f t="shared" si="277"/>
        <v>0</v>
      </c>
      <c r="AC910" s="410">
        <f t="shared" si="277"/>
        <v>0</v>
      </c>
      <c r="AD910" s="410">
        <f t="shared" si="277"/>
        <v>0</v>
      </c>
      <c r="AE910" s="410">
        <f t="shared" si="277"/>
        <v>0</v>
      </c>
      <c r="AF910" s="410">
        <f t="shared" si="277"/>
        <v>0</v>
      </c>
      <c r="AG910" s="410">
        <f t="shared" si="277"/>
        <v>0</v>
      </c>
      <c r="AH910" s="410">
        <f t="shared" si="277"/>
        <v>0</v>
      </c>
      <c r="AI910" s="410">
        <f t="shared" si="277"/>
        <v>0</v>
      </c>
      <c r="AJ910" s="410">
        <f t="shared" si="277"/>
        <v>0</v>
      </c>
      <c r="AK910" s="410">
        <f t="shared" si="277"/>
        <v>0</v>
      </c>
      <c r="AL910" s="410">
        <f t="shared" si="277"/>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 t="shared" ref="Y913:AL913" si="278">Y912</f>
        <v>0</v>
      </c>
      <c r="Z913" s="410">
        <f t="shared" si="278"/>
        <v>0</v>
      </c>
      <c r="AA913" s="410">
        <f t="shared" si="278"/>
        <v>0</v>
      </c>
      <c r="AB913" s="410">
        <f t="shared" si="278"/>
        <v>0</v>
      </c>
      <c r="AC913" s="410">
        <f t="shared" si="278"/>
        <v>0</v>
      </c>
      <c r="AD913" s="410">
        <f t="shared" si="278"/>
        <v>0</v>
      </c>
      <c r="AE913" s="410">
        <f t="shared" si="278"/>
        <v>0</v>
      </c>
      <c r="AF913" s="410">
        <f t="shared" si="278"/>
        <v>0</v>
      </c>
      <c r="AG913" s="410">
        <f t="shared" si="278"/>
        <v>0</v>
      </c>
      <c r="AH913" s="410">
        <f t="shared" si="278"/>
        <v>0</v>
      </c>
      <c r="AI913" s="410">
        <f t="shared" si="278"/>
        <v>0</v>
      </c>
      <c r="AJ913" s="410">
        <f t="shared" si="278"/>
        <v>0</v>
      </c>
      <c r="AK913" s="410">
        <f t="shared" si="278"/>
        <v>0</v>
      </c>
      <c r="AL913" s="410">
        <f t="shared" si="278"/>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 t="shared" ref="Y916:AL916" si="279">Y915</f>
        <v>0</v>
      </c>
      <c r="Z916" s="410">
        <f t="shared" si="279"/>
        <v>0</v>
      </c>
      <c r="AA916" s="410">
        <f t="shared" si="279"/>
        <v>0</v>
      </c>
      <c r="AB916" s="410">
        <f t="shared" si="279"/>
        <v>0</v>
      </c>
      <c r="AC916" s="410">
        <f t="shared" si="279"/>
        <v>0</v>
      </c>
      <c r="AD916" s="410">
        <f t="shared" si="279"/>
        <v>0</v>
      </c>
      <c r="AE916" s="410">
        <f t="shared" si="279"/>
        <v>0</v>
      </c>
      <c r="AF916" s="410">
        <f t="shared" si="279"/>
        <v>0</v>
      </c>
      <c r="AG916" s="410">
        <f t="shared" si="279"/>
        <v>0</v>
      </c>
      <c r="AH916" s="410">
        <f t="shared" si="279"/>
        <v>0</v>
      </c>
      <c r="AI916" s="410">
        <f t="shared" si="279"/>
        <v>0</v>
      </c>
      <c r="AJ916" s="410">
        <f t="shared" si="279"/>
        <v>0</v>
      </c>
      <c r="AK916" s="410">
        <f t="shared" si="279"/>
        <v>0</v>
      </c>
      <c r="AL916" s="410">
        <f t="shared" si="279"/>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 t="shared" ref="Y919:AL919" si="280">Y918</f>
        <v>0</v>
      </c>
      <c r="Z919" s="410">
        <f t="shared" si="280"/>
        <v>0</v>
      </c>
      <c r="AA919" s="410">
        <f t="shared" si="280"/>
        <v>0</v>
      </c>
      <c r="AB919" s="410">
        <f t="shared" si="280"/>
        <v>0</v>
      </c>
      <c r="AC919" s="410">
        <f t="shared" si="280"/>
        <v>0</v>
      </c>
      <c r="AD919" s="410">
        <f t="shared" si="280"/>
        <v>0</v>
      </c>
      <c r="AE919" s="410">
        <f t="shared" si="280"/>
        <v>0</v>
      </c>
      <c r="AF919" s="410">
        <f t="shared" si="280"/>
        <v>0</v>
      </c>
      <c r="AG919" s="410">
        <f t="shared" si="280"/>
        <v>0</v>
      </c>
      <c r="AH919" s="410">
        <f t="shared" si="280"/>
        <v>0</v>
      </c>
      <c r="AI919" s="410">
        <f t="shared" si="280"/>
        <v>0</v>
      </c>
      <c r="AJ919" s="410">
        <f t="shared" si="280"/>
        <v>0</v>
      </c>
      <c r="AK919" s="410">
        <f t="shared" si="280"/>
        <v>0</v>
      </c>
      <c r="AL919" s="410">
        <f t="shared" si="280"/>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 t="shared" ref="Y922:AL922" si="281">Y921</f>
        <v>0</v>
      </c>
      <c r="Z922" s="410">
        <f t="shared" si="281"/>
        <v>0</v>
      </c>
      <c r="AA922" s="410">
        <f t="shared" si="281"/>
        <v>0</v>
      </c>
      <c r="AB922" s="410">
        <f t="shared" si="281"/>
        <v>0</v>
      </c>
      <c r="AC922" s="410">
        <f t="shared" si="281"/>
        <v>0</v>
      </c>
      <c r="AD922" s="410">
        <f t="shared" si="281"/>
        <v>0</v>
      </c>
      <c r="AE922" s="410">
        <f t="shared" si="281"/>
        <v>0</v>
      </c>
      <c r="AF922" s="410">
        <f t="shared" si="281"/>
        <v>0</v>
      </c>
      <c r="AG922" s="410">
        <f t="shared" si="281"/>
        <v>0</v>
      </c>
      <c r="AH922" s="410">
        <f t="shared" si="281"/>
        <v>0</v>
      </c>
      <c r="AI922" s="410">
        <f t="shared" si="281"/>
        <v>0</v>
      </c>
      <c r="AJ922" s="410">
        <f t="shared" si="281"/>
        <v>0</v>
      </c>
      <c r="AK922" s="410">
        <f t="shared" si="281"/>
        <v>0</v>
      </c>
      <c r="AL922" s="410">
        <f t="shared" si="281"/>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 t="shared" ref="Y925:AL925" si="282">Y924</f>
        <v>0</v>
      </c>
      <c r="Z925" s="410">
        <f t="shared" si="282"/>
        <v>0</v>
      </c>
      <c r="AA925" s="410">
        <f t="shared" si="282"/>
        <v>0</v>
      </c>
      <c r="AB925" s="410">
        <f t="shared" si="282"/>
        <v>0</v>
      </c>
      <c r="AC925" s="410">
        <f t="shared" si="282"/>
        <v>0</v>
      </c>
      <c r="AD925" s="410">
        <f t="shared" si="282"/>
        <v>0</v>
      </c>
      <c r="AE925" s="410">
        <f t="shared" si="282"/>
        <v>0</v>
      </c>
      <c r="AF925" s="410">
        <f t="shared" si="282"/>
        <v>0</v>
      </c>
      <c r="AG925" s="410">
        <f t="shared" si="282"/>
        <v>0</v>
      </c>
      <c r="AH925" s="410">
        <f t="shared" si="282"/>
        <v>0</v>
      </c>
      <c r="AI925" s="410">
        <f t="shared" si="282"/>
        <v>0</v>
      </c>
      <c r="AJ925" s="410">
        <f t="shared" si="282"/>
        <v>0</v>
      </c>
      <c r="AK925" s="410">
        <f t="shared" si="282"/>
        <v>0</v>
      </c>
      <c r="AL925" s="410">
        <f t="shared" si="282"/>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7">
        <f t="shared" ref="AM931:AM939" si="283">SUM(Y931:AL931)</f>
        <v>0</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7">
        <f t="shared" si="283"/>
        <v>0</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7">
        <f t="shared" si="283"/>
        <v>0</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7">
        <f t="shared" si="283"/>
        <v>0</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4">Y211*Y930</f>
        <v>0</v>
      </c>
      <c r="Z935" s="377">
        <f t="shared" si="284"/>
        <v>0</v>
      </c>
      <c r="AA935" s="377">
        <f t="shared" si="284"/>
        <v>0</v>
      </c>
      <c r="AB935" s="377">
        <f t="shared" si="284"/>
        <v>0</v>
      </c>
      <c r="AC935" s="377">
        <f t="shared" si="284"/>
        <v>0</v>
      </c>
      <c r="AD935" s="377">
        <f t="shared" si="284"/>
        <v>0</v>
      </c>
      <c r="AE935" s="377">
        <f t="shared" si="284"/>
        <v>0</v>
      </c>
      <c r="AF935" s="377">
        <f t="shared" si="284"/>
        <v>0</v>
      </c>
      <c r="AG935" s="377">
        <f t="shared" si="284"/>
        <v>0</v>
      </c>
      <c r="AH935" s="377">
        <f t="shared" si="284"/>
        <v>0</v>
      </c>
      <c r="AI935" s="377">
        <f t="shared" si="284"/>
        <v>0</v>
      </c>
      <c r="AJ935" s="377">
        <f t="shared" si="284"/>
        <v>0</v>
      </c>
      <c r="AK935" s="377">
        <f t="shared" si="284"/>
        <v>0</v>
      </c>
      <c r="AL935" s="377">
        <f t="shared" si="284"/>
        <v>0</v>
      </c>
      <c r="AM935" s="627">
        <f t="shared" si="283"/>
        <v>0</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Y394*Y930</f>
        <v>0</v>
      </c>
      <c r="Z936" s="377">
        <f t="shared" si="285"/>
        <v>0</v>
      </c>
      <c r="AA936" s="377">
        <f t="shared" si="285"/>
        <v>0</v>
      </c>
      <c r="AB936" s="377">
        <f t="shared" si="285"/>
        <v>0</v>
      </c>
      <c r="AC936" s="377">
        <f t="shared" si="285"/>
        <v>0</v>
      </c>
      <c r="AD936" s="377">
        <f t="shared" si="285"/>
        <v>0</v>
      </c>
      <c r="AE936" s="377">
        <f t="shared" si="285"/>
        <v>0</v>
      </c>
      <c r="AF936" s="377">
        <f t="shared" si="285"/>
        <v>0</v>
      </c>
      <c r="AG936" s="377">
        <f t="shared" si="285"/>
        <v>0</v>
      </c>
      <c r="AH936" s="377">
        <f t="shared" si="285"/>
        <v>0</v>
      </c>
      <c r="AI936" s="377">
        <f t="shared" si="285"/>
        <v>0</v>
      </c>
      <c r="AJ936" s="377">
        <f t="shared" si="285"/>
        <v>0</v>
      </c>
      <c r="AK936" s="377">
        <f t="shared" si="285"/>
        <v>0</v>
      </c>
      <c r="AL936" s="377">
        <f t="shared" si="285"/>
        <v>0</v>
      </c>
      <c r="AM936" s="627">
        <f t="shared" si="283"/>
        <v>0</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6">Y577*Y930</f>
        <v>0</v>
      </c>
      <c r="Z937" s="377">
        <f t="shared" si="286"/>
        <v>0</v>
      </c>
      <c r="AA937" s="377">
        <f t="shared" si="286"/>
        <v>0</v>
      </c>
      <c r="AB937" s="377">
        <f t="shared" si="286"/>
        <v>0</v>
      </c>
      <c r="AC937" s="377">
        <f t="shared" si="286"/>
        <v>0</v>
      </c>
      <c r="AD937" s="377">
        <f t="shared" si="286"/>
        <v>0</v>
      </c>
      <c r="AE937" s="377">
        <f t="shared" si="286"/>
        <v>0</v>
      </c>
      <c r="AF937" s="377">
        <f t="shared" si="286"/>
        <v>0</v>
      </c>
      <c r="AG937" s="377">
        <f t="shared" si="286"/>
        <v>0</v>
      </c>
      <c r="AH937" s="377">
        <f t="shared" si="286"/>
        <v>0</v>
      </c>
      <c r="AI937" s="377">
        <f t="shared" si="286"/>
        <v>0</v>
      </c>
      <c r="AJ937" s="377">
        <f t="shared" si="286"/>
        <v>0</v>
      </c>
      <c r="AK937" s="377">
        <f t="shared" si="286"/>
        <v>0</v>
      </c>
      <c r="AL937" s="377">
        <f t="shared" si="286"/>
        <v>0</v>
      </c>
      <c r="AM937" s="627">
        <f t="shared" si="283"/>
        <v>0</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7">Y760*Y930</f>
        <v>0</v>
      </c>
      <c r="Z938" s="377">
        <f t="shared" si="287"/>
        <v>0</v>
      </c>
      <c r="AA938" s="377">
        <f t="shared" si="287"/>
        <v>0</v>
      </c>
      <c r="AB938" s="377">
        <f t="shared" si="287"/>
        <v>0</v>
      </c>
      <c r="AC938" s="377">
        <f t="shared" si="287"/>
        <v>0</v>
      </c>
      <c r="AD938" s="377">
        <f t="shared" si="287"/>
        <v>0</v>
      </c>
      <c r="AE938" s="377">
        <f t="shared" si="287"/>
        <v>0</v>
      </c>
      <c r="AF938" s="377">
        <f t="shared" si="287"/>
        <v>0</v>
      </c>
      <c r="AG938" s="377">
        <f t="shared" si="287"/>
        <v>0</v>
      </c>
      <c r="AH938" s="377">
        <f t="shared" si="287"/>
        <v>0</v>
      </c>
      <c r="AI938" s="377">
        <f t="shared" si="287"/>
        <v>0</v>
      </c>
      <c r="AJ938" s="377">
        <f t="shared" si="287"/>
        <v>0</v>
      </c>
      <c r="AK938" s="377">
        <f t="shared" si="287"/>
        <v>0</v>
      </c>
      <c r="AL938" s="377">
        <f t="shared" si="287"/>
        <v>0</v>
      </c>
      <c r="AM938" s="627">
        <f t="shared" si="283"/>
        <v>0</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8">Z927*Z930</f>
        <v>0</v>
      </c>
      <c r="AA939" s="377">
        <f t="shared" si="288"/>
        <v>0</v>
      </c>
      <c r="AB939" s="377">
        <f t="shared" si="288"/>
        <v>0</v>
      </c>
      <c r="AC939" s="377">
        <f t="shared" si="288"/>
        <v>0</v>
      </c>
      <c r="AD939" s="377">
        <f t="shared" si="288"/>
        <v>0</v>
      </c>
      <c r="AE939" s="377">
        <f t="shared" si="288"/>
        <v>0</v>
      </c>
      <c r="AF939" s="377">
        <f t="shared" si="288"/>
        <v>0</v>
      </c>
      <c r="AG939" s="377">
        <f t="shared" si="288"/>
        <v>0</v>
      </c>
      <c r="AH939" s="377">
        <f t="shared" si="288"/>
        <v>0</v>
      </c>
      <c r="AI939" s="377">
        <f t="shared" si="288"/>
        <v>0</v>
      </c>
      <c r="AJ939" s="377">
        <f t="shared" si="288"/>
        <v>0</v>
      </c>
      <c r="AK939" s="377">
        <f t="shared" si="288"/>
        <v>0</v>
      </c>
      <c r="AL939" s="377">
        <f t="shared" si="288"/>
        <v>0</v>
      </c>
      <c r="AM939" s="627">
        <f t="shared" si="283"/>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89">SUM(Z931:Z939)</f>
        <v>0</v>
      </c>
      <c r="AA940" s="345">
        <f t="shared" si="289"/>
        <v>0</v>
      </c>
      <c r="AB940" s="345">
        <f t="shared" si="289"/>
        <v>0</v>
      </c>
      <c r="AC940" s="345">
        <f t="shared" si="289"/>
        <v>0</v>
      </c>
      <c r="AD940" s="345">
        <f t="shared" si="289"/>
        <v>0</v>
      </c>
      <c r="AE940" s="345">
        <f t="shared" si="289"/>
        <v>0</v>
      </c>
      <c r="AF940" s="345">
        <f>SUM(AF931:AF939)</f>
        <v>0</v>
      </c>
      <c r="AG940" s="345">
        <f t="shared" ref="AG940:AL940" si="290">SUM(AG931:AG939)</f>
        <v>0</v>
      </c>
      <c r="AH940" s="345">
        <f t="shared" si="290"/>
        <v>0</v>
      </c>
      <c r="AI940" s="345">
        <f t="shared" si="290"/>
        <v>0</v>
      </c>
      <c r="AJ940" s="345">
        <f t="shared" si="290"/>
        <v>0</v>
      </c>
      <c r="AK940" s="345">
        <f t="shared" si="290"/>
        <v>0</v>
      </c>
      <c r="AL940" s="345">
        <f t="shared" si="290"/>
        <v>0</v>
      </c>
      <c r="AM940" s="406">
        <f>SUM(AM931:AM939)</f>
        <v>0</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91">Z928*Z930</f>
        <v>0</v>
      </c>
      <c r="AA941" s="346">
        <f t="shared" si="291"/>
        <v>0</v>
      </c>
      <c r="AB941" s="346">
        <f t="shared" si="291"/>
        <v>0</v>
      </c>
      <c r="AC941" s="346">
        <f t="shared" si="291"/>
        <v>0</v>
      </c>
      <c r="AD941" s="346">
        <f t="shared" si="291"/>
        <v>0</v>
      </c>
      <c r="AE941" s="346">
        <f t="shared" si="291"/>
        <v>0</v>
      </c>
      <c r="AF941" s="346">
        <f>AF928*AF930</f>
        <v>0</v>
      </c>
      <c r="AG941" s="346">
        <f t="shared" ref="AG941:AL941" si="292">AG928*AG930</f>
        <v>0</v>
      </c>
      <c r="AH941" s="346">
        <f t="shared" si="292"/>
        <v>0</v>
      </c>
      <c r="AI941" s="346">
        <f t="shared" si="292"/>
        <v>0</v>
      </c>
      <c r="AJ941" s="346">
        <f t="shared" si="292"/>
        <v>0</v>
      </c>
      <c r="AK941" s="346">
        <f t="shared" si="292"/>
        <v>0</v>
      </c>
      <c r="AL941" s="346">
        <f t="shared" si="292"/>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93">IF(AA768="kw",SUMPRODUCT($N$770:$N$925,$P$770:$P$925,AA770:AA925),SUMPRODUCT($E$770:$E$925,AA770:AA925))</f>
        <v>0</v>
      </c>
      <c r="AB944" s="325">
        <f t="shared" si="293"/>
        <v>0</v>
      </c>
      <c r="AC944" s="325">
        <f t="shared" si="293"/>
        <v>0</v>
      </c>
      <c r="AD944" s="325">
        <f t="shared" si="293"/>
        <v>0</v>
      </c>
      <c r="AE944" s="325">
        <f t="shared" si="293"/>
        <v>0</v>
      </c>
      <c r="AF944" s="325">
        <f t="shared" si="293"/>
        <v>0</v>
      </c>
      <c r="AG944" s="325">
        <f t="shared" si="293"/>
        <v>0</v>
      </c>
      <c r="AH944" s="325">
        <f t="shared" si="293"/>
        <v>0</v>
      </c>
      <c r="AI944" s="325">
        <f t="shared" si="293"/>
        <v>0</v>
      </c>
      <c r="AJ944" s="325">
        <f t="shared" si="293"/>
        <v>0</v>
      </c>
      <c r="AK944" s="325">
        <f t="shared" si="293"/>
        <v>0</v>
      </c>
      <c r="AL944" s="325">
        <f t="shared" si="293"/>
        <v>0</v>
      </c>
      <c r="AM944" s="385"/>
    </row>
    <row r="945" spans="1:39" ht="18.75" customHeight="1">
      <c r="B945" s="367" t="s">
        <v>587</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8" t="s">
        <v>526</v>
      </c>
      <c r="E948" s="252"/>
      <c r="F948" s="588"/>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28" t="s">
        <v>211</v>
      </c>
      <c r="C949" s="830" t="s">
        <v>33</v>
      </c>
      <c r="D949" s="283" t="s">
        <v>422</v>
      </c>
      <c r="E949" s="832" t="s">
        <v>209</v>
      </c>
      <c r="F949" s="833"/>
      <c r="G949" s="833"/>
      <c r="H949" s="833"/>
      <c r="I949" s="833"/>
      <c r="J949" s="833"/>
      <c r="K949" s="833"/>
      <c r="L949" s="833"/>
      <c r="M949" s="834"/>
      <c r="N949" s="835" t="s">
        <v>213</v>
      </c>
      <c r="O949" s="283" t="s">
        <v>423</v>
      </c>
      <c r="P949" s="832" t="s">
        <v>212</v>
      </c>
      <c r="Q949" s="833"/>
      <c r="R949" s="833"/>
      <c r="S949" s="833"/>
      <c r="T949" s="833"/>
      <c r="U949" s="833"/>
      <c r="V949" s="833"/>
      <c r="W949" s="833"/>
      <c r="X949" s="834"/>
      <c r="Y949" s="825" t="s">
        <v>243</v>
      </c>
      <c r="Z949" s="826"/>
      <c r="AA949" s="826"/>
      <c r="AB949" s="826"/>
      <c r="AC949" s="826"/>
      <c r="AD949" s="826"/>
      <c r="AE949" s="826"/>
      <c r="AF949" s="826"/>
      <c r="AG949" s="826"/>
      <c r="AH949" s="826"/>
      <c r="AI949" s="826"/>
      <c r="AJ949" s="826"/>
      <c r="AK949" s="826"/>
      <c r="AL949" s="826"/>
      <c r="AM949" s="827"/>
    </row>
    <row r="950" spans="1:39" ht="65.25" customHeight="1">
      <c r="B950" s="829"/>
      <c r="C950" s="831"/>
      <c r="D950" s="284">
        <v>2020</v>
      </c>
      <c r="E950" s="284">
        <v>2021</v>
      </c>
      <c r="F950" s="284">
        <v>2022</v>
      </c>
      <c r="G950" s="284">
        <v>2023</v>
      </c>
      <c r="H950" s="284">
        <v>2024</v>
      </c>
      <c r="I950" s="284">
        <v>2025</v>
      </c>
      <c r="J950" s="284">
        <v>2026</v>
      </c>
      <c r="K950" s="284">
        <v>2027</v>
      </c>
      <c r="L950" s="284">
        <v>2028</v>
      </c>
      <c r="M950" s="284">
        <v>2029</v>
      </c>
      <c r="N950" s="836"/>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General Service &lt; 50 kW</v>
      </c>
      <c r="AA950" s="284" t="str">
        <f>'1.  LRAMVA Summary'!F52</f>
        <v>General Service 50 - 4,999 kW</v>
      </c>
      <c r="AB950" s="284" t="str">
        <f>'1.  LRAMVA Summary'!G52</f>
        <v>General Service 3,000 - 4,999 kW</v>
      </c>
      <c r="AC950" s="284" t="str">
        <f>'1.  LRAMVA Summary'!H52</f>
        <v>Large Use - Regular</v>
      </c>
      <c r="AD950" s="284" t="str">
        <f>'1.  LRAMVA Summary'!I52</f>
        <v>Large Use - 3TS</v>
      </c>
      <c r="AE950" s="284" t="str">
        <f>'1.  LRAMVA Summary'!J52</f>
        <v>Large Use - Ford Annex</v>
      </c>
      <c r="AF950" s="284" t="str">
        <f>'1.  LRAMVA Summary'!K52</f>
        <v>Other</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v>
      </c>
      <c r="AD951" s="290" t="str">
        <f>'1.  LRAMVA Summary'!I53</f>
        <v>kW</v>
      </c>
      <c r="AE951" s="290" t="str">
        <f>'1.  LRAMVA Summary'!J53</f>
        <v>kW</v>
      </c>
      <c r="AF951" s="290" t="str">
        <f>'1.  LRAMVA Summary'!K53</f>
        <v>kW</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 t="shared" ref="Y954:AL954" si="294">Y953</f>
        <v>0</v>
      </c>
      <c r="Z954" s="410">
        <f t="shared" si="294"/>
        <v>0</v>
      </c>
      <c r="AA954" s="410">
        <f t="shared" si="294"/>
        <v>0</v>
      </c>
      <c r="AB954" s="410">
        <f t="shared" si="294"/>
        <v>0</v>
      </c>
      <c r="AC954" s="410">
        <f t="shared" si="294"/>
        <v>0</v>
      </c>
      <c r="AD954" s="410">
        <f t="shared" si="294"/>
        <v>0</v>
      </c>
      <c r="AE954" s="410">
        <f t="shared" si="294"/>
        <v>0</v>
      </c>
      <c r="AF954" s="410">
        <f t="shared" si="294"/>
        <v>0</v>
      </c>
      <c r="AG954" s="410">
        <f t="shared" si="294"/>
        <v>0</v>
      </c>
      <c r="AH954" s="410">
        <f t="shared" si="294"/>
        <v>0</v>
      </c>
      <c r="AI954" s="410">
        <f t="shared" si="294"/>
        <v>0</v>
      </c>
      <c r="AJ954" s="410">
        <f t="shared" si="294"/>
        <v>0</v>
      </c>
      <c r="AK954" s="410">
        <f t="shared" si="294"/>
        <v>0</v>
      </c>
      <c r="AL954" s="410">
        <f t="shared" si="294"/>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 t="shared" ref="Y957:AL957" si="295">Y956</f>
        <v>0</v>
      </c>
      <c r="Z957" s="410">
        <f t="shared" si="295"/>
        <v>0</v>
      </c>
      <c r="AA957" s="410">
        <f t="shared" si="295"/>
        <v>0</v>
      </c>
      <c r="AB957" s="410">
        <f t="shared" si="295"/>
        <v>0</v>
      </c>
      <c r="AC957" s="410">
        <f t="shared" si="295"/>
        <v>0</v>
      </c>
      <c r="AD957" s="410">
        <f t="shared" si="295"/>
        <v>0</v>
      </c>
      <c r="AE957" s="410">
        <f t="shared" si="295"/>
        <v>0</v>
      </c>
      <c r="AF957" s="410">
        <f t="shared" si="295"/>
        <v>0</v>
      </c>
      <c r="AG957" s="410">
        <f t="shared" si="295"/>
        <v>0</v>
      </c>
      <c r="AH957" s="410">
        <f t="shared" si="295"/>
        <v>0</v>
      </c>
      <c r="AI957" s="410">
        <f t="shared" si="295"/>
        <v>0</v>
      </c>
      <c r="AJ957" s="410">
        <f t="shared" si="295"/>
        <v>0</v>
      </c>
      <c r="AK957" s="410">
        <f t="shared" si="295"/>
        <v>0</v>
      </c>
      <c r="AL957" s="410">
        <f t="shared" si="295"/>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 t="shared" ref="Y960:AL960" si="296">Y959</f>
        <v>0</v>
      </c>
      <c r="Z960" s="410">
        <f t="shared" si="296"/>
        <v>0</v>
      </c>
      <c r="AA960" s="410">
        <f t="shared" si="296"/>
        <v>0</v>
      </c>
      <c r="AB960" s="410">
        <f t="shared" si="296"/>
        <v>0</v>
      </c>
      <c r="AC960" s="410">
        <f t="shared" si="296"/>
        <v>0</v>
      </c>
      <c r="AD960" s="410">
        <f t="shared" si="296"/>
        <v>0</v>
      </c>
      <c r="AE960" s="410">
        <f t="shared" si="296"/>
        <v>0</v>
      </c>
      <c r="AF960" s="410">
        <f t="shared" si="296"/>
        <v>0</v>
      </c>
      <c r="AG960" s="410">
        <f t="shared" si="296"/>
        <v>0</v>
      </c>
      <c r="AH960" s="410">
        <f t="shared" si="296"/>
        <v>0</v>
      </c>
      <c r="AI960" s="410">
        <f t="shared" si="296"/>
        <v>0</v>
      </c>
      <c r="AJ960" s="410">
        <f t="shared" si="296"/>
        <v>0</v>
      </c>
      <c r="AK960" s="410">
        <f t="shared" si="296"/>
        <v>0</v>
      </c>
      <c r="AL960" s="410">
        <f t="shared" si="296"/>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680</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 t="shared" ref="Y963:AL963" si="297">Y962</f>
        <v>0</v>
      </c>
      <c r="Z963" s="410">
        <f t="shared" si="297"/>
        <v>0</v>
      </c>
      <c r="AA963" s="410">
        <f t="shared" si="297"/>
        <v>0</v>
      </c>
      <c r="AB963" s="410">
        <f t="shared" si="297"/>
        <v>0</v>
      </c>
      <c r="AC963" s="410">
        <f t="shared" si="297"/>
        <v>0</v>
      </c>
      <c r="AD963" s="410">
        <f t="shared" si="297"/>
        <v>0</v>
      </c>
      <c r="AE963" s="410">
        <f t="shared" si="297"/>
        <v>0</v>
      </c>
      <c r="AF963" s="410">
        <f t="shared" si="297"/>
        <v>0</v>
      </c>
      <c r="AG963" s="410">
        <f t="shared" si="297"/>
        <v>0</v>
      </c>
      <c r="AH963" s="410">
        <f t="shared" si="297"/>
        <v>0</v>
      </c>
      <c r="AI963" s="410">
        <f t="shared" si="297"/>
        <v>0</v>
      </c>
      <c r="AJ963" s="410">
        <f t="shared" si="297"/>
        <v>0</v>
      </c>
      <c r="AK963" s="410">
        <f t="shared" si="297"/>
        <v>0</v>
      </c>
      <c r="AL963" s="410">
        <f t="shared" si="297"/>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 t="shared" ref="Y966:AL966" si="298">Y965</f>
        <v>0</v>
      </c>
      <c r="Z966" s="410">
        <f t="shared" si="298"/>
        <v>0</v>
      </c>
      <c r="AA966" s="410">
        <f t="shared" si="298"/>
        <v>0</v>
      </c>
      <c r="AB966" s="410">
        <f t="shared" si="298"/>
        <v>0</v>
      </c>
      <c r="AC966" s="410">
        <f t="shared" si="298"/>
        <v>0</v>
      </c>
      <c r="AD966" s="410">
        <f t="shared" si="298"/>
        <v>0</v>
      </c>
      <c r="AE966" s="410">
        <f t="shared" si="298"/>
        <v>0</v>
      </c>
      <c r="AF966" s="410">
        <f t="shared" si="298"/>
        <v>0</v>
      </c>
      <c r="AG966" s="410">
        <f t="shared" si="298"/>
        <v>0</v>
      </c>
      <c r="AH966" s="410">
        <f t="shared" si="298"/>
        <v>0</v>
      </c>
      <c r="AI966" s="410">
        <f t="shared" si="298"/>
        <v>0</v>
      </c>
      <c r="AJ966" s="410">
        <f t="shared" si="298"/>
        <v>0</v>
      </c>
      <c r="AK966" s="410">
        <f t="shared" si="298"/>
        <v>0</v>
      </c>
      <c r="AL966" s="410">
        <f t="shared" si="298"/>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 t="shared" ref="Y970:AL970" si="299">Y969</f>
        <v>0</v>
      </c>
      <c r="Z970" s="410">
        <f t="shared" si="299"/>
        <v>0</v>
      </c>
      <c r="AA970" s="410">
        <f t="shared" si="299"/>
        <v>0</v>
      </c>
      <c r="AB970" s="410">
        <f t="shared" si="299"/>
        <v>0</v>
      </c>
      <c r="AC970" s="410">
        <f t="shared" si="299"/>
        <v>0</v>
      </c>
      <c r="AD970" s="410">
        <f t="shared" si="299"/>
        <v>0</v>
      </c>
      <c r="AE970" s="410">
        <f t="shared" si="299"/>
        <v>0</v>
      </c>
      <c r="AF970" s="410">
        <f t="shared" si="299"/>
        <v>0</v>
      </c>
      <c r="AG970" s="410">
        <f t="shared" si="299"/>
        <v>0</v>
      </c>
      <c r="AH970" s="410">
        <f t="shared" si="299"/>
        <v>0</v>
      </c>
      <c r="AI970" s="410">
        <f t="shared" si="299"/>
        <v>0</v>
      </c>
      <c r="AJ970" s="410">
        <f t="shared" si="299"/>
        <v>0</v>
      </c>
      <c r="AK970" s="410">
        <f t="shared" si="299"/>
        <v>0</v>
      </c>
      <c r="AL970" s="410">
        <f t="shared" si="299"/>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 t="shared" ref="Y973:AL973" si="300">Y972</f>
        <v>0</v>
      </c>
      <c r="Z973" s="410">
        <f t="shared" si="300"/>
        <v>0</v>
      </c>
      <c r="AA973" s="410">
        <f t="shared" si="300"/>
        <v>0</v>
      </c>
      <c r="AB973" s="410">
        <f t="shared" si="300"/>
        <v>0</v>
      </c>
      <c r="AC973" s="410">
        <f t="shared" si="300"/>
        <v>0</v>
      </c>
      <c r="AD973" s="410">
        <f t="shared" si="300"/>
        <v>0</v>
      </c>
      <c r="AE973" s="410">
        <f t="shared" si="300"/>
        <v>0</v>
      </c>
      <c r="AF973" s="410">
        <f t="shared" si="300"/>
        <v>0</v>
      </c>
      <c r="AG973" s="410">
        <f t="shared" si="300"/>
        <v>0</v>
      </c>
      <c r="AH973" s="410">
        <f t="shared" si="300"/>
        <v>0</v>
      </c>
      <c r="AI973" s="410">
        <f t="shared" si="300"/>
        <v>0</v>
      </c>
      <c r="AJ973" s="410">
        <f t="shared" si="300"/>
        <v>0</v>
      </c>
      <c r="AK973" s="410">
        <f t="shared" si="300"/>
        <v>0</v>
      </c>
      <c r="AL973" s="410">
        <f t="shared" si="300"/>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 t="shared" ref="Y976:AL976" si="301">Y975</f>
        <v>0</v>
      </c>
      <c r="Z976" s="410">
        <f t="shared" si="301"/>
        <v>0</v>
      </c>
      <c r="AA976" s="410">
        <f t="shared" si="301"/>
        <v>0</v>
      </c>
      <c r="AB976" s="410">
        <f t="shared" si="301"/>
        <v>0</v>
      </c>
      <c r="AC976" s="410">
        <f t="shared" si="301"/>
        <v>0</v>
      </c>
      <c r="AD976" s="410">
        <f t="shared" si="301"/>
        <v>0</v>
      </c>
      <c r="AE976" s="410">
        <f t="shared" si="301"/>
        <v>0</v>
      </c>
      <c r="AF976" s="410">
        <f t="shared" si="301"/>
        <v>0</v>
      </c>
      <c r="AG976" s="410">
        <f t="shared" si="301"/>
        <v>0</v>
      </c>
      <c r="AH976" s="410">
        <f t="shared" si="301"/>
        <v>0</v>
      </c>
      <c r="AI976" s="410">
        <f t="shared" si="301"/>
        <v>0</v>
      </c>
      <c r="AJ976" s="410">
        <f t="shared" si="301"/>
        <v>0</v>
      </c>
      <c r="AK976" s="410">
        <f t="shared" si="301"/>
        <v>0</v>
      </c>
      <c r="AL976" s="410">
        <f t="shared" si="301"/>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 t="shared" ref="Y979:AL979" si="302">Y978</f>
        <v>0</v>
      </c>
      <c r="Z979" s="410">
        <f t="shared" si="302"/>
        <v>0</v>
      </c>
      <c r="AA979" s="410">
        <f t="shared" si="302"/>
        <v>0</v>
      </c>
      <c r="AB979" s="410">
        <f t="shared" si="302"/>
        <v>0</v>
      </c>
      <c r="AC979" s="410">
        <f t="shared" si="302"/>
        <v>0</v>
      </c>
      <c r="AD979" s="410">
        <f t="shared" si="302"/>
        <v>0</v>
      </c>
      <c r="AE979" s="410">
        <f t="shared" si="302"/>
        <v>0</v>
      </c>
      <c r="AF979" s="410">
        <f t="shared" si="302"/>
        <v>0</v>
      </c>
      <c r="AG979" s="410">
        <f t="shared" si="302"/>
        <v>0</v>
      </c>
      <c r="AH979" s="410">
        <f t="shared" si="302"/>
        <v>0</v>
      </c>
      <c r="AI979" s="410">
        <f t="shared" si="302"/>
        <v>0</v>
      </c>
      <c r="AJ979" s="410">
        <f t="shared" si="302"/>
        <v>0</v>
      </c>
      <c r="AK979" s="410">
        <f t="shared" si="302"/>
        <v>0</v>
      </c>
      <c r="AL979" s="410">
        <f t="shared" si="302"/>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 t="shared" ref="Y982:AL982" si="303">Y981</f>
        <v>0</v>
      </c>
      <c r="Z982" s="410">
        <f t="shared" si="303"/>
        <v>0</v>
      </c>
      <c r="AA982" s="410">
        <f t="shared" si="303"/>
        <v>0</v>
      </c>
      <c r="AB982" s="410">
        <f t="shared" si="303"/>
        <v>0</v>
      </c>
      <c r="AC982" s="410">
        <f t="shared" si="303"/>
        <v>0</v>
      </c>
      <c r="AD982" s="410">
        <f t="shared" si="303"/>
        <v>0</v>
      </c>
      <c r="AE982" s="410">
        <f t="shared" si="303"/>
        <v>0</v>
      </c>
      <c r="AF982" s="410">
        <f t="shared" si="303"/>
        <v>0</v>
      </c>
      <c r="AG982" s="410">
        <f t="shared" si="303"/>
        <v>0</v>
      </c>
      <c r="AH982" s="410">
        <f t="shared" si="303"/>
        <v>0</v>
      </c>
      <c r="AI982" s="410">
        <f t="shared" si="303"/>
        <v>0</v>
      </c>
      <c r="AJ982" s="410">
        <f t="shared" si="303"/>
        <v>0</v>
      </c>
      <c r="AK982" s="410">
        <f t="shared" si="303"/>
        <v>0</v>
      </c>
      <c r="AL982" s="410">
        <f t="shared" si="303"/>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 t="shared" ref="Y986:AL986" si="304">Y985</f>
        <v>0</v>
      </c>
      <c r="Z986" s="410">
        <f t="shared" si="304"/>
        <v>0</v>
      </c>
      <c r="AA986" s="410">
        <f t="shared" si="304"/>
        <v>0</v>
      </c>
      <c r="AB986" s="410">
        <f t="shared" si="304"/>
        <v>0</v>
      </c>
      <c r="AC986" s="410">
        <f t="shared" si="304"/>
        <v>0</v>
      </c>
      <c r="AD986" s="410">
        <f t="shared" si="304"/>
        <v>0</v>
      </c>
      <c r="AE986" s="410">
        <f t="shared" si="304"/>
        <v>0</v>
      </c>
      <c r="AF986" s="410">
        <f t="shared" si="304"/>
        <v>0</v>
      </c>
      <c r="AG986" s="410">
        <f t="shared" si="304"/>
        <v>0</v>
      </c>
      <c r="AH986" s="410">
        <f t="shared" si="304"/>
        <v>0</v>
      </c>
      <c r="AI986" s="410">
        <f t="shared" si="304"/>
        <v>0</v>
      </c>
      <c r="AJ986" s="410">
        <f t="shared" si="304"/>
        <v>0</v>
      </c>
      <c r="AK986" s="410">
        <f t="shared" si="304"/>
        <v>0</v>
      </c>
      <c r="AL986" s="410">
        <f t="shared" si="304"/>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 t="shared" ref="Y989:AL989" si="305">Y988</f>
        <v>0</v>
      </c>
      <c r="Z989" s="410">
        <f t="shared" si="305"/>
        <v>0</v>
      </c>
      <c r="AA989" s="410">
        <f t="shared" si="305"/>
        <v>0</v>
      </c>
      <c r="AB989" s="410">
        <f t="shared" si="305"/>
        <v>0</v>
      </c>
      <c r="AC989" s="410">
        <f t="shared" si="305"/>
        <v>0</v>
      </c>
      <c r="AD989" s="410">
        <f t="shared" si="305"/>
        <v>0</v>
      </c>
      <c r="AE989" s="410">
        <f t="shared" si="305"/>
        <v>0</v>
      </c>
      <c r="AF989" s="410">
        <f t="shared" si="305"/>
        <v>0</v>
      </c>
      <c r="AG989" s="410">
        <f t="shared" si="305"/>
        <v>0</v>
      </c>
      <c r="AH989" s="410">
        <f t="shared" si="305"/>
        <v>0</v>
      </c>
      <c r="AI989" s="410">
        <f t="shared" si="305"/>
        <v>0</v>
      </c>
      <c r="AJ989" s="410">
        <f t="shared" si="305"/>
        <v>0</v>
      </c>
      <c r="AK989" s="410">
        <f t="shared" si="305"/>
        <v>0</v>
      </c>
      <c r="AL989" s="410">
        <f t="shared" si="305"/>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 t="shared" ref="Y992:AL992" si="306">Y991</f>
        <v>0</v>
      </c>
      <c r="Z992" s="410">
        <f t="shared" si="306"/>
        <v>0</v>
      </c>
      <c r="AA992" s="410">
        <f t="shared" si="306"/>
        <v>0</v>
      </c>
      <c r="AB992" s="410">
        <f t="shared" si="306"/>
        <v>0</v>
      </c>
      <c r="AC992" s="410">
        <f t="shared" si="306"/>
        <v>0</v>
      </c>
      <c r="AD992" s="410">
        <f t="shared" si="306"/>
        <v>0</v>
      </c>
      <c r="AE992" s="410">
        <f t="shared" si="306"/>
        <v>0</v>
      </c>
      <c r="AF992" s="410">
        <f t="shared" si="306"/>
        <v>0</v>
      </c>
      <c r="AG992" s="410">
        <f t="shared" si="306"/>
        <v>0</v>
      </c>
      <c r="AH992" s="410">
        <f t="shared" si="306"/>
        <v>0</v>
      </c>
      <c r="AI992" s="410">
        <f t="shared" si="306"/>
        <v>0</v>
      </c>
      <c r="AJ992" s="410">
        <f t="shared" si="306"/>
        <v>0</v>
      </c>
      <c r="AK992" s="410">
        <f t="shared" si="306"/>
        <v>0</v>
      </c>
      <c r="AL992" s="410">
        <f t="shared" si="306"/>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 t="shared" ref="Y996:AL996" si="307">Y995</f>
        <v>0</v>
      </c>
      <c r="Z996" s="410">
        <f t="shared" si="307"/>
        <v>0</v>
      </c>
      <c r="AA996" s="410">
        <f t="shared" si="307"/>
        <v>0</v>
      </c>
      <c r="AB996" s="410">
        <f t="shared" si="307"/>
        <v>0</v>
      </c>
      <c r="AC996" s="410">
        <f t="shared" si="307"/>
        <v>0</v>
      </c>
      <c r="AD996" s="410">
        <f t="shared" si="307"/>
        <v>0</v>
      </c>
      <c r="AE996" s="410">
        <f t="shared" si="307"/>
        <v>0</v>
      </c>
      <c r="AF996" s="410">
        <f t="shared" si="307"/>
        <v>0</v>
      </c>
      <c r="AG996" s="410">
        <f t="shared" si="307"/>
        <v>0</v>
      </c>
      <c r="AH996" s="410">
        <f t="shared" si="307"/>
        <v>0</v>
      </c>
      <c r="AI996" s="410">
        <f t="shared" si="307"/>
        <v>0</v>
      </c>
      <c r="AJ996" s="410">
        <f t="shared" si="307"/>
        <v>0</v>
      </c>
      <c r="AK996" s="410">
        <f t="shared" si="307"/>
        <v>0</v>
      </c>
      <c r="AL996" s="410">
        <f t="shared" si="307"/>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8"/>
    </row>
    <row r="998" spans="1:40" s="308" customFormat="1" ht="15.75" hidden="1" outlineLevel="1">
      <c r="A998" s="531"/>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29"/>
    </row>
    <row r="999" spans="1:40" hidden="1" outlineLevel="1">
      <c r="A999" s="531">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0">
        <f>SUM(Y999:AL999)</f>
        <v>0</v>
      </c>
      <c r="AN999" s="628"/>
    </row>
    <row r="1000" spans="1:40" hidden="1" outlineLevel="1">
      <c r="A1000" s="531"/>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8">AA999</f>
        <v>0</v>
      </c>
      <c r="AB1000" s="410">
        <f t="shared" si="308"/>
        <v>0</v>
      </c>
      <c r="AC1000" s="410">
        <f t="shared" si="308"/>
        <v>0</v>
      </c>
      <c r="AD1000" s="410">
        <f>AD999</f>
        <v>0</v>
      </c>
      <c r="AE1000" s="410">
        <f t="shared" si="308"/>
        <v>0</v>
      </c>
      <c r="AF1000" s="410">
        <f t="shared" si="308"/>
        <v>0</v>
      </c>
      <c r="AG1000" s="410">
        <f t="shared" si="308"/>
        <v>0</v>
      </c>
      <c r="AH1000" s="410">
        <f t="shared" si="308"/>
        <v>0</v>
      </c>
      <c r="AI1000" s="410">
        <f t="shared" si="308"/>
        <v>0</v>
      </c>
      <c r="AJ1000" s="410">
        <f t="shared" si="308"/>
        <v>0</v>
      </c>
      <c r="AK1000" s="410">
        <f t="shared" si="308"/>
        <v>0</v>
      </c>
      <c r="AL1000" s="410">
        <f t="shared" si="308"/>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9">Z1002</f>
        <v>0</v>
      </c>
      <c r="AA1003" s="410">
        <f t="shared" si="309"/>
        <v>0</v>
      </c>
      <c r="AB1003" s="410">
        <f t="shared" si="309"/>
        <v>0</v>
      </c>
      <c r="AC1003" s="410">
        <f t="shared" si="309"/>
        <v>0</v>
      </c>
      <c r="AD1003" s="410">
        <f t="shared" si="309"/>
        <v>0</v>
      </c>
      <c r="AE1003" s="410">
        <f t="shared" si="309"/>
        <v>0</v>
      </c>
      <c r="AF1003" s="410">
        <f t="shared" si="309"/>
        <v>0</v>
      </c>
      <c r="AG1003" s="410">
        <f t="shared" si="309"/>
        <v>0</v>
      </c>
      <c r="AH1003" s="410">
        <f t="shared" si="309"/>
        <v>0</v>
      </c>
      <c r="AI1003" s="410">
        <f t="shared" si="309"/>
        <v>0</v>
      </c>
      <c r="AJ1003" s="410">
        <f t="shared" si="309"/>
        <v>0</v>
      </c>
      <c r="AK1003" s="410">
        <f t="shared" si="309"/>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10">Z1006</f>
        <v>0</v>
      </c>
      <c r="AA1007" s="410">
        <f t="shared" si="310"/>
        <v>0</v>
      </c>
      <c r="AB1007" s="410">
        <f t="shared" si="310"/>
        <v>0</v>
      </c>
      <c r="AC1007" s="410">
        <f t="shared" si="310"/>
        <v>0</v>
      </c>
      <c r="AD1007" s="410">
        <f t="shared" si="310"/>
        <v>0</v>
      </c>
      <c r="AE1007" s="410">
        <f t="shared" si="310"/>
        <v>0</v>
      </c>
      <c r="AF1007" s="410">
        <f t="shared" si="310"/>
        <v>0</v>
      </c>
      <c r="AG1007" s="410">
        <f t="shared" si="310"/>
        <v>0</v>
      </c>
      <c r="AH1007" s="410">
        <f t="shared" si="310"/>
        <v>0</v>
      </c>
      <c r="AI1007" s="410">
        <f t="shared" si="310"/>
        <v>0</v>
      </c>
      <c r="AJ1007" s="410">
        <f t="shared" si="310"/>
        <v>0</v>
      </c>
      <c r="AK1007" s="410">
        <f t="shared" si="310"/>
        <v>0</v>
      </c>
      <c r="AL1007" s="410">
        <f t="shared" si="310"/>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11">Z1009</f>
        <v>0</v>
      </c>
      <c r="AA1010" s="410">
        <f t="shared" si="311"/>
        <v>0</v>
      </c>
      <c r="AB1010" s="410">
        <f t="shared" si="311"/>
        <v>0</v>
      </c>
      <c r="AC1010" s="410">
        <f t="shared" si="311"/>
        <v>0</v>
      </c>
      <c r="AD1010" s="410">
        <f t="shared" si="311"/>
        <v>0</v>
      </c>
      <c r="AE1010" s="410">
        <f t="shared" si="311"/>
        <v>0</v>
      </c>
      <c r="AF1010" s="410">
        <f t="shared" si="311"/>
        <v>0</v>
      </c>
      <c r="AG1010" s="410">
        <f t="shared" si="311"/>
        <v>0</v>
      </c>
      <c r="AH1010" s="410">
        <f t="shared" si="311"/>
        <v>0</v>
      </c>
      <c r="AI1010" s="410">
        <f t="shared" si="311"/>
        <v>0</v>
      </c>
      <c r="AJ1010" s="410">
        <f t="shared" si="311"/>
        <v>0</v>
      </c>
      <c r="AK1010" s="410">
        <f t="shared" si="311"/>
        <v>0</v>
      </c>
      <c r="AL1010" s="410">
        <f t="shared" si="311"/>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12">Z1012</f>
        <v>0</v>
      </c>
      <c r="AA1013" s="410">
        <f t="shared" si="312"/>
        <v>0</v>
      </c>
      <c r="AB1013" s="410">
        <f t="shared" si="312"/>
        <v>0</v>
      </c>
      <c r="AC1013" s="410">
        <f t="shared" si="312"/>
        <v>0</v>
      </c>
      <c r="AD1013" s="410">
        <f t="shared" si="312"/>
        <v>0</v>
      </c>
      <c r="AE1013" s="410">
        <f t="shared" si="312"/>
        <v>0</v>
      </c>
      <c r="AF1013" s="410">
        <f t="shared" si="312"/>
        <v>0</v>
      </c>
      <c r="AG1013" s="410">
        <f t="shared" si="312"/>
        <v>0</v>
      </c>
      <c r="AH1013" s="410">
        <f t="shared" si="312"/>
        <v>0</v>
      </c>
      <c r="AI1013" s="410">
        <f t="shared" si="312"/>
        <v>0</v>
      </c>
      <c r="AJ1013" s="410">
        <f t="shared" si="312"/>
        <v>0</v>
      </c>
      <c r="AK1013" s="410">
        <f t="shared" si="312"/>
        <v>0</v>
      </c>
      <c r="AL1013" s="410">
        <f t="shared" si="312"/>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13">Y1015</f>
        <v>0</v>
      </c>
      <c r="Z1016" s="410">
        <f t="shared" si="313"/>
        <v>0</v>
      </c>
      <c r="AA1016" s="410">
        <f t="shared" si="313"/>
        <v>0</v>
      </c>
      <c r="AB1016" s="410">
        <f t="shared" si="313"/>
        <v>0</v>
      </c>
      <c r="AC1016" s="410">
        <f t="shared" si="313"/>
        <v>0</v>
      </c>
      <c r="AD1016" s="410">
        <f t="shared" si="313"/>
        <v>0</v>
      </c>
      <c r="AE1016" s="410">
        <f t="shared" si="313"/>
        <v>0</v>
      </c>
      <c r="AF1016" s="410">
        <f t="shared" si="313"/>
        <v>0</v>
      </c>
      <c r="AG1016" s="410">
        <f t="shared" si="313"/>
        <v>0</v>
      </c>
      <c r="AH1016" s="410">
        <f t="shared" si="313"/>
        <v>0</v>
      </c>
      <c r="AI1016" s="410">
        <f t="shared" si="313"/>
        <v>0</v>
      </c>
      <c r="AJ1016" s="410">
        <f t="shared" si="313"/>
        <v>0</v>
      </c>
      <c r="AK1016" s="410">
        <f t="shared" si="313"/>
        <v>0</v>
      </c>
      <c r="AL1016" s="410">
        <f t="shared" si="313"/>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 t="shared" ref="Y1021:AL1021" si="314">Y1020</f>
        <v>0</v>
      </c>
      <c r="Z1021" s="410">
        <f t="shared" si="314"/>
        <v>0</v>
      </c>
      <c r="AA1021" s="410">
        <f t="shared" si="314"/>
        <v>0</v>
      </c>
      <c r="AB1021" s="410">
        <f t="shared" si="314"/>
        <v>0</v>
      </c>
      <c r="AC1021" s="410">
        <f t="shared" si="314"/>
        <v>0</v>
      </c>
      <c r="AD1021" s="410">
        <f t="shared" si="314"/>
        <v>0</v>
      </c>
      <c r="AE1021" s="410">
        <f t="shared" si="314"/>
        <v>0</v>
      </c>
      <c r="AF1021" s="410">
        <f t="shared" si="314"/>
        <v>0</v>
      </c>
      <c r="AG1021" s="410">
        <f t="shared" si="314"/>
        <v>0</v>
      </c>
      <c r="AH1021" s="410">
        <f t="shared" si="314"/>
        <v>0</v>
      </c>
      <c r="AI1021" s="410">
        <f t="shared" si="314"/>
        <v>0</v>
      </c>
      <c r="AJ1021" s="410">
        <f t="shared" si="314"/>
        <v>0</v>
      </c>
      <c r="AK1021" s="410">
        <f t="shared" si="314"/>
        <v>0</v>
      </c>
      <c r="AL1021" s="410">
        <f t="shared" si="314"/>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 t="shared" ref="Y1024:AL1024" si="315">Y1023</f>
        <v>0</v>
      </c>
      <c r="Z1024" s="410">
        <f t="shared" si="315"/>
        <v>0</v>
      </c>
      <c r="AA1024" s="410">
        <f t="shared" si="315"/>
        <v>0</v>
      </c>
      <c r="AB1024" s="410">
        <f t="shared" si="315"/>
        <v>0</v>
      </c>
      <c r="AC1024" s="410">
        <f t="shared" si="315"/>
        <v>0</v>
      </c>
      <c r="AD1024" s="410">
        <f t="shared" si="315"/>
        <v>0</v>
      </c>
      <c r="AE1024" s="410">
        <f t="shared" si="315"/>
        <v>0</v>
      </c>
      <c r="AF1024" s="410">
        <f t="shared" si="315"/>
        <v>0</v>
      </c>
      <c r="AG1024" s="410">
        <f t="shared" si="315"/>
        <v>0</v>
      </c>
      <c r="AH1024" s="410">
        <f t="shared" si="315"/>
        <v>0</v>
      </c>
      <c r="AI1024" s="410">
        <f t="shared" si="315"/>
        <v>0</v>
      </c>
      <c r="AJ1024" s="410">
        <f t="shared" si="315"/>
        <v>0</v>
      </c>
      <c r="AK1024" s="410">
        <f t="shared" si="315"/>
        <v>0</v>
      </c>
      <c r="AL1024" s="410">
        <f t="shared" si="315"/>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 t="shared" ref="Y1027:AL1027" si="316">Y1026</f>
        <v>0</v>
      </c>
      <c r="Z1027" s="410">
        <f t="shared" si="316"/>
        <v>0</v>
      </c>
      <c r="AA1027" s="410">
        <f t="shared" si="316"/>
        <v>0</v>
      </c>
      <c r="AB1027" s="410">
        <f t="shared" si="316"/>
        <v>0</v>
      </c>
      <c r="AC1027" s="410">
        <f t="shared" si="316"/>
        <v>0</v>
      </c>
      <c r="AD1027" s="410">
        <f t="shared" si="316"/>
        <v>0</v>
      </c>
      <c r="AE1027" s="410">
        <f t="shared" si="316"/>
        <v>0</v>
      </c>
      <c r="AF1027" s="410">
        <f t="shared" si="316"/>
        <v>0</v>
      </c>
      <c r="AG1027" s="410">
        <f t="shared" si="316"/>
        <v>0</v>
      </c>
      <c r="AH1027" s="410">
        <f t="shared" si="316"/>
        <v>0</v>
      </c>
      <c r="AI1027" s="410">
        <f t="shared" si="316"/>
        <v>0</v>
      </c>
      <c r="AJ1027" s="410">
        <f t="shared" si="316"/>
        <v>0</v>
      </c>
      <c r="AK1027" s="410">
        <f t="shared" si="316"/>
        <v>0</v>
      </c>
      <c r="AL1027" s="410">
        <f t="shared" si="316"/>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 t="shared" ref="Y1030:AL1030" si="317">Y1029</f>
        <v>0</v>
      </c>
      <c r="Z1030" s="410">
        <f t="shared" si="317"/>
        <v>0</v>
      </c>
      <c r="AA1030" s="410">
        <f t="shared" si="317"/>
        <v>0</v>
      </c>
      <c r="AB1030" s="410">
        <f t="shared" si="317"/>
        <v>0</v>
      </c>
      <c r="AC1030" s="410">
        <f t="shared" si="317"/>
        <v>0</v>
      </c>
      <c r="AD1030" s="410">
        <f t="shared" si="317"/>
        <v>0</v>
      </c>
      <c r="AE1030" s="410">
        <f t="shared" si="317"/>
        <v>0</v>
      </c>
      <c r="AF1030" s="410">
        <f t="shared" si="317"/>
        <v>0</v>
      </c>
      <c r="AG1030" s="410">
        <f t="shared" si="317"/>
        <v>0</v>
      </c>
      <c r="AH1030" s="410">
        <f t="shared" si="317"/>
        <v>0</v>
      </c>
      <c r="AI1030" s="410">
        <f t="shared" si="317"/>
        <v>0</v>
      </c>
      <c r="AJ1030" s="410">
        <f t="shared" si="317"/>
        <v>0</v>
      </c>
      <c r="AK1030" s="410">
        <f t="shared" si="317"/>
        <v>0</v>
      </c>
      <c r="AL1030" s="410">
        <f t="shared" si="317"/>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 t="shared" ref="Y1034:AL1034" si="318">Y1033</f>
        <v>0</v>
      </c>
      <c r="Z1034" s="410">
        <f t="shared" si="318"/>
        <v>0</v>
      </c>
      <c r="AA1034" s="410">
        <f t="shared" si="318"/>
        <v>0</v>
      </c>
      <c r="AB1034" s="410">
        <f t="shared" si="318"/>
        <v>0</v>
      </c>
      <c r="AC1034" s="410">
        <f t="shared" si="318"/>
        <v>0</v>
      </c>
      <c r="AD1034" s="410">
        <f t="shared" si="318"/>
        <v>0</v>
      </c>
      <c r="AE1034" s="410">
        <f t="shared" si="318"/>
        <v>0</v>
      </c>
      <c r="AF1034" s="410">
        <f t="shared" si="318"/>
        <v>0</v>
      </c>
      <c r="AG1034" s="410">
        <f t="shared" si="318"/>
        <v>0</v>
      </c>
      <c r="AH1034" s="410">
        <f t="shared" si="318"/>
        <v>0</v>
      </c>
      <c r="AI1034" s="410">
        <f t="shared" si="318"/>
        <v>0</v>
      </c>
      <c r="AJ1034" s="410">
        <f t="shared" si="318"/>
        <v>0</v>
      </c>
      <c r="AK1034" s="410">
        <f t="shared" si="318"/>
        <v>0</v>
      </c>
      <c r="AL1034" s="410">
        <f t="shared" si="318"/>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 t="shared" ref="Y1037:AL1037" si="319">Y1036</f>
        <v>0</v>
      </c>
      <c r="Z1037" s="410">
        <f t="shared" si="319"/>
        <v>0</v>
      </c>
      <c r="AA1037" s="410">
        <f t="shared" si="319"/>
        <v>0</v>
      </c>
      <c r="AB1037" s="410">
        <f t="shared" si="319"/>
        <v>0</v>
      </c>
      <c r="AC1037" s="410">
        <f t="shared" si="319"/>
        <v>0</v>
      </c>
      <c r="AD1037" s="410">
        <f t="shared" si="319"/>
        <v>0</v>
      </c>
      <c r="AE1037" s="410">
        <f t="shared" si="319"/>
        <v>0</v>
      </c>
      <c r="AF1037" s="410">
        <f t="shared" si="319"/>
        <v>0</v>
      </c>
      <c r="AG1037" s="410">
        <f t="shared" si="319"/>
        <v>0</v>
      </c>
      <c r="AH1037" s="410">
        <f t="shared" si="319"/>
        <v>0</v>
      </c>
      <c r="AI1037" s="410">
        <f t="shared" si="319"/>
        <v>0</v>
      </c>
      <c r="AJ1037" s="410">
        <f t="shared" si="319"/>
        <v>0</v>
      </c>
      <c r="AK1037" s="410">
        <f t="shared" si="319"/>
        <v>0</v>
      </c>
      <c r="AL1037" s="410">
        <f t="shared" si="319"/>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 t="shared" ref="Y1040:AL1040" si="320">Y1039</f>
        <v>0</v>
      </c>
      <c r="Z1040" s="410">
        <f t="shared" si="320"/>
        <v>0</v>
      </c>
      <c r="AA1040" s="410">
        <f t="shared" si="320"/>
        <v>0</v>
      </c>
      <c r="AB1040" s="410">
        <f t="shared" si="320"/>
        <v>0</v>
      </c>
      <c r="AC1040" s="410">
        <f t="shared" si="320"/>
        <v>0</v>
      </c>
      <c r="AD1040" s="410">
        <f t="shared" si="320"/>
        <v>0</v>
      </c>
      <c r="AE1040" s="410">
        <f t="shared" si="320"/>
        <v>0</v>
      </c>
      <c r="AF1040" s="410">
        <f t="shared" si="320"/>
        <v>0</v>
      </c>
      <c r="AG1040" s="410">
        <f t="shared" si="320"/>
        <v>0</v>
      </c>
      <c r="AH1040" s="410">
        <f t="shared" si="320"/>
        <v>0</v>
      </c>
      <c r="AI1040" s="410">
        <f t="shared" si="320"/>
        <v>0</v>
      </c>
      <c r="AJ1040" s="410">
        <f t="shared" si="320"/>
        <v>0</v>
      </c>
      <c r="AK1040" s="410">
        <f t="shared" si="320"/>
        <v>0</v>
      </c>
      <c r="AL1040" s="410">
        <f t="shared" si="320"/>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 t="shared" ref="Y1043:AL1043" si="321">Y1042</f>
        <v>0</v>
      </c>
      <c r="Z1043" s="410">
        <f t="shared" si="321"/>
        <v>0</v>
      </c>
      <c r="AA1043" s="410">
        <f t="shared" si="321"/>
        <v>0</v>
      </c>
      <c r="AB1043" s="410">
        <f t="shared" si="321"/>
        <v>0</v>
      </c>
      <c r="AC1043" s="410">
        <f t="shared" si="321"/>
        <v>0</v>
      </c>
      <c r="AD1043" s="410">
        <f t="shared" si="321"/>
        <v>0</v>
      </c>
      <c r="AE1043" s="410">
        <f t="shared" si="321"/>
        <v>0</v>
      </c>
      <c r="AF1043" s="410">
        <f t="shared" si="321"/>
        <v>0</v>
      </c>
      <c r="AG1043" s="410">
        <f t="shared" si="321"/>
        <v>0</v>
      </c>
      <c r="AH1043" s="410">
        <f t="shared" si="321"/>
        <v>0</v>
      </c>
      <c r="AI1043" s="410">
        <f t="shared" si="321"/>
        <v>0</v>
      </c>
      <c r="AJ1043" s="410">
        <f t="shared" si="321"/>
        <v>0</v>
      </c>
      <c r="AK1043" s="410">
        <f t="shared" si="321"/>
        <v>0</v>
      </c>
      <c r="AL1043" s="410">
        <f t="shared" si="321"/>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 t="shared" ref="Y1046:AL1046" si="322">Y1045</f>
        <v>0</v>
      </c>
      <c r="Z1046" s="410">
        <f t="shared" si="322"/>
        <v>0</v>
      </c>
      <c r="AA1046" s="410">
        <f t="shared" si="322"/>
        <v>0</v>
      </c>
      <c r="AB1046" s="410">
        <f t="shared" si="322"/>
        <v>0</v>
      </c>
      <c r="AC1046" s="410">
        <f t="shared" si="322"/>
        <v>0</v>
      </c>
      <c r="AD1046" s="410">
        <f t="shared" si="322"/>
        <v>0</v>
      </c>
      <c r="AE1046" s="410">
        <f t="shared" si="322"/>
        <v>0</v>
      </c>
      <c r="AF1046" s="410">
        <f t="shared" si="322"/>
        <v>0</v>
      </c>
      <c r="AG1046" s="410">
        <f t="shared" si="322"/>
        <v>0</v>
      </c>
      <c r="AH1046" s="410">
        <f t="shared" si="322"/>
        <v>0</v>
      </c>
      <c r="AI1046" s="410">
        <f t="shared" si="322"/>
        <v>0</v>
      </c>
      <c r="AJ1046" s="410">
        <f t="shared" si="322"/>
        <v>0</v>
      </c>
      <c r="AK1046" s="410">
        <f t="shared" si="322"/>
        <v>0</v>
      </c>
      <c r="AL1046" s="410">
        <f t="shared" si="322"/>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 t="shared" ref="Y1049:AL1049" si="323">Y1048</f>
        <v>0</v>
      </c>
      <c r="Z1049" s="410">
        <f t="shared" si="323"/>
        <v>0</v>
      </c>
      <c r="AA1049" s="410">
        <f t="shared" si="323"/>
        <v>0</v>
      </c>
      <c r="AB1049" s="410">
        <f t="shared" si="323"/>
        <v>0</v>
      </c>
      <c r="AC1049" s="410">
        <f t="shared" si="323"/>
        <v>0</v>
      </c>
      <c r="AD1049" s="410">
        <f t="shared" si="323"/>
        <v>0</v>
      </c>
      <c r="AE1049" s="410">
        <f t="shared" si="323"/>
        <v>0</v>
      </c>
      <c r="AF1049" s="410">
        <f t="shared" si="323"/>
        <v>0</v>
      </c>
      <c r="AG1049" s="410">
        <f t="shared" si="323"/>
        <v>0</v>
      </c>
      <c r="AH1049" s="410">
        <f t="shared" si="323"/>
        <v>0</v>
      </c>
      <c r="AI1049" s="410">
        <f t="shared" si="323"/>
        <v>0</v>
      </c>
      <c r="AJ1049" s="410">
        <f t="shared" si="323"/>
        <v>0</v>
      </c>
      <c r="AK1049" s="410">
        <f t="shared" si="323"/>
        <v>0</v>
      </c>
      <c r="AL1049" s="410">
        <f t="shared" si="323"/>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 t="shared" ref="Y1052:AL1052" si="324">Y1051</f>
        <v>0</v>
      </c>
      <c r="Z1052" s="410">
        <f t="shared" si="324"/>
        <v>0</v>
      </c>
      <c r="AA1052" s="410">
        <f t="shared" si="324"/>
        <v>0</v>
      </c>
      <c r="AB1052" s="410">
        <f t="shared" si="324"/>
        <v>0</v>
      </c>
      <c r="AC1052" s="410">
        <f t="shared" si="324"/>
        <v>0</v>
      </c>
      <c r="AD1052" s="410">
        <f t="shared" si="324"/>
        <v>0</v>
      </c>
      <c r="AE1052" s="410">
        <f t="shared" si="324"/>
        <v>0</v>
      </c>
      <c r="AF1052" s="410">
        <f t="shared" si="324"/>
        <v>0</v>
      </c>
      <c r="AG1052" s="410">
        <f t="shared" si="324"/>
        <v>0</v>
      </c>
      <c r="AH1052" s="410">
        <f t="shared" si="324"/>
        <v>0</v>
      </c>
      <c r="AI1052" s="410">
        <f t="shared" si="324"/>
        <v>0</v>
      </c>
      <c r="AJ1052" s="410">
        <f t="shared" si="324"/>
        <v>0</v>
      </c>
      <c r="AK1052" s="410">
        <f t="shared" si="324"/>
        <v>0</v>
      </c>
      <c r="AL1052" s="410">
        <f t="shared" si="324"/>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 t="shared" ref="Y1055:AL1055" si="325">Y1054</f>
        <v>0</v>
      </c>
      <c r="Z1055" s="410">
        <f t="shared" si="325"/>
        <v>0</v>
      </c>
      <c r="AA1055" s="410">
        <f t="shared" si="325"/>
        <v>0</v>
      </c>
      <c r="AB1055" s="410">
        <f t="shared" si="325"/>
        <v>0</v>
      </c>
      <c r="AC1055" s="410">
        <f t="shared" si="325"/>
        <v>0</v>
      </c>
      <c r="AD1055" s="410">
        <f t="shared" si="325"/>
        <v>0</v>
      </c>
      <c r="AE1055" s="410">
        <f t="shared" si="325"/>
        <v>0</v>
      </c>
      <c r="AF1055" s="410">
        <f t="shared" si="325"/>
        <v>0</v>
      </c>
      <c r="AG1055" s="410">
        <f t="shared" si="325"/>
        <v>0</v>
      </c>
      <c r="AH1055" s="410">
        <f t="shared" si="325"/>
        <v>0</v>
      </c>
      <c r="AI1055" s="410">
        <f t="shared" si="325"/>
        <v>0</v>
      </c>
      <c r="AJ1055" s="410">
        <f t="shared" si="325"/>
        <v>0</v>
      </c>
      <c r="AK1055" s="410">
        <f t="shared" si="325"/>
        <v>0</v>
      </c>
      <c r="AL1055" s="410">
        <f t="shared" si="325"/>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 t="shared" ref="Y1059:AL1059" si="326">Y1058</f>
        <v>0</v>
      </c>
      <c r="Z1059" s="410">
        <f t="shared" si="326"/>
        <v>0</v>
      </c>
      <c r="AA1059" s="410">
        <f t="shared" si="326"/>
        <v>0</v>
      </c>
      <c r="AB1059" s="410">
        <f t="shared" si="326"/>
        <v>0</v>
      </c>
      <c r="AC1059" s="410">
        <f t="shared" si="326"/>
        <v>0</v>
      </c>
      <c r="AD1059" s="410">
        <f t="shared" si="326"/>
        <v>0</v>
      </c>
      <c r="AE1059" s="410">
        <f t="shared" si="326"/>
        <v>0</v>
      </c>
      <c r="AF1059" s="410">
        <f t="shared" si="326"/>
        <v>0</v>
      </c>
      <c r="AG1059" s="410">
        <f t="shared" si="326"/>
        <v>0</v>
      </c>
      <c r="AH1059" s="410">
        <f t="shared" si="326"/>
        <v>0</v>
      </c>
      <c r="AI1059" s="410">
        <f t="shared" si="326"/>
        <v>0</v>
      </c>
      <c r="AJ1059" s="410">
        <f t="shared" si="326"/>
        <v>0</v>
      </c>
      <c r="AK1059" s="410">
        <f t="shared" si="326"/>
        <v>0</v>
      </c>
      <c r="AL1059" s="410">
        <f t="shared" si="326"/>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 t="shared" ref="Y1062:AL1062" si="327">Y1061</f>
        <v>0</v>
      </c>
      <c r="Z1062" s="410">
        <f t="shared" si="327"/>
        <v>0</v>
      </c>
      <c r="AA1062" s="410">
        <f t="shared" si="327"/>
        <v>0</v>
      </c>
      <c r="AB1062" s="410">
        <f t="shared" si="327"/>
        <v>0</v>
      </c>
      <c r="AC1062" s="410">
        <f t="shared" si="327"/>
        <v>0</v>
      </c>
      <c r="AD1062" s="410">
        <f t="shared" si="327"/>
        <v>0</v>
      </c>
      <c r="AE1062" s="410">
        <f t="shared" si="327"/>
        <v>0</v>
      </c>
      <c r="AF1062" s="410">
        <f t="shared" si="327"/>
        <v>0</v>
      </c>
      <c r="AG1062" s="410">
        <f t="shared" si="327"/>
        <v>0</v>
      </c>
      <c r="AH1062" s="410">
        <f t="shared" si="327"/>
        <v>0</v>
      </c>
      <c r="AI1062" s="410">
        <f t="shared" si="327"/>
        <v>0</v>
      </c>
      <c r="AJ1062" s="410">
        <f t="shared" si="327"/>
        <v>0</v>
      </c>
      <c r="AK1062" s="410">
        <f t="shared" si="327"/>
        <v>0</v>
      </c>
      <c r="AL1062" s="410">
        <f t="shared" si="327"/>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 t="shared" ref="Y1065:AL1065" si="328">Y1064</f>
        <v>0</v>
      </c>
      <c r="Z1065" s="410">
        <f t="shared" si="328"/>
        <v>0</v>
      </c>
      <c r="AA1065" s="410">
        <f t="shared" si="328"/>
        <v>0</v>
      </c>
      <c r="AB1065" s="410">
        <f t="shared" si="328"/>
        <v>0</v>
      </c>
      <c r="AC1065" s="410">
        <f t="shared" si="328"/>
        <v>0</v>
      </c>
      <c r="AD1065" s="410">
        <f t="shared" si="328"/>
        <v>0</v>
      </c>
      <c r="AE1065" s="410">
        <f t="shared" si="328"/>
        <v>0</v>
      </c>
      <c r="AF1065" s="410">
        <f t="shared" si="328"/>
        <v>0</v>
      </c>
      <c r="AG1065" s="410">
        <f t="shared" si="328"/>
        <v>0</v>
      </c>
      <c r="AH1065" s="410">
        <f t="shared" si="328"/>
        <v>0</v>
      </c>
      <c r="AI1065" s="410">
        <f t="shared" si="328"/>
        <v>0</v>
      </c>
      <c r="AJ1065" s="410">
        <f t="shared" si="328"/>
        <v>0</v>
      </c>
      <c r="AK1065" s="410">
        <f t="shared" si="328"/>
        <v>0</v>
      </c>
      <c r="AL1065" s="410">
        <f t="shared" si="328"/>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 t="shared" ref="Y1069:AL1069" si="329">Y1068</f>
        <v>0</v>
      </c>
      <c r="Z1069" s="410">
        <f t="shared" si="329"/>
        <v>0</v>
      </c>
      <c r="AA1069" s="410">
        <f t="shared" si="329"/>
        <v>0</v>
      </c>
      <c r="AB1069" s="410">
        <f t="shared" si="329"/>
        <v>0</v>
      </c>
      <c r="AC1069" s="410">
        <f t="shared" si="329"/>
        <v>0</v>
      </c>
      <c r="AD1069" s="410">
        <f t="shared" si="329"/>
        <v>0</v>
      </c>
      <c r="AE1069" s="410">
        <f t="shared" si="329"/>
        <v>0</v>
      </c>
      <c r="AF1069" s="410">
        <f t="shared" si="329"/>
        <v>0</v>
      </c>
      <c r="AG1069" s="410">
        <f t="shared" si="329"/>
        <v>0</v>
      </c>
      <c r="AH1069" s="410">
        <f t="shared" si="329"/>
        <v>0</v>
      </c>
      <c r="AI1069" s="410">
        <f t="shared" si="329"/>
        <v>0</v>
      </c>
      <c r="AJ1069" s="410">
        <f t="shared" si="329"/>
        <v>0</v>
      </c>
      <c r="AK1069" s="410">
        <f t="shared" si="329"/>
        <v>0</v>
      </c>
      <c r="AL1069" s="410">
        <f t="shared" si="329"/>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 t="shared" ref="Y1072:AL1072" si="330">Y1071</f>
        <v>0</v>
      </c>
      <c r="Z1072" s="410">
        <f t="shared" si="330"/>
        <v>0</v>
      </c>
      <c r="AA1072" s="410">
        <f t="shared" si="330"/>
        <v>0</v>
      </c>
      <c r="AB1072" s="410">
        <f t="shared" si="330"/>
        <v>0</v>
      </c>
      <c r="AC1072" s="410">
        <f t="shared" si="330"/>
        <v>0</v>
      </c>
      <c r="AD1072" s="410">
        <f t="shared" si="330"/>
        <v>0</v>
      </c>
      <c r="AE1072" s="410">
        <f t="shared" si="330"/>
        <v>0</v>
      </c>
      <c r="AF1072" s="410">
        <f t="shared" si="330"/>
        <v>0</v>
      </c>
      <c r="AG1072" s="410">
        <f t="shared" si="330"/>
        <v>0</v>
      </c>
      <c r="AH1072" s="410">
        <f t="shared" si="330"/>
        <v>0</v>
      </c>
      <c r="AI1072" s="410">
        <f t="shared" si="330"/>
        <v>0</v>
      </c>
      <c r="AJ1072" s="410">
        <f t="shared" si="330"/>
        <v>0</v>
      </c>
      <c r="AK1072" s="410">
        <f t="shared" si="330"/>
        <v>0</v>
      </c>
      <c r="AL1072" s="410">
        <f t="shared" si="330"/>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 t="shared" ref="Y1075:AL1075" si="331">Y1074</f>
        <v>0</v>
      </c>
      <c r="Z1075" s="410">
        <f t="shared" si="331"/>
        <v>0</v>
      </c>
      <c r="AA1075" s="410">
        <f t="shared" si="331"/>
        <v>0</v>
      </c>
      <c r="AB1075" s="410">
        <f t="shared" si="331"/>
        <v>0</v>
      </c>
      <c r="AC1075" s="410">
        <f t="shared" si="331"/>
        <v>0</v>
      </c>
      <c r="AD1075" s="410">
        <f t="shared" si="331"/>
        <v>0</v>
      </c>
      <c r="AE1075" s="410">
        <f t="shared" si="331"/>
        <v>0</v>
      </c>
      <c r="AF1075" s="410">
        <f t="shared" si="331"/>
        <v>0</v>
      </c>
      <c r="AG1075" s="410">
        <f t="shared" si="331"/>
        <v>0</v>
      </c>
      <c r="AH1075" s="410">
        <f t="shared" si="331"/>
        <v>0</v>
      </c>
      <c r="AI1075" s="410">
        <f t="shared" si="331"/>
        <v>0</v>
      </c>
      <c r="AJ1075" s="410">
        <f t="shared" si="331"/>
        <v>0</v>
      </c>
      <c r="AK1075" s="410">
        <f t="shared" si="331"/>
        <v>0</v>
      </c>
      <c r="AL1075" s="410">
        <f t="shared" si="331"/>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 t="shared" ref="Y1078:AL1078" si="332">Y1077</f>
        <v>0</v>
      </c>
      <c r="Z1078" s="410">
        <f t="shared" si="332"/>
        <v>0</v>
      </c>
      <c r="AA1078" s="410">
        <f t="shared" si="332"/>
        <v>0</v>
      </c>
      <c r="AB1078" s="410">
        <f t="shared" si="332"/>
        <v>0</v>
      </c>
      <c r="AC1078" s="410">
        <f t="shared" si="332"/>
        <v>0</v>
      </c>
      <c r="AD1078" s="410">
        <f t="shared" si="332"/>
        <v>0</v>
      </c>
      <c r="AE1078" s="410">
        <f t="shared" si="332"/>
        <v>0</v>
      </c>
      <c r="AF1078" s="410">
        <f t="shared" si="332"/>
        <v>0</v>
      </c>
      <c r="AG1078" s="410">
        <f t="shared" si="332"/>
        <v>0</v>
      </c>
      <c r="AH1078" s="410">
        <f t="shared" si="332"/>
        <v>0</v>
      </c>
      <c r="AI1078" s="410">
        <f t="shared" si="332"/>
        <v>0</v>
      </c>
      <c r="AJ1078" s="410">
        <f t="shared" si="332"/>
        <v>0</v>
      </c>
      <c r="AK1078" s="410">
        <f t="shared" si="332"/>
        <v>0</v>
      </c>
      <c r="AL1078" s="410">
        <f t="shared" si="332"/>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 t="shared" ref="Y1081:AL1081" si="333">Y1080</f>
        <v>0</v>
      </c>
      <c r="Z1081" s="410">
        <f t="shared" si="333"/>
        <v>0</v>
      </c>
      <c r="AA1081" s="410">
        <f t="shared" si="333"/>
        <v>0</v>
      </c>
      <c r="AB1081" s="410">
        <f t="shared" si="333"/>
        <v>0</v>
      </c>
      <c r="AC1081" s="410">
        <f t="shared" si="333"/>
        <v>0</v>
      </c>
      <c r="AD1081" s="410">
        <f t="shared" si="333"/>
        <v>0</v>
      </c>
      <c r="AE1081" s="410">
        <f t="shared" si="333"/>
        <v>0</v>
      </c>
      <c r="AF1081" s="410">
        <f t="shared" si="333"/>
        <v>0</v>
      </c>
      <c r="AG1081" s="410">
        <f t="shared" si="333"/>
        <v>0</v>
      </c>
      <c r="AH1081" s="410">
        <f t="shared" si="333"/>
        <v>0</v>
      </c>
      <c r="AI1081" s="410">
        <f t="shared" si="333"/>
        <v>0</v>
      </c>
      <c r="AJ1081" s="410">
        <f t="shared" si="333"/>
        <v>0</v>
      </c>
      <c r="AK1081" s="410">
        <f t="shared" si="333"/>
        <v>0</v>
      </c>
      <c r="AL1081" s="410">
        <f t="shared" si="333"/>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 t="shared" ref="Y1084:AL1084" si="334">Y1083</f>
        <v>0</v>
      </c>
      <c r="Z1084" s="410">
        <f t="shared" si="334"/>
        <v>0</v>
      </c>
      <c r="AA1084" s="410">
        <f t="shared" si="334"/>
        <v>0</v>
      </c>
      <c r="AB1084" s="410">
        <f t="shared" si="334"/>
        <v>0</v>
      </c>
      <c r="AC1084" s="410">
        <f t="shared" si="334"/>
        <v>0</v>
      </c>
      <c r="AD1084" s="410">
        <f t="shared" si="334"/>
        <v>0</v>
      </c>
      <c r="AE1084" s="410">
        <f t="shared" si="334"/>
        <v>0</v>
      </c>
      <c r="AF1084" s="410">
        <f t="shared" si="334"/>
        <v>0</v>
      </c>
      <c r="AG1084" s="410">
        <f t="shared" si="334"/>
        <v>0</v>
      </c>
      <c r="AH1084" s="410">
        <f t="shared" si="334"/>
        <v>0</v>
      </c>
      <c r="AI1084" s="410">
        <f t="shared" si="334"/>
        <v>0</v>
      </c>
      <c r="AJ1084" s="410">
        <f t="shared" si="334"/>
        <v>0</v>
      </c>
      <c r="AK1084" s="410">
        <f t="shared" si="334"/>
        <v>0</v>
      </c>
      <c r="AL1084" s="410">
        <f t="shared" si="334"/>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 t="shared" ref="Y1087:AL1087" si="335">Y1086</f>
        <v>0</v>
      </c>
      <c r="Z1087" s="410">
        <f t="shared" si="335"/>
        <v>0</v>
      </c>
      <c r="AA1087" s="410">
        <f t="shared" si="335"/>
        <v>0</v>
      </c>
      <c r="AB1087" s="410">
        <f t="shared" si="335"/>
        <v>0</v>
      </c>
      <c r="AC1087" s="410">
        <f t="shared" si="335"/>
        <v>0</v>
      </c>
      <c r="AD1087" s="410">
        <f t="shared" si="335"/>
        <v>0</v>
      </c>
      <c r="AE1087" s="410">
        <f t="shared" si="335"/>
        <v>0</v>
      </c>
      <c r="AF1087" s="410">
        <f t="shared" si="335"/>
        <v>0</v>
      </c>
      <c r="AG1087" s="410">
        <f t="shared" si="335"/>
        <v>0</v>
      </c>
      <c r="AH1087" s="410">
        <f t="shared" si="335"/>
        <v>0</v>
      </c>
      <c r="AI1087" s="410">
        <f t="shared" si="335"/>
        <v>0</v>
      </c>
      <c r="AJ1087" s="410">
        <f t="shared" si="335"/>
        <v>0</v>
      </c>
      <c r="AK1087" s="410">
        <f t="shared" si="335"/>
        <v>0</v>
      </c>
      <c r="AL1087" s="410">
        <f t="shared" si="335"/>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 t="shared" ref="Y1090:AL1090" si="336">Y1089</f>
        <v>0</v>
      </c>
      <c r="Z1090" s="410">
        <f t="shared" si="336"/>
        <v>0</v>
      </c>
      <c r="AA1090" s="410">
        <f t="shared" si="336"/>
        <v>0</v>
      </c>
      <c r="AB1090" s="410">
        <f t="shared" si="336"/>
        <v>0</v>
      </c>
      <c r="AC1090" s="410">
        <f t="shared" si="336"/>
        <v>0</v>
      </c>
      <c r="AD1090" s="410">
        <f t="shared" si="336"/>
        <v>0</v>
      </c>
      <c r="AE1090" s="410">
        <f t="shared" si="336"/>
        <v>0</v>
      </c>
      <c r="AF1090" s="410">
        <f t="shared" si="336"/>
        <v>0</v>
      </c>
      <c r="AG1090" s="410">
        <f t="shared" si="336"/>
        <v>0</v>
      </c>
      <c r="AH1090" s="410">
        <f t="shared" si="336"/>
        <v>0</v>
      </c>
      <c r="AI1090" s="410">
        <f t="shared" si="336"/>
        <v>0</v>
      </c>
      <c r="AJ1090" s="410">
        <f t="shared" si="336"/>
        <v>0</v>
      </c>
      <c r="AK1090" s="410">
        <f t="shared" si="336"/>
        <v>0</v>
      </c>
      <c r="AL1090" s="410">
        <f t="shared" si="336"/>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 t="shared" ref="Y1093:AL1093" si="337">Y1092</f>
        <v>0</v>
      </c>
      <c r="Z1093" s="410">
        <f t="shared" si="337"/>
        <v>0</v>
      </c>
      <c r="AA1093" s="410">
        <f t="shared" si="337"/>
        <v>0</v>
      </c>
      <c r="AB1093" s="410">
        <f t="shared" si="337"/>
        <v>0</v>
      </c>
      <c r="AC1093" s="410">
        <f t="shared" si="337"/>
        <v>0</v>
      </c>
      <c r="AD1093" s="410">
        <f t="shared" si="337"/>
        <v>0</v>
      </c>
      <c r="AE1093" s="410">
        <f t="shared" si="337"/>
        <v>0</v>
      </c>
      <c r="AF1093" s="410">
        <f t="shared" si="337"/>
        <v>0</v>
      </c>
      <c r="AG1093" s="410">
        <f t="shared" si="337"/>
        <v>0</v>
      </c>
      <c r="AH1093" s="410">
        <f t="shared" si="337"/>
        <v>0</v>
      </c>
      <c r="AI1093" s="410">
        <f t="shared" si="337"/>
        <v>0</v>
      </c>
      <c r="AJ1093" s="410">
        <f t="shared" si="337"/>
        <v>0</v>
      </c>
      <c r="AK1093" s="410">
        <f t="shared" si="337"/>
        <v>0</v>
      </c>
      <c r="AL1093" s="410">
        <f t="shared" si="337"/>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 t="shared" ref="Y1096:AL1096" si="338">Y1095</f>
        <v>0</v>
      </c>
      <c r="Z1096" s="410">
        <f t="shared" si="338"/>
        <v>0</v>
      </c>
      <c r="AA1096" s="410">
        <f t="shared" si="338"/>
        <v>0</v>
      </c>
      <c r="AB1096" s="410">
        <f t="shared" si="338"/>
        <v>0</v>
      </c>
      <c r="AC1096" s="410">
        <f t="shared" si="338"/>
        <v>0</v>
      </c>
      <c r="AD1096" s="410">
        <f t="shared" si="338"/>
        <v>0</v>
      </c>
      <c r="AE1096" s="410">
        <f t="shared" si="338"/>
        <v>0</v>
      </c>
      <c r="AF1096" s="410">
        <f t="shared" si="338"/>
        <v>0</v>
      </c>
      <c r="AG1096" s="410">
        <f t="shared" si="338"/>
        <v>0</v>
      </c>
      <c r="AH1096" s="410">
        <f t="shared" si="338"/>
        <v>0</v>
      </c>
      <c r="AI1096" s="410">
        <f t="shared" si="338"/>
        <v>0</v>
      </c>
      <c r="AJ1096" s="410">
        <f t="shared" si="338"/>
        <v>0</v>
      </c>
      <c r="AK1096" s="410">
        <f t="shared" si="338"/>
        <v>0</v>
      </c>
      <c r="AL1096" s="410">
        <f t="shared" si="338"/>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 t="shared" ref="Y1099:AL1099" si="339">Y1098</f>
        <v>0</v>
      </c>
      <c r="Z1099" s="410">
        <f t="shared" si="339"/>
        <v>0</v>
      </c>
      <c r="AA1099" s="410">
        <f t="shared" si="339"/>
        <v>0</v>
      </c>
      <c r="AB1099" s="410">
        <f t="shared" si="339"/>
        <v>0</v>
      </c>
      <c r="AC1099" s="410">
        <f t="shared" si="339"/>
        <v>0</v>
      </c>
      <c r="AD1099" s="410">
        <f t="shared" si="339"/>
        <v>0</v>
      </c>
      <c r="AE1099" s="410">
        <f t="shared" si="339"/>
        <v>0</v>
      </c>
      <c r="AF1099" s="410">
        <f t="shared" si="339"/>
        <v>0</v>
      </c>
      <c r="AG1099" s="410">
        <f t="shared" si="339"/>
        <v>0</v>
      </c>
      <c r="AH1099" s="410">
        <f t="shared" si="339"/>
        <v>0</v>
      </c>
      <c r="AI1099" s="410">
        <f t="shared" si="339"/>
        <v>0</v>
      </c>
      <c r="AJ1099" s="410">
        <f t="shared" si="339"/>
        <v>0</v>
      </c>
      <c r="AK1099" s="410">
        <f t="shared" si="339"/>
        <v>0</v>
      </c>
      <c r="AL1099" s="410">
        <f t="shared" si="339"/>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 t="shared" ref="Y1102:AL1102" si="340">Y1101</f>
        <v>0</v>
      </c>
      <c r="Z1102" s="410">
        <f t="shared" si="340"/>
        <v>0</v>
      </c>
      <c r="AA1102" s="410">
        <f t="shared" si="340"/>
        <v>0</v>
      </c>
      <c r="AB1102" s="410">
        <f t="shared" si="340"/>
        <v>0</v>
      </c>
      <c r="AC1102" s="410">
        <f t="shared" si="340"/>
        <v>0</v>
      </c>
      <c r="AD1102" s="410">
        <f t="shared" si="340"/>
        <v>0</v>
      </c>
      <c r="AE1102" s="410">
        <f t="shared" si="340"/>
        <v>0</v>
      </c>
      <c r="AF1102" s="410">
        <f t="shared" si="340"/>
        <v>0</v>
      </c>
      <c r="AG1102" s="410">
        <f t="shared" si="340"/>
        <v>0</v>
      </c>
      <c r="AH1102" s="410">
        <f t="shared" si="340"/>
        <v>0</v>
      </c>
      <c r="AI1102" s="410">
        <f t="shared" si="340"/>
        <v>0</v>
      </c>
      <c r="AJ1102" s="410">
        <f t="shared" si="340"/>
        <v>0</v>
      </c>
      <c r="AK1102" s="410">
        <f t="shared" si="340"/>
        <v>0</v>
      </c>
      <c r="AL1102" s="410">
        <f t="shared" si="340"/>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 t="shared" ref="Y1105:AL1105" si="341">Y1104</f>
        <v>0</v>
      </c>
      <c r="Z1105" s="410">
        <f t="shared" si="341"/>
        <v>0</v>
      </c>
      <c r="AA1105" s="410">
        <f t="shared" si="341"/>
        <v>0</v>
      </c>
      <c r="AB1105" s="410">
        <f t="shared" si="341"/>
        <v>0</v>
      </c>
      <c r="AC1105" s="410">
        <f t="shared" si="341"/>
        <v>0</v>
      </c>
      <c r="AD1105" s="410">
        <f t="shared" si="341"/>
        <v>0</v>
      </c>
      <c r="AE1105" s="410">
        <f t="shared" si="341"/>
        <v>0</v>
      </c>
      <c r="AF1105" s="410">
        <f t="shared" si="341"/>
        <v>0</v>
      </c>
      <c r="AG1105" s="410">
        <f t="shared" si="341"/>
        <v>0</v>
      </c>
      <c r="AH1105" s="410">
        <f t="shared" si="341"/>
        <v>0</v>
      </c>
      <c r="AI1105" s="410">
        <f t="shared" si="341"/>
        <v>0</v>
      </c>
      <c r="AJ1105" s="410">
        <f t="shared" si="341"/>
        <v>0</v>
      </c>
      <c r="AK1105" s="410">
        <f t="shared" si="341"/>
        <v>0</v>
      </c>
      <c r="AL1105" s="410">
        <f t="shared" si="341"/>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 t="shared" ref="Y1108:AL1108" si="342">Y1107</f>
        <v>0</v>
      </c>
      <c r="Z1108" s="410">
        <f t="shared" si="342"/>
        <v>0</v>
      </c>
      <c r="AA1108" s="410">
        <f t="shared" si="342"/>
        <v>0</v>
      </c>
      <c r="AB1108" s="410">
        <f t="shared" si="342"/>
        <v>0</v>
      </c>
      <c r="AC1108" s="410">
        <f t="shared" si="342"/>
        <v>0</v>
      </c>
      <c r="AD1108" s="410">
        <f t="shared" si="342"/>
        <v>0</v>
      </c>
      <c r="AE1108" s="410">
        <f t="shared" si="342"/>
        <v>0</v>
      </c>
      <c r="AF1108" s="410">
        <f t="shared" si="342"/>
        <v>0</v>
      </c>
      <c r="AG1108" s="410">
        <f t="shared" si="342"/>
        <v>0</v>
      </c>
      <c r="AH1108" s="410">
        <f t="shared" si="342"/>
        <v>0</v>
      </c>
      <c r="AI1108" s="410">
        <f t="shared" si="342"/>
        <v>0</v>
      </c>
      <c r="AJ1108" s="410">
        <f t="shared" si="342"/>
        <v>0</v>
      </c>
      <c r="AK1108" s="410">
        <f t="shared" si="342"/>
        <v>0</v>
      </c>
      <c r="AL1108" s="410">
        <f t="shared" si="342"/>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7">
        <f t="shared" ref="AM1114:AM1123" si="343">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7">
        <f t="shared" si="343"/>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7">
        <f t="shared" si="343"/>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7">
        <f t="shared" si="343"/>
        <v>0</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4">Y212*Y1113</f>
        <v>0</v>
      </c>
      <c r="Z1118" s="377">
        <f t="shared" si="344"/>
        <v>0</v>
      </c>
      <c r="AA1118" s="377">
        <f t="shared" si="344"/>
        <v>0</v>
      </c>
      <c r="AB1118" s="377">
        <f t="shared" si="344"/>
        <v>0</v>
      </c>
      <c r="AC1118" s="377">
        <f t="shared" si="344"/>
        <v>0</v>
      </c>
      <c r="AD1118" s="377">
        <f t="shared" si="344"/>
        <v>0</v>
      </c>
      <c r="AE1118" s="377">
        <f t="shared" si="344"/>
        <v>0</v>
      </c>
      <c r="AF1118" s="377">
        <f t="shared" si="344"/>
        <v>0</v>
      </c>
      <c r="AG1118" s="377">
        <f t="shared" si="344"/>
        <v>0</v>
      </c>
      <c r="AH1118" s="377">
        <f t="shared" si="344"/>
        <v>0</v>
      </c>
      <c r="AI1118" s="377">
        <f t="shared" si="344"/>
        <v>0</v>
      </c>
      <c r="AJ1118" s="377">
        <f t="shared" si="344"/>
        <v>0</v>
      </c>
      <c r="AK1118" s="377">
        <f t="shared" si="344"/>
        <v>0</v>
      </c>
      <c r="AL1118" s="377">
        <f t="shared" si="344"/>
        <v>0</v>
      </c>
      <c r="AM1118" s="627">
        <f t="shared" si="343"/>
        <v>0</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5">Y395*Y1113</f>
        <v>0</v>
      </c>
      <c r="Z1119" s="377">
        <f t="shared" si="345"/>
        <v>0</v>
      </c>
      <c r="AA1119" s="377">
        <f t="shared" si="345"/>
        <v>0</v>
      </c>
      <c r="AB1119" s="377">
        <f t="shared" si="345"/>
        <v>0</v>
      </c>
      <c r="AC1119" s="377">
        <f t="shared" si="345"/>
        <v>0</v>
      </c>
      <c r="AD1119" s="377">
        <f t="shared" si="345"/>
        <v>0</v>
      </c>
      <c r="AE1119" s="377">
        <f t="shared" si="345"/>
        <v>0</v>
      </c>
      <c r="AF1119" s="377">
        <f t="shared" si="345"/>
        <v>0</v>
      </c>
      <c r="AG1119" s="377">
        <f t="shared" si="345"/>
        <v>0</v>
      </c>
      <c r="AH1119" s="377">
        <f t="shared" si="345"/>
        <v>0</v>
      </c>
      <c r="AI1119" s="377">
        <f t="shared" si="345"/>
        <v>0</v>
      </c>
      <c r="AJ1119" s="377">
        <f t="shared" si="345"/>
        <v>0</v>
      </c>
      <c r="AK1119" s="377">
        <f t="shared" si="345"/>
        <v>0</v>
      </c>
      <c r="AL1119" s="377">
        <f t="shared" si="345"/>
        <v>0</v>
      </c>
      <c r="AM1119" s="627">
        <f t="shared" si="343"/>
        <v>0</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6">Y578*Y1113</f>
        <v>0</v>
      </c>
      <c r="Z1120" s="377">
        <f t="shared" si="346"/>
        <v>0</v>
      </c>
      <c r="AA1120" s="377">
        <f t="shared" si="346"/>
        <v>0</v>
      </c>
      <c r="AB1120" s="377">
        <f t="shared" si="346"/>
        <v>0</v>
      </c>
      <c r="AC1120" s="377">
        <f t="shared" si="346"/>
        <v>0</v>
      </c>
      <c r="AD1120" s="377">
        <f t="shared" si="346"/>
        <v>0</v>
      </c>
      <c r="AE1120" s="377">
        <f t="shared" si="346"/>
        <v>0</v>
      </c>
      <c r="AF1120" s="377">
        <f t="shared" si="346"/>
        <v>0</v>
      </c>
      <c r="AG1120" s="377">
        <f t="shared" si="346"/>
        <v>0</v>
      </c>
      <c r="AH1120" s="377">
        <f t="shared" si="346"/>
        <v>0</v>
      </c>
      <c r="AI1120" s="377">
        <f t="shared" si="346"/>
        <v>0</v>
      </c>
      <c r="AJ1120" s="377">
        <f t="shared" si="346"/>
        <v>0</v>
      </c>
      <c r="AK1120" s="377">
        <f t="shared" si="346"/>
        <v>0</v>
      </c>
      <c r="AL1120" s="377">
        <f t="shared" si="346"/>
        <v>0</v>
      </c>
      <c r="AM1120" s="627">
        <f t="shared" si="343"/>
        <v>0</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7">Y761*Y1113</f>
        <v>0</v>
      </c>
      <c r="Z1121" s="377">
        <f t="shared" si="347"/>
        <v>0</v>
      </c>
      <c r="AA1121" s="377">
        <f t="shared" si="347"/>
        <v>0</v>
      </c>
      <c r="AB1121" s="377">
        <f t="shared" si="347"/>
        <v>0</v>
      </c>
      <c r="AC1121" s="377">
        <f t="shared" si="347"/>
        <v>0</v>
      </c>
      <c r="AD1121" s="377">
        <f t="shared" si="347"/>
        <v>0</v>
      </c>
      <c r="AE1121" s="377">
        <f t="shared" si="347"/>
        <v>0</v>
      </c>
      <c r="AF1121" s="377">
        <f t="shared" si="347"/>
        <v>0</v>
      </c>
      <c r="AG1121" s="377">
        <f t="shared" si="347"/>
        <v>0</v>
      </c>
      <c r="AH1121" s="377">
        <f t="shared" si="347"/>
        <v>0</v>
      </c>
      <c r="AI1121" s="377">
        <f t="shared" si="347"/>
        <v>0</v>
      </c>
      <c r="AJ1121" s="377">
        <f t="shared" si="347"/>
        <v>0</v>
      </c>
      <c r="AK1121" s="377">
        <f t="shared" si="347"/>
        <v>0</v>
      </c>
      <c r="AL1121" s="377">
        <f t="shared" si="347"/>
        <v>0</v>
      </c>
      <c r="AM1121" s="627">
        <f t="shared" si="343"/>
        <v>0</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8">Y944*Y1113</f>
        <v>0</v>
      </c>
      <c r="Z1122" s="377">
        <f t="shared" si="348"/>
        <v>0</v>
      </c>
      <c r="AA1122" s="377">
        <f t="shared" si="348"/>
        <v>0</v>
      </c>
      <c r="AB1122" s="377">
        <f t="shared" si="348"/>
        <v>0</v>
      </c>
      <c r="AC1122" s="377">
        <f t="shared" si="348"/>
        <v>0</v>
      </c>
      <c r="AD1122" s="377">
        <f t="shared" si="348"/>
        <v>0</v>
      </c>
      <c r="AE1122" s="377">
        <f t="shared" si="348"/>
        <v>0</v>
      </c>
      <c r="AF1122" s="377">
        <f t="shared" si="348"/>
        <v>0</v>
      </c>
      <c r="AG1122" s="377">
        <f t="shared" si="348"/>
        <v>0</v>
      </c>
      <c r="AH1122" s="377">
        <f t="shared" si="348"/>
        <v>0</v>
      </c>
      <c r="AI1122" s="377">
        <f t="shared" si="348"/>
        <v>0</v>
      </c>
      <c r="AJ1122" s="377">
        <f t="shared" si="348"/>
        <v>0</v>
      </c>
      <c r="AK1122" s="377">
        <f t="shared" si="348"/>
        <v>0</v>
      </c>
      <c r="AL1122" s="377">
        <f t="shared" si="348"/>
        <v>0</v>
      </c>
      <c r="AM1122" s="627">
        <f t="shared" si="343"/>
        <v>0</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9">AA1110*AA1113</f>
        <v>0</v>
      </c>
      <c r="AB1123" s="377">
        <f t="shared" si="349"/>
        <v>0</v>
      </c>
      <c r="AC1123" s="377">
        <f t="shared" si="349"/>
        <v>0</v>
      </c>
      <c r="AD1123" s="377">
        <f t="shared" si="349"/>
        <v>0</v>
      </c>
      <c r="AE1123" s="377">
        <f t="shared" si="349"/>
        <v>0</v>
      </c>
      <c r="AF1123" s="377">
        <f t="shared" si="349"/>
        <v>0</v>
      </c>
      <c r="AG1123" s="377">
        <f t="shared" si="349"/>
        <v>0</v>
      </c>
      <c r="AH1123" s="377">
        <f t="shared" si="349"/>
        <v>0</v>
      </c>
      <c r="AI1123" s="377">
        <f t="shared" si="349"/>
        <v>0</v>
      </c>
      <c r="AJ1123" s="377">
        <f t="shared" si="349"/>
        <v>0</v>
      </c>
      <c r="AK1123" s="377">
        <f t="shared" si="349"/>
        <v>0</v>
      </c>
      <c r="AL1123" s="377">
        <f t="shared" si="349"/>
        <v>0</v>
      </c>
      <c r="AM1123" s="627">
        <f t="shared" si="343"/>
        <v>0</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50">SUM(Z1114:Z1123)</f>
        <v>0</v>
      </c>
      <c r="AA1124" s="345">
        <f t="shared" si="350"/>
        <v>0</v>
      </c>
      <c r="AB1124" s="345">
        <f t="shared" si="350"/>
        <v>0</v>
      </c>
      <c r="AC1124" s="345">
        <f t="shared" si="350"/>
        <v>0</v>
      </c>
      <c r="AD1124" s="345">
        <f t="shared" si="350"/>
        <v>0</v>
      </c>
      <c r="AE1124" s="345">
        <f t="shared" si="350"/>
        <v>0</v>
      </c>
      <c r="AF1124" s="345">
        <f>SUM(AF1114:AF1123)</f>
        <v>0</v>
      </c>
      <c r="AG1124" s="345">
        <f t="shared" ref="AG1124:AL1124" si="351">SUM(AG1114:AG1123)</f>
        <v>0</v>
      </c>
      <c r="AH1124" s="345">
        <f t="shared" si="351"/>
        <v>0</v>
      </c>
      <c r="AI1124" s="345">
        <f t="shared" si="351"/>
        <v>0</v>
      </c>
      <c r="AJ1124" s="345">
        <f t="shared" si="351"/>
        <v>0</v>
      </c>
      <c r="AK1124" s="345">
        <f t="shared" si="351"/>
        <v>0</v>
      </c>
      <c r="AL1124" s="345">
        <f t="shared" si="351"/>
        <v>0</v>
      </c>
      <c r="AM1124" s="406">
        <f>SUM(AM1114:AM1123)</f>
        <v>0</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52">Z1111*Z1113</f>
        <v>0</v>
      </c>
      <c r="AA1125" s="346">
        <f>AA1111*AA1113</f>
        <v>0</v>
      </c>
      <c r="AB1125" s="346">
        <f t="shared" si="352"/>
        <v>0</v>
      </c>
      <c r="AC1125" s="346">
        <f t="shared" si="352"/>
        <v>0</v>
      </c>
      <c r="AD1125" s="346">
        <f t="shared" si="352"/>
        <v>0</v>
      </c>
      <c r="AE1125" s="346">
        <f t="shared" si="352"/>
        <v>0</v>
      </c>
      <c r="AF1125" s="346">
        <f t="shared" ref="AF1125:AL1125" si="353">AF1111*AF1113</f>
        <v>0</v>
      </c>
      <c r="AG1125" s="346">
        <f t="shared" si="353"/>
        <v>0</v>
      </c>
      <c r="AH1125" s="346">
        <f t="shared" si="353"/>
        <v>0</v>
      </c>
      <c r="AI1125" s="346">
        <f t="shared" si="353"/>
        <v>0</v>
      </c>
      <c r="AJ1125" s="346">
        <f t="shared" si="353"/>
        <v>0</v>
      </c>
      <c r="AK1125" s="346">
        <f t="shared" si="353"/>
        <v>0</v>
      </c>
      <c r="AL1125" s="346">
        <f t="shared" si="353"/>
        <v>0</v>
      </c>
      <c r="AM1125" s="406">
        <f>SUM(Y1125:AL1125)</f>
        <v>0</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587</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8"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00" zoomScale="90" zoomScaleNormal="90" workbookViewId="0">
      <selection activeCell="K109" sqref="K109"/>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8"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0" t="s">
        <v>666</v>
      </c>
      <c r="D8" s="840"/>
      <c r="E8" s="840"/>
      <c r="F8" s="840"/>
      <c r="G8" s="840"/>
      <c r="H8" s="840"/>
      <c r="I8" s="840"/>
      <c r="J8" s="840"/>
      <c r="K8" s="840"/>
      <c r="L8" s="840"/>
      <c r="M8" s="840"/>
      <c r="N8" s="840"/>
      <c r="O8" s="840"/>
      <c r="P8" s="840"/>
      <c r="Q8" s="840"/>
      <c r="R8" s="840"/>
      <c r="S8" s="840"/>
      <c r="T8" s="105"/>
      <c r="U8" s="105"/>
      <c r="V8" s="105"/>
      <c r="W8" s="105"/>
    </row>
    <row r="9" spans="1:28" s="9" customFormat="1" ht="46.9" customHeight="1">
      <c r="B9" s="55"/>
      <c r="C9" s="795" t="s">
        <v>678</v>
      </c>
      <c r="D9" s="795"/>
      <c r="E9" s="795"/>
      <c r="F9" s="795"/>
      <c r="G9" s="795"/>
      <c r="H9" s="795"/>
      <c r="I9" s="795"/>
      <c r="J9" s="795"/>
      <c r="K9" s="795"/>
      <c r="L9" s="795"/>
      <c r="M9" s="795"/>
      <c r="N9" s="795"/>
      <c r="O9" s="795"/>
      <c r="P9" s="795"/>
      <c r="Q9" s="795"/>
      <c r="R9" s="795"/>
      <c r="S9" s="795"/>
      <c r="T9" s="105"/>
      <c r="U9" s="105"/>
      <c r="V9" s="105"/>
      <c r="W9" s="105"/>
    </row>
    <row r="10" spans="1:28" s="9" customFormat="1" ht="37.9" customHeight="1">
      <c r="B10" s="88"/>
      <c r="C10" s="822" t="s">
        <v>679</v>
      </c>
      <c r="D10" s="795"/>
      <c r="E10" s="795"/>
      <c r="F10" s="795"/>
      <c r="G10" s="795"/>
      <c r="H10" s="795"/>
      <c r="I10" s="795"/>
      <c r="J10" s="795"/>
      <c r="K10" s="795"/>
      <c r="L10" s="795"/>
      <c r="M10" s="795"/>
      <c r="N10" s="795"/>
      <c r="O10" s="795"/>
      <c r="P10" s="795"/>
      <c r="Q10" s="795"/>
      <c r="R10" s="795"/>
      <c r="S10" s="79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9" t="s">
        <v>235</v>
      </c>
      <c r="C12" s="839"/>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General Service &lt; 50 kW</v>
      </c>
      <c r="K14" s="204" t="str">
        <f>'1.  LRAMVA Summary'!F52</f>
        <v>General Service 50 - 4,999 kW</v>
      </c>
      <c r="L14" s="204" t="str">
        <f>'1.  LRAMVA Summary'!G52</f>
        <v>General Service 3,000 - 4,999 kW</v>
      </c>
      <c r="M14" s="204" t="str">
        <f>'1.  LRAMVA Summary'!H52</f>
        <v>Large Use - Regular</v>
      </c>
      <c r="N14" s="204" t="str">
        <f>'1.  LRAMVA Summary'!I52</f>
        <v>Large Use - 3TS</v>
      </c>
      <c r="O14" s="204" t="str">
        <f>'1.  LRAMVA Summary'!J52</f>
        <v>Large Use - Ford Annex</v>
      </c>
      <c r="P14" s="204" t="str">
        <f>'1.  LRAMVA Summary'!K52</f>
        <v>Other</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C$31/12</f>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0</v>
      </c>
    </row>
    <row r="79" spans="2:23" s="9" customFormat="1">
      <c r="B79" s="66"/>
      <c r="E79" s="214">
        <v>42125</v>
      </c>
      <c r="F79" s="214" t="s">
        <v>181</v>
      </c>
      <c r="G79" s="215" t="s">
        <v>66</v>
      </c>
      <c r="H79" s="229">
        <f>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0</v>
      </c>
    </row>
    <row r="80" spans="2:23" s="9" customFormat="1">
      <c r="B80" s="66"/>
      <c r="E80" s="214">
        <v>42156</v>
      </c>
      <c r="F80" s="214" t="s">
        <v>181</v>
      </c>
      <c r="G80" s="215" t="s">
        <v>66</v>
      </c>
      <c r="H80" s="229">
        <f>C$32/12</f>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0</v>
      </c>
    </row>
    <row r="82" spans="2:23" s="9" customFormat="1">
      <c r="B82" s="66"/>
      <c r="E82" s="214">
        <v>42217</v>
      </c>
      <c r="F82" s="214" t="s">
        <v>181</v>
      </c>
      <c r="G82" s="215" t="s">
        <v>68</v>
      </c>
      <c r="H82" s="229">
        <f>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0</v>
      </c>
    </row>
    <row r="83" spans="2:23" s="9" customFormat="1">
      <c r="B83" s="66"/>
      <c r="E83" s="214">
        <v>42248</v>
      </c>
      <c r="F83" s="214" t="s">
        <v>181</v>
      </c>
      <c r="G83" s="215" t="s">
        <v>68</v>
      </c>
      <c r="H83" s="229">
        <f>C$33/12</f>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0</v>
      </c>
    </row>
    <row r="85" spans="2:23" s="9" customFormat="1">
      <c r="B85" s="66"/>
      <c r="E85" s="214">
        <v>42309</v>
      </c>
      <c r="F85" s="214" t="s">
        <v>181</v>
      </c>
      <c r="G85" s="215" t="s">
        <v>69</v>
      </c>
      <c r="H85" s="229">
        <f>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0</v>
      </c>
    </row>
    <row r="86" spans="2:23" s="9" customFormat="1">
      <c r="B86" s="66"/>
      <c r="E86" s="214">
        <v>42339</v>
      </c>
      <c r="F86" s="214" t="s">
        <v>181</v>
      </c>
      <c r="G86" s="215" t="s">
        <v>69</v>
      </c>
      <c r="H86" s="229">
        <f>C$34/12</f>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0</v>
      </c>
    </row>
    <row r="87" spans="2:23" s="9" customFormat="1" ht="15.75" thickBot="1">
      <c r="B87" s="66"/>
      <c r="E87" s="216" t="s">
        <v>465</v>
      </c>
      <c r="F87" s="216"/>
      <c r="G87" s="217"/>
      <c r="H87" s="218"/>
      <c r="I87" s="219">
        <f t="shared" ref="I87:O87" si="20">SUM(I74:I86)</f>
        <v>0</v>
      </c>
      <c r="J87" s="219">
        <f t="shared" si="20"/>
        <v>0</v>
      </c>
      <c r="K87" s="219">
        <f t="shared" si="20"/>
        <v>0</v>
      </c>
      <c r="L87" s="219">
        <f t="shared" si="20"/>
        <v>0</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 t="shared" ref="I89:N89" si="22">I87+I88</f>
        <v>0</v>
      </c>
      <c r="J89" s="228">
        <f t="shared" si="22"/>
        <v>0</v>
      </c>
      <c r="K89" s="228">
        <f t="shared" si="22"/>
        <v>0</v>
      </c>
      <c r="L89" s="228">
        <f t="shared" si="22"/>
        <v>0</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0</v>
      </c>
    </row>
    <row r="92" spans="2:23" s="9" customFormat="1" ht="14.25" customHeight="1">
      <c r="B92" s="66"/>
      <c r="E92" s="214">
        <v>42430</v>
      </c>
      <c r="F92" s="214" t="s">
        <v>183</v>
      </c>
      <c r="G92" s="215" t="s">
        <v>65</v>
      </c>
      <c r="H92" s="229">
        <f>$C$35/12</f>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0</v>
      </c>
    </row>
    <row r="94" spans="2:23" s="9" customFormat="1">
      <c r="B94" s="66"/>
      <c r="E94" s="214">
        <v>42491</v>
      </c>
      <c r="F94" s="214" t="s">
        <v>183</v>
      </c>
      <c r="G94" s="215" t="s">
        <v>66</v>
      </c>
      <c r="H94" s="229">
        <f>$C$36/12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0</v>
      </c>
    </row>
    <row r="95" spans="2:23" s="238" customFormat="1">
      <c r="B95" s="237"/>
      <c r="D95" s="9"/>
      <c r="E95" s="214">
        <v>42522</v>
      </c>
      <c r="F95" s="214" t="s">
        <v>183</v>
      </c>
      <c r="G95" s="215" t="s">
        <v>66</v>
      </c>
      <c r="H95" s="229">
        <f>$C$36/12</f>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0</v>
      </c>
    </row>
    <row r="97" spans="2:23" s="9" customFormat="1">
      <c r="B97" s="66"/>
      <c r="E97" s="214">
        <v>42583</v>
      </c>
      <c r="F97" s="214" t="s">
        <v>183</v>
      </c>
      <c r="G97" s="215" t="s">
        <v>68</v>
      </c>
      <c r="H97" s="229">
        <f>$C$37/12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0</v>
      </c>
    </row>
    <row r="98" spans="2:23" s="9" customFormat="1">
      <c r="B98" s="66"/>
      <c r="E98" s="214">
        <v>42614</v>
      </c>
      <c r="F98" s="214" t="s">
        <v>183</v>
      </c>
      <c r="G98" s="215" t="s">
        <v>68</v>
      </c>
      <c r="H98" s="229">
        <f>$C$37/12</f>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0</v>
      </c>
    </row>
    <row r="100" spans="2:23" s="9" customFormat="1">
      <c r="B100" s="66"/>
      <c r="E100" s="214">
        <v>42675</v>
      </c>
      <c r="F100" s="214" t="s">
        <v>183</v>
      </c>
      <c r="G100" s="215" t="s">
        <v>69</v>
      </c>
      <c r="H100" s="210">
        <f>$C$38/12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0</v>
      </c>
    </row>
    <row r="101" spans="2:23" s="9" customFormat="1">
      <c r="B101" s="66"/>
      <c r="E101" s="214">
        <v>42705</v>
      </c>
      <c r="F101" s="214" t="s">
        <v>183</v>
      </c>
      <c r="G101" s="215" t="s">
        <v>69</v>
      </c>
      <c r="H101" s="210">
        <f>$C$38/12</f>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0</v>
      </c>
    </row>
    <row r="102" spans="2:23" s="9" customFormat="1" ht="15.75" thickBot="1">
      <c r="B102" s="66"/>
      <c r="E102" s="216" t="s">
        <v>466</v>
      </c>
      <c r="F102" s="216"/>
      <c r="G102" s="217"/>
      <c r="H102" s="218"/>
      <c r="I102" s="219">
        <f t="shared" ref="I102:O102" si="25">SUM(I89:I101)</f>
        <v>0</v>
      </c>
      <c r="J102" s="219">
        <f t="shared" si="25"/>
        <v>0</v>
      </c>
      <c r="K102" s="219">
        <f t="shared" si="25"/>
        <v>0</v>
      </c>
      <c r="L102" s="219">
        <f t="shared" si="25"/>
        <v>0</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 t="shared" ref="I104:N104" si="27">I102+I103</f>
        <v>0</v>
      </c>
      <c r="J104" s="228">
        <f t="shared" si="27"/>
        <v>0</v>
      </c>
      <c r="K104" s="228">
        <f t="shared" si="27"/>
        <v>0</v>
      </c>
      <c r="L104" s="228">
        <f t="shared" si="27"/>
        <v>0</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0</v>
      </c>
    </row>
    <row r="105" spans="2:23" s="9" customFormat="1">
      <c r="B105" s="66"/>
      <c r="E105" s="214">
        <v>42736</v>
      </c>
      <c r="F105" s="214" t="s">
        <v>184</v>
      </c>
      <c r="G105" s="215" t="s">
        <v>65</v>
      </c>
      <c r="H105" s="240">
        <f>$C$39/12</f>
        <v>9.1666666666666665E-4</v>
      </c>
      <c r="I105" s="765">
        <v>993.77168246962322</v>
      </c>
      <c r="J105" s="765">
        <v>435.08151703531951</v>
      </c>
      <c r="K105" s="765">
        <v>1185.4756929364373</v>
      </c>
      <c r="L105" s="765">
        <v>1.0288841863606881</v>
      </c>
      <c r="M105" s="765">
        <v>153.27531477982413</v>
      </c>
      <c r="N105" s="765">
        <v>312.66745685804847</v>
      </c>
      <c r="O105" s="765">
        <v>-1.5340230016611169E-2</v>
      </c>
      <c r="P105" s="765">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3081.2852080355965</v>
      </c>
    </row>
    <row r="106" spans="2:23" s="9" customFormat="1">
      <c r="B106" s="66"/>
      <c r="E106" s="214">
        <v>42767</v>
      </c>
      <c r="F106" s="214" t="s">
        <v>184</v>
      </c>
      <c r="G106" s="215" t="s">
        <v>65</v>
      </c>
      <c r="H106" s="240">
        <f>$C$39/12</f>
        <v>9.1666666666666665E-4</v>
      </c>
      <c r="I106" s="765">
        <v>1025.4935109239882</v>
      </c>
      <c r="J106" s="765">
        <v>445.82936336363696</v>
      </c>
      <c r="K106" s="765">
        <v>1229.877997730872</v>
      </c>
      <c r="L106" s="765">
        <v>1.2101972726627914</v>
      </c>
      <c r="M106" s="765">
        <v>156.47972415336335</v>
      </c>
      <c r="N106" s="765">
        <v>323.43064031181211</v>
      </c>
      <c r="O106" s="765">
        <v>-1.5615769767235119E-2</v>
      </c>
      <c r="P106" s="765">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3182.3058179865684</v>
      </c>
    </row>
    <row r="107" spans="2:23" s="9" customFormat="1">
      <c r="B107" s="66"/>
      <c r="E107" s="214">
        <v>42795</v>
      </c>
      <c r="F107" s="214" t="s">
        <v>184</v>
      </c>
      <c r="G107" s="215" t="s">
        <v>65</v>
      </c>
      <c r="H107" s="240">
        <f>$C$39/12</f>
        <v>9.1666666666666665E-4</v>
      </c>
      <c r="I107" s="765">
        <v>1057.2153393783533</v>
      </c>
      <c r="J107" s="765">
        <v>456.57720969195435</v>
      </c>
      <c r="K107" s="765">
        <v>1274.2803025253065</v>
      </c>
      <c r="L107" s="765">
        <v>1.3915103589648947</v>
      </c>
      <c r="M107" s="765">
        <v>159.68413352690257</v>
      </c>
      <c r="N107" s="765">
        <v>334.1938237655757</v>
      </c>
      <c r="O107" s="765">
        <v>-1.5891309517859071E-2</v>
      </c>
      <c r="P107" s="765">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3283.3264279375398</v>
      </c>
    </row>
    <row r="108" spans="2:23" s="8" customFormat="1">
      <c r="B108" s="239"/>
      <c r="E108" s="214">
        <v>42826</v>
      </c>
      <c r="F108" s="214" t="s">
        <v>184</v>
      </c>
      <c r="G108" s="215" t="s">
        <v>66</v>
      </c>
      <c r="H108" s="240">
        <f>$C$40/12</f>
        <v>9.1666666666666665E-4</v>
      </c>
      <c r="I108" s="765">
        <v>1088.9371678327182</v>
      </c>
      <c r="J108" s="765">
        <v>467.32505602027175</v>
      </c>
      <c r="K108" s="765">
        <v>1318.682607319741</v>
      </c>
      <c r="L108" s="765">
        <v>1.572823445266998</v>
      </c>
      <c r="M108" s="765">
        <v>162.88854290044179</v>
      </c>
      <c r="N108" s="765">
        <v>344.95700721933935</v>
      </c>
      <c r="O108" s="765">
        <v>-1.6166849268483021E-2</v>
      </c>
      <c r="P108" s="765">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3384.3470378885108</v>
      </c>
    </row>
    <row r="109" spans="2:23" s="9" customFormat="1">
      <c r="B109" s="66"/>
      <c r="E109" s="214">
        <v>42856</v>
      </c>
      <c r="F109" s="214" t="s">
        <v>184</v>
      </c>
      <c r="G109" s="215" t="s">
        <v>66</v>
      </c>
      <c r="H109" s="240">
        <f>$C$40/12</f>
        <v>9.1666666666666665E-4</v>
      </c>
      <c r="I109" s="765">
        <v>1120.6589962870833</v>
      </c>
      <c r="J109" s="765">
        <v>478.0729023485892</v>
      </c>
      <c r="K109" s="765">
        <v>1363.0849121141757</v>
      </c>
      <c r="L109" s="765">
        <v>1.7541365315691013</v>
      </c>
      <c r="M109" s="765">
        <v>166.09295227398101</v>
      </c>
      <c r="N109" s="765">
        <v>355.72019067310299</v>
      </c>
      <c r="O109" s="765">
        <v>-1.6442389019106971E-2</v>
      </c>
      <c r="P109" s="765">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3485.3676478394823</v>
      </c>
    </row>
    <row r="110" spans="2:23" s="238" customFormat="1">
      <c r="B110" s="237"/>
      <c r="E110" s="214">
        <v>42887</v>
      </c>
      <c r="F110" s="214" t="s">
        <v>184</v>
      </c>
      <c r="G110" s="215" t="s">
        <v>66</v>
      </c>
      <c r="H110" s="240">
        <f>$C$40/12</f>
        <v>9.1666666666666665E-4</v>
      </c>
      <c r="I110" s="765">
        <v>1152.3808247414484</v>
      </c>
      <c r="J110" s="765">
        <v>488.82074867690653</v>
      </c>
      <c r="K110" s="765">
        <v>1407.4872169086102</v>
      </c>
      <c r="L110" s="765">
        <v>1.9354496178712046</v>
      </c>
      <c r="M110" s="765">
        <v>169.29736164752023</v>
      </c>
      <c r="N110" s="765">
        <v>366.48337412686658</v>
      </c>
      <c r="O110" s="765">
        <v>-1.6717928769730918E-2</v>
      </c>
      <c r="P110" s="765">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3586.3882577904537</v>
      </c>
    </row>
    <row r="111" spans="2:23" s="9" customFormat="1">
      <c r="B111" s="66"/>
      <c r="E111" s="214">
        <v>42917</v>
      </c>
      <c r="F111" s="214" t="s">
        <v>184</v>
      </c>
      <c r="G111" s="215" t="s">
        <v>68</v>
      </c>
      <c r="H111" s="240">
        <f>$C$41/12</f>
        <v>9.1666666666666665E-4</v>
      </c>
      <c r="I111" s="765">
        <v>1184.1026531958132</v>
      </c>
      <c r="J111" s="765">
        <v>499.56859500522404</v>
      </c>
      <c r="K111" s="765">
        <v>1451.8895217030449</v>
      </c>
      <c r="L111" s="765">
        <v>2.1167627041733077</v>
      </c>
      <c r="M111" s="765">
        <v>172.50177102105945</v>
      </c>
      <c r="N111" s="765">
        <v>377.24655758063022</v>
      </c>
      <c r="O111" s="765">
        <v>-1.6993468520354871E-2</v>
      </c>
      <c r="P111" s="765">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3687.4088677414243</v>
      </c>
    </row>
    <row r="112" spans="2:23" s="9" customFormat="1">
      <c r="B112" s="66"/>
      <c r="E112" s="214">
        <v>42948</v>
      </c>
      <c r="F112" s="214" t="s">
        <v>184</v>
      </c>
      <c r="G112" s="215" t="s">
        <v>68</v>
      </c>
      <c r="H112" s="240">
        <f>$C$41/12</f>
        <v>9.1666666666666665E-4</v>
      </c>
      <c r="I112" s="765">
        <v>1215.8244816501785</v>
      </c>
      <c r="J112" s="765">
        <v>510.31644133354149</v>
      </c>
      <c r="K112" s="765">
        <v>1496.2918264974796</v>
      </c>
      <c r="L112" s="765">
        <v>2.2980757904754108</v>
      </c>
      <c r="M112" s="765">
        <v>175.70618039459868</v>
      </c>
      <c r="N112" s="765">
        <v>388.00974103439393</v>
      </c>
      <c r="O112" s="765">
        <v>-1.7269008270978822E-2</v>
      </c>
      <c r="P112" s="765">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3788.4294776923962</v>
      </c>
    </row>
    <row r="113" spans="2:23" s="9" customFormat="1">
      <c r="B113" s="66"/>
      <c r="E113" s="214">
        <v>42979</v>
      </c>
      <c r="F113" s="214" t="s">
        <v>184</v>
      </c>
      <c r="G113" s="215" t="s">
        <v>68</v>
      </c>
      <c r="H113" s="240">
        <f>$C$41/12</f>
        <v>9.1666666666666665E-4</v>
      </c>
      <c r="I113" s="765">
        <v>1247.5463101045434</v>
      </c>
      <c r="J113" s="765">
        <v>521.06428766185888</v>
      </c>
      <c r="K113" s="765">
        <v>1540.6941312919143</v>
      </c>
      <c r="L113" s="765">
        <v>2.4793888767775143</v>
      </c>
      <c r="M113" s="765">
        <v>178.91058976813787</v>
      </c>
      <c r="N113" s="765">
        <v>398.77292448815757</v>
      </c>
      <c r="O113" s="765">
        <v>-1.7544548021602772E-2</v>
      </c>
      <c r="P113" s="765">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3889.4500876433681</v>
      </c>
    </row>
    <row r="114" spans="2:23" s="9" customFormat="1">
      <c r="B114" s="66"/>
      <c r="E114" s="214">
        <v>43009</v>
      </c>
      <c r="F114" s="214" t="s">
        <v>184</v>
      </c>
      <c r="G114" s="215" t="s">
        <v>69</v>
      </c>
      <c r="H114" s="240">
        <f>$C$42/12</f>
        <v>1.25E-3</v>
      </c>
      <c r="I114" s="765">
        <v>1744.4565525803296</v>
      </c>
      <c r="J114" s="765">
        <v>725.19836453205846</v>
      </c>
      <c r="K114" s="765">
        <v>2161.4951401177486</v>
      </c>
      <c r="L114" s="765">
        <v>3.6282299496540236</v>
      </c>
      <c r="M114" s="765">
        <v>248.33863519319607</v>
      </c>
      <c r="N114" s="765">
        <v>558.4583290117107</v>
      </c>
      <c r="O114" s="765">
        <v>-2.4300119689400077E-2</v>
      </c>
      <c r="P114" s="765">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5441.5509512650078</v>
      </c>
    </row>
    <row r="115" spans="2:23" s="9" customFormat="1">
      <c r="B115" s="66"/>
      <c r="E115" s="214">
        <v>43040</v>
      </c>
      <c r="F115" s="214" t="s">
        <v>184</v>
      </c>
      <c r="G115" s="215" t="s">
        <v>69</v>
      </c>
      <c r="H115" s="240">
        <f>$C$42/12</f>
        <v>1.25E-3</v>
      </c>
      <c r="I115" s="765">
        <v>1787.7135913817367</v>
      </c>
      <c r="J115" s="765">
        <v>739.85451861612773</v>
      </c>
      <c r="K115" s="765">
        <v>2222.0437375647048</v>
      </c>
      <c r="L115" s="765">
        <v>3.8754750673387104</v>
      </c>
      <c r="M115" s="765">
        <v>252.70828433893135</v>
      </c>
      <c r="N115" s="765">
        <v>573.13539735775203</v>
      </c>
      <c r="O115" s="765">
        <v>-2.467585571297819E-2</v>
      </c>
      <c r="P115" s="765">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5579.3063284708787</v>
      </c>
    </row>
    <row r="116" spans="2:23" s="9" customFormat="1">
      <c r="B116" s="66"/>
      <c r="E116" s="214">
        <v>43070</v>
      </c>
      <c r="F116" s="214" t="s">
        <v>184</v>
      </c>
      <c r="G116" s="215" t="s">
        <v>69</v>
      </c>
      <c r="H116" s="240">
        <f>$C$42/12</f>
        <v>1.25E-3</v>
      </c>
      <c r="I116" s="765">
        <v>1830.9706301831434</v>
      </c>
      <c r="J116" s="765">
        <v>754.51067270019701</v>
      </c>
      <c r="K116" s="765">
        <v>2282.5923350116609</v>
      </c>
      <c r="L116" s="765">
        <v>4.1227201850233959</v>
      </c>
      <c r="M116" s="765">
        <v>257.07793348466663</v>
      </c>
      <c r="N116" s="765">
        <v>587.81246570379335</v>
      </c>
      <c r="O116" s="765">
        <v>-2.5051591736556304E-2</v>
      </c>
      <c r="P116" s="765">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5717.0617056767478</v>
      </c>
    </row>
    <row r="117" spans="2:23" s="9" customFormat="1" ht="15.75" thickBot="1">
      <c r="B117" s="66"/>
      <c r="E117" s="216" t="s">
        <v>467</v>
      </c>
      <c r="F117" s="216"/>
      <c r="G117" s="217"/>
      <c r="H117" s="218"/>
      <c r="I117" s="219">
        <f t="shared" ref="I117:O117" si="30">SUM(I104:I116)</f>
        <v>15449.071740728959</v>
      </c>
      <c r="J117" s="219">
        <f t="shared" si="30"/>
        <v>6522.2196769856855</v>
      </c>
      <c r="K117" s="219">
        <f t="shared" si="30"/>
        <v>18933.895421721696</v>
      </c>
      <c r="L117" s="219">
        <f t="shared" si="30"/>
        <v>27.413653986138044</v>
      </c>
      <c r="M117" s="219">
        <f t="shared" si="30"/>
        <v>2252.9614234826236</v>
      </c>
      <c r="N117" s="219">
        <f t="shared" si="30"/>
        <v>4920.8879081311825</v>
      </c>
      <c r="O117" s="219">
        <f t="shared" si="30"/>
        <v>-0.22200906831089728</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48106.22781596797</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 t="shared" ref="I119:N119" si="32">I117+I118</f>
        <v>15449.071740728959</v>
      </c>
      <c r="J119" s="228">
        <f t="shared" si="32"/>
        <v>6522.2196769856855</v>
      </c>
      <c r="K119" s="228">
        <f t="shared" si="32"/>
        <v>18933.895421721696</v>
      </c>
      <c r="L119" s="228">
        <f t="shared" si="32"/>
        <v>27.413653986138044</v>
      </c>
      <c r="M119" s="228">
        <f t="shared" si="32"/>
        <v>2252.9614234826236</v>
      </c>
      <c r="N119" s="228">
        <f t="shared" si="32"/>
        <v>4920.8879081311825</v>
      </c>
      <c r="O119" s="228">
        <f t="shared" ref="O119:V119" si="33">O117+O118</f>
        <v>-0.22200906831089728</v>
      </c>
      <c r="P119" s="228">
        <f t="shared" si="33"/>
        <v>0</v>
      </c>
      <c r="Q119" s="228">
        <f t="shared" si="33"/>
        <v>0</v>
      </c>
      <c r="R119" s="228">
        <f t="shared" si="33"/>
        <v>0</v>
      </c>
      <c r="S119" s="228">
        <f t="shared" si="33"/>
        <v>0</v>
      </c>
      <c r="T119" s="228">
        <f t="shared" si="33"/>
        <v>0</v>
      </c>
      <c r="U119" s="228">
        <f t="shared" si="33"/>
        <v>0</v>
      </c>
      <c r="V119" s="228">
        <f t="shared" si="33"/>
        <v>0</v>
      </c>
      <c r="W119" s="228">
        <f>W117+W118</f>
        <v>48106.22781596797</v>
      </c>
    </row>
    <row r="120" spans="2:23" s="9" customFormat="1">
      <c r="B120" s="66"/>
      <c r="E120" s="214">
        <v>43101</v>
      </c>
      <c r="F120" s="214" t="s">
        <v>185</v>
      </c>
      <c r="G120" s="215" t="s">
        <v>65</v>
      </c>
      <c r="H120" s="240">
        <f>$C$43/12</f>
        <v>1.25E-3</v>
      </c>
      <c r="I120" s="765">
        <v>1874.2276689845505</v>
      </c>
      <c r="J120" s="765">
        <v>769.16682678426616</v>
      </c>
      <c r="K120" s="765">
        <v>2343.1409324586175</v>
      </c>
      <c r="L120" s="765">
        <v>4.3699653027080823</v>
      </c>
      <c r="M120" s="765">
        <v>261.44758263040194</v>
      </c>
      <c r="N120" s="765">
        <v>602.48953404983467</v>
      </c>
      <c r="O120" s="765">
        <v>-2.542732776013442E-2</v>
      </c>
      <c r="P120" s="765">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5854.8170828826187</v>
      </c>
    </row>
    <row r="121" spans="2:23" s="9" customFormat="1">
      <c r="B121" s="66"/>
      <c r="E121" s="214">
        <v>43132</v>
      </c>
      <c r="F121" s="214" t="s">
        <v>185</v>
      </c>
      <c r="G121" s="215" t="s">
        <v>65</v>
      </c>
      <c r="H121" s="240">
        <f>$C$43/12</f>
        <v>1.25E-3</v>
      </c>
      <c r="I121" s="765">
        <v>1897.6988880775054</v>
      </c>
      <c r="J121" s="765">
        <v>785.66169797217151</v>
      </c>
      <c r="K121" s="765">
        <v>2417.1588418369251</v>
      </c>
      <c r="L121" s="765">
        <v>4.7202818283093038</v>
      </c>
      <c r="M121" s="765">
        <v>266.5253367351109</v>
      </c>
      <c r="N121" s="765">
        <v>617.30084704208809</v>
      </c>
      <c r="O121" s="765">
        <v>-3.9729076628788135E-2</v>
      </c>
      <c r="P121" s="765">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5989.0261644154816</v>
      </c>
    </row>
    <row r="122" spans="2:23" s="9" customFormat="1">
      <c r="B122" s="66"/>
      <c r="E122" s="214">
        <v>43160</v>
      </c>
      <c r="F122" s="214" t="s">
        <v>185</v>
      </c>
      <c r="G122" s="215" t="s">
        <v>65</v>
      </c>
      <c r="H122" s="240">
        <f>$C$43/12</f>
        <v>1.25E-3</v>
      </c>
      <c r="I122" s="765">
        <v>1921.1701071704601</v>
      </c>
      <c r="J122" s="765">
        <v>802.15656916007674</v>
      </c>
      <c r="K122" s="765">
        <v>2491.1767512152328</v>
      </c>
      <c r="L122" s="765">
        <v>5.0705983539105244</v>
      </c>
      <c r="M122" s="765">
        <v>271.60309083981991</v>
      </c>
      <c r="N122" s="765">
        <v>632.11216003434151</v>
      </c>
      <c r="O122" s="765">
        <v>-5.4030825497441856E-2</v>
      </c>
      <c r="P122" s="765">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6123.2352459483427</v>
      </c>
    </row>
    <row r="123" spans="2:23" s="8" customFormat="1">
      <c r="B123" s="239"/>
      <c r="E123" s="214">
        <v>43191</v>
      </c>
      <c r="F123" s="214" t="s">
        <v>185</v>
      </c>
      <c r="G123" s="215" t="s">
        <v>66</v>
      </c>
      <c r="H123" s="240">
        <f>$C$44/12</f>
        <v>1.575E-3</v>
      </c>
      <c r="I123" s="765">
        <v>2450.2480710919031</v>
      </c>
      <c r="J123" s="765">
        <v>1031.5008148384575</v>
      </c>
      <c r="K123" s="765">
        <v>3232.145272347861</v>
      </c>
      <c r="L123" s="765">
        <v>6.830352748184799</v>
      </c>
      <c r="M123" s="765">
        <v>348.61786463010634</v>
      </c>
      <c r="N123" s="765">
        <v>815.12357601350971</v>
      </c>
      <c r="O123" s="765">
        <v>-8.6099043701280423E-2</v>
      </c>
      <c r="P123" s="765">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7884.3798526263199</v>
      </c>
    </row>
    <row r="124" spans="2:23" s="9" customFormat="1">
      <c r="B124" s="66"/>
      <c r="E124" s="214">
        <v>43221</v>
      </c>
      <c r="F124" s="214" t="s">
        <v>185</v>
      </c>
      <c r="G124" s="215" t="s">
        <v>66</v>
      </c>
      <c r="H124" s="240">
        <f>$C$44/12</f>
        <v>1.575E-3</v>
      </c>
      <c r="I124" s="230">
        <f>(SUM('1.  LRAMVA Summary'!D$54:D$74)+SUM('1.  LRAMVA Summary'!D$75:D$76)*(MONTH($E124)-1)/12)*$H124</f>
        <v>772.34137090576428</v>
      </c>
      <c r="J124" s="230">
        <f>(SUM('1.  LRAMVA Summary'!E$54:E$74)+SUM('1.  LRAMVA Summary'!E$75:E$76)*(MONTH($E124)-1)/12)*$H124</f>
        <v>304.73520053816918</v>
      </c>
      <c r="K124" s="230">
        <f>(SUM('1.  LRAMVA Summary'!F$54:F$74)+SUM('1.  LRAMVA Summary'!F$75:F$76)*(MONTH($E124)-1)/12)*$H124</f>
        <v>1288.54505666465</v>
      </c>
      <c r="L124" s="230">
        <f>(SUM('1.  LRAMVA Summary'!G$54:G$74)+SUM('1.  LRAMVA Summary'!G$75:G$76)*(MONTH($E124)-1)/12)*$H124</f>
        <v>5.5039414684226093</v>
      </c>
      <c r="M124" s="230">
        <f>(SUM('1.  LRAMVA Summary'!H$54:H$74)+SUM('1.  LRAMVA Summary'!H$75:H$76)*(MONTH($E124)-1)/12)*$H124</f>
        <v>91.660975771250861</v>
      </c>
      <c r="N124" s="230">
        <f>(SUM('1.  LRAMVA Summary'!I$54:I$74)+SUM('1.  LRAMVA Summary'!I$75:I$76)*(MONTH($E124)-1)/12)*$H124</f>
        <v>296.56629087310222</v>
      </c>
      <c r="O124" s="230">
        <f>(SUM('1.  LRAMVA Summary'!J$54:J$74)+SUM('1.  LRAMVA Summary'!J$75:J$76)*(MONTH($E124)-1)/12)*$H124</f>
        <v>-7.7761942974515844E-2</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2759.2750742783846</v>
      </c>
    </row>
    <row r="125" spans="2:23" s="238" customFormat="1">
      <c r="B125" s="237"/>
      <c r="E125" s="214">
        <v>43252</v>
      </c>
      <c r="F125" s="214" t="s">
        <v>185</v>
      </c>
      <c r="G125" s="215" t="s">
        <v>66</v>
      </c>
      <c r="H125" s="240">
        <f>$C$44/12</f>
        <v>1.575E-3</v>
      </c>
      <c r="I125" s="230">
        <f>(SUM('1.  LRAMVA Summary'!D$54:D$74)+SUM('1.  LRAMVA Summary'!D$75:D$76)*(MONTH($E125)-1)/12)*$H125</f>
        <v>801.91510696288742</v>
      </c>
      <c r="J125" s="230">
        <f>(SUM('1.  LRAMVA Summary'!E$54:E$74)+SUM('1.  LRAMVA Summary'!E$75:E$76)*(MONTH($E125)-1)/12)*$H125</f>
        <v>325.51873823492986</v>
      </c>
      <c r="K125" s="230">
        <f>(SUM('1.  LRAMVA Summary'!F$54:F$74)+SUM('1.  LRAMVA Summary'!F$75:F$76)*(MONTH($E125)-1)/12)*$H125</f>
        <v>1381.807622481318</v>
      </c>
      <c r="L125" s="230">
        <f>(SUM('1.  LRAMVA Summary'!G$54:G$74)+SUM('1.  LRAMVA Summary'!G$75:G$76)*(MONTH($E125)-1)/12)*$H125</f>
        <v>5.9453402906801474</v>
      </c>
      <c r="M125" s="230">
        <f>(SUM('1.  LRAMVA Summary'!H$54:H$74)+SUM('1.  LRAMVA Summary'!H$75:H$76)*(MONTH($E125)-1)/12)*$H125</f>
        <v>98.058945943184156</v>
      </c>
      <c r="N125" s="230">
        <f>(SUM('1.  LRAMVA Summary'!I$54:I$74)+SUM('1.  LRAMVA Summary'!I$75:I$76)*(MONTH($E125)-1)/12)*$H125</f>
        <v>315.22854524334161</v>
      </c>
      <c r="O125" s="230">
        <f>(SUM('1.  LRAMVA Summary'!J$54:J$74)+SUM('1.  LRAMVA Summary'!J$75:J$76)*(MONTH($E125)-1)/12)*$H125</f>
        <v>-9.5782146549019523E-2</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2928.3785170097922</v>
      </c>
    </row>
    <row r="126" spans="2:23" s="9" customFormat="1">
      <c r="B126" s="66"/>
      <c r="E126" s="214">
        <v>43282</v>
      </c>
      <c r="F126" s="214" t="s">
        <v>185</v>
      </c>
      <c r="G126" s="215" t="s">
        <v>68</v>
      </c>
      <c r="H126" s="240">
        <f>$C$45/12</f>
        <v>1.575E-3</v>
      </c>
      <c r="I126" s="230">
        <f>(SUM('1.  LRAMVA Summary'!D$54:D$74)+SUM('1.  LRAMVA Summary'!D$75:D$76)*(MONTH($E126)-1)/12)*$H126</f>
        <v>831.48884302001068</v>
      </c>
      <c r="J126" s="230">
        <f>(SUM('1.  LRAMVA Summary'!E$54:E$74)+SUM('1.  LRAMVA Summary'!E$75:E$76)*(MONTH($E126)-1)/12)*$H126</f>
        <v>346.30227593169053</v>
      </c>
      <c r="K126" s="230">
        <f>(SUM('1.  LRAMVA Summary'!F$54:F$74)+SUM('1.  LRAMVA Summary'!F$75:F$76)*(MONTH($E126)-1)/12)*$H126</f>
        <v>1475.0701882979859</v>
      </c>
      <c r="L126" s="230">
        <f>(SUM('1.  LRAMVA Summary'!G$54:G$74)+SUM('1.  LRAMVA Summary'!G$75:G$76)*(MONTH($E126)-1)/12)*$H126</f>
        <v>6.3867391129376854</v>
      </c>
      <c r="M126" s="230">
        <f>(SUM('1.  LRAMVA Summary'!H$54:H$74)+SUM('1.  LRAMVA Summary'!H$75:H$76)*(MONTH($E126)-1)/12)*$H126</f>
        <v>104.45691611511745</v>
      </c>
      <c r="N126" s="230">
        <f>(SUM('1.  LRAMVA Summary'!I$54:I$74)+SUM('1.  LRAMVA Summary'!I$75:I$76)*(MONTH($E126)-1)/12)*$H126</f>
        <v>333.89079961358095</v>
      </c>
      <c r="O126" s="230">
        <f>(SUM('1.  LRAMVA Summary'!J$54:J$74)+SUM('1.  LRAMVA Summary'!J$75:J$76)*(MONTH($E126)-1)/12)*$H126</f>
        <v>-0.11380235012352322</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3097.4819597412002</v>
      </c>
    </row>
    <row r="127" spans="2:23" s="9" customFormat="1">
      <c r="B127" s="66"/>
      <c r="E127" s="214">
        <v>43313</v>
      </c>
      <c r="F127" s="214" t="s">
        <v>185</v>
      </c>
      <c r="G127" s="215" t="s">
        <v>68</v>
      </c>
      <c r="H127" s="240">
        <f>$C$45/12</f>
        <v>1.575E-3</v>
      </c>
      <c r="I127" s="230">
        <f>(SUM('1.  LRAMVA Summary'!D$54:D$74)+SUM('1.  LRAMVA Summary'!D$75:D$76)*(MONTH($E127)-1)/12)*$H127</f>
        <v>861.06257907713382</v>
      </c>
      <c r="J127" s="230">
        <f>(SUM('1.  LRAMVA Summary'!E$54:E$74)+SUM('1.  LRAMVA Summary'!E$75:E$76)*(MONTH($E127)-1)/12)*$H127</f>
        <v>367.08581362845121</v>
      </c>
      <c r="K127" s="230">
        <f>(SUM('1.  LRAMVA Summary'!F$54:F$74)+SUM('1.  LRAMVA Summary'!F$75:F$76)*(MONTH($E127)-1)/12)*$H127</f>
        <v>1568.3327541146537</v>
      </c>
      <c r="L127" s="230">
        <f>(SUM('1.  LRAMVA Summary'!G$54:G$74)+SUM('1.  LRAMVA Summary'!G$75:G$76)*(MONTH($E127)-1)/12)*$H127</f>
        <v>6.8281379351952243</v>
      </c>
      <c r="M127" s="230">
        <f>(SUM('1.  LRAMVA Summary'!H$54:H$74)+SUM('1.  LRAMVA Summary'!H$75:H$76)*(MONTH($E127)-1)/12)*$H127</f>
        <v>110.85488628705073</v>
      </c>
      <c r="N127" s="230">
        <f>(SUM('1.  LRAMVA Summary'!I$54:I$74)+SUM('1.  LRAMVA Summary'!I$75:I$76)*(MONTH($E127)-1)/12)*$H127</f>
        <v>352.55305398382029</v>
      </c>
      <c r="O127" s="230">
        <f>(SUM('1.  LRAMVA Summary'!J$54:J$74)+SUM('1.  LRAMVA Summary'!J$75:J$76)*(MONTH($E127)-1)/12)*$H127</f>
        <v>-0.1318225536980269</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3266.5854024726068</v>
      </c>
    </row>
    <row r="128" spans="2:23" s="9" customFormat="1">
      <c r="B128" s="66"/>
      <c r="E128" s="214">
        <v>43344</v>
      </c>
      <c r="F128" s="214" t="s">
        <v>185</v>
      </c>
      <c r="G128" s="215" t="s">
        <v>68</v>
      </c>
      <c r="H128" s="240">
        <f>$C$45/12</f>
        <v>1.575E-3</v>
      </c>
      <c r="I128" s="230">
        <f>(SUM('1.  LRAMVA Summary'!D$54:D$74)+SUM('1.  LRAMVA Summary'!D$75:D$76)*(MONTH($E128)-1)/12)*$H128</f>
        <v>890.63631513425685</v>
      </c>
      <c r="J128" s="230">
        <f>(SUM('1.  LRAMVA Summary'!E$54:E$74)+SUM('1.  LRAMVA Summary'!E$75:E$76)*(MONTH($E128)-1)/12)*$H128</f>
        <v>387.86935132521199</v>
      </c>
      <c r="K128" s="230">
        <f>(SUM('1.  LRAMVA Summary'!F$54:F$74)+SUM('1.  LRAMVA Summary'!F$75:F$76)*(MONTH($E128)-1)/12)*$H128</f>
        <v>1661.5953199313212</v>
      </c>
      <c r="L128" s="230">
        <f>(SUM('1.  LRAMVA Summary'!G$54:G$74)+SUM('1.  LRAMVA Summary'!G$75:G$76)*(MONTH($E128)-1)/12)*$H128</f>
        <v>7.2695367574527614</v>
      </c>
      <c r="M128" s="230">
        <f>(SUM('1.  LRAMVA Summary'!H$54:H$74)+SUM('1.  LRAMVA Summary'!H$75:H$76)*(MONTH($E128)-1)/12)*$H128</f>
        <v>117.25285645898403</v>
      </c>
      <c r="N128" s="230">
        <f>(SUM('1.  LRAMVA Summary'!I$54:I$74)+SUM('1.  LRAMVA Summary'!I$75:I$76)*(MONTH($E128)-1)/12)*$H128</f>
        <v>371.21530835405963</v>
      </c>
      <c r="O128" s="230">
        <f>(SUM('1.  LRAMVA Summary'!J$54:J$74)+SUM('1.  LRAMVA Summary'!J$75:J$76)*(MONTH($E128)-1)/12)*$H128</f>
        <v>-0.1498427572725306</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3435.6888452040143</v>
      </c>
    </row>
    <row r="129" spans="2:23" s="9" customFormat="1">
      <c r="B129" s="66"/>
      <c r="E129" s="214">
        <v>43374</v>
      </c>
      <c r="F129" s="214" t="s">
        <v>185</v>
      </c>
      <c r="G129" s="215" t="s">
        <v>69</v>
      </c>
      <c r="H129" s="240">
        <f>$C$46/12</f>
        <v>1.8083333333333335E-3</v>
      </c>
      <c r="I129" s="230">
        <f>(SUM('1.  LRAMVA Summary'!D$54:D$74)+SUM('1.  LRAMVA Summary'!D$75:D$76)*(MONTH($E129)-1)/12)*$H129</f>
        <v>1056.5374661826957</v>
      </c>
      <c r="J129" s="230">
        <f>(SUM('1.  LRAMVA Summary'!E$54:E$74)+SUM('1.  LRAMVA Summary'!E$75:E$76)*(MONTH($E129)-1)/12)*$H129</f>
        <v>469.19405776596864</v>
      </c>
      <c r="K129" s="230">
        <f>(SUM('1.  LRAMVA Summary'!F$54:F$74)+SUM('1.  LRAMVA Summary'!F$75:F$76)*(MONTH($E129)-1)/12)*$H129</f>
        <v>2014.8368317847282</v>
      </c>
      <c r="L129" s="230">
        <f>(SUM('1.  LRAMVA Summary'!G$54:G$74)+SUM('1.  LRAMVA Summary'!G$75:G$76)*(MONTH($E129)-1)/12)*$H129</f>
        <v>8.8532964063340494</v>
      </c>
      <c r="M129" s="230">
        <f>(SUM('1.  LRAMVA Summary'!H$54:H$74)+SUM('1.  LRAMVA Summary'!H$75:H$76)*(MONTH($E129)-1)/12)*$H129</f>
        <v>141.96946761327544</v>
      </c>
      <c r="N129" s="230">
        <f>(SUM('1.  LRAMVA Summary'!I$54:I$74)+SUM('1.  LRAMVA Summary'!I$75:I$76)*(MONTH($E129)-1)/12)*$H129</f>
        <v>447.63720164641745</v>
      </c>
      <c r="O129" s="230">
        <f>(SUM('1.  LRAMVA Summary'!J$54:J$74)+SUM('1.  LRAMVA Summary'!J$75:J$76)*(MONTH($E129)-1)/12)*$H129</f>
        <v>-0.19273154763918754</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4138.8355898517793</v>
      </c>
    </row>
    <row r="130" spans="2:23" s="9" customFormat="1">
      <c r="B130" s="66"/>
      <c r="E130" s="214">
        <v>43405</v>
      </c>
      <c r="F130" s="214" t="s">
        <v>185</v>
      </c>
      <c r="G130" s="215" t="s">
        <v>69</v>
      </c>
      <c r="H130" s="240">
        <f>$C$46/12</f>
        <v>1.8083333333333335E-3</v>
      </c>
      <c r="I130" s="230">
        <f>(SUM('1.  LRAMVA Summary'!D$54:D$74)+SUM('1.  LRAMVA Summary'!D$75:D$76)*(MONTH($E130)-1)/12)*$H130</f>
        <v>1090.492496470504</v>
      </c>
      <c r="J130" s="230">
        <f>(SUM('1.  LRAMVA Summary'!E$54:E$74)+SUM('1.  LRAMVA Summary'!E$75:E$76)*(MONTH($E130)-1)/12)*$H130</f>
        <v>493.05663808447162</v>
      </c>
      <c r="K130" s="230">
        <f>(SUM('1.  LRAMVA Summary'!F$54:F$74)+SUM('1.  LRAMVA Summary'!F$75:F$76)*(MONTH($E130)-1)/12)*$H130</f>
        <v>2121.9160740186803</v>
      </c>
      <c r="L130" s="230">
        <f>(SUM('1.  LRAMVA Summary'!G$54:G$74)+SUM('1.  LRAMVA Summary'!G$75:G$76)*(MONTH($E130)-1)/12)*$H130</f>
        <v>9.3600876467038159</v>
      </c>
      <c r="M130" s="230">
        <f>(SUM('1.  LRAMVA Summary'!H$54:H$74)+SUM('1.  LRAMVA Summary'!H$75:H$76)*(MONTH($E130)-1)/12)*$H130</f>
        <v>149.31528521808772</v>
      </c>
      <c r="N130" s="230">
        <f>(SUM('1.  LRAMVA Summary'!I$54:I$74)+SUM('1.  LRAMVA Summary'!I$75:I$76)*(MONTH($E130)-1)/12)*$H130</f>
        <v>469.06423444187743</v>
      </c>
      <c r="O130" s="230">
        <f>(SUM('1.  LRAMVA Summary'!J$54:J$74)+SUM('1.  LRAMVA Summary'!J$75:J$76)*(MONTH($E130)-1)/12)*$H130</f>
        <v>-0.21342141100250656</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4332.9913944693226</v>
      </c>
    </row>
    <row r="131" spans="2:23" s="9" customFormat="1">
      <c r="B131" s="66"/>
      <c r="E131" s="214">
        <v>43435</v>
      </c>
      <c r="F131" s="214" t="s">
        <v>185</v>
      </c>
      <c r="G131" s="215" t="s">
        <v>69</v>
      </c>
      <c r="H131" s="240">
        <f>$C$46/12</f>
        <v>1.8083333333333335E-3</v>
      </c>
      <c r="I131" s="230">
        <f>(SUM('1.  LRAMVA Summary'!D$54:D$74)+SUM('1.  LRAMVA Summary'!D$75:D$76)*(MONTH($E131)-1)/12)*$H131</f>
        <v>1124.4475267583118</v>
      </c>
      <c r="J131" s="230">
        <f>(SUM('1.  LRAMVA Summary'!E$54:E$74)+SUM('1.  LRAMVA Summary'!E$75:E$76)*(MONTH($E131)-1)/12)*$H131</f>
        <v>516.91921840297471</v>
      </c>
      <c r="K131" s="230">
        <f>(SUM('1.  LRAMVA Summary'!F$54:F$74)+SUM('1.  LRAMVA Summary'!F$75:F$76)*(MONTH($E131)-1)/12)*$H131</f>
        <v>2228.9953162526322</v>
      </c>
      <c r="L131" s="230">
        <f>(SUM('1.  LRAMVA Summary'!G$54:G$74)+SUM('1.  LRAMVA Summary'!G$75:G$76)*(MONTH($E131)-1)/12)*$H131</f>
        <v>9.8668788870735806</v>
      </c>
      <c r="M131" s="230">
        <f>(SUM('1.  LRAMVA Summary'!H$54:H$74)+SUM('1.  LRAMVA Summary'!H$75:H$76)*(MONTH($E131)-1)/12)*$H131</f>
        <v>156.66110282290003</v>
      </c>
      <c r="N131" s="230">
        <f>(SUM('1.  LRAMVA Summary'!I$54:I$74)+SUM('1.  LRAMVA Summary'!I$75:I$76)*(MONTH($E131)-1)/12)*$H131</f>
        <v>490.49126723733741</v>
      </c>
      <c r="O131" s="230">
        <f>(SUM('1.  LRAMVA Summary'!J$54:J$74)+SUM('1.  LRAMVA Summary'!J$75:J$76)*(MONTH($E131)-1)/12)*$H131</f>
        <v>-0.2341112743658256</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4527.1471990868631</v>
      </c>
    </row>
    <row r="132" spans="2:23" s="9" customFormat="1" ht="15.75" thickBot="1">
      <c r="B132" s="66"/>
      <c r="E132" s="216" t="s">
        <v>468</v>
      </c>
      <c r="F132" s="216"/>
      <c r="G132" s="217"/>
      <c r="H132" s="218"/>
      <c r="I132" s="219">
        <f t="shared" ref="I132:O132" si="35">SUM(I119:I131)</f>
        <v>31021.338180564941</v>
      </c>
      <c r="J132" s="219">
        <f t="shared" si="35"/>
        <v>13121.386879652524</v>
      </c>
      <c r="K132" s="219">
        <f t="shared" si="35"/>
        <v>43158.616383126297</v>
      </c>
      <c r="L132" s="219">
        <f t="shared" si="35"/>
        <v>108.41881072405064</v>
      </c>
      <c r="M132" s="219">
        <f t="shared" si="35"/>
        <v>4371.3857345479128</v>
      </c>
      <c r="N132" s="219">
        <f t="shared" si="35"/>
        <v>10664.560726664493</v>
      </c>
      <c r="O132" s="219">
        <f t="shared" si="35"/>
        <v>-1.6365713255236778</v>
      </c>
      <c r="P132" s="219">
        <f t="shared" ref="P132:V132" si="36">SUM(P119:P131)</f>
        <v>0</v>
      </c>
      <c r="Q132" s="219">
        <f t="shared" si="36"/>
        <v>0</v>
      </c>
      <c r="R132" s="219">
        <f t="shared" si="36"/>
        <v>0</v>
      </c>
      <c r="S132" s="219">
        <f t="shared" si="36"/>
        <v>0</v>
      </c>
      <c r="T132" s="219">
        <f t="shared" si="36"/>
        <v>0</v>
      </c>
      <c r="U132" s="219">
        <f t="shared" si="36"/>
        <v>0</v>
      </c>
      <c r="V132" s="219">
        <f t="shared" si="36"/>
        <v>0</v>
      </c>
      <c r="W132" s="219">
        <f>SUM(W119:W131)</f>
        <v>102444.07014395471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 t="shared" ref="I134:N134" si="37">I132+I133</f>
        <v>31021.338180564941</v>
      </c>
      <c r="J134" s="228">
        <f t="shared" si="37"/>
        <v>13121.386879652524</v>
      </c>
      <c r="K134" s="228">
        <f t="shared" si="37"/>
        <v>43158.616383126297</v>
      </c>
      <c r="L134" s="228">
        <f t="shared" si="37"/>
        <v>108.41881072405064</v>
      </c>
      <c r="M134" s="228">
        <f t="shared" si="37"/>
        <v>4371.3857345479128</v>
      </c>
      <c r="N134" s="228">
        <f t="shared" si="37"/>
        <v>10664.560726664493</v>
      </c>
      <c r="O134" s="228">
        <f t="shared" ref="O134:V134" si="38">O132+O133</f>
        <v>-1.6365713255236778</v>
      </c>
      <c r="P134" s="228">
        <f t="shared" si="38"/>
        <v>0</v>
      </c>
      <c r="Q134" s="228">
        <f t="shared" si="38"/>
        <v>0</v>
      </c>
      <c r="R134" s="228">
        <f t="shared" si="38"/>
        <v>0</v>
      </c>
      <c r="S134" s="228">
        <f t="shared" si="38"/>
        <v>0</v>
      </c>
      <c r="T134" s="228">
        <f t="shared" si="38"/>
        <v>0</v>
      </c>
      <c r="U134" s="228">
        <f t="shared" si="38"/>
        <v>0</v>
      </c>
      <c r="V134" s="228">
        <f t="shared" si="38"/>
        <v>0</v>
      </c>
      <c r="W134" s="228">
        <f>W132+W133</f>
        <v>102444.07014395471</v>
      </c>
    </row>
    <row r="135" spans="2:23" s="9" customFormat="1">
      <c r="B135" s="66"/>
      <c r="E135" s="214">
        <v>43466</v>
      </c>
      <c r="F135" s="214" t="s">
        <v>186</v>
      </c>
      <c r="G135" s="215" t="s">
        <v>65</v>
      </c>
      <c r="H135" s="240">
        <f>$C$47/12</f>
        <v>2.0416666666666669E-3</v>
      </c>
      <c r="I135" s="230">
        <f>(SUM('1.  LRAMVA Summary'!D$54:D$77)+SUM('1.  LRAMVA Summary'!D$78:D$79)*(MONTH($E135)-1)/12)*$H135</f>
        <v>1307.8738547294902</v>
      </c>
      <c r="J135" s="230">
        <f>(SUM('1.  LRAMVA Summary'!E$54:E$77)+SUM('1.  LRAMVA Summary'!E$78:E$79)*(MONTH($E135)-1)/12)*$H135</f>
        <v>610.56009533070062</v>
      </c>
      <c r="K135" s="230">
        <f>(SUM('1.  LRAMVA Summary'!F$54:F$77)+SUM('1.  LRAMVA Summary'!F$78:F$79)*(MONTH($E135)-1)/12)*$H135</f>
        <v>2637.5035337751751</v>
      </c>
      <c r="L135" s="230">
        <f>(SUM('1.  LRAMVA Summary'!G$54:G$77)+SUM('1.  LRAMVA Summary'!G$78:G$79)*(MONTH($E135)-1)/12)*$H135</f>
        <v>11.71220820840378</v>
      </c>
      <c r="M135" s="230">
        <f>(SUM('1.  LRAMVA Summary'!H$54:H$77)+SUM('1.  LRAMVA Summary'!H$78:H$79)*(MONTH($E135)-1)/12)*$H135</f>
        <v>185.1691037087075</v>
      </c>
      <c r="N135" s="230">
        <f>(SUM('1.  LRAMVA Summary'!I$54:I$77)+SUM('1.  LRAMVA Summary'!I$78:I$79)*(MONTH($E135)-1)/12)*$H135</f>
        <v>577.9722742305778</v>
      </c>
      <c r="O135" s="230">
        <f>(SUM('1.  LRAMVA Summary'!J$54:J$77)+SUM('1.  LRAMVA Summary'!J$78:J$79)*(MONTH($E135)-1)/12)*$H135</f>
        <v>-0.28767870388774397</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5330.5033912791669</v>
      </c>
    </row>
    <row r="136" spans="2:23" s="9" customFormat="1">
      <c r="B136" s="66"/>
      <c r="E136" s="214">
        <v>43497</v>
      </c>
      <c r="F136" s="214" t="s">
        <v>186</v>
      </c>
      <c r="G136" s="215" t="s">
        <v>65</v>
      </c>
      <c r="H136" s="240">
        <f>$C$47/12</f>
        <v>2.0416666666666669E-3</v>
      </c>
      <c r="I136" s="230">
        <f>(SUM('1.  LRAMVA Summary'!D$54:D$77)+SUM('1.  LRAMVA Summary'!D$78:D$79)*(MONTH($E136)-1)/12)*$H136</f>
        <v>1307.8738547294902</v>
      </c>
      <c r="J136" s="230">
        <f>(SUM('1.  LRAMVA Summary'!E$54:E$77)+SUM('1.  LRAMVA Summary'!E$78:E$79)*(MONTH($E136)-1)/12)*$H136</f>
        <v>610.56009533070062</v>
      </c>
      <c r="K136" s="230">
        <f>(SUM('1.  LRAMVA Summary'!F$54:F$77)+SUM('1.  LRAMVA Summary'!F$78:F$79)*(MONTH($E136)-1)/12)*$H136</f>
        <v>2637.5035337751751</v>
      </c>
      <c r="L136" s="230">
        <f>(SUM('1.  LRAMVA Summary'!G$54:G$77)+SUM('1.  LRAMVA Summary'!G$78:G$79)*(MONTH($E136)-1)/12)*$H136</f>
        <v>11.71220820840378</v>
      </c>
      <c r="M136" s="230">
        <f>(SUM('1.  LRAMVA Summary'!H$54:H$77)+SUM('1.  LRAMVA Summary'!H$78:H$79)*(MONTH($E136)-1)/12)*$H136</f>
        <v>185.1691037087075</v>
      </c>
      <c r="N136" s="230">
        <f>(SUM('1.  LRAMVA Summary'!I$54:I$77)+SUM('1.  LRAMVA Summary'!I$78:I$79)*(MONTH($E136)-1)/12)*$H136</f>
        <v>577.9722742305778</v>
      </c>
      <c r="O136" s="230">
        <f>(SUM('1.  LRAMVA Summary'!J$54:J$77)+SUM('1.  LRAMVA Summary'!J$78:J$79)*(MONTH($E136)-1)/12)*$H136</f>
        <v>-0.28767870388774397</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5330.5033912791669</v>
      </c>
    </row>
    <row r="137" spans="2:23" s="9" customFormat="1">
      <c r="B137" s="66"/>
      <c r="E137" s="214">
        <v>43525</v>
      </c>
      <c r="F137" s="214" t="s">
        <v>186</v>
      </c>
      <c r="G137" s="215" t="s">
        <v>65</v>
      </c>
      <c r="H137" s="240">
        <f>$C$47/12</f>
        <v>2.0416666666666669E-3</v>
      </c>
      <c r="I137" s="230">
        <f>(SUM('1.  LRAMVA Summary'!D$54:D$77)+SUM('1.  LRAMVA Summary'!D$78:D$79)*(MONTH($E137)-1)/12)*$H137</f>
        <v>1307.8738547294902</v>
      </c>
      <c r="J137" s="230">
        <f>(SUM('1.  LRAMVA Summary'!E$54:E$77)+SUM('1.  LRAMVA Summary'!E$78:E$79)*(MONTH($E137)-1)/12)*$H137</f>
        <v>610.56009533070062</v>
      </c>
      <c r="K137" s="230">
        <f>(SUM('1.  LRAMVA Summary'!F$54:F$77)+SUM('1.  LRAMVA Summary'!F$78:F$79)*(MONTH($E137)-1)/12)*$H137</f>
        <v>2637.5035337751751</v>
      </c>
      <c r="L137" s="230">
        <f>(SUM('1.  LRAMVA Summary'!G$54:G$77)+SUM('1.  LRAMVA Summary'!G$78:G$79)*(MONTH($E137)-1)/12)*$H137</f>
        <v>11.71220820840378</v>
      </c>
      <c r="M137" s="230">
        <f>(SUM('1.  LRAMVA Summary'!H$54:H$77)+SUM('1.  LRAMVA Summary'!H$78:H$79)*(MONTH($E137)-1)/12)*$H137</f>
        <v>185.1691037087075</v>
      </c>
      <c r="N137" s="230">
        <f>(SUM('1.  LRAMVA Summary'!I$54:I$77)+SUM('1.  LRAMVA Summary'!I$78:I$79)*(MONTH($E137)-1)/12)*$H137</f>
        <v>577.9722742305778</v>
      </c>
      <c r="O137" s="230">
        <f>(SUM('1.  LRAMVA Summary'!J$54:J$77)+SUM('1.  LRAMVA Summary'!J$78:J$79)*(MONTH($E137)-1)/12)*$H137</f>
        <v>-0.28767870388774397</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5330.5033912791669</v>
      </c>
    </row>
    <row r="138" spans="2:23" s="8" customFormat="1">
      <c r="B138" s="239"/>
      <c r="E138" s="214">
        <v>43556</v>
      </c>
      <c r="F138" s="214" t="s">
        <v>186</v>
      </c>
      <c r="G138" s="215" t="s">
        <v>66</v>
      </c>
      <c r="H138" s="240">
        <f>$C$48/12</f>
        <v>1.8166666666666667E-3</v>
      </c>
      <c r="I138" s="230">
        <f>(SUM('1.  LRAMVA Summary'!D$54:D$77)+SUM('1.  LRAMVA Summary'!D$78:D$79)*(MONTH($E138)-1)/12)*$H138</f>
        <v>1163.7408176776687</v>
      </c>
      <c r="J138" s="230">
        <f>(SUM('1.  LRAMVA Summary'!E$54:E$77)+SUM('1.  LRAMVA Summary'!E$78:E$79)*(MONTH($E138)-1)/12)*$H138</f>
        <v>543.27388074323562</v>
      </c>
      <c r="K138" s="230">
        <f>(SUM('1.  LRAMVA Summary'!F$54:F$77)+SUM('1.  LRAMVA Summary'!F$78:F$79)*(MONTH($E138)-1)/12)*$H138</f>
        <v>2346.8398790326046</v>
      </c>
      <c r="L138" s="230">
        <f>(SUM('1.  LRAMVA Summary'!G$54:G$77)+SUM('1.  LRAMVA Summary'!G$78:G$79)*(MONTH($E138)-1)/12)*$H138</f>
        <v>10.42147505890622</v>
      </c>
      <c r="M138" s="230">
        <f>(SUM('1.  LRAMVA Summary'!H$54:H$77)+SUM('1.  LRAMVA Summary'!H$78:H$79)*(MONTH($E138)-1)/12)*$H138</f>
        <v>164.76271268774786</v>
      </c>
      <c r="N138" s="230">
        <f>(SUM('1.  LRAMVA Summary'!I$54:I$77)+SUM('1.  LRAMVA Summary'!I$78:I$79)*(MONTH($E138)-1)/12)*$H138</f>
        <v>514.27737053986107</v>
      </c>
      <c r="O138" s="230">
        <f>(SUM('1.  LRAMVA Summary'!J$54:J$77)+SUM('1.  LRAMVA Summary'!J$78:J$79)*(MONTH($E138)-1)/12)*$H138</f>
        <v>-0.25597533652052318</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4743.0601604035037</v>
      </c>
    </row>
    <row r="139" spans="2:23" s="9" customFormat="1">
      <c r="B139" s="66"/>
      <c r="E139" s="214">
        <v>43586</v>
      </c>
      <c r="F139" s="214" t="s">
        <v>186</v>
      </c>
      <c r="G139" s="215" t="s">
        <v>66</v>
      </c>
      <c r="H139" s="240">
        <f>$C$48/12</f>
        <v>1.8166666666666667E-3</v>
      </c>
      <c r="I139" s="230">
        <f>(SUM('1.  LRAMVA Summary'!D$54:D$77)+SUM('1.  LRAMVA Summary'!D$78:D$79)*(MONTH($E139)-1)/12)*$H139</f>
        <v>1163.7408176776687</v>
      </c>
      <c r="J139" s="230">
        <f>(SUM('1.  LRAMVA Summary'!E$54:E$77)+SUM('1.  LRAMVA Summary'!E$78:E$79)*(MONTH($E139)-1)/12)*$H139</f>
        <v>543.27388074323562</v>
      </c>
      <c r="K139" s="230">
        <f>(SUM('1.  LRAMVA Summary'!F$54:F$77)+SUM('1.  LRAMVA Summary'!F$78:F$79)*(MONTH($E139)-1)/12)*$H139</f>
        <v>2346.8398790326046</v>
      </c>
      <c r="L139" s="230">
        <f>(SUM('1.  LRAMVA Summary'!G$54:G$77)+SUM('1.  LRAMVA Summary'!G$78:G$79)*(MONTH($E139)-1)/12)*$H139</f>
        <v>10.42147505890622</v>
      </c>
      <c r="M139" s="230">
        <f>(SUM('1.  LRAMVA Summary'!H$54:H$77)+SUM('1.  LRAMVA Summary'!H$78:H$79)*(MONTH($E139)-1)/12)*$H139</f>
        <v>164.76271268774786</v>
      </c>
      <c r="N139" s="230">
        <f>(SUM('1.  LRAMVA Summary'!I$54:I$77)+SUM('1.  LRAMVA Summary'!I$78:I$79)*(MONTH($E139)-1)/12)*$H139</f>
        <v>514.27737053986107</v>
      </c>
      <c r="O139" s="230">
        <f>(SUM('1.  LRAMVA Summary'!J$54:J$77)+SUM('1.  LRAMVA Summary'!J$78:J$79)*(MONTH($E139)-1)/12)*$H139</f>
        <v>-0.25597533652052318</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4743.0601604035037</v>
      </c>
    </row>
    <row r="140" spans="2:23" s="9" customFormat="1">
      <c r="B140" s="66"/>
      <c r="E140" s="214">
        <v>43617</v>
      </c>
      <c r="F140" s="214" t="s">
        <v>186</v>
      </c>
      <c r="G140" s="215" t="s">
        <v>66</v>
      </c>
      <c r="H140" s="240">
        <f>$C$48/12</f>
        <v>1.8166666666666667E-3</v>
      </c>
      <c r="I140" s="230">
        <f>(SUM('1.  LRAMVA Summary'!D$54:D$77)+SUM('1.  LRAMVA Summary'!D$78:D$79)*(MONTH($E140)-1)/12)*$H140</f>
        <v>1163.7408176776687</v>
      </c>
      <c r="J140" s="230">
        <f>(SUM('1.  LRAMVA Summary'!E$54:E$77)+SUM('1.  LRAMVA Summary'!E$78:E$79)*(MONTH($E140)-1)/12)*$H140</f>
        <v>543.27388074323562</v>
      </c>
      <c r="K140" s="230">
        <f>(SUM('1.  LRAMVA Summary'!F$54:F$77)+SUM('1.  LRAMVA Summary'!F$78:F$79)*(MONTH($E140)-1)/12)*$H140</f>
        <v>2346.8398790326046</v>
      </c>
      <c r="L140" s="230">
        <f>(SUM('1.  LRAMVA Summary'!G$54:G$77)+SUM('1.  LRAMVA Summary'!G$78:G$79)*(MONTH($E140)-1)/12)*$H140</f>
        <v>10.42147505890622</v>
      </c>
      <c r="M140" s="230">
        <f>(SUM('1.  LRAMVA Summary'!H$54:H$77)+SUM('1.  LRAMVA Summary'!H$78:H$79)*(MONTH($E140)-1)/12)*$H140</f>
        <v>164.76271268774786</v>
      </c>
      <c r="N140" s="230">
        <f>(SUM('1.  LRAMVA Summary'!I$54:I$77)+SUM('1.  LRAMVA Summary'!I$78:I$79)*(MONTH($E140)-1)/12)*$H140</f>
        <v>514.27737053986107</v>
      </c>
      <c r="O140" s="230">
        <f>(SUM('1.  LRAMVA Summary'!J$54:J$77)+SUM('1.  LRAMVA Summary'!J$78:J$79)*(MONTH($E140)-1)/12)*$H140</f>
        <v>-0.25597533652052318</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4743.0601604035037</v>
      </c>
    </row>
    <row r="141" spans="2:23" s="9" customFormat="1">
      <c r="B141" s="66"/>
      <c r="E141" s="214">
        <v>43647</v>
      </c>
      <c r="F141" s="214" t="s">
        <v>186</v>
      </c>
      <c r="G141" s="215" t="s">
        <v>68</v>
      </c>
      <c r="H141" s="240">
        <f>$C$49/12</f>
        <v>1.8166666666666667E-3</v>
      </c>
      <c r="I141" s="230">
        <f>(SUM('1.  LRAMVA Summary'!D$54:D$77)+SUM('1.  LRAMVA Summary'!D$78:D$79)*(MONTH($E141)-1)/12)*$H141</f>
        <v>1163.7408176776687</v>
      </c>
      <c r="J141" s="230">
        <f>(SUM('1.  LRAMVA Summary'!E$54:E$77)+SUM('1.  LRAMVA Summary'!E$78:E$79)*(MONTH($E141)-1)/12)*$H141</f>
        <v>543.27388074323562</v>
      </c>
      <c r="K141" s="230">
        <f>(SUM('1.  LRAMVA Summary'!F$54:F$77)+SUM('1.  LRAMVA Summary'!F$78:F$79)*(MONTH($E141)-1)/12)*$H141</f>
        <v>2346.8398790326046</v>
      </c>
      <c r="L141" s="230">
        <f>(SUM('1.  LRAMVA Summary'!G$54:G$77)+SUM('1.  LRAMVA Summary'!G$78:G$79)*(MONTH($E141)-1)/12)*$H141</f>
        <v>10.42147505890622</v>
      </c>
      <c r="M141" s="230">
        <f>(SUM('1.  LRAMVA Summary'!H$54:H$77)+SUM('1.  LRAMVA Summary'!H$78:H$79)*(MONTH($E141)-1)/12)*$H141</f>
        <v>164.76271268774786</v>
      </c>
      <c r="N141" s="230">
        <f>(SUM('1.  LRAMVA Summary'!I$54:I$77)+SUM('1.  LRAMVA Summary'!I$78:I$79)*(MONTH($E141)-1)/12)*$H141</f>
        <v>514.27737053986107</v>
      </c>
      <c r="O141" s="230">
        <f>(SUM('1.  LRAMVA Summary'!J$54:J$77)+SUM('1.  LRAMVA Summary'!J$78:J$79)*(MONTH($E141)-1)/12)*$H141</f>
        <v>-0.25597533652052318</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4743.0601604035037</v>
      </c>
    </row>
    <row r="142" spans="2:23" s="9" customFormat="1">
      <c r="B142" s="66"/>
      <c r="E142" s="214">
        <v>43678</v>
      </c>
      <c r="F142" s="214" t="s">
        <v>186</v>
      </c>
      <c r="G142" s="215" t="s">
        <v>68</v>
      </c>
      <c r="H142" s="240">
        <f>$C$49/12</f>
        <v>1.8166666666666667E-3</v>
      </c>
      <c r="I142" s="230">
        <f>(SUM('1.  LRAMVA Summary'!D$54:D$77)+SUM('1.  LRAMVA Summary'!D$78:D$79)*(MONTH($E142)-1)/12)*$H142</f>
        <v>1163.7408176776687</v>
      </c>
      <c r="J142" s="230">
        <f>(SUM('1.  LRAMVA Summary'!E$54:E$77)+SUM('1.  LRAMVA Summary'!E$78:E$79)*(MONTH($E142)-1)/12)*$H142</f>
        <v>543.27388074323562</v>
      </c>
      <c r="K142" s="230">
        <f>(SUM('1.  LRAMVA Summary'!F$54:F$77)+SUM('1.  LRAMVA Summary'!F$78:F$79)*(MONTH($E142)-1)/12)*$H142</f>
        <v>2346.8398790326046</v>
      </c>
      <c r="L142" s="230">
        <f>(SUM('1.  LRAMVA Summary'!G$54:G$77)+SUM('1.  LRAMVA Summary'!G$78:G$79)*(MONTH($E142)-1)/12)*$H142</f>
        <v>10.42147505890622</v>
      </c>
      <c r="M142" s="230">
        <f>(SUM('1.  LRAMVA Summary'!H$54:H$77)+SUM('1.  LRAMVA Summary'!H$78:H$79)*(MONTH($E142)-1)/12)*$H142</f>
        <v>164.76271268774786</v>
      </c>
      <c r="N142" s="230">
        <f>(SUM('1.  LRAMVA Summary'!I$54:I$77)+SUM('1.  LRAMVA Summary'!I$78:I$79)*(MONTH($E142)-1)/12)*$H142</f>
        <v>514.27737053986107</v>
      </c>
      <c r="O142" s="230">
        <f>(SUM('1.  LRAMVA Summary'!J$54:J$77)+SUM('1.  LRAMVA Summary'!J$78:J$79)*(MONTH($E142)-1)/12)*$H142</f>
        <v>-0.25597533652052318</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4743.0601604035037</v>
      </c>
    </row>
    <row r="143" spans="2:23" s="9" customFormat="1">
      <c r="B143" s="66"/>
      <c r="E143" s="214">
        <v>43709</v>
      </c>
      <c r="F143" s="214" t="s">
        <v>186</v>
      </c>
      <c r="G143" s="215" t="s">
        <v>68</v>
      </c>
      <c r="H143" s="240">
        <f>$C$49/12</f>
        <v>1.8166666666666667E-3</v>
      </c>
      <c r="I143" s="230">
        <f>(SUM('1.  LRAMVA Summary'!D$54:D$77)+SUM('1.  LRAMVA Summary'!D$78:D$79)*(MONTH($E143)-1)/12)*$H143</f>
        <v>1163.7408176776687</v>
      </c>
      <c r="J143" s="230">
        <f>(SUM('1.  LRAMVA Summary'!E$54:E$77)+SUM('1.  LRAMVA Summary'!E$78:E$79)*(MONTH($E143)-1)/12)*$H143</f>
        <v>543.27388074323562</v>
      </c>
      <c r="K143" s="230">
        <f>(SUM('1.  LRAMVA Summary'!F$54:F$77)+SUM('1.  LRAMVA Summary'!F$78:F$79)*(MONTH($E143)-1)/12)*$H143</f>
        <v>2346.8398790326046</v>
      </c>
      <c r="L143" s="230">
        <f>(SUM('1.  LRAMVA Summary'!G$54:G$77)+SUM('1.  LRAMVA Summary'!G$78:G$79)*(MONTH($E143)-1)/12)*$H143</f>
        <v>10.42147505890622</v>
      </c>
      <c r="M143" s="230">
        <f>(SUM('1.  LRAMVA Summary'!H$54:H$77)+SUM('1.  LRAMVA Summary'!H$78:H$79)*(MONTH($E143)-1)/12)*$H143</f>
        <v>164.76271268774786</v>
      </c>
      <c r="N143" s="230">
        <f>(SUM('1.  LRAMVA Summary'!I$54:I$77)+SUM('1.  LRAMVA Summary'!I$78:I$79)*(MONTH($E143)-1)/12)*$H143</f>
        <v>514.27737053986107</v>
      </c>
      <c r="O143" s="230">
        <f>(SUM('1.  LRAMVA Summary'!J$54:J$77)+SUM('1.  LRAMVA Summary'!J$78:J$79)*(MONTH($E143)-1)/12)*$H143</f>
        <v>-0.25597533652052318</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4743.0601604035037</v>
      </c>
    </row>
    <row r="144" spans="2:23" s="9" customFormat="1">
      <c r="B144" s="66"/>
      <c r="E144" s="214">
        <v>43739</v>
      </c>
      <c r="F144" s="214" t="s">
        <v>186</v>
      </c>
      <c r="G144" s="215" t="s">
        <v>69</v>
      </c>
      <c r="H144" s="240">
        <f>$C$50/12</f>
        <v>1.8166666666666667E-3</v>
      </c>
      <c r="I144" s="230">
        <f>(SUM('1.  LRAMVA Summary'!D$54:D$77)+SUM('1.  LRAMVA Summary'!D$78:D$79)*(MONTH($E144)-1)/12)*$H144</f>
        <v>1163.7408176776687</v>
      </c>
      <c r="J144" s="230">
        <f>(SUM('1.  LRAMVA Summary'!E$54:E$77)+SUM('1.  LRAMVA Summary'!E$78:E$79)*(MONTH($E144)-1)/12)*$H144</f>
        <v>543.27388074323562</v>
      </c>
      <c r="K144" s="230">
        <f>(SUM('1.  LRAMVA Summary'!F$54:F$77)+SUM('1.  LRAMVA Summary'!F$78:F$79)*(MONTH($E144)-1)/12)*$H144</f>
        <v>2346.8398790326046</v>
      </c>
      <c r="L144" s="230">
        <f>(SUM('1.  LRAMVA Summary'!G$54:G$77)+SUM('1.  LRAMVA Summary'!G$78:G$79)*(MONTH($E144)-1)/12)*$H144</f>
        <v>10.42147505890622</v>
      </c>
      <c r="M144" s="230">
        <f>(SUM('1.  LRAMVA Summary'!H$54:H$77)+SUM('1.  LRAMVA Summary'!H$78:H$79)*(MONTH($E144)-1)/12)*$H144</f>
        <v>164.76271268774786</v>
      </c>
      <c r="N144" s="230">
        <f>(SUM('1.  LRAMVA Summary'!I$54:I$77)+SUM('1.  LRAMVA Summary'!I$78:I$79)*(MONTH($E144)-1)/12)*$H144</f>
        <v>514.27737053986107</v>
      </c>
      <c r="O144" s="230">
        <f>(SUM('1.  LRAMVA Summary'!J$54:J$77)+SUM('1.  LRAMVA Summary'!J$78:J$79)*(MONTH($E144)-1)/12)*$H144</f>
        <v>-0.25597533652052318</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4743.0601604035037</v>
      </c>
    </row>
    <row r="145" spans="2:23" s="9" customFormat="1">
      <c r="B145" s="66"/>
      <c r="E145" s="214">
        <v>43770</v>
      </c>
      <c r="F145" s="214" t="s">
        <v>186</v>
      </c>
      <c r="G145" s="215" t="s">
        <v>69</v>
      </c>
      <c r="H145" s="240">
        <f>$C$50/12</f>
        <v>1.8166666666666667E-3</v>
      </c>
      <c r="I145" s="230">
        <f>(SUM('1.  LRAMVA Summary'!D$54:D$77)+SUM('1.  LRAMVA Summary'!D$78:D$79)*(MONTH($E145)-1)/12)*$H145</f>
        <v>1163.7408176776687</v>
      </c>
      <c r="J145" s="230">
        <f>(SUM('1.  LRAMVA Summary'!E$54:E$77)+SUM('1.  LRAMVA Summary'!E$78:E$79)*(MONTH($E145)-1)/12)*$H145</f>
        <v>543.27388074323562</v>
      </c>
      <c r="K145" s="230">
        <f>(SUM('1.  LRAMVA Summary'!F$54:F$77)+SUM('1.  LRAMVA Summary'!F$78:F$79)*(MONTH($E145)-1)/12)*$H145</f>
        <v>2346.8398790326046</v>
      </c>
      <c r="L145" s="230">
        <f>(SUM('1.  LRAMVA Summary'!G$54:G$77)+SUM('1.  LRAMVA Summary'!G$78:G$79)*(MONTH($E145)-1)/12)*$H145</f>
        <v>10.42147505890622</v>
      </c>
      <c r="M145" s="230">
        <f>(SUM('1.  LRAMVA Summary'!H$54:H$77)+SUM('1.  LRAMVA Summary'!H$78:H$79)*(MONTH($E145)-1)/12)*$H145</f>
        <v>164.76271268774786</v>
      </c>
      <c r="N145" s="230">
        <f>(SUM('1.  LRAMVA Summary'!I$54:I$77)+SUM('1.  LRAMVA Summary'!I$78:I$79)*(MONTH($E145)-1)/12)*$H145</f>
        <v>514.27737053986107</v>
      </c>
      <c r="O145" s="230">
        <f>(SUM('1.  LRAMVA Summary'!J$54:J$77)+SUM('1.  LRAMVA Summary'!J$78:J$79)*(MONTH($E145)-1)/12)*$H145</f>
        <v>-0.25597533652052318</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4743.0601604035037</v>
      </c>
    </row>
    <row r="146" spans="2:23" s="9" customFormat="1">
      <c r="B146" s="66"/>
      <c r="E146" s="214">
        <v>43800</v>
      </c>
      <c r="F146" s="214" t="s">
        <v>186</v>
      </c>
      <c r="G146" s="215" t="s">
        <v>69</v>
      </c>
      <c r="H146" s="240">
        <f>$C$50/12</f>
        <v>1.8166666666666667E-3</v>
      </c>
      <c r="I146" s="230">
        <f>(SUM('1.  LRAMVA Summary'!D$54:D$77)+SUM('1.  LRAMVA Summary'!D$78:D$79)*(MONTH($E146)-1)/12)*$H146</f>
        <v>1163.7408176776687</v>
      </c>
      <c r="J146" s="230">
        <f>(SUM('1.  LRAMVA Summary'!E$54:E$77)+SUM('1.  LRAMVA Summary'!E$78:E$79)*(MONTH($E146)-1)/12)*$H146</f>
        <v>543.27388074323562</v>
      </c>
      <c r="K146" s="230">
        <f>(SUM('1.  LRAMVA Summary'!F$54:F$77)+SUM('1.  LRAMVA Summary'!F$78:F$79)*(MONTH($E146)-1)/12)*$H146</f>
        <v>2346.8398790326046</v>
      </c>
      <c r="L146" s="230">
        <f>(SUM('1.  LRAMVA Summary'!G$54:G$77)+SUM('1.  LRAMVA Summary'!G$78:G$79)*(MONTH($E146)-1)/12)*$H146</f>
        <v>10.42147505890622</v>
      </c>
      <c r="M146" s="230">
        <f>(SUM('1.  LRAMVA Summary'!H$54:H$77)+SUM('1.  LRAMVA Summary'!H$78:H$79)*(MONTH($E146)-1)/12)*$H146</f>
        <v>164.76271268774786</v>
      </c>
      <c r="N146" s="230">
        <f>(SUM('1.  LRAMVA Summary'!I$54:I$77)+SUM('1.  LRAMVA Summary'!I$78:I$79)*(MONTH($E146)-1)/12)*$H146</f>
        <v>514.27737053986107</v>
      </c>
      <c r="O146" s="230">
        <f>(SUM('1.  LRAMVA Summary'!J$54:J$77)+SUM('1.  LRAMVA Summary'!J$78:J$79)*(MONTH($E146)-1)/12)*$H146</f>
        <v>-0.25597533652052318</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4743.0601604035037</v>
      </c>
    </row>
    <row r="147" spans="2:23" s="9" customFormat="1" ht="15.75" thickBot="1">
      <c r="B147" s="66"/>
      <c r="E147" s="216" t="s">
        <v>469</v>
      </c>
      <c r="F147" s="216"/>
      <c r="G147" s="217"/>
      <c r="H147" s="218"/>
      <c r="I147" s="219">
        <f t="shared" ref="I147:O147" si="40">SUM(I134:I146)</f>
        <v>45418.627103852406</v>
      </c>
      <c r="J147" s="219">
        <f t="shared" si="40"/>
        <v>19842.532092333749</v>
      </c>
      <c r="K147" s="219">
        <f t="shared" si="40"/>
        <v>72192.68589574525</v>
      </c>
      <c r="L147" s="219">
        <f t="shared" si="40"/>
        <v>237.34871087941801</v>
      </c>
      <c r="M147" s="219">
        <f t="shared" si="40"/>
        <v>6409.7574598637657</v>
      </c>
      <c r="N147" s="219">
        <f t="shared" si="40"/>
        <v>17026.973884214978</v>
      </c>
      <c r="O147" s="219">
        <f t="shared" si="40"/>
        <v>-4.8033854658716182</v>
      </c>
      <c r="P147" s="219">
        <f t="shared" ref="P147:V147" si="41">SUM(P134:P146)</f>
        <v>0</v>
      </c>
      <c r="Q147" s="219">
        <f t="shared" si="41"/>
        <v>0</v>
      </c>
      <c r="R147" s="219">
        <f t="shared" si="41"/>
        <v>0</v>
      </c>
      <c r="S147" s="219">
        <f t="shared" si="41"/>
        <v>0</v>
      </c>
      <c r="T147" s="219">
        <f t="shared" si="41"/>
        <v>0</v>
      </c>
      <c r="U147" s="219">
        <f t="shared" si="41"/>
        <v>0</v>
      </c>
      <c r="V147" s="219">
        <f t="shared" si="41"/>
        <v>0</v>
      </c>
      <c r="W147" s="219">
        <f>SUM(W134:W146)</f>
        <v>161123.12176142365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 t="shared" ref="I149:N149" si="42">I147+I148</f>
        <v>45418.627103852406</v>
      </c>
      <c r="J149" s="228">
        <f t="shared" si="42"/>
        <v>19842.532092333749</v>
      </c>
      <c r="K149" s="228">
        <f t="shared" si="42"/>
        <v>72192.68589574525</v>
      </c>
      <c r="L149" s="228">
        <f t="shared" si="42"/>
        <v>237.34871087941801</v>
      </c>
      <c r="M149" s="228">
        <f t="shared" si="42"/>
        <v>6409.7574598637657</v>
      </c>
      <c r="N149" s="228">
        <f t="shared" si="42"/>
        <v>17026.973884214978</v>
      </c>
      <c r="O149" s="228">
        <f t="shared" ref="O149:V149" si="43">O147+O148</f>
        <v>-4.8033854658716182</v>
      </c>
      <c r="P149" s="228">
        <f t="shared" si="43"/>
        <v>0</v>
      </c>
      <c r="Q149" s="228">
        <f t="shared" si="43"/>
        <v>0</v>
      </c>
      <c r="R149" s="228">
        <f t="shared" si="43"/>
        <v>0</v>
      </c>
      <c r="S149" s="228">
        <f t="shared" si="43"/>
        <v>0</v>
      </c>
      <c r="T149" s="228">
        <f t="shared" si="43"/>
        <v>0</v>
      </c>
      <c r="U149" s="228">
        <f t="shared" si="43"/>
        <v>0</v>
      </c>
      <c r="V149" s="228">
        <f t="shared" si="43"/>
        <v>0</v>
      </c>
      <c r="W149" s="228">
        <f>W147+W148</f>
        <v>161123.12176142365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0</v>
      </c>
    </row>
    <row r="152" spans="2:23" s="9" customFormat="1">
      <c r="B152" s="66"/>
      <c r="E152" s="214">
        <v>43891</v>
      </c>
      <c r="F152" s="214" t="s">
        <v>187</v>
      </c>
      <c r="G152" s="215" t="s">
        <v>65</v>
      </c>
      <c r="H152" s="240">
        <f>$C$51/12</f>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0</v>
      </c>
    </row>
    <row r="154" spans="2:23" s="9" customFormat="1">
      <c r="B154" s="66"/>
      <c r="E154" s="214">
        <v>43952</v>
      </c>
      <c r="F154" s="214" t="s">
        <v>187</v>
      </c>
      <c r="G154" s="215" t="s">
        <v>66</v>
      </c>
      <c r="H154" s="240">
        <f>$C$52/12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0</v>
      </c>
    </row>
    <row r="155" spans="2:23" s="9" customFormat="1">
      <c r="B155" s="66"/>
      <c r="E155" s="214">
        <v>43983</v>
      </c>
      <c r="F155" s="214" t="s">
        <v>187</v>
      </c>
      <c r="G155" s="215" t="s">
        <v>66</v>
      </c>
      <c r="H155" s="240">
        <f>$C$52/12</f>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0</v>
      </c>
    </row>
    <row r="157" spans="2:23" s="9" customFormat="1">
      <c r="B157" s="66"/>
      <c r="E157" s="214">
        <v>44044</v>
      </c>
      <c r="F157" s="214" t="s">
        <v>187</v>
      </c>
      <c r="G157" s="215" t="s">
        <v>68</v>
      </c>
      <c r="H157" s="240">
        <f>$C$53/12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0</v>
      </c>
    </row>
    <row r="158" spans="2:23" s="9" customFormat="1">
      <c r="B158" s="66"/>
      <c r="E158" s="214">
        <v>44075</v>
      </c>
      <c r="F158" s="214" t="s">
        <v>187</v>
      </c>
      <c r="G158" s="215" t="s">
        <v>68</v>
      </c>
      <c r="H158" s="240">
        <f>$C$53/12</f>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0</v>
      </c>
    </row>
    <row r="160" spans="2:23" s="9" customFormat="1">
      <c r="B160" s="66"/>
      <c r="E160" s="214">
        <v>44136</v>
      </c>
      <c r="F160" s="214" t="s">
        <v>187</v>
      </c>
      <c r="G160" s="215" t="s">
        <v>69</v>
      </c>
      <c r="H160" s="240">
        <f>$C$54/12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0</v>
      </c>
    </row>
    <row r="161" spans="2:23" s="9" customFormat="1">
      <c r="B161" s="66"/>
      <c r="E161" s="214">
        <v>44166</v>
      </c>
      <c r="F161" s="214" t="s">
        <v>187</v>
      </c>
      <c r="G161" s="215" t="s">
        <v>69</v>
      </c>
      <c r="H161" s="240">
        <f>$C$54/12</f>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 t="shared" ref="I162:O162" si="45">SUM(I149:I161)</f>
        <v>45418.627103852406</v>
      </c>
      <c r="J162" s="219">
        <f t="shared" si="45"/>
        <v>19842.532092333749</v>
      </c>
      <c r="K162" s="219">
        <f t="shared" si="45"/>
        <v>72192.68589574525</v>
      </c>
      <c r="L162" s="219">
        <f t="shared" si="45"/>
        <v>237.34871087941801</v>
      </c>
      <c r="M162" s="219">
        <f t="shared" si="45"/>
        <v>6409.7574598637657</v>
      </c>
      <c r="N162" s="219">
        <f t="shared" si="45"/>
        <v>17026.973884214978</v>
      </c>
      <c r="O162" s="219">
        <f t="shared" si="45"/>
        <v>-4.8033854658716182</v>
      </c>
      <c r="P162" s="219">
        <f t="shared" ref="P162:V162" si="46">SUM(P149:P161)</f>
        <v>0</v>
      </c>
      <c r="Q162" s="219">
        <f t="shared" si="46"/>
        <v>0</v>
      </c>
      <c r="R162" s="219">
        <f t="shared" si="46"/>
        <v>0</v>
      </c>
      <c r="S162" s="219">
        <f t="shared" si="46"/>
        <v>0</v>
      </c>
      <c r="T162" s="219">
        <f t="shared" si="46"/>
        <v>0</v>
      </c>
      <c r="U162" s="219">
        <f t="shared" si="46"/>
        <v>0</v>
      </c>
      <c r="V162" s="219">
        <f t="shared" si="46"/>
        <v>0</v>
      </c>
      <c r="W162" s="219">
        <f>SUM(W149:W161)</f>
        <v>161123.12176142365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7" t="s">
        <v>526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5" t="s">
        <v>406</v>
      </c>
      <c r="E13" s="17"/>
      <c r="F13" s="177"/>
      <c r="G13" s="178"/>
      <c r="H13" s="179"/>
      <c r="K13" s="179"/>
      <c r="L13" s="177"/>
      <c r="M13" s="177"/>
      <c r="N13" s="177"/>
      <c r="O13" s="177"/>
      <c r="P13" s="177"/>
      <c r="Q13" s="180"/>
    </row>
    <row r="14" spans="2:73" ht="30" customHeight="1" outlineLevel="1" thickBot="1">
      <c r="B14" s="90"/>
      <c r="D14" s="608" t="s">
        <v>551</v>
      </c>
      <c r="I14" s="12"/>
      <c r="J14" s="12"/>
      <c r="BU14" s="12"/>
    </row>
    <row r="15" spans="2:73" ht="26.25" customHeight="1" outlineLevel="1">
      <c r="C15" s="90"/>
      <c r="I15" s="12"/>
      <c r="J15" s="12"/>
    </row>
    <row r="16" spans="2:73" ht="23.25" customHeight="1" outlineLevel="1">
      <c r="B16" s="116" t="s">
        <v>505</v>
      </c>
      <c r="C16" s="90"/>
      <c r="D16" s="613" t="s">
        <v>614</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608</v>
      </c>
      <c r="C17" s="90"/>
      <c r="D17" s="609" t="s">
        <v>586</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621</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620</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622</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632</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2" t="s">
        <v>591</v>
      </c>
      <c r="H23" s="10"/>
      <c r="I23" s="10"/>
      <c r="J23" s="10"/>
    </row>
    <row r="24" spans="2:73" s="668" customFormat="1" ht="21" customHeight="1">
      <c r="B24" s="700" t="s">
        <v>595</v>
      </c>
      <c r="C24" s="841" t="s">
        <v>596</v>
      </c>
      <c r="D24" s="841"/>
      <c r="E24" s="841"/>
      <c r="F24" s="841"/>
      <c r="G24" s="841"/>
      <c r="H24" s="676" t="s">
        <v>593</v>
      </c>
      <c r="I24" s="676" t="s">
        <v>592</v>
      </c>
      <c r="J24" s="676" t="s">
        <v>594</v>
      </c>
      <c r="K24" s="667"/>
      <c r="L24" s="668" t="s">
        <v>596</v>
      </c>
      <c r="AQ24" s="668" t="s">
        <v>596</v>
      </c>
      <c r="BU24" s="667"/>
    </row>
    <row r="25" spans="2:73" s="249" customFormat="1" ht="49.5" customHeight="1">
      <c r="B25" s="244" t="s">
        <v>473</v>
      </c>
      <c r="C25" s="244" t="s">
        <v>211</v>
      </c>
      <c r="D25" s="626" t="s">
        <v>474</v>
      </c>
      <c r="E25" s="244" t="s">
        <v>208</v>
      </c>
      <c r="F25" s="244" t="s">
        <v>475</v>
      </c>
      <c r="G25" s="244" t="s">
        <v>476</v>
      </c>
      <c r="H25" s="626" t="s">
        <v>477</v>
      </c>
      <c r="I25" s="634" t="s">
        <v>584</v>
      </c>
      <c r="J25" s="641" t="s">
        <v>585</v>
      </c>
      <c r="K25" s="639"/>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9"/>
      <c r="I26" s="632"/>
      <c r="J26" s="632"/>
      <c r="K26" s="640"/>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0"/>
      <c r="C27" s="690"/>
      <c r="D27" s="690"/>
      <c r="E27" s="690"/>
      <c r="F27" s="690"/>
      <c r="G27" s="690"/>
      <c r="H27" s="690"/>
      <c r="I27" s="642"/>
      <c r="J27" s="642"/>
      <c r="K27" s="631"/>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1"/>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2"/>
      <c r="J28" s="642"/>
      <c r="K28" s="631"/>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1"/>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2"/>
      <c r="J29" s="642"/>
      <c r="K29" s="631"/>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1"/>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2"/>
      <c r="J30" s="642"/>
      <c r="K30" s="631"/>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1"/>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2"/>
      <c r="J31" s="642"/>
      <c r="K31" s="631"/>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1"/>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2"/>
      <c r="J32" s="642"/>
      <c r="K32" s="631"/>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1"/>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2"/>
      <c r="J33" s="642"/>
      <c r="K33" s="631"/>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1"/>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2"/>
      <c r="J34" s="642"/>
      <c r="K34" s="631"/>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1"/>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2"/>
      <c r="J35" s="642"/>
      <c r="K35" s="631"/>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1"/>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2"/>
      <c r="J36" s="642"/>
      <c r="K36" s="631"/>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1"/>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2"/>
      <c r="J37" s="642"/>
      <c r="K37" s="631"/>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1"/>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2"/>
      <c r="J38" s="642"/>
      <c r="K38" s="631"/>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1"/>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2"/>
      <c r="J39" s="642"/>
      <c r="K39" s="631"/>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1"/>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2"/>
      <c r="J40" s="642"/>
      <c r="K40" s="631"/>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1"/>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2"/>
      <c r="J41" s="642"/>
      <c r="K41" s="631"/>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1"/>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2"/>
      <c r="J42" s="642"/>
      <c r="K42" s="631"/>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1"/>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2"/>
      <c r="J43" s="642"/>
      <c r="K43" s="631"/>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1"/>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2"/>
      <c r="J44" s="642"/>
      <c r="K44" s="631"/>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1"/>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2"/>
      <c r="J45" s="642"/>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2"/>
      <c r="J46" s="642"/>
      <c r="K46" s="631"/>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1"/>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2"/>
      <c r="J47" s="642"/>
      <c r="K47" s="631"/>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1"/>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2"/>
      <c r="J48" s="642"/>
      <c r="K48" s="631"/>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1"/>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2"/>
      <c r="J49" s="642"/>
      <c r="K49" s="631"/>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1"/>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2"/>
      <c r="J50" s="642"/>
      <c r="K50" s="631"/>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1"/>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2"/>
      <c r="J51" s="642"/>
      <c r="K51" s="631"/>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1"/>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2"/>
      <c r="J52" s="642"/>
      <c r="K52" s="631"/>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1"/>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2"/>
      <c r="J53" s="642"/>
      <c r="K53" s="631"/>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1"/>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2"/>
      <c r="J54" s="642"/>
      <c r="K54" s="631"/>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1"/>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2"/>
      <c r="J55" s="642"/>
      <c r="K55" s="631"/>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1"/>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2"/>
      <c r="J56" s="642"/>
      <c r="K56" s="631"/>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1"/>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2"/>
      <c r="J57" s="642"/>
      <c r="K57" s="631"/>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1"/>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2"/>
      <c r="J58" s="642"/>
      <c r="K58" s="631"/>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1"/>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2"/>
      <c r="J59" s="642"/>
      <c r="K59" s="631"/>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1"/>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2"/>
      <c r="J60" s="642"/>
      <c r="K60" s="631"/>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1"/>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2"/>
      <c r="J61" s="642"/>
      <c r="K61" s="631"/>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1"/>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2"/>
      <c r="J62" s="642"/>
      <c r="K62" s="631"/>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1"/>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2"/>
      <c r="J63" s="642"/>
      <c r="K63" s="631"/>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1"/>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2"/>
      <c r="J64" s="642"/>
      <c r="K64" s="631"/>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1"/>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2"/>
      <c r="J65" s="642"/>
      <c r="K65" s="631"/>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1"/>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2"/>
      <c r="J66" s="642"/>
      <c r="K66" s="631"/>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1"/>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2"/>
      <c r="J67" s="642"/>
      <c r="K67" s="631"/>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1"/>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B18" sqref="B18"/>
    </sheetView>
  </sheetViews>
  <sheetFormatPr defaultColWidth="9.140625" defaultRowHeight="15"/>
  <cols>
    <col min="1" max="16384" width="9.140625" style="12"/>
  </cols>
  <sheetData>
    <row r="12" spans="2:22" ht="24" customHeight="1"/>
    <row r="13" spans="2:22" ht="15.75">
      <c r="B13" s="586" t="s">
        <v>505</v>
      </c>
    </row>
    <row r="14" spans="2:22" ht="15.75">
      <c r="B14" s="586"/>
    </row>
    <row r="15" spans="2:22" s="666" customFormat="1" ht="27" customHeight="1">
      <c r="B15" s="664" t="s">
        <v>667</v>
      </c>
      <c r="C15" s="665"/>
      <c r="D15" s="665"/>
      <c r="E15" s="665"/>
      <c r="F15" s="665"/>
      <c r="G15" s="665"/>
      <c r="H15" s="665"/>
      <c r="I15" s="665"/>
      <c r="J15" s="665"/>
      <c r="K15" s="665"/>
      <c r="L15" s="665"/>
      <c r="M15" s="665"/>
      <c r="N15" s="665"/>
      <c r="O15" s="665"/>
      <c r="P15" s="665"/>
      <c r="Q15" s="665"/>
      <c r="R15" s="665"/>
      <c r="S15" s="665"/>
      <c r="T15" s="665"/>
      <c r="U15" s="665"/>
      <c r="V15" s="66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561</v>
      </c>
      <c r="C16" s="772" t="s">
        <v>505</v>
      </c>
      <c r="D16" s="773"/>
      <c r="E16" s="773"/>
      <c r="F16" s="773"/>
      <c r="G16" s="773"/>
      <c r="H16" s="773"/>
      <c r="I16" s="773"/>
      <c r="J16" s="773"/>
      <c r="K16" s="773"/>
      <c r="L16" s="773"/>
      <c r="M16" s="773"/>
      <c r="N16" s="773"/>
      <c r="O16" s="773"/>
      <c r="P16" s="773"/>
      <c r="Q16" s="773"/>
      <c r="R16" s="773"/>
      <c r="S16" s="773"/>
      <c r="T16" s="773"/>
      <c r="U16" s="773"/>
    </row>
    <row r="17" spans="2:21" ht="55.5" customHeight="1">
      <c r="B17" s="704" t="s">
        <v>635</v>
      </c>
      <c r="C17" s="774" t="s">
        <v>636</v>
      </c>
      <c r="D17" s="774"/>
      <c r="E17" s="774"/>
      <c r="F17" s="774"/>
      <c r="G17" s="774"/>
      <c r="H17" s="774"/>
      <c r="I17" s="774"/>
      <c r="J17" s="774"/>
      <c r="K17" s="774"/>
      <c r="L17" s="774"/>
      <c r="M17" s="774"/>
      <c r="N17" s="774"/>
      <c r="O17" s="774"/>
      <c r="P17" s="774"/>
      <c r="Q17" s="774"/>
      <c r="R17" s="774"/>
      <c r="S17" s="774"/>
      <c r="T17" s="774"/>
      <c r="U17" s="775"/>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640</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637</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71" t="s">
        <v>638</v>
      </c>
      <c r="D23" s="771"/>
      <c r="E23" s="771"/>
      <c r="F23" s="771"/>
      <c r="G23" s="771"/>
      <c r="H23" s="771"/>
      <c r="I23" s="771"/>
      <c r="J23" s="771"/>
      <c r="K23" s="771"/>
      <c r="L23" s="771"/>
      <c r="M23" s="771"/>
      <c r="N23" s="771"/>
      <c r="O23" s="771"/>
      <c r="P23" s="771"/>
      <c r="Q23" s="771"/>
      <c r="R23" s="771"/>
      <c r="S23" s="771"/>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641</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71" t="s">
        <v>639</v>
      </c>
      <c r="D27" s="771"/>
      <c r="E27" s="771"/>
      <c r="F27" s="771"/>
      <c r="G27" s="771"/>
      <c r="H27" s="771"/>
      <c r="I27" s="771"/>
      <c r="J27" s="771"/>
      <c r="K27" s="771"/>
      <c r="L27" s="771"/>
      <c r="M27" s="771"/>
      <c r="N27" s="771"/>
      <c r="O27" s="771"/>
      <c r="P27" s="771"/>
      <c r="Q27" s="771"/>
      <c r="R27" s="771"/>
      <c r="S27" s="771"/>
      <c r="T27" s="771"/>
      <c r="U27" s="776"/>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71" t="s">
        <v>642</v>
      </c>
      <c r="D29" s="771"/>
      <c r="E29" s="771"/>
      <c r="F29" s="771"/>
      <c r="G29" s="771"/>
      <c r="H29" s="771"/>
      <c r="I29" s="771"/>
      <c r="J29" s="771"/>
      <c r="K29" s="771"/>
      <c r="L29" s="771"/>
      <c r="M29" s="771"/>
      <c r="N29" s="771"/>
      <c r="O29" s="771"/>
      <c r="P29" s="771"/>
      <c r="Q29" s="771"/>
      <c r="R29" s="771"/>
      <c r="S29" s="771"/>
      <c r="T29" s="771"/>
      <c r="U29" s="776"/>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643</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644</v>
      </c>
      <c r="C33" s="777" t="s">
        <v>645</v>
      </c>
      <c r="D33" s="777"/>
      <c r="E33" s="777"/>
      <c r="F33" s="777"/>
      <c r="G33" s="777"/>
      <c r="H33" s="777"/>
      <c r="I33" s="777"/>
      <c r="J33" s="777"/>
      <c r="K33" s="777"/>
      <c r="L33" s="777"/>
      <c r="M33" s="777"/>
      <c r="N33" s="777"/>
      <c r="O33" s="777"/>
      <c r="P33" s="777"/>
      <c r="Q33" s="777"/>
      <c r="R33" s="777"/>
      <c r="S33" s="777"/>
      <c r="T33" s="777"/>
      <c r="U33" s="778"/>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646</v>
      </c>
      <c r="C35" s="718" t="s">
        <v>647</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648</v>
      </c>
      <c r="C37" s="779" t="s">
        <v>649</v>
      </c>
      <c r="D37" s="779"/>
      <c r="E37" s="779"/>
      <c r="F37" s="779"/>
      <c r="G37" s="779"/>
      <c r="H37" s="779"/>
      <c r="I37" s="779"/>
      <c r="J37" s="779"/>
      <c r="K37" s="779"/>
      <c r="L37" s="779"/>
      <c r="M37" s="779"/>
      <c r="N37" s="779"/>
      <c r="O37" s="779"/>
      <c r="P37" s="779"/>
      <c r="Q37" s="779"/>
      <c r="R37" s="779"/>
      <c r="S37" s="779"/>
      <c r="T37" s="779"/>
      <c r="U37" s="780"/>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650</v>
      </c>
      <c r="C39" s="720" t="s">
        <v>651</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652</v>
      </c>
      <c r="C41" s="781" t="s">
        <v>653</v>
      </c>
      <c r="D41" s="781"/>
      <c r="E41" s="781"/>
      <c r="F41" s="781"/>
      <c r="G41" s="781"/>
      <c r="H41" s="781"/>
      <c r="I41" s="781"/>
      <c r="J41" s="781"/>
      <c r="K41" s="781"/>
      <c r="L41" s="781"/>
      <c r="M41" s="781"/>
      <c r="N41" s="781"/>
      <c r="O41" s="781"/>
      <c r="P41" s="781"/>
      <c r="Q41" s="781"/>
      <c r="R41" s="781"/>
      <c r="S41" s="781"/>
      <c r="T41" s="781"/>
      <c r="U41" s="782"/>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654</v>
      </c>
      <c r="C43" s="718" t="s">
        <v>655</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69" t="s">
        <v>672</v>
      </c>
      <c r="D45" s="769"/>
      <c r="E45" s="769"/>
      <c r="F45" s="769"/>
      <c r="G45" s="769"/>
      <c r="H45" s="769"/>
      <c r="I45" s="769"/>
      <c r="J45" s="769"/>
      <c r="K45" s="769"/>
      <c r="L45" s="769"/>
      <c r="M45" s="769"/>
      <c r="N45" s="769"/>
      <c r="O45" s="769"/>
      <c r="P45" s="769"/>
      <c r="Q45" s="769"/>
      <c r="R45" s="769"/>
      <c r="S45" s="769"/>
      <c r="T45" s="769"/>
      <c r="U45" s="770"/>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69" t="s">
        <v>656</v>
      </c>
      <c r="D47" s="769"/>
      <c r="E47" s="769"/>
      <c r="F47" s="769"/>
      <c r="G47" s="769"/>
      <c r="H47" s="769"/>
      <c r="I47" s="769"/>
      <c r="J47" s="769"/>
      <c r="K47" s="769"/>
      <c r="L47" s="769"/>
      <c r="M47" s="769"/>
      <c r="N47" s="769"/>
      <c r="O47" s="769"/>
      <c r="P47" s="769"/>
      <c r="Q47" s="769"/>
      <c r="R47" s="769"/>
      <c r="S47" s="769"/>
      <c r="T47" s="769"/>
      <c r="U47" s="770"/>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69" t="s">
        <v>657</v>
      </c>
      <c r="D49" s="769"/>
      <c r="E49" s="769"/>
      <c r="F49" s="769"/>
      <c r="G49" s="769"/>
      <c r="H49" s="769"/>
      <c r="I49" s="769"/>
      <c r="J49" s="769"/>
      <c r="K49" s="769"/>
      <c r="L49" s="769"/>
      <c r="M49" s="769"/>
      <c r="N49" s="769"/>
      <c r="O49" s="769"/>
      <c r="P49" s="769"/>
      <c r="Q49" s="769"/>
      <c r="R49" s="769"/>
      <c r="S49" s="769"/>
      <c r="T49" s="769"/>
      <c r="U49" s="770"/>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69" t="s">
        <v>658</v>
      </c>
      <c r="D51" s="769"/>
      <c r="E51" s="769"/>
      <c r="F51" s="769"/>
      <c r="G51" s="769"/>
      <c r="H51" s="769"/>
      <c r="I51" s="769"/>
      <c r="J51" s="769"/>
      <c r="K51" s="769"/>
      <c r="L51" s="769"/>
      <c r="M51" s="769"/>
      <c r="N51" s="769"/>
      <c r="O51" s="769"/>
      <c r="P51" s="769"/>
      <c r="Q51" s="769"/>
      <c r="R51" s="769"/>
      <c r="S51" s="769"/>
      <c r="T51" s="769"/>
      <c r="U51" s="770"/>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71" t="s">
        <v>671</v>
      </c>
      <c r="D53" s="771"/>
      <c r="E53" s="771"/>
      <c r="F53" s="771"/>
      <c r="G53" s="771"/>
      <c r="H53" s="771"/>
      <c r="I53" s="771"/>
      <c r="J53" s="771"/>
      <c r="K53" s="771"/>
      <c r="L53" s="771"/>
      <c r="M53" s="771"/>
      <c r="N53" s="771"/>
      <c r="O53" s="771"/>
      <c r="P53" s="771"/>
      <c r="Q53" s="771"/>
      <c r="R53" s="771"/>
      <c r="S53" s="771"/>
      <c r="T53" s="771"/>
      <c r="U53" s="776"/>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659</v>
      </c>
      <c r="C55" s="779" t="s">
        <v>660</v>
      </c>
      <c r="D55" s="779"/>
      <c r="E55" s="779"/>
      <c r="F55" s="779"/>
      <c r="G55" s="779"/>
      <c r="H55" s="779"/>
      <c r="I55" s="779"/>
      <c r="J55" s="779"/>
      <c r="K55" s="779"/>
      <c r="L55" s="779"/>
      <c r="M55" s="779"/>
      <c r="N55" s="779"/>
      <c r="O55" s="779"/>
      <c r="P55" s="779"/>
      <c r="Q55" s="779"/>
      <c r="R55" s="779"/>
      <c r="S55" s="779"/>
      <c r="T55" s="779"/>
      <c r="U55" s="780"/>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661</v>
      </c>
      <c r="C57" s="779" t="s">
        <v>662</v>
      </c>
      <c r="D57" s="779"/>
      <c r="E57" s="779"/>
      <c r="F57" s="779"/>
      <c r="G57" s="779"/>
      <c r="H57" s="779"/>
      <c r="I57" s="779"/>
      <c r="J57" s="779"/>
      <c r="K57" s="779"/>
      <c r="L57" s="779"/>
      <c r="M57" s="779"/>
      <c r="N57" s="779"/>
      <c r="O57" s="779"/>
      <c r="P57" s="779"/>
      <c r="Q57" s="779"/>
      <c r="R57" s="779"/>
      <c r="S57" s="779"/>
      <c r="T57" s="779"/>
      <c r="U57" s="780"/>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663</v>
      </c>
      <c r="C59" s="725" t="s">
        <v>664</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4" zoomScale="80" zoomScaleNormal="80" workbookViewId="0">
      <selection activeCell="C16" sqref="C1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4" t="s">
        <v>674</v>
      </c>
      <c r="C3" s="785"/>
      <c r="D3" s="785"/>
      <c r="E3" s="785"/>
      <c r="F3" s="786"/>
      <c r="G3" s="122"/>
    </row>
    <row r="4" spans="2:20" ht="16.5" customHeight="1">
      <c r="B4" s="787"/>
      <c r="C4" s="788"/>
      <c r="D4" s="788"/>
      <c r="E4" s="788"/>
      <c r="F4" s="789"/>
      <c r="G4" s="122"/>
    </row>
    <row r="5" spans="2:20" ht="71.25" customHeight="1">
      <c r="B5" s="787"/>
      <c r="C5" s="788"/>
      <c r="D5" s="788"/>
      <c r="E5" s="788"/>
      <c r="F5" s="789"/>
      <c r="G5" s="122"/>
    </row>
    <row r="6" spans="2:20" ht="21.75" customHeight="1">
      <c r="B6" s="790"/>
      <c r="C6" s="791"/>
      <c r="D6" s="791"/>
      <c r="E6" s="791"/>
      <c r="F6" s="792"/>
      <c r="G6" s="122"/>
    </row>
    <row r="8" spans="2:20" ht="21">
      <c r="B8" s="783" t="s">
        <v>481</v>
      </c>
      <c r="C8" s="783"/>
      <c r="D8" s="783"/>
      <c r="E8" s="783"/>
      <c r="F8" s="783"/>
      <c r="G8" s="78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t="s">
        <v>416</v>
      </c>
      <c r="C13" s="124" t="s">
        <v>628</v>
      </c>
      <c r="G13" s="109"/>
      <c r="L13" s="33"/>
      <c r="M13" s="33"/>
      <c r="N13" s="33"/>
      <c r="O13" s="33"/>
      <c r="P13" s="33"/>
      <c r="Q13" s="68"/>
      <c r="S13" s="8"/>
      <c r="T13" s="8"/>
    </row>
    <row r="14" spans="2:20" s="9" customFormat="1" ht="26.25" customHeight="1" thickBot="1">
      <c r="B14" s="102" t="s">
        <v>416</v>
      </c>
      <c r="C14" s="172" t="s">
        <v>623</v>
      </c>
      <c r="G14" s="123"/>
      <c r="L14" s="33"/>
      <c r="M14" s="33"/>
      <c r="N14" s="33"/>
      <c r="O14" s="33"/>
      <c r="P14" s="33"/>
      <c r="Q14" s="68"/>
      <c r="S14" s="8"/>
      <c r="T14" s="8"/>
    </row>
    <row r="15" spans="2:20" s="9" customFormat="1" ht="26.25" customHeight="1" thickBot="1">
      <c r="B15" s="102" t="s">
        <v>418</v>
      </c>
      <c r="C15" s="172" t="s">
        <v>624</v>
      </c>
      <c r="G15" s="123"/>
      <c r="L15" s="33"/>
      <c r="M15" s="33"/>
      <c r="N15" s="33"/>
      <c r="O15" s="33"/>
      <c r="P15" s="33"/>
      <c r="Q15" s="68"/>
      <c r="S15" s="8"/>
      <c r="T15" s="8"/>
    </row>
    <row r="16" spans="2:20" s="9" customFormat="1" ht="26.25" customHeight="1" thickBot="1">
      <c r="B16" s="102" t="s">
        <v>416</v>
      </c>
      <c r="C16" s="172" t="s">
        <v>625</v>
      </c>
      <c r="G16" s="123"/>
      <c r="L16" s="33"/>
      <c r="M16" s="33"/>
      <c r="N16" s="33"/>
      <c r="O16" s="33"/>
      <c r="P16" s="33"/>
      <c r="Q16" s="68"/>
      <c r="S16" s="8"/>
      <c r="T16" s="8"/>
    </row>
    <row r="17" spans="2:20" s="9" customFormat="1" ht="26.25" customHeight="1" thickBot="1">
      <c r="B17" s="102" t="s">
        <v>416</v>
      </c>
      <c r="C17" s="124" t="s">
        <v>626</v>
      </c>
      <c r="G17" s="109"/>
      <c r="L17" s="33"/>
      <c r="M17" s="33"/>
      <c r="N17" s="33"/>
      <c r="O17" s="33"/>
      <c r="P17" s="33"/>
      <c r="Q17" s="68"/>
      <c r="S17" s="8"/>
      <c r="T17" s="8"/>
    </row>
    <row r="18" spans="2:20" s="9" customFormat="1" ht="26.25" customHeight="1" thickBot="1">
      <c r="B18" s="102" t="s">
        <v>418</v>
      </c>
      <c r="C18" s="124" t="s">
        <v>627</v>
      </c>
      <c r="G18" s="123"/>
      <c r="L18" s="33"/>
      <c r="M18" s="33"/>
      <c r="N18" s="33"/>
      <c r="O18" s="33"/>
      <c r="P18" s="33"/>
      <c r="Q18" s="68"/>
      <c r="S18" s="8"/>
      <c r="T18" s="8"/>
    </row>
    <row r="19" spans="2:20" s="9" customFormat="1" ht="26.25" customHeight="1" thickBot="1">
      <c r="B19" s="102" t="s">
        <v>416</v>
      </c>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540</v>
      </c>
      <c r="C21" s="242" t="s">
        <v>471</v>
      </c>
      <c r="D21" s="242" t="s">
        <v>447</v>
      </c>
      <c r="E21" s="242" t="s">
        <v>439</v>
      </c>
      <c r="F21" s="242" t="s">
        <v>553</v>
      </c>
      <c r="G21" s="40"/>
      <c r="M21" s="25"/>
      <c r="T21" s="25"/>
    </row>
    <row r="22" spans="2:20" s="103" customFormat="1" ht="36" customHeight="1">
      <c r="B22" s="645" t="s">
        <v>543</v>
      </c>
      <c r="C22" s="651" t="s">
        <v>437</v>
      </c>
      <c r="D22" s="654" t="s">
        <v>443</v>
      </c>
      <c r="E22" s="658" t="s">
        <v>588</v>
      </c>
      <c r="F22" s="654" t="s">
        <v>448</v>
      </c>
      <c r="G22" s="174"/>
      <c r="M22" s="643"/>
      <c r="T22" s="643"/>
    </row>
    <row r="23" spans="2:20" s="103" customFormat="1" ht="35.25" customHeight="1">
      <c r="B23" s="646" t="s">
        <v>458</v>
      </c>
      <c r="C23" s="652" t="s">
        <v>438</v>
      </c>
      <c r="D23" s="655" t="s">
        <v>444</v>
      </c>
      <c r="E23" s="659" t="s">
        <v>588</v>
      </c>
      <c r="F23" s="655" t="s">
        <v>448</v>
      </c>
      <c r="G23" s="174"/>
      <c r="M23" s="643"/>
      <c r="T23" s="643"/>
    </row>
    <row r="24" spans="2:20" s="103" customFormat="1" ht="34.5" customHeight="1">
      <c r="B24" s="646" t="s">
        <v>455</v>
      </c>
      <c r="C24" s="652" t="s">
        <v>438</v>
      </c>
      <c r="D24" s="655" t="s">
        <v>445</v>
      </c>
      <c r="E24" s="659" t="s">
        <v>588</v>
      </c>
      <c r="F24" s="655" t="s">
        <v>448</v>
      </c>
      <c r="G24" s="174"/>
      <c r="M24" s="643"/>
      <c r="T24" s="643"/>
    </row>
    <row r="25" spans="2:20" s="103" customFormat="1" ht="32.25" customHeight="1">
      <c r="B25" s="647" t="s">
        <v>456</v>
      </c>
      <c r="C25" s="652" t="s">
        <v>437</v>
      </c>
      <c r="D25" s="655" t="s">
        <v>446</v>
      </c>
      <c r="E25" s="660" t="s">
        <v>607</v>
      </c>
      <c r="F25" s="663"/>
      <c r="G25" s="174"/>
      <c r="M25" s="643"/>
      <c r="T25" s="643"/>
    </row>
    <row r="26" spans="2:20" s="103" customFormat="1" ht="30.75" customHeight="1">
      <c r="B26" s="648" t="s">
        <v>541</v>
      </c>
      <c r="C26" s="652" t="s">
        <v>437</v>
      </c>
      <c r="D26" s="655"/>
      <c r="E26" s="660"/>
      <c r="F26" s="663"/>
      <c r="G26" s="174"/>
      <c r="M26" s="643"/>
      <c r="T26" s="643"/>
    </row>
    <row r="27" spans="2:20" s="103" customFormat="1" ht="32.25" customHeight="1">
      <c r="B27" s="649" t="s">
        <v>542</v>
      </c>
      <c r="C27" s="652" t="s">
        <v>437</v>
      </c>
      <c r="D27" s="656" t="s">
        <v>538</v>
      </c>
      <c r="E27" s="660"/>
      <c r="F27" s="663"/>
      <c r="G27" s="174"/>
      <c r="M27" s="643"/>
      <c r="T27" s="643"/>
    </row>
    <row r="28" spans="2:20" s="103" customFormat="1" ht="27" customHeight="1">
      <c r="B28" s="647" t="s">
        <v>457</v>
      </c>
      <c r="C28" s="652" t="s">
        <v>440</v>
      </c>
      <c r="D28" s="655" t="s">
        <v>482</v>
      </c>
      <c r="E28" s="660" t="s">
        <v>459</v>
      </c>
      <c r="F28" s="663"/>
      <c r="G28" s="174"/>
      <c r="M28" s="643"/>
      <c r="T28" s="643"/>
    </row>
    <row r="29" spans="2:20" s="103" customFormat="1" ht="27" customHeight="1">
      <c r="B29" s="649" t="s">
        <v>452</v>
      </c>
      <c r="C29" s="652" t="s">
        <v>437</v>
      </c>
      <c r="D29" s="655"/>
      <c r="E29" s="660"/>
      <c r="F29" s="655" t="s">
        <v>407</v>
      </c>
      <c r="G29" s="174"/>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571</v>
      </c>
      <c r="H1" s="120" t="s">
        <v>582</v>
      </c>
    </row>
    <row r="2" spans="1:8">
      <c r="A2" s="12" t="s">
        <v>29</v>
      </c>
      <c r="B2" s="12" t="s">
        <v>27</v>
      </c>
      <c r="C2" s="10">
        <v>2006</v>
      </c>
      <c r="D2" s="12" t="s">
        <v>416</v>
      </c>
      <c r="E2" s="10">
        <f>'2. LRAMVA Threshold'!D9</f>
        <v>0</v>
      </c>
      <c r="F2" s="26" t="s">
        <v>170</v>
      </c>
      <c r="G2" s="12" t="s">
        <v>572</v>
      </c>
      <c r="H2" s="12" t="s">
        <v>590</v>
      </c>
    </row>
    <row r="3" spans="1:8">
      <c r="A3" s="12" t="s">
        <v>371</v>
      </c>
      <c r="B3" s="12" t="s">
        <v>27</v>
      </c>
      <c r="C3" s="10">
        <v>2007</v>
      </c>
      <c r="D3" s="12" t="s">
        <v>417</v>
      </c>
      <c r="E3" s="10">
        <f>'2. LRAMVA Threshold'!D24</f>
        <v>0</v>
      </c>
      <c r="F3" s="12" t="s">
        <v>550</v>
      </c>
      <c r="G3" s="12" t="s">
        <v>573</v>
      </c>
      <c r="H3" s="12" t="s">
        <v>583</v>
      </c>
    </row>
    <row r="4" spans="1:8">
      <c r="A4" s="12" t="s">
        <v>372</v>
      </c>
      <c r="B4" s="12" t="s">
        <v>28</v>
      </c>
      <c r="C4" s="10">
        <v>2008</v>
      </c>
      <c r="D4" s="12" t="s">
        <v>418</v>
      </c>
      <c r="F4" s="12" t="s">
        <v>169</v>
      </c>
      <c r="G4" s="12" t="s">
        <v>574</v>
      </c>
    </row>
    <row r="5" spans="1:8">
      <c r="A5" s="12" t="s">
        <v>373</v>
      </c>
      <c r="B5" s="12" t="s">
        <v>28</v>
      </c>
      <c r="C5" s="10">
        <v>2009</v>
      </c>
      <c r="F5" s="12" t="s">
        <v>368</v>
      </c>
      <c r="G5" s="12" t="s">
        <v>575</v>
      </c>
    </row>
    <row r="6" spans="1:8">
      <c r="A6" s="12" t="s">
        <v>374</v>
      </c>
      <c r="B6" s="12" t="s">
        <v>28</v>
      </c>
      <c r="C6" s="10">
        <v>2010</v>
      </c>
      <c r="F6" s="12" t="s">
        <v>369</v>
      </c>
      <c r="G6" s="12" t="s">
        <v>576</v>
      </c>
    </row>
    <row r="7" spans="1:8">
      <c r="A7" s="12" t="s">
        <v>375</v>
      </c>
      <c r="B7" s="12" t="s">
        <v>28</v>
      </c>
      <c r="C7" s="10">
        <v>2011</v>
      </c>
      <c r="F7" s="12" t="s">
        <v>370</v>
      </c>
      <c r="G7" s="12" t="s">
        <v>577</v>
      </c>
    </row>
    <row r="8" spans="1:8">
      <c r="A8" s="12" t="s">
        <v>376</v>
      </c>
      <c r="B8" s="12" t="s">
        <v>28</v>
      </c>
      <c r="C8" s="10">
        <v>2012</v>
      </c>
      <c r="F8" s="12" t="s">
        <v>558</v>
      </c>
      <c r="G8" s="12" t="s">
        <v>578</v>
      </c>
    </row>
    <row r="9" spans="1:8">
      <c r="A9" s="12" t="s">
        <v>377</v>
      </c>
      <c r="B9" s="12" t="s">
        <v>28</v>
      </c>
      <c r="C9" s="10">
        <v>2013</v>
      </c>
      <c r="G9" s="12" t="s">
        <v>579</v>
      </c>
    </row>
    <row r="10" spans="1:8">
      <c r="A10" s="12" t="s">
        <v>378</v>
      </c>
      <c r="B10" s="12" t="s">
        <v>28</v>
      </c>
      <c r="C10" s="10">
        <v>2014</v>
      </c>
      <c r="G10" s="12" t="s">
        <v>580</v>
      </c>
    </row>
    <row r="11" spans="1:8">
      <c r="A11" s="12" t="s">
        <v>379</v>
      </c>
      <c r="B11" s="12" t="s">
        <v>28</v>
      </c>
      <c r="C11" s="10">
        <v>2015</v>
      </c>
      <c r="G11" s="12" t="s">
        <v>581</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2" zoomScale="85" zoomScaleNormal="85" workbookViewId="0">
      <selection activeCell="H19" sqref="H19"/>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9.1406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6"/>
      <c r="C7" s="17"/>
      <c r="D7" s="17"/>
      <c r="E7" s="9"/>
      <c r="T7" s="9"/>
      <c r="V7" s="8"/>
    </row>
    <row r="8" spans="2:22" ht="24.75" customHeight="1">
      <c r="B8" s="117" t="s">
        <v>239</v>
      </c>
      <c r="C8" s="189"/>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0" t="s">
        <v>690</v>
      </c>
      <c r="E14" s="130"/>
      <c r="F14" s="124" t="s">
        <v>548</v>
      </c>
      <c r="H14" s="741" t="s">
        <v>799</v>
      </c>
      <c r="J14" s="124" t="s">
        <v>515</v>
      </c>
      <c r="L14" s="132"/>
      <c r="N14" s="103"/>
      <c r="Q14" s="99"/>
      <c r="R14" s="96"/>
    </row>
    <row r="15" spans="2:22" ht="26.25" customHeight="1" thickBot="1">
      <c r="B15" s="124" t="s">
        <v>424</v>
      </c>
      <c r="C15" s="106"/>
      <c r="D15" s="741" t="s">
        <v>691</v>
      </c>
      <c r="F15" s="124" t="s">
        <v>414</v>
      </c>
      <c r="G15" s="127"/>
      <c r="H15" s="541" t="s">
        <v>692</v>
      </c>
      <c r="I15" s="17"/>
      <c r="J15" s="124" t="s">
        <v>516</v>
      </c>
      <c r="L15" s="132"/>
      <c r="M15" s="103"/>
      <c r="Q15" s="108"/>
      <c r="R15" s="96"/>
    </row>
    <row r="16" spans="2:22" ht="28.5" customHeight="1" thickBot="1">
      <c r="B16" s="124" t="s">
        <v>454</v>
      </c>
      <c r="C16" s="106"/>
      <c r="D16" s="742" t="s">
        <v>183</v>
      </c>
      <c r="E16" s="103"/>
      <c r="F16" s="124" t="s">
        <v>434</v>
      </c>
      <c r="G16" s="125"/>
      <c r="H16" s="741" t="s">
        <v>800</v>
      </c>
      <c r="I16" s="103"/>
      <c r="K16" s="195"/>
      <c r="L16" s="195"/>
      <c r="M16" s="195"/>
      <c r="N16" s="195"/>
      <c r="Q16" s="115"/>
      <c r="R16" s="96"/>
    </row>
    <row r="17" spans="1:21" ht="29.25" customHeight="1" thickBot="1">
      <c r="B17" s="124" t="s">
        <v>421</v>
      </c>
      <c r="C17" s="106"/>
      <c r="D17" s="731">
        <v>3444625</v>
      </c>
      <c r="E17" s="121"/>
      <c r="F17" s="737" t="s">
        <v>676</v>
      </c>
      <c r="G17" s="195"/>
      <c r="H17" s="741">
        <v>1</v>
      </c>
      <c r="I17" s="17"/>
      <c r="M17" s="195"/>
      <c r="N17" s="195"/>
      <c r="P17" s="99"/>
      <c r="Q17" s="99"/>
      <c r="R17" s="96"/>
    </row>
    <row r="18" spans="1:21" s="28" customFormat="1" ht="29.25" customHeight="1">
      <c r="B18" s="124"/>
      <c r="C18" s="732"/>
      <c r="D18" s="730"/>
      <c r="E18" s="733"/>
      <c r="F18" s="729"/>
      <c r="G18" s="734"/>
      <c r="H18" s="735"/>
      <c r="I18" s="163"/>
      <c r="M18" s="734"/>
      <c r="N18" s="734"/>
      <c r="P18" s="734"/>
      <c r="Q18" s="734"/>
      <c r="R18" s="736"/>
      <c r="T18" s="37"/>
      <c r="U18" s="37"/>
    </row>
    <row r="19" spans="1:21" ht="27.75" customHeight="1" thickBot="1">
      <c r="E19" s="9"/>
      <c r="F19" s="124" t="s">
        <v>435</v>
      </c>
      <c r="G19" s="601" t="s">
        <v>363</v>
      </c>
      <c r="H19" s="767">
        <f>SUM(R54,R57,R60,R63,R66,R69,R72,R75)</f>
        <v>2610858.8038918367</v>
      </c>
      <c r="I19" s="17"/>
      <c r="J19" s="115"/>
      <c r="K19" s="115"/>
      <c r="L19" s="115"/>
      <c r="M19" s="115"/>
      <c r="N19" s="115"/>
      <c r="P19" s="115"/>
      <c r="Q19" s="115"/>
      <c r="R19" s="96"/>
    </row>
    <row r="20" spans="1:21" ht="27.75" customHeight="1" thickBot="1">
      <c r="E20" s="9"/>
      <c r="F20" s="124" t="s">
        <v>436</v>
      </c>
      <c r="G20" s="601" t="s">
        <v>364</v>
      </c>
      <c r="H20" s="131">
        <f>-SUM(R55,R58,R61,R64,R67,R70,R73)</f>
        <v>0</v>
      </c>
      <c r="I20" s="17"/>
      <c r="J20" s="115"/>
      <c r="P20" s="115"/>
      <c r="Q20" s="115"/>
      <c r="R20" s="96"/>
    </row>
    <row r="21" spans="1:21" ht="27.75" customHeight="1" thickBot="1">
      <c r="C21" s="32"/>
      <c r="D21" s="32"/>
      <c r="E21" s="32"/>
      <c r="F21" s="124" t="s">
        <v>408</v>
      </c>
      <c r="G21" s="601" t="s">
        <v>365</v>
      </c>
      <c r="H21" s="188">
        <f>R84</f>
        <v>161123.12176142368</v>
      </c>
      <c r="I21" s="103"/>
      <c r="P21" s="115"/>
      <c r="Q21" s="115"/>
      <c r="R21" s="96"/>
    </row>
    <row r="22" spans="1:21" ht="27.75" customHeight="1">
      <c r="C22" s="32"/>
      <c r="D22" s="32"/>
      <c r="E22" s="32"/>
      <c r="F22" s="124" t="s">
        <v>510</v>
      </c>
      <c r="G22" s="601" t="s">
        <v>449</v>
      </c>
      <c r="H22" s="188">
        <f>H19-H20+H21</f>
        <v>2771981.9256532602</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39.5" customHeight="1">
      <c r="A26" s="28"/>
      <c r="B26" s="795" t="s">
        <v>683</v>
      </c>
      <c r="C26" s="795"/>
      <c r="D26" s="795"/>
      <c r="E26" s="795"/>
      <c r="F26" s="795"/>
      <c r="G26" s="795"/>
    </row>
    <row r="27" spans="1:21" ht="14.25" customHeight="1">
      <c r="A27" s="28"/>
      <c r="B27" s="546"/>
      <c r="C27" s="546"/>
      <c r="D27" s="537"/>
      <c r="E27" s="537"/>
      <c r="F27" s="537"/>
      <c r="G27" s="546"/>
    </row>
    <row r="28" spans="1:21" s="17" customFormat="1" ht="27" customHeight="1">
      <c r="B28" s="796" t="s">
        <v>507</v>
      </c>
      <c r="C28" s="797"/>
      <c r="D28" s="133" t="s">
        <v>41</v>
      </c>
      <c r="E28" s="134" t="s">
        <v>673</v>
      </c>
      <c r="F28" s="134" t="s">
        <v>408</v>
      </c>
      <c r="G28" s="135" t="s">
        <v>409</v>
      </c>
      <c r="T28" s="136"/>
      <c r="U28" s="136"/>
    </row>
    <row r="29" spans="1:21" ht="20.25" customHeight="1">
      <c r="B29" s="793" t="s">
        <v>29</v>
      </c>
      <c r="C29" s="794"/>
      <c r="D29" s="739" t="s">
        <v>27</v>
      </c>
      <c r="E29" s="138">
        <f>SUM(D54:D83)</f>
        <v>640591.27578587271</v>
      </c>
      <c r="F29" s="139">
        <f>D84</f>
        <v>45418.627103852406</v>
      </c>
      <c r="G29" s="138">
        <f t="shared" ref="G29:G35" si="0">E29+F29</f>
        <v>686009.90288972517</v>
      </c>
    </row>
    <row r="30" spans="1:21" ht="20.25" customHeight="1">
      <c r="B30" s="793" t="s">
        <v>684</v>
      </c>
      <c r="C30" s="794"/>
      <c r="D30" s="739" t="s">
        <v>27</v>
      </c>
      <c r="E30" s="140">
        <f>SUM(E54:E83)</f>
        <v>299049.84261095535</v>
      </c>
      <c r="F30" s="141">
        <f>E84</f>
        <v>19842.532092333749</v>
      </c>
      <c r="G30" s="140">
        <f t="shared" si="0"/>
        <v>318892.37470328913</v>
      </c>
    </row>
    <row r="31" spans="1:21" ht="20.25" customHeight="1">
      <c r="B31" s="793" t="s">
        <v>685</v>
      </c>
      <c r="C31" s="794"/>
      <c r="D31" s="739" t="s">
        <v>28</v>
      </c>
      <c r="E31" s="140">
        <f>SUM(F54:F83)</f>
        <v>1291838.4655225347</v>
      </c>
      <c r="F31" s="141">
        <f>F84</f>
        <v>72192.68589574525</v>
      </c>
      <c r="G31" s="140">
        <f t="shared" si="0"/>
        <v>1364031.1514182799</v>
      </c>
    </row>
    <row r="32" spans="1:21" ht="20.25" customHeight="1">
      <c r="B32" s="793" t="s">
        <v>686</v>
      </c>
      <c r="C32" s="794"/>
      <c r="D32" s="739" t="s">
        <v>28</v>
      </c>
      <c r="E32" s="140">
        <f>SUM(G54:G83)</f>
        <v>5736.5917755447081</v>
      </c>
      <c r="F32" s="141">
        <f>G84</f>
        <v>237.34871087941801</v>
      </c>
      <c r="G32" s="140">
        <f t="shared" si="0"/>
        <v>5973.940486424126</v>
      </c>
    </row>
    <row r="33" spans="2:22" ht="20.25" customHeight="1">
      <c r="B33" s="793" t="s">
        <v>687</v>
      </c>
      <c r="C33" s="794"/>
      <c r="D33" s="739" t="s">
        <v>28</v>
      </c>
      <c r="E33" s="140">
        <f>SUM(H54:H83)</f>
        <v>90695.071204264881</v>
      </c>
      <c r="F33" s="141">
        <f>H84</f>
        <v>6409.7574598637657</v>
      </c>
      <c r="G33" s="140">
        <f t="shared" si="0"/>
        <v>97104.82866412864</v>
      </c>
    </row>
    <row r="34" spans="2:22" ht="20.25" customHeight="1">
      <c r="B34" s="793" t="s">
        <v>688</v>
      </c>
      <c r="C34" s="794"/>
      <c r="D34" s="739" t="s">
        <v>28</v>
      </c>
      <c r="E34" s="140">
        <f>SUM(I54:I83)</f>
        <v>283088.46084762993</v>
      </c>
      <c r="F34" s="141">
        <f>I84</f>
        <v>17026.973884214978</v>
      </c>
      <c r="G34" s="140">
        <f t="shared" si="0"/>
        <v>300115.43473184493</v>
      </c>
    </row>
    <row r="35" spans="2:22" ht="20.25" customHeight="1">
      <c r="B35" s="793" t="s">
        <v>689</v>
      </c>
      <c r="C35" s="794"/>
      <c r="D35" s="739" t="s">
        <v>28</v>
      </c>
      <c r="E35" s="140">
        <f>SUM(J54:J83)</f>
        <v>-140.90385496542561</v>
      </c>
      <c r="F35" s="141">
        <f>J84</f>
        <v>-4.8033854658716182</v>
      </c>
      <c r="G35" s="140">
        <f t="shared" si="0"/>
        <v>-145.70724043129724</v>
      </c>
    </row>
    <row r="36" spans="2:22" ht="20.25" customHeight="1">
      <c r="B36" s="793" t="s">
        <v>490</v>
      </c>
      <c r="C36" s="794"/>
      <c r="D36" s="739" t="s">
        <v>28</v>
      </c>
      <c r="E36" s="140">
        <f>SUM(K54:K83)</f>
        <v>0</v>
      </c>
      <c r="F36" s="141">
        <f>K84</f>
        <v>0</v>
      </c>
      <c r="G36" s="140">
        <f t="shared" ref="G36:G42" si="1">E36+F36</f>
        <v>0</v>
      </c>
    </row>
    <row r="37" spans="2:22" ht="20.25" customHeight="1">
      <c r="B37" s="793"/>
      <c r="C37" s="794"/>
      <c r="D37" s="636"/>
      <c r="E37" s="140">
        <f>SUM(L54:L83)</f>
        <v>0</v>
      </c>
      <c r="F37" s="141">
        <f>L84</f>
        <v>0</v>
      </c>
      <c r="G37" s="140">
        <f t="shared" si="1"/>
        <v>0</v>
      </c>
    </row>
    <row r="38" spans="2:22" ht="20.25" customHeight="1">
      <c r="B38" s="793"/>
      <c r="C38" s="794"/>
      <c r="D38" s="636"/>
      <c r="E38" s="140">
        <f>SUM(M54:M83)</f>
        <v>0</v>
      </c>
      <c r="F38" s="141">
        <f>M84</f>
        <v>0</v>
      </c>
      <c r="G38" s="140">
        <f t="shared" si="1"/>
        <v>0</v>
      </c>
    </row>
    <row r="39" spans="2:22" ht="20.25" customHeight="1">
      <c r="B39" s="793"/>
      <c r="C39" s="794"/>
      <c r="D39" s="636"/>
      <c r="E39" s="140">
        <f>SUM(N54:N83)</f>
        <v>0</v>
      </c>
      <c r="F39" s="141">
        <f>N84</f>
        <v>0</v>
      </c>
      <c r="G39" s="140">
        <f t="shared" si="1"/>
        <v>0</v>
      </c>
    </row>
    <row r="40" spans="2:22" ht="20.25" customHeight="1">
      <c r="B40" s="793"/>
      <c r="C40" s="794"/>
      <c r="D40" s="636"/>
      <c r="E40" s="140">
        <f>SUM(O54:O83)</f>
        <v>0</v>
      </c>
      <c r="F40" s="141">
        <f>O84</f>
        <v>0</v>
      </c>
      <c r="G40" s="140">
        <f t="shared" si="1"/>
        <v>0</v>
      </c>
    </row>
    <row r="41" spans="2:22" ht="20.25" customHeight="1">
      <c r="B41" s="793"/>
      <c r="C41" s="794"/>
      <c r="D41" s="636"/>
      <c r="E41" s="140">
        <f>SUM(P54:P83)</f>
        <v>0</v>
      </c>
      <c r="F41" s="141">
        <f>P84</f>
        <v>0</v>
      </c>
      <c r="G41" s="140">
        <f t="shared" si="1"/>
        <v>0</v>
      </c>
    </row>
    <row r="42" spans="2:22" ht="20.25" customHeight="1">
      <c r="B42" s="793"/>
      <c r="C42" s="794"/>
      <c r="D42" s="637"/>
      <c r="E42" s="142">
        <f>SUM(Q54:Q83)</f>
        <v>0</v>
      </c>
      <c r="F42" s="143">
        <f>Q84</f>
        <v>0</v>
      </c>
      <c r="G42" s="142">
        <f t="shared" si="1"/>
        <v>0</v>
      </c>
    </row>
    <row r="43" spans="2:22" s="8" customFormat="1" ht="21" customHeight="1">
      <c r="B43" s="798" t="s">
        <v>26</v>
      </c>
      <c r="C43" s="799"/>
      <c r="D43" s="137"/>
      <c r="E43" s="144">
        <f>SUM(E29:E42)</f>
        <v>2610858.8038918376</v>
      </c>
      <c r="F43" s="144">
        <f>SUM(F29:F42)</f>
        <v>161123.12176142368</v>
      </c>
      <c r="G43" s="144">
        <f>SUM(G29:G42)</f>
        <v>2771981.9256532607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5" t="s">
        <v>610</v>
      </c>
      <c r="C48" s="795"/>
      <c r="D48" s="795"/>
      <c r="E48" s="795"/>
      <c r="F48" s="795"/>
      <c r="G48" s="795"/>
      <c r="H48" s="795"/>
      <c r="I48" s="795"/>
      <c r="J48" s="795"/>
      <c r="K48" s="795"/>
      <c r="L48" s="795"/>
      <c r="M48" s="615"/>
      <c r="N48" s="105"/>
      <c r="O48" s="105"/>
      <c r="P48" s="105"/>
      <c r="Q48" s="105"/>
      <c r="R48" s="105"/>
      <c r="T48" s="37"/>
      <c r="U48" s="19"/>
      <c r="V48" s="38"/>
    </row>
    <row r="49" spans="2:22" s="28" customFormat="1" ht="40.9" customHeight="1">
      <c r="B49" s="795" t="s">
        <v>564</v>
      </c>
      <c r="C49" s="795"/>
      <c r="D49" s="795"/>
      <c r="E49" s="795"/>
      <c r="F49" s="795"/>
      <c r="G49" s="795"/>
      <c r="H49" s="795"/>
      <c r="I49" s="795"/>
      <c r="J49" s="795"/>
      <c r="K49" s="795"/>
      <c r="L49" s="795"/>
      <c r="M49" s="615"/>
      <c r="N49" s="105"/>
      <c r="O49" s="105"/>
      <c r="P49" s="105"/>
      <c r="Q49" s="105"/>
      <c r="R49" s="105"/>
      <c r="T49" s="37"/>
      <c r="U49" s="19"/>
      <c r="V49" s="38"/>
    </row>
    <row r="50" spans="2:22" s="28" customFormat="1" ht="18" customHeight="1">
      <c r="B50" s="795" t="s">
        <v>682</v>
      </c>
      <c r="C50" s="795"/>
      <c r="D50" s="795"/>
      <c r="E50" s="795"/>
      <c r="F50" s="795"/>
      <c r="G50" s="795"/>
      <c r="H50" s="795"/>
      <c r="I50" s="795"/>
      <c r="J50" s="795"/>
      <c r="K50" s="795"/>
      <c r="L50" s="795"/>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5" t="str">
        <f>IF($B29&lt;&gt;"",$B29,"")</f>
        <v>Residential</v>
      </c>
      <c r="E52" s="135" t="str">
        <f>IF($B30&lt;&gt;"",$B30,"")</f>
        <v>General Service &lt; 50 kW</v>
      </c>
      <c r="F52" s="135" t="str">
        <f>IF($B31&lt;&gt;"",$B31,"")</f>
        <v>General Service 50 - 4,999 kW</v>
      </c>
      <c r="G52" s="135" t="str">
        <f>IF($B32&lt;&gt;"",$B32,"")</f>
        <v>General Service 3,000 - 4,999 kW</v>
      </c>
      <c r="H52" s="135" t="str">
        <f>IF($B33&lt;&gt;"",$B33,"")</f>
        <v>Large Use - Regular</v>
      </c>
      <c r="I52" s="135" t="str">
        <f>IF($B34&lt;&gt;"",$B34,"")</f>
        <v>Large Use - 3TS</v>
      </c>
      <c r="J52" s="135" t="str">
        <f>IF($B35&lt;&gt;"",$B35,"")</f>
        <v>Large Use - Ford Annex</v>
      </c>
      <c r="K52" s="135" t="str">
        <f>IF($B36&lt;&gt;"",$B36,"")</f>
        <v>Other</v>
      </c>
      <c r="L52" s="135" t="str">
        <f>IF($B37&lt;&gt;"",$B37,"")</f>
        <v/>
      </c>
      <c r="M52" s="135" t="str">
        <f>IF($B38&lt;&gt;"",$B38,"")</f>
        <v/>
      </c>
      <c r="N52" s="135" t="str">
        <f>IF($B39&lt;&gt;"",$B39,"")</f>
        <v/>
      </c>
      <c r="O52" s="135" t="str">
        <f>IF($B40&lt;&gt;"",$B40,"")</f>
        <v/>
      </c>
      <c r="P52" s="135" t="str">
        <f>IF($B41&lt;&gt;"",$B41,"")</f>
        <v/>
      </c>
      <c r="Q52" s="135" t="str">
        <f>IF($B42&lt;&gt;"",$B42,"")</f>
        <v/>
      </c>
      <c r="R52" s="242"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t="str">
        <f>D34</f>
        <v>kW</v>
      </c>
      <c r="J53" s="574" t="str">
        <f>D35</f>
        <v>kW</v>
      </c>
      <c r="K53" s="574" t="str">
        <f>D36</f>
        <v>kW</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3" t="s">
        <v>67</v>
      </c>
      <c r="C56" s="619"/>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3" t="s">
        <v>67</v>
      </c>
      <c r="C59" s="619"/>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3" t="s">
        <v>67</v>
      </c>
      <c r="C62" s="619"/>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3" t="s">
        <v>67</v>
      </c>
      <c r="C65" s="619"/>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3" t="s">
        <v>67</v>
      </c>
      <c r="C68" s="619"/>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3" t="s">
        <v>67</v>
      </c>
      <c r="C71" s="619"/>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415267.57249350578</v>
      </c>
      <c r="E72" s="156">
        <f>'5.  2015-2020 LRAM'!Z572</f>
        <v>140699.07920706435</v>
      </c>
      <c r="F72" s="156">
        <f>'5.  2015-2020 LRAM'!AA572</f>
        <v>581266.53549078037</v>
      </c>
      <c r="G72" s="156">
        <f>'5.  2015-2020 LRAM'!AB572</f>
        <v>2373.5531297729881</v>
      </c>
      <c r="H72" s="156">
        <f>'5.  2015-2020 LRAM'!AC572</f>
        <v>41948.631799058865</v>
      </c>
      <c r="I72" s="156">
        <f>'5.  2015-2020 LRAM'!AD572</f>
        <v>140899.85612199668</v>
      </c>
      <c r="J72" s="156">
        <f>'5.  2015-2020 LRAM'!AE572</f>
        <v>-3.6070658263498943</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1322451.6211763523</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3" t="s">
        <v>67</v>
      </c>
      <c r="C74" s="619"/>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225323.70329236696</v>
      </c>
      <c r="E75" s="156">
        <f>'5.  2015-2020 LRAM'!Z756</f>
        <v>158350.76340389103</v>
      </c>
      <c r="F75" s="156">
        <f>'5.  2015-2020 LRAM'!AA756</f>
        <v>710571.93003175443</v>
      </c>
      <c r="G75" s="156">
        <f>'5.  2015-2020 LRAM'!AB756</f>
        <v>3363.0386457717195</v>
      </c>
      <c r="H75" s="156">
        <f>'5.  2015-2020 LRAM'!AC756</f>
        <v>48746.439405206009</v>
      </c>
      <c r="I75" s="156">
        <f>'5.  2015-2020 LRAM'!AD756</f>
        <v>142188.60472563322</v>
      </c>
      <c r="J75" s="156">
        <f>'5.  2015-2020 LRAM'!AE756</f>
        <v>-137.29678913907571</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1288407.1827154844</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3" t="s">
        <v>67</v>
      </c>
      <c r="C77" s="619"/>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3" t="s">
        <v>67</v>
      </c>
      <c r="C80" s="619"/>
      <c r="D80" s="160"/>
      <c r="E80" s="160"/>
      <c r="F80" s="160"/>
      <c r="G80" s="160"/>
      <c r="H80" s="160"/>
      <c r="I80" s="160"/>
      <c r="J80" s="160"/>
      <c r="K80" s="161"/>
      <c r="L80" s="161"/>
      <c r="M80" s="161"/>
      <c r="N80" s="161"/>
      <c r="O80" s="161"/>
      <c r="P80" s="161"/>
      <c r="Q80" s="161"/>
      <c r="R80" s="162"/>
      <c r="U80" s="159"/>
      <c r="V80" s="153"/>
    </row>
    <row r="81" spans="2:22" s="163" customFormat="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3" t="s">
        <v>67</v>
      </c>
      <c r="C83" s="619"/>
      <c r="D83" s="160"/>
      <c r="E83" s="160"/>
      <c r="F83" s="160"/>
      <c r="G83" s="160"/>
      <c r="H83" s="160"/>
      <c r="I83" s="160"/>
      <c r="J83" s="160"/>
      <c r="K83" s="161"/>
      <c r="L83" s="161"/>
      <c r="M83" s="161"/>
      <c r="N83" s="161"/>
      <c r="O83" s="161"/>
      <c r="P83" s="161"/>
      <c r="Q83" s="161"/>
      <c r="R83" s="162"/>
      <c r="U83" s="159"/>
      <c r="V83" s="153"/>
    </row>
    <row r="84" spans="2:22" s="17" customFormat="1" ht="20.25" customHeight="1">
      <c r="B84" s="620" t="s">
        <v>43</v>
      </c>
      <c r="C84" s="619"/>
      <c r="D84" s="677">
        <f>'6.  Carrying Charges'!I162</f>
        <v>45418.627103852406</v>
      </c>
      <c r="E84" s="677">
        <f>'6.  Carrying Charges'!J162</f>
        <v>19842.532092333749</v>
      </c>
      <c r="F84" s="677">
        <f>'6.  Carrying Charges'!K162</f>
        <v>72192.68589574525</v>
      </c>
      <c r="G84" s="677">
        <f>'6.  Carrying Charges'!L162</f>
        <v>237.34871087941801</v>
      </c>
      <c r="H84" s="677">
        <f>'6.  Carrying Charges'!M162</f>
        <v>6409.7574598637657</v>
      </c>
      <c r="I84" s="677">
        <f>'6.  Carrying Charges'!N162</f>
        <v>17026.973884214978</v>
      </c>
      <c r="J84" s="677">
        <f>'6.  Carrying Charges'!O162</f>
        <v>-4.8033854658716182</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161123.12176142368</v>
      </c>
      <c r="U84" s="152"/>
      <c r="V84" s="153"/>
    </row>
    <row r="85" spans="2:22" s="163" customFormat="1" ht="21.75" customHeight="1">
      <c r="B85" s="621" t="s">
        <v>240</v>
      </c>
      <c r="C85" s="622"/>
      <c r="D85" s="766">
        <f t="shared" ref="D85:K85" si="2">SUM(D54:D75)+D84</f>
        <v>686009.90288972517</v>
      </c>
      <c r="E85" s="766">
        <f t="shared" si="2"/>
        <v>318892.37470328913</v>
      </c>
      <c r="F85" s="766">
        <f t="shared" si="2"/>
        <v>1364031.1514182799</v>
      </c>
      <c r="G85" s="766">
        <f t="shared" si="2"/>
        <v>5973.940486424126</v>
      </c>
      <c r="H85" s="766">
        <f t="shared" si="2"/>
        <v>97104.82866412864</v>
      </c>
      <c r="I85" s="766">
        <f t="shared" si="2"/>
        <v>300115.43473184493</v>
      </c>
      <c r="J85" s="766">
        <f t="shared" si="2"/>
        <v>-145.70724043129724</v>
      </c>
      <c r="K85" s="766">
        <f t="shared" si="2"/>
        <v>0</v>
      </c>
      <c r="L85" s="766">
        <f t="shared" ref="L85:Q85" si="3">SUM(L54:L75)+L84</f>
        <v>0</v>
      </c>
      <c r="M85" s="766">
        <f t="shared" si="3"/>
        <v>0</v>
      </c>
      <c r="N85" s="766">
        <f t="shared" si="3"/>
        <v>0</v>
      </c>
      <c r="O85" s="766">
        <f t="shared" si="3"/>
        <v>0</v>
      </c>
      <c r="P85" s="766">
        <f t="shared" si="3"/>
        <v>0</v>
      </c>
      <c r="Q85" s="766">
        <f t="shared" si="3"/>
        <v>0</v>
      </c>
      <c r="R85" s="766">
        <f>SUM(R54:R75)+R84</f>
        <v>2771981.9256532602</v>
      </c>
      <c r="U85" s="152"/>
      <c r="V85" s="153"/>
    </row>
    <row r="86" spans="2:22" ht="20.25" customHeight="1">
      <c r="B86" s="452" t="s">
        <v>536</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0</v>
      </c>
      <c r="H93" s="554">
        <f>SUM('5.  2015-2020 LRAM'!Y382:AL382)</f>
        <v>0</v>
      </c>
      <c r="I93" s="555">
        <f>SUM('5.  2015-2020 LRAM'!Y565:AL565)</f>
        <v>74326.24437335816</v>
      </c>
      <c r="J93" s="554">
        <f>SUM('5.  2015-2020 LRAM'!Y748:AL748)</f>
        <v>66113.98131707331</v>
      </c>
      <c r="K93" s="554">
        <f>SUM('5.  2015-2020 LRAM'!Y931:AL931)</f>
        <v>0</v>
      </c>
      <c r="L93" s="554">
        <f>SUM('5.  2015-2020 LRAM'!Y1114:AL1114)</f>
        <v>0</v>
      </c>
      <c r="M93" s="554">
        <f>SUM(C93:L93)</f>
        <v>140440.22569043149</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0</v>
      </c>
      <c r="H94" s="554">
        <f>SUM('5.  2015-2020 LRAM'!Y383:AL383)</f>
        <v>0</v>
      </c>
      <c r="I94" s="555">
        <f>SUM('5.  2015-2020 LRAM'!Y566:AL566)</f>
        <v>128717.83382285947</v>
      </c>
      <c r="J94" s="554">
        <f>SUM('5.  2015-2020 LRAM'!Y749:AL749)</f>
        <v>117065.19719347109</v>
      </c>
      <c r="K94" s="554">
        <f>SUM('5.  2015-2020 LRAM'!Y932:AL932)</f>
        <v>0</v>
      </c>
      <c r="L94" s="554">
        <f>SUM('5.  2015-2020 LRAM'!Y1115:AL1115)</f>
        <v>0</v>
      </c>
      <c r="M94" s="554">
        <f>SUM(D94:L94)</f>
        <v>245783.03101633055</v>
      </c>
      <c r="T94" s="197"/>
      <c r="U94" s="197"/>
    </row>
    <row r="95" spans="2:22" s="90" customFormat="1" ht="23.25" hidden="1" customHeight="1">
      <c r="B95" s="198">
        <v>2013</v>
      </c>
      <c r="C95" s="557"/>
      <c r="D95" s="557"/>
      <c r="E95" s="555">
        <f>SUM('4.  2011-2014 LRAM'!Y390:AL390)</f>
        <v>0</v>
      </c>
      <c r="F95" s="555">
        <f>SUM('4.  2011-2014 LRAM'!Y519:AL519)</f>
        <v>0</v>
      </c>
      <c r="G95" s="555">
        <f>SUM('5.  2015-2020 LRAM'!Y201:AL201)</f>
        <v>0</v>
      </c>
      <c r="H95" s="554">
        <f>SUM('5.  2015-2020 LRAM'!Y384:AL384)</f>
        <v>0</v>
      </c>
      <c r="I95" s="555">
        <f>SUM('5.  2015-2020 LRAM'!Y567:AL567)</f>
        <v>157155.80118282331</v>
      </c>
      <c r="J95" s="554">
        <f>SUM('5.  2015-2020 LRAM'!Y750:AL750)</f>
        <v>143202.87335452464</v>
      </c>
      <c r="K95" s="554">
        <f>SUM('5.  2015-2020 LRAM'!Y933:AL933)</f>
        <v>0</v>
      </c>
      <c r="L95" s="554">
        <f>SUM('5.  2015-2020 LRAM'!Y1116:AL1116)</f>
        <v>0</v>
      </c>
      <c r="M95" s="554">
        <f>SUM(C95:L95)</f>
        <v>300358.67453734798</v>
      </c>
      <c r="T95" s="197"/>
      <c r="U95" s="197"/>
    </row>
    <row r="96" spans="2:22" s="90" customFormat="1" ht="23.25" hidden="1" customHeight="1">
      <c r="B96" s="198">
        <v>2014</v>
      </c>
      <c r="C96" s="557"/>
      <c r="D96" s="557"/>
      <c r="E96" s="557"/>
      <c r="F96" s="555">
        <f>SUM('4.  2011-2014 LRAM'!Y520:AL520)</f>
        <v>0</v>
      </c>
      <c r="G96" s="555">
        <f>SUM('5.  2015-2020 LRAM'!Y202:AL202)</f>
        <v>0</v>
      </c>
      <c r="H96" s="554">
        <f>SUM('5.  2015-2020 LRAM'!Y385:AL385)</f>
        <v>0</v>
      </c>
      <c r="I96" s="555">
        <f>SUM('5.  2015-2020 LRAM'!Y568:AL568)</f>
        <v>151052.2293740903</v>
      </c>
      <c r="J96" s="554">
        <f>SUM('5.  2015-2020 LRAM'!Y751:AL751)</f>
        <v>131717.64937186605</v>
      </c>
      <c r="K96" s="554">
        <f>SUM('5.  2015-2020 LRAM'!Y934:AL934)</f>
        <v>0</v>
      </c>
      <c r="L96" s="554">
        <f>SUM('5.  2015-2020 LRAM'!Y1117:AL1117)</f>
        <v>0</v>
      </c>
      <c r="M96" s="554">
        <f>SUM(F96:L96)</f>
        <v>282769.87874595635</v>
      </c>
      <c r="T96" s="197"/>
      <c r="U96" s="197"/>
    </row>
    <row r="97" spans="2:21" s="90" customFormat="1" ht="23.25" hidden="1" customHeight="1">
      <c r="B97" s="198">
        <v>2015</v>
      </c>
      <c r="C97" s="557"/>
      <c r="D97" s="557"/>
      <c r="E97" s="557"/>
      <c r="F97" s="557"/>
      <c r="G97" s="555">
        <f>SUM('5.  2015-2020 LRAM'!Y203:AL203)</f>
        <v>0</v>
      </c>
      <c r="H97" s="554">
        <f>SUM('5.  2015-2020 LRAM'!Y386:AL386)</f>
        <v>0</v>
      </c>
      <c r="I97" s="555">
        <f>SUM('5.  2015-2020 LRAM'!Y569:AL569)</f>
        <v>188741.88510939837</v>
      </c>
      <c r="J97" s="554">
        <f>SUM('5.  2015-2020 LRAM'!Y752:AL752)</f>
        <v>172022.59471469233</v>
      </c>
      <c r="K97" s="554">
        <f>SUM('5.  2015-2020 LRAM'!Y935:AL935)</f>
        <v>0</v>
      </c>
      <c r="L97" s="554">
        <f>SUM('5.  2015-2020 LRAM'!Y1118:AL1118)</f>
        <v>0</v>
      </c>
      <c r="M97" s="554">
        <f>SUM(G97:L97)</f>
        <v>360764.47982409073</v>
      </c>
      <c r="T97" s="197"/>
      <c r="U97" s="197"/>
    </row>
    <row r="98" spans="2:21" s="90" customFormat="1" ht="23.25" hidden="1" customHeight="1">
      <c r="B98" s="198">
        <v>2016</v>
      </c>
      <c r="C98" s="557"/>
      <c r="D98" s="557"/>
      <c r="E98" s="557"/>
      <c r="F98" s="557"/>
      <c r="G98" s="557"/>
      <c r="H98" s="554">
        <f>SUM('5.  2015-2020 LRAM'!Y387:AL387)</f>
        <v>0</v>
      </c>
      <c r="I98" s="555">
        <f>SUM('5.  2015-2020 LRAM'!Y570:AL570)</f>
        <v>243886.58650054689</v>
      </c>
      <c r="J98" s="554">
        <f>SUM('5.  2015-2020 LRAM'!Y753:AL753)</f>
        <v>208469.35600899457</v>
      </c>
      <c r="K98" s="554">
        <f>SUM('5.  2015-2020 LRAM'!Y936:AL936)</f>
        <v>0</v>
      </c>
      <c r="L98" s="554">
        <f>SUM('5.  2015-2020 LRAM'!Y1119:AL1119)</f>
        <v>0</v>
      </c>
      <c r="M98" s="554">
        <f>SUM(H98:L98)</f>
        <v>452355.94250954146</v>
      </c>
      <c r="T98" s="197"/>
      <c r="U98" s="197"/>
    </row>
    <row r="99" spans="2:21" s="90" customFormat="1" ht="23.25" hidden="1" customHeight="1">
      <c r="B99" s="198">
        <v>2017</v>
      </c>
      <c r="C99" s="557"/>
      <c r="D99" s="557"/>
      <c r="E99" s="557"/>
      <c r="F99" s="557"/>
      <c r="G99" s="557"/>
      <c r="H99" s="557"/>
      <c r="I99" s="554">
        <f>SUM('5.  2015-2020 LRAM'!Y571:AL571)</f>
        <v>378571.04081327625</v>
      </c>
      <c r="J99" s="554">
        <f>SUM('5.  2015-2020 LRAM'!Y754:AL754)</f>
        <v>297709.09403684479</v>
      </c>
      <c r="K99" s="554">
        <f>SUM('5.  2015-2020 LRAM'!Y937:AL937)</f>
        <v>0</v>
      </c>
      <c r="L99" s="554">
        <f>SUM('5.  2015-2020 LRAM'!Y1120:AL1120)</f>
        <v>0</v>
      </c>
      <c r="M99" s="554">
        <f>SUM(I99:L99)</f>
        <v>676280.1348501211</v>
      </c>
      <c r="T99" s="197"/>
      <c r="U99" s="197"/>
    </row>
    <row r="100" spans="2:21" s="90" customFormat="1" ht="23.25" hidden="1" customHeight="1">
      <c r="B100" s="198">
        <v>2018</v>
      </c>
      <c r="C100" s="557"/>
      <c r="D100" s="557"/>
      <c r="E100" s="557"/>
      <c r="F100" s="557"/>
      <c r="G100" s="557"/>
      <c r="H100" s="557"/>
      <c r="I100" s="557"/>
      <c r="J100" s="554">
        <f>SUM('5.  2015-2020 LRAM'!Y755:AL755)</f>
        <v>152106.4367180175</v>
      </c>
      <c r="K100" s="554">
        <f>SUM('5.  2015-2020 LRAM'!Y938:AL938)</f>
        <v>0</v>
      </c>
      <c r="L100" s="554">
        <f>SUM('5.  2015-2020 LRAM'!Y1121:AL1121)</f>
        <v>0</v>
      </c>
      <c r="M100" s="554">
        <f>SUM(J100:L100)</f>
        <v>152106.4367180175</v>
      </c>
      <c r="T100" s="197"/>
      <c r="U100" s="197"/>
    </row>
    <row r="101" spans="2:21" s="90" customFormat="1" ht="23.25" hidden="1" customHeight="1">
      <c r="B101" s="198">
        <v>2019</v>
      </c>
      <c r="C101" s="557"/>
      <c r="D101" s="557"/>
      <c r="E101" s="557"/>
      <c r="F101" s="557"/>
      <c r="G101" s="557"/>
      <c r="H101" s="557"/>
      <c r="I101" s="557"/>
      <c r="J101" s="557"/>
      <c r="K101" s="554">
        <f>SUM('5.  2015-2020 LRAM'!Y939:AL939)</f>
        <v>0</v>
      </c>
      <c r="L101" s="554">
        <f>SUM('5.  2015-2020 LRAM'!Y1122:AL1122)</f>
        <v>0</v>
      </c>
      <c r="M101" s="554">
        <f>SUM(K101:L101)</f>
        <v>0</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0</v>
      </c>
      <c r="M102" s="556">
        <f>L102</f>
        <v>0</v>
      </c>
      <c r="T102" s="197"/>
      <c r="U102" s="197"/>
    </row>
    <row r="103" spans="2:21" s="196" customFormat="1" ht="24" hidden="1" customHeight="1">
      <c r="B103" s="569" t="s">
        <v>519</v>
      </c>
      <c r="C103" s="553">
        <f>C93</f>
        <v>0</v>
      </c>
      <c r="D103" s="554">
        <f>D93+D94</f>
        <v>0</v>
      </c>
      <c r="E103" s="554">
        <f>E93+E94+E95</f>
        <v>0</v>
      </c>
      <c r="F103" s="554">
        <f>F93+F94+F95+F96</f>
        <v>0</v>
      </c>
      <c r="G103" s="554">
        <f>G93+G94+G95+G96+G97</f>
        <v>0</v>
      </c>
      <c r="H103" s="554">
        <f>H93+H94+H95+H96+H97+H98</f>
        <v>0</v>
      </c>
      <c r="I103" s="554">
        <f>I93+I94+I95+I96+I97+I98+I99</f>
        <v>1322451.6211763527</v>
      </c>
      <c r="J103" s="554">
        <f>J93+J94+J95+J96+J97+J98+J99+J100</f>
        <v>1288407.1827154844</v>
      </c>
      <c r="K103" s="554">
        <f>K93+K94+K95+K96+K97+K98+K99+K100+K101</f>
        <v>0</v>
      </c>
      <c r="L103" s="554">
        <f>SUM(L93:L102)</f>
        <v>0</v>
      </c>
      <c r="M103" s="554">
        <f>SUM(M93:M102)</f>
        <v>2610858.8038918371</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0</v>
      </c>
      <c r="H104" s="552">
        <f>'5.  2015-2020 LRAM'!AM389</f>
        <v>0</v>
      </c>
      <c r="I104" s="552">
        <f>'5.  2015-2020 LRAM'!AM573</f>
        <v>0</v>
      </c>
      <c r="J104" s="552">
        <f>'5.  2015-2020 LRAM'!AM757</f>
        <v>0</v>
      </c>
      <c r="K104" s="552">
        <f>'5.  2015-2020 LRAM'!AM941</f>
        <v>0</v>
      </c>
      <c r="L104" s="552">
        <f>'5.  2015-2020 LRAM'!AM1125</f>
        <v>0</v>
      </c>
      <c r="M104" s="554">
        <f>SUM(C104:L104)</f>
        <v>0</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48106.22781596797</v>
      </c>
      <c r="J105" s="552">
        <f>'6.  Carrying Charges'!W132</f>
        <v>102444.07014395471</v>
      </c>
      <c r="K105" s="552">
        <f>'6.  Carrying Charges'!W147</f>
        <v>161123.12176142365</v>
      </c>
      <c r="L105" s="552">
        <f>'6.  Carrying Charges'!W162</f>
        <v>161123.12176142365</v>
      </c>
      <c r="M105" s="554">
        <f>SUM(C105:L105)</f>
        <v>472796.54148277</v>
      </c>
    </row>
    <row r="106" spans="2:21" ht="23.25" hidden="1" customHeight="1">
      <c r="B106" s="569" t="s">
        <v>26</v>
      </c>
      <c r="C106" s="552">
        <f>C103-C104+C105</f>
        <v>0</v>
      </c>
      <c r="D106" s="552">
        <f t="shared" ref="D106:J106" si="4">D103-D104+D105</f>
        <v>0</v>
      </c>
      <c r="E106" s="552">
        <f t="shared" si="4"/>
        <v>0</v>
      </c>
      <c r="F106" s="552">
        <f t="shared" si="4"/>
        <v>0</v>
      </c>
      <c r="G106" s="552">
        <f t="shared" si="4"/>
        <v>0</v>
      </c>
      <c r="H106" s="552">
        <f t="shared" si="4"/>
        <v>0</v>
      </c>
      <c r="I106" s="552">
        <f t="shared" si="4"/>
        <v>1370557.8489923207</v>
      </c>
      <c r="J106" s="552">
        <f t="shared" si="4"/>
        <v>1390851.2528594392</v>
      </c>
      <c r="K106" s="552">
        <f>K103-K104+K105</f>
        <v>161123.12176142365</v>
      </c>
      <c r="L106" s="552">
        <f>L103-L104+L105</f>
        <v>161123.12176142365</v>
      </c>
      <c r="M106" s="552">
        <f>M103-M104+M105</f>
        <v>3083655.345374607</v>
      </c>
    </row>
    <row r="107" spans="2:21" hidden="1"/>
    <row r="108" spans="2:21">
      <c r="B108" s="587"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9" zoomScale="80" zoomScaleNormal="80" workbookViewId="0">
      <selection activeCell="G48" sqref="G48:H48"/>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7" t="s">
        <v>551</v>
      </c>
    </row>
    <row r="19" spans="2:8" ht="15.75">
      <c r="B19" s="536" t="s">
        <v>615</v>
      </c>
    </row>
    <row r="20" spans="2:8" ht="13.5" customHeight="1"/>
    <row r="21" spans="2:8" ht="40.9" customHeight="1">
      <c r="B21" s="795" t="s">
        <v>681</v>
      </c>
      <c r="C21" s="795"/>
      <c r="D21" s="795"/>
      <c r="E21" s="795"/>
      <c r="F21" s="795"/>
      <c r="G21" s="795"/>
      <c r="H21" s="795"/>
    </row>
    <row r="23" spans="2:8" s="607" customFormat="1" ht="15.75">
      <c r="B23" s="617" t="s">
        <v>546</v>
      </c>
      <c r="C23" s="617" t="s">
        <v>561</v>
      </c>
      <c r="D23" s="617" t="s">
        <v>545</v>
      </c>
      <c r="E23" s="806" t="s">
        <v>34</v>
      </c>
      <c r="F23" s="807"/>
      <c r="G23" s="806" t="s">
        <v>544</v>
      </c>
      <c r="H23" s="807"/>
    </row>
    <row r="24" spans="2:8">
      <c r="B24" s="606">
        <v>1</v>
      </c>
      <c r="C24" s="642" t="s">
        <v>369</v>
      </c>
      <c r="D24" s="605" t="s">
        <v>734</v>
      </c>
      <c r="E24" s="800" t="s">
        <v>735</v>
      </c>
      <c r="F24" s="801"/>
      <c r="G24" s="808" t="s">
        <v>737</v>
      </c>
      <c r="H24" s="809"/>
    </row>
    <row r="25" spans="2:8">
      <c r="B25" s="606">
        <v>2</v>
      </c>
      <c r="C25" s="642" t="s">
        <v>369</v>
      </c>
      <c r="D25" s="605" t="s">
        <v>738</v>
      </c>
      <c r="E25" s="800" t="s">
        <v>739</v>
      </c>
      <c r="F25" s="801"/>
      <c r="G25" s="808" t="s">
        <v>740</v>
      </c>
      <c r="H25" s="809"/>
    </row>
    <row r="26" spans="2:8">
      <c r="B26" s="606">
        <v>3</v>
      </c>
      <c r="C26" s="642" t="s">
        <v>369</v>
      </c>
      <c r="D26" s="605" t="s">
        <v>742</v>
      </c>
      <c r="E26" s="800" t="s">
        <v>744</v>
      </c>
      <c r="F26" s="801"/>
      <c r="G26" s="808" t="s">
        <v>745</v>
      </c>
      <c r="H26" s="809"/>
    </row>
    <row r="27" spans="2:8">
      <c r="B27" s="606">
        <v>4</v>
      </c>
      <c r="C27" s="642" t="s">
        <v>369</v>
      </c>
      <c r="D27" s="605" t="s">
        <v>746</v>
      </c>
      <c r="E27" s="800" t="s">
        <v>747</v>
      </c>
      <c r="F27" s="801"/>
      <c r="G27" s="802" t="s">
        <v>748</v>
      </c>
      <c r="H27" s="803"/>
    </row>
    <row r="28" spans="2:8">
      <c r="B28" s="606">
        <v>5</v>
      </c>
      <c r="C28" s="642" t="s">
        <v>369</v>
      </c>
      <c r="D28" s="605" t="s">
        <v>750</v>
      </c>
      <c r="E28" s="804" t="s">
        <v>749</v>
      </c>
      <c r="F28" s="805"/>
      <c r="G28" s="802" t="s">
        <v>748</v>
      </c>
      <c r="H28" s="803"/>
    </row>
    <row r="29" spans="2:8">
      <c r="B29" s="606">
        <v>6</v>
      </c>
      <c r="C29" s="642" t="s">
        <v>169</v>
      </c>
      <c r="D29" s="605" t="s">
        <v>751</v>
      </c>
      <c r="E29" s="800" t="s">
        <v>752</v>
      </c>
      <c r="F29" s="801"/>
      <c r="G29" s="810" t="s">
        <v>753</v>
      </c>
      <c r="H29" s="811"/>
    </row>
    <row r="30" spans="2:8">
      <c r="B30" s="606">
        <v>7</v>
      </c>
      <c r="C30" s="642" t="s">
        <v>369</v>
      </c>
      <c r="D30" s="605" t="s">
        <v>789</v>
      </c>
      <c r="E30" s="800" t="s">
        <v>790</v>
      </c>
      <c r="F30" s="801"/>
      <c r="G30" s="808" t="s">
        <v>791</v>
      </c>
      <c r="H30" s="809"/>
    </row>
    <row r="31" spans="2:8">
      <c r="B31" s="606">
        <v>8</v>
      </c>
      <c r="C31" s="642" t="s">
        <v>369</v>
      </c>
      <c r="D31" s="605" t="s">
        <v>793</v>
      </c>
      <c r="E31" s="800" t="s">
        <v>794</v>
      </c>
      <c r="F31" s="801"/>
      <c r="G31" s="808" t="s">
        <v>795</v>
      </c>
      <c r="H31" s="809"/>
    </row>
    <row r="32" spans="2:8">
      <c r="B32" s="606">
        <v>9</v>
      </c>
      <c r="C32" s="642" t="s">
        <v>370</v>
      </c>
      <c r="D32" s="605" t="s">
        <v>796</v>
      </c>
      <c r="E32" s="800" t="s">
        <v>797</v>
      </c>
      <c r="F32" s="801"/>
      <c r="G32" s="802" t="s">
        <v>798</v>
      </c>
      <c r="H32" s="803"/>
    </row>
    <row r="33" spans="2:8">
      <c r="B33" s="606">
        <v>10</v>
      </c>
      <c r="C33" s="642"/>
      <c r="D33" s="605"/>
      <c r="E33" s="800"/>
      <c r="F33" s="801"/>
      <c r="G33" s="808"/>
      <c r="H33" s="809"/>
    </row>
    <row r="34" spans="2:8">
      <c r="B34" s="606" t="s">
        <v>480</v>
      </c>
      <c r="C34" s="642"/>
      <c r="D34" s="605"/>
      <c r="E34" s="800"/>
      <c r="F34" s="801"/>
      <c r="G34" s="808"/>
      <c r="H34" s="809"/>
    </row>
    <row r="36" spans="2:8" ht="30.75" customHeight="1">
      <c r="B36" s="536" t="s">
        <v>611</v>
      </c>
    </row>
    <row r="37" spans="2:8" ht="23.25" customHeight="1">
      <c r="B37" s="566" t="s">
        <v>616</v>
      </c>
      <c r="C37" s="603"/>
      <c r="D37" s="603"/>
      <c r="E37" s="603"/>
      <c r="F37" s="603"/>
      <c r="G37" s="603"/>
      <c r="H37" s="603"/>
    </row>
    <row r="39" spans="2:8" s="90" customFormat="1" ht="15.75">
      <c r="B39" s="617" t="s">
        <v>546</v>
      </c>
      <c r="C39" s="617" t="s">
        <v>561</v>
      </c>
      <c r="D39" s="617" t="s">
        <v>545</v>
      </c>
      <c r="E39" s="806" t="s">
        <v>34</v>
      </c>
      <c r="F39" s="807"/>
      <c r="G39" s="806" t="s">
        <v>544</v>
      </c>
      <c r="H39" s="807"/>
    </row>
    <row r="40" spans="2:8">
      <c r="B40" s="606">
        <v>1</v>
      </c>
      <c r="C40" s="642" t="s">
        <v>170</v>
      </c>
      <c r="D40" s="605" t="s">
        <v>801</v>
      </c>
      <c r="E40" s="800" t="s">
        <v>802</v>
      </c>
      <c r="F40" s="801"/>
      <c r="G40" s="808" t="s">
        <v>803</v>
      </c>
      <c r="H40" s="809"/>
    </row>
    <row r="41" spans="2:8">
      <c r="B41" s="606">
        <v>2</v>
      </c>
      <c r="C41" s="642" t="s">
        <v>170</v>
      </c>
      <c r="D41" s="605" t="s">
        <v>804</v>
      </c>
      <c r="E41" s="800" t="s">
        <v>805</v>
      </c>
      <c r="F41" s="801"/>
      <c r="G41" s="808" t="s">
        <v>806</v>
      </c>
      <c r="H41" s="809"/>
    </row>
    <row r="42" spans="2:8">
      <c r="B42" s="606">
        <v>3</v>
      </c>
      <c r="C42" s="642"/>
      <c r="D42" s="605"/>
      <c r="E42" s="800"/>
      <c r="F42" s="801"/>
      <c r="G42" s="808"/>
      <c r="H42" s="809"/>
    </row>
    <row r="43" spans="2:8">
      <c r="B43" s="606">
        <v>4</v>
      </c>
      <c r="C43" s="642"/>
      <c r="D43" s="605"/>
      <c r="E43" s="800"/>
      <c r="F43" s="801"/>
      <c r="G43" s="808"/>
      <c r="H43" s="809"/>
    </row>
    <row r="44" spans="2:8">
      <c r="B44" s="606">
        <v>5</v>
      </c>
      <c r="C44" s="642"/>
      <c r="D44" s="605"/>
      <c r="E44" s="800"/>
      <c r="F44" s="801"/>
      <c r="G44" s="808"/>
      <c r="H44" s="809"/>
    </row>
    <row r="45" spans="2:8">
      <c r="B45" s="606">
        <v>6</v>
      </c>
      <c r="C45" s="642"/>
      <c r="D45" s="605"/>
      <c r="E45" s="800"/>
      <c r="F45" s="801"/>
      <c r="G45" s="808"/>
      <c r="H45" s="809"/>
    </row>
    <row r="46" spans="2:8">
      <c r="B46" s="606">
        <v>7</v>
      </c>
      <c r="C46" s="642"/>
      <c r="D46" s="605"/>
      <c r="E46" s="800"/>
      <c r="F46" s="801"/>
      <c r="G46" s="808"/>
      <c r="H46" s="809"/>
    </row>
    <row r="47" spans="2:8">
      <c r="B47" s="606">
        <v>8</v>
      </c>
      <c r="C47" s="642"/>
      <c r="D47" s="605"/>
      <c r="E47" s="800"/>
      <c r="F47" s="801"/>
      <c r="G47" s="808"/>
      <c r="H47" s="809"/>
    </row>
    <row r="48" spans="2:8">
      <c r="B48" s="606">
        <v>9</v>
      </c>
      <c r="C48" s="642"/>
      <c r="D48" s="605"/>
      <c r="E48" s="800"/>
      <c r="F48" s="801"/>
      <c r="G48" s="808"/>
      <c r="H48" s="809"/>
    </row>
    <row r="49" spans="2:8">
      <c r="B49" s="606">
        <v>10</v>
      </c>
      <c r="C49" s="642"/>
      <c r="D49" s="605"/>
      <c r="E49" s="800"/>
      <c r="F49" s="801"/>
      <c r="G49" s="808"/>
      <c r="H49" s="809"/>
    </row>
    <row r="50" spans="2:8">
      <c r="B50" s="606" t="s">
        <v>480</v>
      </c>
      <c r="C50" s="642"/>
      <c r="D50" s="605"/>
      <c r="E50" s="800"/>
      <c r="F50" s="801"/>
      <c r="G50" s="808"/>
      <c r="H50" s="80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6:H26"/>
    <mergeCell ref="G28:H28"/>
    <mergeCell ref="G29:H29"/>
    <mergeCell ref="G30:H30"/>
    <mergeCell ref="G31:H31"/>
    <mergeCell ref="E27:F27"/>
    <mergeCell ref="G27:H27"/>
    <mergeCell ref="E28:F28"/>
    <mergeCell ref="B21:H21"/>
    <mergeCell ref="E33:F33"/>
    <mergeCell ref="G23:H23"/>
    <mergeCell ref="E23:F23"/>
    <mergeCell ref="E24:F24"/>
    <mergeCell ref="E25:F25"/>
    <mergeCell ref="E26:F26"/>
    <mergeCell ref="E29:F29"/>
    <mergeCell ref="E30:F30"/>
    <mergeCell ref="E31:F31"/>
    <mergeCell ref="E32:F32"/>
    <mergeCell ref="G24:H24"/>
    <mergeCell ref="G25:H25"/>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7" zoomScale="80" zoomScaleNormal="80" workbookViewId="0">
      <selection activeCell="B35" sqref="B3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4"/>
    </row>
    <row r="10" spans="2:17" s="17" customFormat="1" ht="16.5" customHeight="1"/>
    <row r="11" spans="2:17" s="17" customFormat="1" ht="36.75" customHeight="1">
      <c r="B11" s="812" t="s">
        <v>563</v>
      </c>
      <c r="C11" s="812"/>
      <c r="D11" s="812"/>
      <c r="E11" s="812"/>
      <c r="F11" s="812"/>
      <c r="G11" s="812"/>
      <c r="H11" s="812"/>
      <c r="I11" s="812"/>
      <c r="J11" s="812"/>
      <c r="K11" s="812"/>
      <c r="L11" s="812"/>
      <c r="M11" s="812"/>
      <c r="N11" s="612"/>
      <c r="O11" s="612"/>
      <c r="P11" s="612"/>
      <c r="Q11" s="612"/>
    </row>
    <row r="12" spans="2:17" s="2" customFormat="1" ht="15.75" customHeight="1">
      <c r="D12" s="20"/>
    </row>
    <row r="13" spans="2:17" s="17" customFormat="1" ht="48" customHeight="1">
      <c r="C13" s="242" t="str">
        <f>'1.  LRAMVA Summary'!R52</f>
        <v>Total</v>
      </c>
      <c r="D13" s="242" t="str">
        <f>'1.  LRAMVA Summary'!D52</f>
        <v>Residential</v>
      </c>
      <c r="E13" s="242" t="str">
        <f>'1.  LRAMVA Summary'!E52</f>
        <v>General Service &lt; 50 kW</v>
      </c>
      <c r="F13" s="242" t="str">
        <f>'1.  LRAMVA Summary'!F52</f>
        <v>General Service 50 - 4,999 kW</v>
      </c>
      <c r="G13" s="242" t="str">
        <f>'1.  LRAMVA Summary'!G52</f>
        <v>General Service 3,000 - 4,999 kW</v>
      </c>
      <c r="H13" s="242" t="str">
        <f>'1.  LRAMVA Summary'!H52</f>
        <v>Large Use - Regular</v>
      </c>
      <c r="I13" s="242" t="str">
        <f>'1.  LRAMVA Summary'!I52</f>
        <v>Large Use - 3TS</v>
      </c>
      <c r="J13" s="242" t="str">
        <f>'1.  LRAMVA Summary'!J52</f>
        <v>Large Use - Ford Annex</v>
      </c>
      <c r="K13" s="242" t="str">
        <f>'1.  LRAMVA Summary'!K52</f>
        <v>Other</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t="str">
        <f>'1.  LRAMVA Summary'!I53</f>
        <v>kW</v>
      </c>
      <c r="J14" s="577" t="str">
        <f>'1.  LRAMVA Summary'!J53</f>
        <v>kW</v>
      </c>
      <c r="K14" s="577" t="str">
        <f>'1.  LRAMVA Summary'!K53</f>
        <v>kW</v>
      </c>
      <c r="L14" s="577">
        <f>'1.  LRAMVA Summary'!L53</f>
        <v>0</v>
      </c>
      <c r="M14" s="577">
        <f>'1.  LRAMVA Summary'!M53</f>
        <v>0</v>
      </c>
      <c r="N14" s="577">
        <f>'1.  LRAMVA Summary'!N53</f>
        <v>0</v>
      </c>
      <c r="O14" s="577">
        <f>'1.  LRAMVA Summary'!O53</f>
        <v>0</v>
      </c>
      <c r="P14" s="577">
        <f>'1.  LRAMVA Summary'!P53</f>
        <v>0</v>
      </c>
      <c r="Q14" s="578">
        <f>'1.  LRAMVA Summary'!Q53</f>
        <v>0</v>
      </c>
    </row>
    <row r="15" spans="2:17" s="455" customFormat="1" ht="15.75" customHeight="1">
      <c r="B15" s="460" t="s">
        <v>27</v>
      </c>
      <c r="C15" s="624">
        <f>SUM(D15:Q15)</f>
        <v>0</v>
      </c>
      <c r="D15" s="450"/>
      <c r="E15" s="450"/>
      <c r="F15" s="450"/>
      <c r="G15" s="450"/>
      <c r="H15" s="450"/>
      <c r="I15" s="450"/>
      <c r="J15" s="450"/>
      <c r="K15" s="450"/>
      <c r="L15" s="450"/>
      <c r="M15" s="450"/>
      <c r="N15" s="450"/>
      <c r="O15" s="450"/>
      <c r="P15" s="451"/>
      <c r="Q15" s="451"/>
    </row>
    <row r="16" spans="2:17" s="455" customFormat="1" ht="15.75" customHeight="1">
      <c r="B16" s="460" t="s">
        <v>28</v>
      </c>
      <c r="C16" s="624">
        <f>SUM(D16:Q16)</f>
        <v>0</v>
      </c>
      <c r="D16" s="449"/>
      <c r="E16" s="449"/>
      <c r="F16" s="449"/>
      <c r="G16" s="449"/>
      <c r="H16" s="449"/>
      <c r="I16" s="449"/>
      <c r="J16" s="449"/>
      <c r="K16" s="451"/>
      <c r="L16" s="451"/>
      <c r="M16" s="451"/>
      <c r="N16" s="451"/>
      <c r="O16" s="451"/>
      <c r="P16" s="451"/>
      <c r="Q16" s="451"/>
    </row>
    <row r="17" spans="2:17" s="17" customFormat="1" ht="15.75" customHeight="1"/>
    <row r="18" spans="2:17" s="25" customFormat="1" ht="15.75" customHeight="1">
      <c r="B18" s="191" t="s">
        <v>451</v>
      </c>
      <c r="C18" s="192"/>
      <c r="D18" s="192">
        <f>IF(D14="kw",HLOOKUP(D14,D14:D16,3,FALSE),HLOOKUP(D14,D14:D16,2,FALSE))</f>
        <v>0</v>
      </c>
      <c r="E18" s="192">
        <f>IF(E14="kw",HLOOKUP(E14,E14:E16,3,FALSE),HLOOKUP(E14,E14:E16,2,FALSE))</f>
        <v>0</v>
      </c>
      <c r="F18" s="192">
        <f>IF(F14="kw",HLOOKUP(F14,F14:F16,3,FALSE),HLOOKUP(F14,F14:F16,2,FALSE))</f>
        <v>0</v>
      </c>
      <c r="G18" s="192">
        <f t="shared" ref="G18:Q18" si="0">IF(G14="kw",HLOOKUP(G14,G14:G16,3,FALSE),HLOOKUP(G14,G14:G16,2,FALSE))</f>
        <v>0</v>
      </c>
      <c r="H18" s="192">
        <f t="shared" si="0"/>
        <v>0</v>
      </c>
      <c r="I18" s="192">
        <f t="shared" si="0"/>
        <v>0</v>
      </c>
      <c r="J18" s="192">
        <f t="shared" si="0"/>
        <v>0</v>
      </c>
      <c r="K18" s="192">
        <f t="shared" si="0"/>
        <v>0</v>
      </c>
      <c r="L18" s="192">
        <f t="shared" si="0"/>
        <v>0</v>
      </c>
      <c r="M18" s="192">
        <f t="shared" si="0"/>
        <v>0</v>
      </c>
      <c r="N18" s="192">
        <f t="shared" si="0"/>
        <v>0</v>
      </c>
      <c r="O18" s="192">
        <f t="shared" si="0"/>
        <v>0</v>
      </c>
      <c r="P18" s="192">
        <f t="shared" si="0"/>
        <v>0</v>
      </c>
      <c r="Q18" s="192">
        <f t="shared" si="0"/>
        <v>0</v>
      </c>
    </row>
    <row r="19" spans="2:17" s="2" customFormat="1" ht="18" customHeight="1">
      <c r="B19" s="95"/>
      <c r="C19" s="93"/>
      <c r="D19" s="93"/>
      <c r="E19" s="93"/>
      <c r="F19" s="93"/>
      <c r="G19" s="93"/>
      <c r="H19" s="93"/>
      <c r="I19" s="93"/>
      <c r="J19" s="93"/>
      <c r="K19" s="93"/>
      <c r="L19" s="93"/>
      <c r="M19" s="93"/>
      <c r="N19" s="93"/>
      <c r="O19" s="93"/>
      <c r="P19" s="93"/>
      <c r="Q19" s="93"/>
    </row>
    <row r="20" spans="2:17" s="437" customFormat="1" ht="30" customHeight="1">
      <c r="B20" s="459" t="s">
        <v>675</v>
      </c>
      <c r="C20" s="452"/>
      <c r="D20" s="453"/>
    </row>
    <row r="21" spans="2:17" s="437" customFormat="1" ht="21" customHeight="1">
      <c r="B21" s="459" t="s">
        <v>366</v>
      </c>
      <c r="C21" s="452" t="s">
        <v>413</v>
      </c>
      <c r="D21" s="453"/>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4"/>
    </row>
    <row r="25" spans="2:17" s="2" customFormat="1" ht="15.75" customHeight="1">
      <c r="D25" s="20"/>
    </row>
    <row r="26" spans="2:17" s="2" customFormat="1" ht="42" customHeight="1">
      <c r="B26" s="812" t="s">
        <v>562</v>
      </c>
      <c r="C26" s="812"/>
      <c r="D26" s="812"/>
      <c r="E26" s="812"/>
      <c r="F26" s="812"/>
      <c r="G26" s="812"/>
      <c r="H26" s="812"/>
      <c r="I26" s="812"/>
      <c r="J26" s="812"/>
      <c r="K26" s="812"/>
      <c r="L26" s="812"/>
      <c r="M26" s="812"/>
      <c r="N26" s="612"/>
      <c r="O26" s="612"/>
      <c r="P26" s="612"/>
      <c r="Q26" s="612"/>
    </row>
    <row r="27" spans="2:17" s="2" customFormat="1" ht="15.75" customHeight="1">
      <c r="D27" s="20"/>
    </row>
    <row r="28" spans="2:17" s="17" customFormat="1" ht="44.25" customHeight="1">
      <c r="C28" s="242" t="str">
        <f>'1.  LRAMVA Summary'!R52</f>
        <v>Total</v>
      </c>
      <c r="D28" s="242" t="str">
        <f>'1.  LRAMVA Summary'!D52</f>
        <v>Residential</v>
      </c>
      <c r="E28" s="242" t="str">
        <f>'1.  LRAMVA Summary'!E52</f>
        <v>General Service &lt; 50 kW</v>
      </c>
      <c r="F28" s="242" t="str">
        <f>'1.  LRAMVA Summary'!F52</f>
        <v>General Service 50 - 4,999 kW</v>
      </c>
      <c r="G28" s="242" t="str">
        <f>'1.  LRAMVA Summary'!G52</f>
        <v>General Service 3,000 - 4,999 kW</v>
      </c>
      <c r="H28" s="242" t="str">
        <f>'1.  LRAMVA Summary'!H52</f>
        <v>Large Use - Regular</v>
      </c>
      <c r="I28" s="242" t="str">
        <f>'1.  LRAMVA Summary'!I52</f>
        <v>Large Use - 3TS</v>
      </c>
      <c r="J28" s="242" t="str">
        <f>'1.  LRAMVA Summary'!J52</f>
        <v>Large Use - Ford Annex</v>
      </c>
      <c r="K28" s="242" t="str">
        <f>'1.  LRAMVA Summary'!K52</f>
        <v>Other</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t="str">
        <f>'1.  LRAMVA Summary'!I53</f>
        <v>kW</v>
      </c>
      <c r="J29" s="577" t="str">
        <f>'1.  LRAMVA Summary'!J53</f>
        <v>kW</v>
      </c>
      <c r="K29" s="577" t="str">
        <f>'1.  LRAMVA Summary'!K53</f>
        <v>kW</v>
      </c>
      <c r="L29" s="577">
        <f>'1.  LRAMVA Summary'!L53</f>
        <v>0</v>
      </c>
      <c r="M29" s="577">
        <f>'1.  LRAMVA Summary'!M53</f>
        <v>0</v>
      </c>
      <c r="N29" s="577">
        <f>'1.  LRAMVA Summary'!N53</f>
        <v>0</v>
      </c>
      <c r="O29" s="577">
        <f>'1.  LRAMVA Summary'!O53</f>
        <v>0</v>
      </c>
      <c r="P29" s="577">
        <f>'1.  LRAMVA Summary'!P53</f>
        <v>0</v>
      </c>
      <c r="Q29" s="578">
        <f>'1.  LRAMVA Summary'!Q53</f>
        <v>0</v>
      </c>
    </row>
    <row r="30" spans="2:17" s="455" customFormat="1" ht="15.75" customHeight="1">
      <c r="B30" s="460" t="s">
        <v>27</v>
      </c>
      <c r="C30" s="624">
        <f>SUM(D30:Q30)</f>
        <v>0</v>
      </c>
      <c r="D30" s="461"/>
      <c r="E30" s="461"/>
      <c r="F30" s="461"/>
      <c r="G30" s="461"/>
      <c r="H30" s="461"/>
      <c r="I30" s="461"/>
      <c r="J30" s="461"/>
      <c r="K30" s="461"/>
      <c r="L30" s="461"/>
      <c r="M30" s="461"/>
      <c r="N30" s="461"/>
      <c r="O30" s="461"/>
      <c r="P30" s="461"/>
      <c r="Q30" s="451"/>
    </row>
    <row r="31" spans="2:17" s="462" customFormat="1" ht="15" customHeight="1">
      <c r="B31" s="460" t="s">
        <v>28</v>
      </c>
      <c r="C31" s="624">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1">IF(H29="kw",HLOOKUP(H29,H29:H31,3,FALSE),HLOOKUP(H29,H29:H31,2,FALSE))</f>
        <v>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31.5" customHeight="1">
      <c r="B35" s="459" t="s">
        <v>675</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2" t="s">
        <v>609</v>
      </c>
      <c r="C40" s="812"/>
      <c r="D40" s="812"/>
      <c r="E40" s="812"/>
      <c r="F40" s="812"/>
      <c r="G40" s="812"/>
      <c r="H40" s="812"/>
      <c r="I40" s="812"/>
      <c r="J40" s="812"/>
      <c r="K40" s="812"/>
      <c r="L40" s="812"/>
      <c r="M40" s="812"/>
      <c r="N40" s="612"/>
      <c r="O40" s="612"/>
      <c r="P40" s="612"/>
      <c r="Q40" s="612"/>
    </row>
    <row r="41" spans="2:32" s="2" customFormat="1" ht="16.5" customHeight="1">
      <c r="B41" s="10"/>
      <c r="C41" s="10"/>
      <c r="D41" s="22"/>
      <c r="E41" s="20"/>
      <c r="F41" s="20"/>
      <c r="G41" s="20"/>
      <c r="R41" s="20"/>
    </row>
    <row r="42" spans="2:32" s="17" customFormat="1" ht="56.25" customHeight="1">
      <c r="B42" s="242" t="s">
        <v>234</v>
      </c>
      <c r="C42" s="242" t="s">
        <v>606</v>
      </c>
      <c r="D42" s="242" t="str">
        <f>'1.  LRAMVA Summary'!D52</f>
        <v>Residential</v>
      </c>
      <c r="E42" s="242" t="str">
        <f>'1.  LRAMVA Summary'!E52</f>
        <v>General Service &lt; 50 kW</v>
      </c>
      <c r="F42" s="242" t="str">
        <f>'1.  LRAMVA Summary'!F52</f>
        <v>General Service 50 - 4,999 kW</v>
      </c>
      <c r="G42" s="242" t="str">
        <f>'1.  LRAMVA Summary'!G52</f>
        <v>General Service 3,000 - 4,999 kW</v>
      </c>
      <c r="H42" s="242" t="str">
        <f>'1.  LRAMVA Summary'!H52</f>
        <v>Large Use - Regular</v>
      </c>
      <c r="I42" s="242" t="str">
        <f>'1.  LRAMVA Summary'!I52</f>
        <v>Large Use - 3TS</v>
      </c>
      <c r="J42" s="242" t="str">
        <f>'1.  LRAMVA Summary'!J52</f>
        <v>Large Use - Ford Annex</v>
      </c>
      <c r="K42" s="242" t="str">
        <f>'1.  LRAMVA Summary'!K52</f>
        <v>Other</v>
      </c>
      <c r="L42" s="242" t="str">
        <f>'1.  LRAMVA Summary'!L52</f>
        <v/>
      </c>
      <c r="M42" s="242" t="str">
        <f>'1.  LRAMVA Summary'!M52</f>
        <v/>
      </c>
      <c r="N42" s="242" t="str">
        <f>'1.  LRAMVA Summary'!N52</f>
        <v/>
      </c>
      <c r="O42" s="242" t="str">
        <f>'1.  LRAMVA Summary'!O52</f>
        <v/>
      </c>
      <c r="P42" s="242" t="str">
        <f>'1.  LRAMVA Summary'!P52</f>
        <v/>
      </c>
      <c r="Q42" s="242"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t="str">
        <f>'1.  LRAMVA Summary'!I53</f>
        <v>kW</v>
      </c>
      <c r="J43" s="581" t="str">
        <f>'1.  LRAMVA Summary'!J53</f>
        <v>kW</v>
      </c>
      <c r="K43" s="581" t="str">
        <f>'1.  LRAMVA Summary'!K53</f>
        <v>kW</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3"/>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75">
      <c r="B45" s="170">
        <v>2012</v>
      </c>
      <c r="C45" s="533"/>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75">
      <c r="B46" s="171">
        <v>2013</v>
      </c>
      <c r="C46" s="533"/>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75">
      <c r="B47" s="171">
        <v>2014</v>
      </c>
      <c r="C47" s="533"/>
      <c r="D47" s="190">
        <f t="shared" ref="D47:Q47" si="5">IF(ISBLANK($C$47),0,IF($C$47=$D$9,HLOOKUP(D43,D14:D18,5,FALSE),HLOOKUP(D43,D29:D33,5,FALSE)))</f>
        <v>0</v>
      </c>
      <c r="E47" s="190">
        <f t="shared" si="5"/>
        <v>0</v>
      </c>
      <c r="F47" s="190">
        <f t="shared" si="5"/>
        <v>0</v>
      </c>
      <c r="G47" s="190">
        <f t="shared" si="5"/>
        <v>0</v>
      </c>
      <c r="H47" s="190">
        <f t="shared" si="5"/>
        <v>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75">
      <c r="B48" s="171">
        <v>2015</v>
      </c>
      <c r="C48" s="533"/>
      <c r="D48" s="190">
        <f t="shared" ref="D48:Q48" si="6">IF(ISBLANK($C$48),0,IF($C$48=$D$9,HLOOKUP(D43,D14:D18,5,FALSE),HLOOKUP(D43,D29:D33,5,FALSE)))</f>
        <v>0</v>
      </c>
      <c r="E48" s="190">
        <f t="shared" si="6"/>
        <v>0</v>
      </c>
      <c r="F48" s="190">
        <f t="shared" si="6"/>
        <v>0</v>
      </c>
      <c r="G48" s="190">
        <f t="shared" si="6"/>
        <v>0</v>
      </c>
      <c r="H48" s="190">
        <f t="shared" si="6"/>
        <v>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75">
      <c r="B49" s="171">
        <v>2016</v>
      </c>
      <c r="C49" s="533"/>
      <c r="D49" s="190">
        <f t="shared" ref="D49:Q49" si="7">IF(ISBLANK($C$49),0,IF($C$49=$D$9,HLOOKUP(D43,D14:D18,5,FALSE),HLOOKUP(D43,D29:D33,5,FALSE)))</f>
        <v>0</v>
      </c>
      <c r="E49" s="190">
        <f t="shared" si="7"/>
        <v>0</v>
      </c>
      <c r="F49" s="190">
        <f t="shared" si="7"/>
        <v>0</v>
      </c>
      <c r="G49" s="190">
        <f t="shared" si="7"/>
        <v>0</v>
      </c>
      <c r="H49" s="190">
        <f t="shared" si="7"/>
        <v>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75">
      <c r="B50" s="171">
        <v>2017</v>
      </c>
      <c r="C50" s="533"/>
      <c r="D50" s="190">
        <f t="shared" ref="D50:I50" si="8">IF(ISBLANK($C$50),0,IF($C$50=$D$9,HLOOKUP(D43,D14:D18,5,FALSE),HLOOKUP(D43,D29:D33,5,FALSE)))</f>
        <v>0</v>
      </c>
      <c r="E50" s="190">
        <f t="shared" si="8"/>
        <v>0</v>
      </c>
      <c r="F50" s="190">
        <f t="shared" si="8"/>
        <v>0</v>
      </c>
      <c r="G50" s="190">
        <f t="shared" si="8"/>
        <v>0</v>
      </c>
      <c r="H50" s="190">
        <f t="shared" si="8"/>
        <v>0</v>
      </c>
      <c r="I50" s="190">
        <f t="shared" si="8"/>
        <v>0</v>
      </c>
      <c r="J50" s="190">
        <f t="shared" ref="J50:Q50" si="9">IF(ISBLANK($C$50),0,IF($C$50=$D$9,HLOOKUP(J43,J14:J18,5,FALSE),HLOOKUP(J43,J29:J33,5,FALSE)))</f>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3"/>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3"/>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3"/>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7" customFormat="1" ht="21" customHeight="1">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topLeftCell="B11" zoomScale="70" zoomScaleNormal="70" workbookViewId="0">
      <selection activeCell="L14" sqref="L1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3" t="s">
        <v>171</v>
      </c>
      <c r="C4" s="85" t="s">
        <v>175</v>
      </c>
      <c r="D4" s="85"/>
      <c r="E4" s="49"/>
    </row>
    <row r="5" spans="1:26" s="18" customFormat="1" ht="26.25" hidden="1" customHeight="1" outlineLevel="1" thickBot="1">
      <c r="A5" s="4"/>
      <c r="B5" s="813"/>
      <c r="C5" s="86" t="s">
        <v>172</v>
      </c>
      <c r="D5" s="86"/>
      <c r="E5" s="49"/>
    </row>
    <row r="6" spans="1:26" ht="26.25" hidden="1" customHeight="1" outlineLevel="1" thickBot="1">
      <c r="B6" s="813"/>
      <c r="C6" s="819" t="s">
        <v>551</v>
      </c>
      <c r="D6" s="820"/>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2" t="s">
        <v>482</v>
      </c>
      <c r="D8" s="591"/>
      <c r="M8" s="6"/>
      <c r="N8" s="6"/>
      <c r="O8" s="6"/>
      <c r="P8" s="6"/>
      <c r="Q8" s="6"/>
      <c r="R8" s="6"/>
      <c r="S8" s="6"/>
      <c r="T8" s="6"/>
      <c r="U8" s="6"/>
      <c r="V8" s="6"/>
      <c r="W8" s="6"/>
      <c r="X8" s="6"/>
      <c r="Y8" s="6"/>
      <c r="Z8" s="6"/>
    </row>
    <row r="9" spans="1:26" s="18" customFormat="1" ht="19.5" hidden="1" customHeight="1" outlineLevel="1">
      <c r="A9" s="4"/>
      <c r="B9" s="539"/>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21" t="s">
        <v>617</v>
      </c>
      <c r="C12" s="821"/>
      <c r="D12" s="821"/>
      <c r="E12" s="821"/>
      <c r="F12" s="821"/>
      <c r="G12" s="821"/>
      <c r="H12" s="821"/>
      <c r="I12" s="821"/>
      <c r="J12" s="821"/>
      <c r="K12" s="821"/>
      <c r="L12" s="821"/>
      <c r="M12" s="821"/>
      <c r="N12" s="821"/>
      <c r="O12" s="82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0" t="s">
        <v>41</v>
      </c>
      <c r="D14" s="743" t="s">
        <v>693</v>
      </c>
      <c r="E14" s="744" t="s">
        <v>694</v>
      </c>
      <c r="F14" s="745" t="s">
        <v>695</v>
      </c>
      <c r="G14" s="746" t="s">
        <v>696</v>
      </c>
      <c r="H14" s="747" t="s">
        <v>700</v>
      </c>
      <c r="I14" s="748" t="s">
        <v>697</v>
      </c>
      <c r="J14" s="749" t="s">
        <v>698</v>
      </c>
      <c r="K14" s="738" t="s">
        <v>699</v>
      </c>
      <c r="L14" s="471" t="s">
        <v>690</v>
      </c>
      <c r="M14" s="471" t="s">
        <v>565</v>
      </c>
      <c r="N14" s="471" t="s">
        <v>566</v>
      </c>
      <c r="O14" s="471" t="s">
        <v>567</v>
      </c>
      <c r="P14" s="7"/>
    </row>
    <row r="15" spans="1:26" s="7" customFormat="1" ht="18.75" customHeight="1">
      <c r="B15" s="472" t="s">
        <v>188</v>
      </c>
      <c r="C15" s="814"/>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15"/>
      <c r="D16" s="476">
        <v>4</v>
      </c>
      <c r="E16" s="476">
        <v>4</v>
      </c>
      <c r="F16" s="476">
        <v>4</v>
      </c>
      <c r="G16" s="476">
        <v>4</v>
      </c>
      <c r="H16" s="476">
        <v>4</v>
      </c>
      <c r="I16" s="476">
        <v>4</v>
      </c>
      <c r="J16" s="476">
        <v>4</v>
      </c>
      <c r="K16" s="476">
        <v>4</v>
      </c>
      <c r="L16" s="476">
        <v>4</v>
      </c>
      <c r="M16" s="476"/>
      <c r="N16" s="476"/>
      <c r="O16" s="477"/>
    </row>
    <row r="17" spans="1:15" s="111" customFormat="1" ht="17.25" customHeight="1">
      <c r="B17" s="478" t="s">
        <v>560</v>
      </c>
      <c r="C17" s="816"/>
      <c r="D17" s="112">
        <f>12-D16</f>
        <v>8</v>
      </c>
      <c r="E17" s="112">
        <f>12-E16</f>
        <v>8</v>
      </c>
      <c r="F17" s="112">
        <f t="shared" ref="F17:K17" si="0">12-F16</f>
        <v>8</v>
      </c>
      <c r="G17" s="112">
        <f t="shared" si="0"/>
        <v>8</v>
      </c>
      <c r="H17" s="112">
        <f t="shared" si="0"/>
        <v>8</v>
      </c>
      <c r="I17" s="112">
        <f t="shared" si="0"/>
        <v>8</v>
      </c>
      <c r="J17" s="112">
        <f t="shared" si="0"/>
        <v>8</v>
      </c>
      <c r="K17" s="112">
        <f t="shared" si="0"/>
        <v>8</v>
      </c>
      <c r="L17" s="112">
        <f>12-L16</f>
        <v>8</v>
      </c>
      <c r="M17" s="112">
        <f>12-M16</f>
        <v>12</v>
      </c>
      <c r="N17" s="112">
        <f>12-N16</f>
        <v>12</v>
      </c>
      <c r="O17" s="113">
        <f>12-O16</f>
        <v>12</v>
      </c>
    </row>
    <row r="18" spans="1:15" s="7" customFormat="1" ht="17.25" customHeight="1">
      <c r="B18" s="479" t="str">
        <f>'1.  LRAMVA Summary'!B29</f>
        <v>Residential</v>
      </c>
      <c r="C18" s="817" t="str">
        <f>'2. LRAMVA Threshold'!D43</f>
        <v>kWh</v>
      </c>
      <c r="D18" s="750">
        <v>1.9900000000000001E-2</v>
      </c>
      <c r="E18" s="750">
        <v>0.02</v>
      </c>
      <c r="F18" s="750">
        <v>2.01E-2</v>
      </c>
      <c r="G18" s="750">
        <v>2.0199999999999999E-2</v>
      </c>
      <c r="H18" s="750">
        <v>2.0400000000000001E-2</v>
      </c>
      <c r="I18" s="750">
        <v>2.06E-2</v>
      </c>
      <c r="J18" s="750">
        <v>1.5699999999999999E-2</v>
      </c>
      <c r="K18" s="46">
        <v>1.06E-2</v>
      </c>
      <c r="L18" s="46">
        <v>5.3E-3</v>
      </c>
      <c r="M18" s="46"/>
      <c r="N18" s="46"/>
      <c r="O18" s="69"/>
    </row>
    <row r="19" spans="1:15" s="7" customFormat="1" ht="15" customHeight="1" outlineLevel="1">
      <c r="B19" s="535" t="s">
        <v>511</v>
      </c>
      <c r="C19" s="815"/>
      <c r="D19" s="750"/>
      <c r="E19" s="750">
        <v>-2.9999999999999997E-4</v>
      </c>
      <c r="F19" s="750">
        <v>-2.9999999999999997E-4</v>
      </c>
      <c r="G19" s="750">
        <v>-2.9999999999999997E-4</v>
      </c>
      <c r="H19" s="750">
        <v>-2.9999999999999997E-4</v>
      </c>
      <c r="I19" s="750">
        <v>-2.9999999999999997E-4</v>
      </c>
      <c r="J19" s="750">
        <v>0</v>
      </c>
      <c r="K19" s="46">
        <v>0</v>
      </c>
      <c r="L19" s="46">
        <v>0</v>
      </c>
      <c r="M19" s="46"/>
      <c r="N19" s="46"/>
      <c r="O19" s="69"/>
    </row>
    <row r="20" spans="1:15" s="7" customFormat="1" ht="15" customHeight="1" outlineLevel="1">
      <c r="B20" s="535" t="s">
        <v>512</v>
      </c>
      <c r="C20" s="815"/>
      <c r="D20" s="46"/>
      <c r="E20" s="46"/>
      <c r="F20" s="46"/>
      <c r="G20" s="46"/>
      <c r="H20" s="46"/>
      <c r="I20" s="46"/>
      <c r="J20" s="46"/>
      <c r="K20" s="46"/>
      <c r="L20" s="46"/>
      <c r="M20" s="46"/>
      <c r="N20" s="46"/>
      <c r="O20" s="69"/>
    </row>
    <row r="21" spans="1:15" s="7" customFormat="1" ht="15" customHeight="1" outlineLevel="1">
      <c r="B21" s="535" t="s">
        <v>490</v>
      </c>
      <c r="C21" s="815"/>
      <c r="D21" s="46"/>
      <c r="E21" s="46"/>
      <c r="F21" s="46"/>
      <c r="G21" s="46"/>
      <c r="H21" s="46"/>
      <c r="I21" s="46"/>
      <c r="J21" s="46"/>
      <c r="K21" s="46"/>
      <c r="L21" s="46"/>
      <c r="M21" s="46"/>
      <c r="N21" s="46"/>
      <c r="O21" s="69"/>
    </row>
    <row r="22" spans="1:15" s="7" customFormat="1" ht="14.25" customHeight="1">
      <c r="B22" s="535" t="s">
        <v>513</v>
      </c>
      <c r="C22" s="818"/>
      <c r="D22" s="65">
        <f>SUM(D18:D21)</f>
        <v>1.9900000000000001E-2</v>
      </c>
      <c r="E22" s="65">
        <f>SUM(E18:E21)</f>
        <v>1.9699999999999999E-2</v>
      </c>
      <c r="F22" s="65">
        <f>SUM(F18:F21)</f>
        <v>1.9799999999999998E-2</v>
      </c>
      <c r="G22" s="65">
        <f t="shared" ref="G22:N22" si="1">SUM(G18:G21)</f>
        <v>1.9899999999999998E-2</v>
      </c>
      <c r="H22" s="65">
        <f t="shared" si="1"/>
        <v>2.01E-2</v>
      </c>
      <c r="I22" s="65">
        <f t="shared" si="1"/>
        <v>2.0299999999999999E-2</v>
      </c>
      <c r="J22" s="65">
        <f t="shared" si="1"/>
        <v>1.5699999999999999E-2</v>
      </c>
      <c r="K22" s="65">
        <f t="shared" si="1"/>
        <v>1.06E-2</v>
      </c>
      <c r="L22" s="65">
        <f t="shared" si="1"/>
        <v>5.3E-3</v>
      </c>
      <c r="M22" s="65">
        <f t="shared" si="1"/>
        <v>0</v>
      </c>
      <c r="N22" s="65">
        <f t="shared" si="1"/>
        <v>0</v>
      </c>
      <c r="O22" s="76"/>
    </row>
    <row r="23" spans="1:15" s="63" customFormat="1">
      <c r="A23" s="62"/>
      <c r="B23" s="491" t="s">
        <v>514</v>
      </c>
      <c r="C23" s="481"/>
      <c r="D23" s="482"/>
      <c r="E23" s="763">
        <f t="shared" ref="E23:L23" si="2">SUM(D22*E16+E22*E17)/12</f>
        <v>1.9766666666666665E-2</v>
      </c>
      <c r="F23" s="763">
        <f t="shared" si="2"/>
        <v>1.9766666666666665E-2</v>
      </c>
      <c r="G23" s="763">
        <f t="shared" si="2"/>
        <v>1.9866666666666664E-2</v>
      </c>
      <c r="H23" s="763">
        <f t="shared" si="2"/>
        <v>2.0033333333333334E-2</v>
      </c>
      <c r="I23" s="763">
        <f t="shared" si="2"/>
        <v>2.0233333333333332E-2</v>
      </c>
      <c r="J23" s="763">
        <f t="shared" si="2"/>
        <v>1.7233333333333333E-2</v>
      </c>
      <c r="K23" s="763">
        <f t="shared" si="2"/>
        <v>1.23E-2</v>
      </c>
      <c r="L23" s="763">
        <f t="shared" si="2"/>
        <v>7.0666666666666664E-3</v>
      </c>
      <c r="M23" s="483">
        <f t="shared" ref="M23:N23" si="3">ROUND(SUM(L22*M16+M22*M17)/12,4)</f>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2" t="str">
        <f>'1.  LRAMVA Summary'!B30</f>
        <v>General Service &lt; 50 kW</v>
      </c>
      <c r="C25" s="817" t="str">
        <f>'2. LRAMVA Threshold'!E43</f>
        <v>kWh</v>
      </c>
      <c r="D25" s="751">
        <v>1.6199999999999999E-2</v>
      </c>
      <c r="E25" s="751">
        <v>1.6199999999999999E-2</v>
      </c>
      <c r="F25" s="751">
        <v>1.6299999999999999E-2</v>
      </c>
      <c r="G25" s="751">
        <v>1.6400000000000001E-2</v>
      </c>
      <c r="H25" s="751">
        <v>1.66E-2</v>
      </c>
      <c r="I25" s="751">
        <v>1.6799999999999999E-2</v>
      </c>
      <c r="J25" s="751">
        <v>1.7100000000000001E-2</v>
      </c>
      <c r="K25" s="46">
        <v>1.7299999999999999E-2</v>
      </c>
      <c r="L25" s="46">
        <v>1.7399999999999999E-2</v>
      </c>
      <c r="M25" s="46"/>
      <c r="N25" s="46"/>
      <c r="O25" s="69"/>
    </row>
    <row r="26" spans="1:15" s="18" customFormat="1" outlineLevel="1">
      <c r="A26" s="4"/>
      <c r="B26" s="535" t="s">
        <v>511</v>
      </c>
      <c r="C26" s="815"/>
      <c r="D26" s="751"/>
      <c r="E26" s="751">
        <v>-2.0000000000000001E-4</v>
      </c>
      <c r="F26" s="751">
        <v>-2.0000000000000001E-4</v>
      </c>
      <c r="G26" s="751">
        <v>-2.0000000000000001E-4</v>
      </c>
      <c r="H26" s="751">
        <v>-2.0000000000000001E-4</v>
      </c>
      <c r="I26" s="751">
        <v>-2.0000000000000001E-4</v>
      </c>
      <c r="J26" s="751">
        <v>-2.0000000000000001E-4</v>
      </c>
      <c r="K26" s="46">
        <v>-2.0000000000000001E-4</v>
      </c>
      <c r="L26" s="46">
        <v>-2.0000000000000001E-4</v>
      </c>
      <c r="M26" s="46"/>
      <c r="N26" s="46"/>
      <c r="O26" s="69"/>
    </row>
    <row r="27" spans="1:15" s="18" customFormat="1" outlineLevel="1">
      <c r="A27" s="4"/>
      <c r="B27" s="535" t="s">
        <v>512</v>
      </c>
      <c r="C27" s="815"/>
      <c r="D27" s="46"/>
      <c r="E27" s="46"/>
      <c r="F27" s="46"/>
      <c r="G27" s="46"/>
      <c r="H27" s="46"/>
      <c r="I27" s="46"/>
      <c r="J27" s="46"/>
      <c r="K27" s="46"/>
      <c r="L27" s="46"/>
      <c r="M27" s="46"/>
      <c r="N27" s="46"/>
      <c r="O27" s="69"/>
    </row>
    <row r="28" spans="1:15" s="18" customFormat="1" outlineLevel="1">
      <c r="A28" s="4"/>
      <c r="B28" s="535" t="s">
        <v>490</v>
      </c>
      <c r="C28" s="815"/>
      <c r="D28" s="46"/>
      <c r="E28" s="46"/>
      <c r="F28" s="46"/>
      <c r="G28" s="46"/>
      <c r="H28" s="46"/>
      <c r="I28" s="46"/>
      <c r="J28" s="46"/>
      <c r="K28" s="46"/>
      <c r="L28" s="46"/>
      <c r="M28" s="46"/>
      <c r="N28" s="46"/>
      <c r="O28" s="69"/>
    </row>
    <row r="29" spans="1:15" s="18" customFormat="1">
      <c r="A29" s="4"/>
      <c r="B29" s="535" t="s">
        <v>513</v>
      </c>
      <c r="C29" s="818"/>
      <c r="D29" s="65">
        <f>SUM(D25:D28)</f>
        <v>1.6199999999999999E-2</v>
      </c>
      <c r="E29" s="65">
        <f t="shared" ref="E29:N29" si="4">SUM(E25:E28)</f>
        <v>1.6E-2</v>
      </c>
      <c r="F29" s="65">
        <f t="shared" si="4"/>
        <v>1.61E-2</v>
      </c>
      <c r="G29" s="65">
        <f t="shared" si="4"/>
        <v>1.6200000000000003E-2</v>
      </c>
      <c r="H29" s="65">
        <f t="shared" si="4"/>
        <v>1.6400000000000001E-2</v>
      </c>
      <c r="I29" s="65">
        <f t="shared" si="4"/>
        <v>1.66E-2</v>
      </c>
      <c r="J29" s="65">
        <f t="shared" si="4"/>
        <v>1.6900000000000002E-2</v>
      </c>
      <c r="K29" s="65">
        <f t="shared" si="4"/>
        <v>1.7100000000000001E-2</v>
      </c>
      <c r="L29" s="65">
        <f t="shared" si="4"/>
        <v>1.72E-2</v>
      </c>
      <c r="M29" s="65">
        <f t="shared" si="4"/>
        <v>0</v>
      </c>
      <c r="N29" s="65">
        <f t="shared" si="4"/>
        <v>0</v>
      </c>
      <c r="O29" s="76"/>
    </row>
    <row r="30" spans="1:15" s="18" customFormat="1">
      <c r="A30" s="4"/>
      <c r="B30" s="491" t="s">
        <v>514</v>
      </c>
      <c r="C30" s="487"/>
      <c r="D30" s="71"/>
      <c r="E30" s="763">
        <f t="shared" ref="E30:L30" si="5">SUM(D29*E16+E29*E17)/12</f>
        <v>1.6066666666666667E-2</v>
      </c>
      <c r="F30" s="763">
        <f t="shared" si="5"/>
        <v>1.6066666666666667E-2</v>
      </c>
      <c r="G30" s="763">
        <f t="shared" si="5"/>
        <v>1.6166666666666666E-2</v>
      </c>
      <c r="H30" s="763">
        <f t="shared" si="5"/>
        <v>1.6333333333333335E-2</v>
      </c>
      <c r="I30" s="763">
        <f t="shared" si="5"/>
        <v>1.6533333333333334E-2</v>
      </c>
      <c r="J30" s="763">
        <f t="shared" si="5"/>
        <v>1.6799999999999999E-2</v>
      </c>
      <c r="K30" s="763">
        <f t="shared" si="5"/>
        <v>1.7033333333333334E-2</v>
      </c>
      <c r="L30" s="763">
        <f t="shared" si="5"/>
        <v>1.7166666666666667E-2</v>
      </c>
      <c r="M30" s="483">
        <f t="shared" ref="M30:N30" si="6">ROUND(SUM(L29*M16+M29*M17)/12,4)</f>
        <v>0</v>
      </c>
      <c r="N30" s="483">
        <f t="shared" si="6"/>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2" t="str">
        <f>'1.  LRAMVA Summary'!B31</f>
        <v>General Service 50 - 4,999 kW</v>
      </c>
      <c r="C32" s="817" t="str">
        <f>'2. LRAMVA Threshold'!F43</f>
        <v>kW</v>
      </c>
      <c r="D32" s="752">
        <v>4.7074999999999996</v>
      </c>
      <c r="E32" s="752">
        <v>4.6228999999999996</v>
      </c>
      <c r="F32" s="752">
        <v>4.6543000000000001</v>
      </c>
      <c r="G32" s="752">
        <v>4.6765999999999996</v>
      </c>
      <c r="H32" s="752">
        <v>4.7279999999999998</v>
      </c>
      <c r="I32" s="752">
        <v>4.7752999999999997</v>
      </c>
      <c r="J32" s="752">
        <v>4.8468999999999998</v>
      </c>
      <c r="K32" s="46">
        <v>4.9099000000000004</v>
      </c>
      <c r="L32" s="46">
        <v>4.9394</v>
      </c>
      <c r="M32" s="46"/>
      <c r="N32" s="46"/>
      <c r="O32" s="69"/>
    </row>
    <row r="33" spans="1:15" s="18" customFormat="1" outlineLevel="1">
      <c r="A33" s="4"/>
      <c r="B33" s="535" t="s">
        <v>511</v>
      </c>
      <c r="C33" s="815"/>
      <c r="D33" s="752"/>
      <c r="E33" s="752">
        <v>-3.9399999999999998E-2</v>
      </c>
      <c r="F33" s="752">
        <v>-4.8500000000000001E-2</v>
      </c>
      <c r="G33" s="752">
        <v>-4.53E-2</v>
      </c>
      <c r="H33" s="752">
        <v>-4.53E-2</v>
      </c>
      <c r="I33" s="752">
        <v>-0.05</v>
      </c>
      <c r="J33" s="752">
        <v>-3.4700000000000002E-2</v>
      </c>
      <c r="K33" s="46">
        <v>-3.56E-2</v>
      </c>
      <c r="L33" s="46">
        <v>-3.5200000000000002E-2</v>
      </c>
      <c r="M33" s="46"/>
      <c r="N33" s="46"/>
      <c r="O33" s="69"/>
    </row>
    <row r="34" spans="1:15" s="18" customFormat="1" outlineLevel="1">
      <c r="A34" s="4"/>
      <c r="B34" s="535" t="s">
        <v>512</v>
      </c>
      <c r="C34" s="815"/>
      <c r="D34" s="46"/>
      <c r="E34" s="46"/>
      <c r="F34" s="46"/>
      <c r="G34" s="46"/>
      <c r="H34" s="46"/>
      <c r="I34" s="46"/>
      <c r="J34" s="46"/>
      <c r="K34" s="46"/>
      <c r="L34" s="46"/>
      <c r="M34" s="46"/>
      <c r="N34" s="46"/>
      <c r="O34" s="69"/>
    </row>
    <row r="35" spans="1:15" s="18" customFormat="1" outlineLevel="1">
      <c r="A35" s="4"/>
      <c r="B35" s="535" t="s">
        <v>490</v>
      </c>
      <c r="C35" s="815"/>
      <c r="D35" s="46"/>
      <c r="E35" s="46"/>
      <c r="F35" s="46"/>
      <c r="G35" s="46"/>
      <c r="H35" s="46"/>
      <c r="I35" s="46"/>
      <c r="J35" s="46"/>
      <c r="K35" s="46"/>
      <c r="L35" s="46"/>
      <c r="M35" s="46"/>
      <c r="N35" s="46"/>
      <c r="O35" s="69"/>
    </row>
    <row r="36" spans="1:15" s="18" customFormat="1">
      <c r="A36" s="4"/>
      <c r="B36" s="535" t="s">
        <v>513</v>
      </c>
      <c r="C36" s="818"/>
      <c r="D36" s="65">
        <f>SUM(D32:D35)</f>
        <v>4.7074999999999996</v>
      </c>
      <c r="E36" s="65">
        <f>SUM(E32:E35)</f>
        <v>4.5834999999999999</v>
      </c>
      <c r="F36" s="65">
        <f t="shared" ref="F36:M36" si="7">SUM(F32:F35)</f>
        <v>4.6058000000000003</v>
      </c>
      <c r="G36" s="65">
        <f t="shared" si="7"/>
        <v>4.6312999999999995</v>
      </c>
      <c r="H36" s="65">
        <f t="shared" si="7"/>
        <v>4.6826999999999996</v>
      </c>
      <c r="I36" s="65">
        <f t="shared" si="7"/>
        <v>4.7252999999999998</v>
      </c>
      <c r="J36" s="65">
        <f t="shared" si="7"/>
        <v>4.8121999999999998</v>
      </c>
      <c r="K36" s="65">
        <f t="shared" si="7"/>
        <v>4.8743000000000007</v>
      </c>
      <c r="L36" s="65">
        <f t="shared" si="7"/>
        <v>4.9042000000000003</v>
      </c>
      <c r="M36" s="65">
        <f t="shared" si="7"/>
        <v>0</v>
      </c>
      <c r="N36" s="65">
        <f>SUM(N32:N35)</f>
        <v>0</v>
      </c>
      <c r="O36" s="76"/>
    </row>
    <row r="37" spans="1:15" s="18" customFormat="1">
      <c r="A37" s="4"/>
      <c r="B37" s="491" t="s">
        <v>514</v>
      </c>
      <c r="C37" s="487"/>
      <c r="D37" s="71"/>
      <c r="E37" s="763">
        <f t="shared" ref="E37:L37" si="8">SUM(D36*E16+E36*E17)/12</f>
        <v>4.6248333333333331</v>
      </c>
      <c r="F37" s="763">
        <f t="shared" si="8"/>
        <v>4.5983666666666672</v>
      </c>
      <c r="G37" s="763">
        <f t="shared" si="8"/>
        <v>4.6227999999999998</v>
      </c>
      <c r="H37" s="763">
        <f t="shared" si="8"/>
        <v>4.665566666666666</v>
      </c>
      <c r="I37" s="763">
        <f t="shared" si="8"/>
        <v>4.7110999999999992</v>
      </c>
      <c r="J37" s="763">
        <f t="shared" si="8"/>
        <v>4.7832333333333326</v>
      </c>
      <c r="K37" s="763">
        <f t="shared" si="8"/>
        <v>4.8536000000000001</v>
      </c>
      <c r="L37" s="763">
        <f t="shared" si="8"/>
        <v>4.8942333333333332</v>
      </c>
      <c r="M37" s="483">
        <f t="shared" ref="M37:N37" si="9">ROUND(SUM(L36*M16+M36*M17)/12,4)</f>
        <v>0</v>
      </c>
      <c r="N37" s="483">
        <f t="shared" si="9"/>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2" t="str">
        <f>'1.  LRAMVA Summary'!B32</f>
        <v>General Service 3,000 - 4,999 kW</v>
      </c>
      <c r="C39" s="817" t="str">
        <f>'2. LRAMVA Threshold'!G43</f>
        <v>kW</v>
      </c>
      <c r="D39" s="753">
        <v>1.9306000000000001</v>
      </c>
      <c r="E39" s="753">
        <v>1.9340999999999999</v>
      </c>
      <c r="F39" s="753">
        <v>1.9473</v>
      </c>
      <c r="G39" s="753">
        <v>1.9565999999999999</v>
      </c>
      <c r="H39" s="753">
        <v>1.9781</v>
      </c>
      <c r="I39" s="753">
        <v>1.9979</v>
      </c>
      <c r="J39" s="753">
        <v>2.0278999999999998</v>
      </c>
      <c r="K39" s="46">
        <v>2.0543</v>
      </c>
      <c r="L39" s="46">
        <v>2.0666000000000002</v>
      </c>
      <c r="M39" s="46"/>
      <c r="N39" s="46"/>
      <c r="O39" s="69"/>
    </row>
    <row r="40" spans="1:15" s="18" customFormat="1" outlineLevel="1">
      <c r="A40" s="4"/>
      <c r="B40" s="535" t="s">
        <v>511</v>
      </c>
      <c r="C40" s="815"/>
      <c r="D40" s="753"/>
      <c r="E40" s="753">
        <v>-1.8700000000000001E-2</v>
      </c>
      <c r="F40" s="753">
        <v>-2.29E-2</v>
      </c>
      <c r="G40" s="753">
        <v>-2.1399999999999999E-2</v>
      </c>
      <c r="H40" s="753">
        <v>-2.1399999999999999E-2</v>
      </c>
      <c r="I40" s="753">
        <v>-2.2700000000000001E-2</v>
      </c>
      <c r="J40" s="753">
        <v>-1.7299999999999999E-2</v>
      </c>
      <c r="K40" s="46">
        <v>-1.77E-2</v>
      </c>
      <c r="L40" s="46">
        <v>-1.7399999999999999E-2</v>
      </c>
      <c r="M40" s="46"/>
      <c r="N40" s="46"/>
      <c r="O40" s="69"/>
    </row>
    <row r="41" spans="1:15" s="18" customFormat="1" outlineLevel="1">
      <c r="A41" s="4"/>
      <c r="B41" s="535" t="s">
        <v>512</v>
      </c>
      <c r="C41" s="815"/>
      <c r="D41" s="46"/>
      <c r="E41" s="46"/>
      <c r="F41" s="46"/>
      <c r="G41" s="46"/>
      <c r="H41" s="46"/>
      <c r="I41" s="46"/>
      <c r="J41" s="46"/>
      <c r="K41" s="46"/>
      <c r="L41" s="46"/>
      <c r="M41" s="46"/>
      <c r="N41" s="46"/>
      <c r="O41" s="69"/>
    </row>
    <row r="42" spans="1:15" s="18" customFormat="1" outlineLevel="1">
      <c r="A42" s="4"/>
      <c r="B42" s="535" t="s">
        <v>490</v>
      </c>
      <c r="C42" s="815"/>
      <c r="D42" s="46"/>
      <c r="E42" s="46"/>
      <c r="F42" s="46"/>
      <c r="G42" s="46"/>
      <c r="H42" s="46"/>
      <c r="I42" s="46"/>
      <c r="J42" s="46"/>
      <c r="K42" s="46"/>
      <c r="L42" s="46"/>
      <c r="M42" s="46"/>
      <c r="N42" s="46"/>
      <c r="O42" s="69"/>
    </row>
    <row r="43" spans="1:15" s="18" customFormat="1">
      <c r="A43" s="4"/>
      <c r="B43" s="535" t="s">
        <v>513</v>
      </c>
      <c r="C43" s="818"/>
      <c r="D43" s="65">
        <f>SUM(D39:D42)</f>
        <v>1.9306000000000001</v>
      </c>
      <c r="E43" s="65">
        <f t="shared" ref="E43:N43" si="10">SUM(E39:E42)</f>
        <v>1.9154</v>
      </c>
      <c r="F43" s="65">
        <f t="shared" si="10"/>
        <v>1.9244000000000001</v>
      </c>
      <c r="G43" s="65">
        <f t="shared" si="10"/>
        <v>1.9351999999999998</v>
      </c>
      <c r="H43" s="65">
        <f t="shared" si="10"/>
        <v>1.9566999999999999</v>
      </c>
      <c r="I43" s="65">
        <f t="shared" si="10"/>
        <v>1.9752000000000001</v>
      </c>
      <c r="J43" s="65">
        <f t="shared" si="10"/>
        <v>2.0105999999999997</v>
      </c>
      <c r="K43" s="65">
        <f t="shared" si="10"/>
        <v>2.0366</v>
      </c>
      <c r="L43" s="65">
        <f t="shared" si="10"/>
        <v>2.0492000000000004</v>
      </c>
      <c r="M43" s="65">
        <f t="shared" si="10"/>
        <v>0</v>
      </c>
      <c r="N43" s="65">
        <f t="shared" si="10"/>
        <v>0</v>
      </c>
      <c r="O43" s="76"/>
    </row>
    <row r="44" spans="1:15" s="14" customFormat="1">
      <c r="A44" s="72"/>
      <c r="B44" s="491" t="s">
        <v>514</v>
      </c>
      <c r="C44" s="487"/>
      <c r="D44" s="71"/>
      <c r="E44" s="763">
        <f t="shared" ref="E44:L44" si="11">SUM(D43*E16+E43*E17)/12</f>
        <v>1.9204666666666668</v>
      </c>
      <c r="F44" s="763">
        <f t="shared" si="11"/>
        <v>1.9214000000000002</v>
      </c>
      <c r="G44" s="763">
        <f t="shared" si="11"/>
        <v>1.9315999999999998</v>
      </c>
      <c r="H44" s="763">
        <f t="shared" si="11"/>
        <v>1.9495333333333331</v>
      </c>
      <c r="I44" s="763">
        <f t="shared" si="11"/>
        <v>1.9690333333333332</v>
      </c>
      <c r="J44" s="763">
        <f t="shared" si="11"/>
        <v>1.9987999999999999</v>
      </c>
      <c r="K44" s="763">
        <f t="shared" si="11"/>
        <v>2.0279333333333334</v>
      </c>
      <c r="L44" s="763">
        <f t="shared" si="11"/>
        <v>2.0450000000000004</v>
      </c>
      <c r="M44" s="483">
        <f t="shared" ref="M44:N44" si="12">ROUND(SUM(L43*M16+M43*M17)/12,4)</f>
        <v>0</v>
      </c>
      <c r="N44" s="483">
        <f t="shared" si="12"/>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2" t="str">
        <f>'1.  LRAMVA Summary'!B33</f>
        <v>Large Use - Regular</v>
      </c>
      <c r="C46" s="817" t="str">
        <f>'2. LRAMVA Threshold'!H43</f>
        <v>kW</v>
      </c>
      <c r="D46" s="754">
        <v>2.1823999999999999</v>
      </c>
      <c r="E46" s="754">
        <v>2.1863000000000001</v>
      </c>
      <c r="F46" s="754">
        <v>2.2012</v>
      </c>
      <c r="G46" s="754">
        <v>2.2118000000000002</v>
      </c>
      <c r="H46" s="754">
        <v>2.2361</v>
      </c>
      <c r="I46" s="754">
        <v>2.2585000000000002</v>
      </c>
      <c r="J46" s="754">
        <v>2.2924000000000002</v>
      </c>
      <c r="K46" s="46">
        <v>2.3222</v>
      </c>
      <c r="L46" s="46">
        <v>2.3361000000000001</v>
      </c>
      <c r="M46" s="46"/>
      <c r="N46" s="46"/>
      <c r="O46" s="69"/>
    </row>
    <row r="47" spans="1:15" s="18" customFormat="1" outlineLevel="1">
      <c r="A47" s="4"/>
      <c r="B47" s="535" t="s">
        <v>511</v>
      </c>
      <c r="C47" s="815"/>
      <c r="D47" s="754"/>
      <c r="E47" s="754">
        <v>-2.4199999999999999E-2</v>
      </c>
      <c r="F47" s="754">
        <v>-2.98E-2</v>
      </c>
      <c r="G47" s="754">
        <v>-2.7799999999999998E-2</v>
      </c>
      <c r="H47" s="754">
        <v>-2.7799999999999998E-2</v>
      </c>
      <c r="I47" s="754">
        <v>-2.9399999999999999E-2</v>
      </c>
      <c r="J47" s="754">
        <v>-2.01E-2</v>
      </c>
      <c r="K47" s="46">
        <v>-0.02</v>
      </c>
      <c r="L47" s="46">
        <v>-1.9400000000000001E-2</v>
      </c>
      <c r="M47" s="46"/>
      <c r="N47" s="46"/>
      <c r="O47" s="69"/>
    </row>
    <row r="48" spans="1:15" s="18" customFormat="1" outlineLevel="1">
      <c r="A48" s="4"/>
      <c r="B48" s="535" t="s">
        <v>512</v>
      </c>
      <c r="C48" s="815"/>
      <c r="D48" s="46"/>
      <c r="E48" s="46"/>
      <c r="F48" s="46"/>
      <c r="G48" s="46"/>
      <c r="H48" s="46"/>
      <c r="I48" s="46"/>
      <c r="J48" s="46"/>
      <c r="K48" s="46"/>
      <c r="L48" s="46"/>
      <c r="M48" s="46"/>
      <c r="N48" s="46"/>
      <c r="O48" s="69"/>
    </row>
    <row r="49" spans="1:15" s="18" customFormat="1" outlineLevel="1">
      <c r="A49" s="4"/>
      <c r="B49" s="535" t="s">
        <v>490</v>
      </c>
      <c r="C49" s="815"/>
      <c r="D49" s="46"/>
      <c r="E49" s="46"/>
      <c r="F49" s="46"/>
      <c r="G49" s="46"/>
      <c r="H49" s="46"/>
      <c r="I49" s="46"/>
      <c r="J49" s="46"/>
      <c r="K49" s="46"/>
      <c r="L49" s="46"/>
      <c r="M49" s="46"/>
      <c r="N49" s="46"/>
      <c r="O49" s="69"/>
    </row>
    <row r="50" spans="1:15" s="18" customFormat="1">
      <c r="A50" s="4"/>
      <c r="B50" s="535" t="s">
        <v>513</v>
      </c>
      <c r="C50" s="818"/>
      <c r="D50" s="65">
        <f>SUM(D46:D49)</f>
        <v>2.1823999999999999</v>
      </c>
      <c r="E50" s="65">
        <f t="shared" ref="E50:N50" si="13">SUM(E46:E49)</f>
        <v>2.1621000000000001</v>
      </c>
      <c r="F50" s="65">
        <f t="shared" si="13"/>
        <v>2.1714000000000002</v>
      </c>
      <c r="G50" s="65">
        <f t="shared" si="13"/>
        <v>2.1840000000000002</v>
      </c>
      <c r="H50" s="65">
        <f t="shared" si="13"/>
        <v>2.2082999999999999</v>
      </c>
      <c r="I50" s="65">
        <f t="shared" si="13"/>
        <v>2.2291000000000003</v>
      </c>
      <c r="J50" s="65">
        <f t="shared" si="13"/>
        <v>2.2723000000000004</v>
      </c>
      <c r="K50" s="65">
        <f t="shared" si="13"/>
        <v>2.3022</v>
      </c>
      <c r="L50" s="65">
        <f t="shared" si="13"/>
        <v>2.3167</v>
      </c>
      <c r="M50" s="65">
        <f t="shared" si="13"/>
        <v>0</v>
      </c>
      <c r="N50" s="65">
        <f t="shared" si="13"/>
        <v>0</v>
      </c>
      <c r="O50" s="76"/>
    </row>
    <row r="51" spans="1:15" s="14" customFormat="1">
      <c r="A51" s="72"/>
      <c r="B51" s="491" t="s">
        <v>514</v>
      </c>
      <c r="C51" s="487"/>
      <c r="D51" s="71"/>
      <c r="E51" s="763">
        <f t="shared" ref="E51:L51" si="14">SUM(D50*E16+E50*E17)/12</f>
        <v>2.1688666666666667</v>
      </c>
      <c r="F51" s="763">
        <f t="shared" si="14"/>
        <v>2.1683000000000003</v>
      </c>
      <c r="G51" s="763">
        <f t="shared" si="14"/>
        <v>2.1798000000000002</v>
      </c>
      <c r="H51" s="763">
        <f t="shared" si="14"/>
        <v>2.2002000000000002</v>
      </c>
      <c r="I51" s="763">
        <f t="shared" si="14"/>
        <v>2.2221666666666668</v>
      </c>
      <c r="J51" s="763">
        <f t="shared" si="14"/>
        <v>2.2579000000000007</v>
      </c>
      <c r="K51" s="763">
        <f t="shared" si="14"/>
        <v>2.2922333333333333</v>
      </c>
      <c r="L51" s="763">
        <f t="shared" si="14"/>
        <v>2.3118666666666665</v>
      </c>
      <c r="M51" s="483">
        <f t="shared" ref="M51:N51" si="15">ROUND(SUM(L50*M16+M50*M17)/12,4)</f>
        <v>0</v>
      </c>
      <c r="N51" s="483">
        <f t="shared" si="15"/>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2" t="str">
        <f>'1.  LRAMVA Summary'!B34</f>
        <v>Large Use - 3TS</v>
      </c>
      <c r="C53" s="817" t="str">
        <f>'2. LRAMVA Threshold'!I43</f>
        <v>kW</v>
      </c>
      <c r="D53" s="755">
        <v>2.7235</v>
      </c>
      <c r="E53" s="755">
        <v>2.7284000000000002</v>
      </c>
      <c r="F53" s="755">
        <v>2.7469999999999999</v>
      </c>
      <c r="G53" s="755">
        <v>2.7602000000000002</v>
      </c>
      <c r="H53" s="755">
        <v>2.7906</v>
      </c>
      <c r="I53" s="755">
        <v>2.8184999999999998</v>
      </c>
      <c r="J53" s="755">
        <v>2.8607999999999998</v>
      </c>
      <c r="K53" s="46">
        <v>2.8980000000000001</v>
      </c>
      <c r="L53" s="46">
        <v>2.9154</v>
      </c>
      <c r="M53" s="46"/>
      <c r="N53" s="46"/>
      <c r="O53" s="69"/>
    </row>
    <row r="54" spans="1:15" s="18" customFormat="1" outlineLevel="1">
      <c r="A54" s="4"/>
      <c r="B54" s="535" t="s">
        <v>511</v>
      </c>
      <c r="C54" s="815"/>
      <c r="D54" s="755"/>
      <c r="E54" s="755">
        <v>-0.32100000000000001</v>
      </c>
      <c r="F54" s="755">
        <v>-3.95E-2</v>
      </c>
      <c r="G54" s="755">
        <v>-3.6900000000000002E-2</v>
      </c>
      <c r="H54" s="755">
        <v>-3.6900000000000002E-2</v>
      </c>
      <c r="I54" s="755">
        <v>-3.9E-2</v>
      </c>
      <c r="J54" s="755">
        <v>-3.3500000000000002E-2</v>
      </c>
      <c r="K54" s="46">
        <v>-3.61E-2</v>
      </c>
      <c r="L54" s="46">
        <v>-3.4099999999999998E-2</v>
      </c>
      <c r="M54" s="46"/>
      <c r="N54" s="46"/>
      <c r="O54" s="69"/>
    </row>
    <row r="55" spans="1:15" s="18" customFormat="1" outlineLevel="1">
      <c r="A55" s="4"/>
      <c r="B55" s="535" t="s">
        <v>512</v>
      </c>
      <c r="C55" s="815"/>
      <c r="D55" s="46"/>
      <c r="E55" s="46"/>
      <c r="F55" s="46"/>
      <c r="G55" s="46"/>
      <c r="H55" s="46"/>
      <c r="I55" s="46"/>
      <c r="J55" s="46"/>
      <c r="K55" s="46"/>
      <c r="L55" s="46"/>
      <c r="M55" s="46"/>
      <c r="N55" s="46"/>
      <c r="O55" s="69"/>
    </row>
    <row r="56" spans="1:15" s="18" customFormat="1" outlineLevel="1">
      <c r="A56" s="4"/>
      <c r="B56" s="535" t="s">
        <v>490</v>
      </c>
      <c r="C56" s="815"/>
      <c r="D56" s="46"/>
      <c r="E56" s="46"/>
      <c r="F56" s="46"/>
      <c r="G56" s="46"/>
      <c r="H56" s="46"/>
      <c r="I56" s="46"/>
      <c r="J56" s="46"/>
      <c r="K56" s="46"/>
      <c r="L56" s="46"/>
      <c r="M56" s="46"/>
      <c r="N56" s="46"/>
      <c r="O56" s="69"/>
    </row>
    <row r="57" spans="1:15" s="18" customFormat="1">
      <c r="A57" s="4"/>
      <c r="B57" s="535" t="s">
        <v>513</v>
      </c>
      <c r="C57" s="818"/>
      <c r="D57" s="65">
        <f>SUM(D53:D56)</f>
        <v>2.7235</v>
      </c>
      <c r="E57" s="65">
        <f t="shared" ref="E57:N57" si="16">SUM(E53:E56)</f>
        <v>2.4074</v>
      </c>
      <c r="F57" s="65">
        <f t="shared" si="16"/>
        <v>2.7075</v>
      </c>
      <c r="G57" s="65">
        <f t="shared" si="16"/>
        <v>2.7233000000000001</v>
      </c>
      <c r="H57" s="65">
        <f t="shared" si="16"/>
        <v>2.7536999999999998</v>
      </c>
      <c r="I57" s="65">
        <f t="shared" si="16"/>
        <v>2.7794999999999996</v>
      </c>
      <c r="J57" s="65">
        <f t="shared" si="16"/>
        <v>2.8272999999999997</v>
      </c>
      <c r="K57" s="65">
        <f t="shared" si="16"/>
        <v>2.8619000000000003</v>
      </c>
      <c r="L57" s="65">
        <f t="shared" si="16"/>
        <v>2.8813</v>
      </c>
      <c r="M57" s="65">
        <f t="shared" si="16"/>
        <v>0</v>
      </c>
      <c r="N57" s="65">
        <f t="shared" si="16"/>
        <v>0</v>
      </c>
      <c r="O57" s="77"/>
    </row>
    <row r="58" spans="1:15" s="14" customFormat="1">
      <c r="A58" s="72"/>
      <c r="B58" s="491" t="s">
        <v>514</v>
      </c>
      <c r="C58" s="487"/>
      <c r="D58" s="71"/>
      <c r="E58" s="763">
        <f t="shared" ref="E58:L58" si="17">SUM(D57*E16+E57*E17)/12</f>
        <v>2.5127666666666664</v>
      </c>
      <c r="F58" s="763">
        <f t="shared" si="17"/>
        <v>2.6074666666666668</v>
      </c>
      <c r="G58" s="763">
        <f t="shared" si="17"/>
        <v>2.7180333333333331</v>
      </c>
      <c r="H58" s="763">
        <f t="shared" si="17"/>
        <v>2.7435666666666663</v>
      </c>
      <c r="I58" s="763">
        <f t="shared" si="17"/>
        <v>2.7708999999999997</v>
      </c>
      <c r="J58" s="763">
        <f t="shared" si="17"/>
        <v>2.8113666666666663</v>
      </c>
      <c r="K58" s="763">
        <f t="shared" si="17"/>
        <v>2.8503666666666665</v>
      </c>
      <c r="L58" s="763">
        <f t="shared" si="17"/>
        <v>2.8748333333333336</v>
      </c>
      <c r="M58" s="483">
        <f t="shared" ref="M58:N58" si="18">ROUND(SUM(L57*M16+M57*M17)/12,4)</f>
        <v>0</v>
      </c>
      <c r="N58" s="483">
        <f t="shared" si="18"/>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2" t="str">
        <f>'1.  LRAMVA Summary'!B35</f>
        <v>Large Use - Ford Annex</v>
      </c>
      <c r="C60" s="817" t="str">
        <f>'2. LRAMVA Threshold'!J43</f>
        <v>kW</v>
      </c>
      <c r="D60" s="756">
        <v>0</v>
      </c>
      <c r="E60" s="756">
        <v>0</v>
      </c>
      <c r="F60" s="756">
        <v>0</v>
      </c>
      <c r="G60" s="756">
        <v>0</v>
      </c>
      <c r="H60" s="756">
        <v>0</v>
      </c>
      <c r="I60" s="756">
        <v>0</v>
      </c>
      <c r="J60" s="46">
        <v>0</v>
      </c>
      <c r="K60" s="46">
        <v>0</v>
      </c>
      <c r="L60" s="46">
        <v>0</v>
      </c>
      <c r="M60" s="46"/>
      <c r="N60" s="46"/>
      <c r="O60" s="69"/>
    </row>
    <row r="61" spans="1:15" s="18" customFormat="1" outlineLevel="1">
      <c r="A61" s="4"/>
      <c r="B61" s="535" t="s">
        <v>511</v>
      </c>
      <c r="C61" s="815"/>
      <c r="D61" s="756"/>
      <c r="E61" s="756">
        <v>-6.93E-2</v>
      </c>
      <c r="F61" s="756">
        <v>-8.5199999999999998E-2</v>
      </c>
      <c r="G61" s="756">
        <v>-7.9600000000000004E-2</v>
      </c>
      <c r="H61" s="756">
        <v>-7.9600000000000004E-2</v>
      </c>
      <c r="I61" s="756">
        <v>-8.4199999999999997E-2</v>
      </c>
      <c r="J61" s="46">
        <v>-9.1399999999999995E-2</v>
      </c>
      <c r="K61" s="46">
        <v>-9.5699999999999993E-2</v>
      </c>
      <c r="L61" s="46">
        <v>-0.106</v>
      </c>
      <c r="M61" s="46"/>
      <c r="N61" s="46"/>
      <c r="O61" s="69"/>
    </row>
    <row r="62" spans="1:15" s="18" customFormat="1" outlineLevel="1">
      <c r="A62" s="4"/>
      <c r="B62" s="535" t="s">
        <v>512</v>
      </c>
      <c r="C62" s="815"/>
      <c r="D62" s="46"/>
      <c r="E62" s="46"/>
      <c r="F62" s="46"/>
      <c r="G62" s="46"/>
      <c r="H62" s="46"/>
      <c r="I62" s="46"/>
      <c r="J62" s="46"/>
      <c r="K62" s="46"/>
      <c r="L62" s="46"/>
      <c r="M62" s="46"/>
      <c r="N62" s="46"/>
      <c r="O62" s="69"/>
    </row>
    <row r="63" spans="1:15" s="18" customFormat="1" outlineLevel="1">
      <c r="A63" s="4"/>
      <c r="B63" s="535" t="s">
        <v>490</v>
      </c>
      <c r="C63" s="815"/>
      <c r="D63" s="46"/>
      <c r="E63" s="46"/>
      <c r="F63" s="46"/>
      <c r="G63" s="46"/>
      <c r="H63" s="46"/>
      <c r="I63" s="46"/>
      <c r="J63" s="46"/>
      <c r="K63" s="46"/>
      <c r="L63" s="46"/>
      <c r="M63" s="46"/>
      <c r="N63" s="46"/>
      <c r="O63" s="69"/>
    </row>
    <row r="64" spans="1:15" s="18" customFormat="1">
      <c r="A64" s="4"/>
      <c r="B64" s="535" t="s">
        <v>513</v>
      </c>
      <c r="C64" s="818"/>
      <c r="D64" s="65">
        <f>SUM(D60:D63)</f>
        <v>0</v>
      </c>
      <c r="E64" s="65">
        <f t="shared" ref="E64:N64" si="19">SUM(E60:E63)</f>
        <v>-6.93E-2</v>
      </c>
      <c r="F64" s="65">
        <f t="shared" si="19"/>
        <v>-8.5199999999999998E-2</v>
      </c>
      <c r="G64" s="65">
        <f t="shared" si="19"/>
        <v>-7.9600000000000004E-2</v>
      </c>
      <c r="H64" s="65">
        <f t="shared" si="19"/>
        <v>-7.9600000000000004E-2</v>
      </c>
      <c r="I64" s="65">
        <f t="shared" si="19"/>
        <v>-8.4199999999999997E-2</v>
      </c>
      <c r="J64" s="65">
        <f t="shared" si="19"/>
        <v>-9.1399999999999995E-2</v>
      </c>
      <c r="K64" s="65">
        <f t="shared" si="19"/>
        <v>-9.5699999999999993E-2</v>
      </c>
      <c r="L64" s="65">
        <f t="shared" si="19"/>
        <v>-0.106</v>
      </c>
      <c r="M64" s="65">
        <f t="shared" si="19"/>
        <v>0</v>
      </c>
      <c r="N64" s="65">
        <f t="shared" si="19"/>
        <v>0</v>
      </c>
      <c r="O64" s="77"/>
    </row>
    <row r="65" spans="1:15" s="14" customFormat="1">
      <c r="A65" s="72"/>
      <c r="B65" s="491" t="s">
        <v>514</v>
      </c>
      <c r="C65" s="487"/>
      <c r="D65" s="71"/>
      <c r="E65" s="763">
        <f t="shared" ref="E65:L65" si="20">SUM(D64*E16+E64*E17)/12</f>
        <v>-4.6199999999999998E-2</v>
      </c>
      <c r="F65" s="763">
        <f t="shared" si="20"/>
        <v>-7.9899999999999999E-2</v>
      </c>
      <c r="G65" s="763">
        <f t="shared" si="20"/>
        <v>-8.1466666666666673E-2</v>
      </c>
      <c r="H65" s="763">
        <f t="shared" si="20"/>
        <v>-7.9600000000000004E-2</v>
      </c>
      <c r="I65" s="763">
        <f t="shared" si="20"/>
        <v>-8.2666666666666666E-2</v>
      </c>
      <c r="J65" s="763">
        <f t="shared" si="20"/>
        <v>-8.900000000000001E-2</v>
      </c>
      <c r="K65" s="763">
        <f t="shared" si="20"/>
        <v>-9.4266666666666665E-2</v>
      </c>
      <c r="L65" s="763">
        <f t="shared" si="20"/>
        <v>-0.10256666666666665</v>
      </c>
      <c r="M65" s="483">
        <f t="shared" ref="M65:N65" si="21">ROUND(SUM(L64*M16+M64*M17)/12,4)</f>
        <v>0</v>
      </c>
      <c r="N65" s="483">
        <f t="shared" si="21"/>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2" t="str">
        <f>'1.  LRAMVA Summary'!B36</f>
        <v>Other</v>
      </c>
      <c r="C67" s="817" t="str">
        <f>'2. LRAMVA Threshold'!K43</f>
        <v>kW</v>
      </c>
      <c r="D67" s="46"/>
      <c r="E67" s="46"/>
      <c r="F67" s="46"/>
      <c r="G67" s="46"/>
      <c r="H67" s="46"/>
      <c r="I67" s="46"/>
      <c r="J67" s="46"/>
      <c r="K67" s="46"/>
      <c r="L67" s="46"/>
      <c r="M67" s="46"/>
      <c r="N67" s="46"/>
      <c r="O67" s="69"/>
    </row>
    <row r="68" spans="1:15" s="18" customFormat="1" outlineLevel="1">
      <c r="A68" s="4"/>
      <c r="B68" s="535" t="s">
        <v>511</v>
      </c>
      <c r="C68" s="815"/>
      <c r="D68" s="46"/>
      <c r="E68" s="46"/>
      <c r="F68" s="46"/>
      <c r="G68" s="46"/>
      <c r="H68" s="46"/>
      <c r="I68" s="46"/>
      <c r="J68" s="46"/>
      <c r="K68" s="46"/>
      <c r="L68" s="46"/>
      <c r="M68" s="46"/>
      <c r="N68" s="46"/>
      <c r="O68" s="69"/>
    </row>
    <row r="69" spans="1:15" s="18" customFormat="1" outlineLevel="1">
      <c r="A69" s="4"/>
      <c r="B69" s="535" t="s">
        <v>512</v>
      </c>
      <c r="C69" s="815"/>
      <c r="D69" s="46"/>
      <c r="E69" s="46"/>
      <c r="F69" s="46"/>
      <c r="G69" s="46"/>
      <c r="H69" s="46"/>
      <c r="I69" s="46"/>
      <c r="J69" s="46"/>
      <c r="K69" s="46"/>
      <c r="L69" s="46"/>
      <c r="M69" s="46"/>
      <c r="N69" s="46"/>
      <c r="O69" s="69"/>
    </row>
    <row r="70" spans="1:15" s="18" customFormat="1" outlineLevel="1">
      <c r="A70" s="4"/>
      <c r="B70" s="535" t="s">
        <v>490</v>
      </c>
      <c r="C70" s="815"/>
      <c r="D70" s="46"/>
      <c r="E70" s="46"/>
      <c r="F70" s="46"/>
      <c r="G70" s="46"/>
      <c r="H70" s="46"/>
      <c r="I70" s="46"/>
      <c r="J70" s="46"/>
      <c r="K70" s="46"/>
      <c r="L70" s="46"/>
      <c r="M70" s="46"/>
      <c r="N70" s="46"/>
      <c r="O70" s="69"/>
    </row>
    <row r="71" spans="1:15" s="18" customFormat="1">
      <c r="A71" s="4"/>
      <c r="B71" s="535" t="s">
        <v>513</v>
      </c>
      <c r="C71" s="818"/>
      <c r="D71" s="65">
        <f>SUM(D67:D70)</f>
        <v>0</v>
      </c>
      <c r="E71" s="65">
        <f t="shared" ref="E71:N71" si="22">SUM(E67:E70)</f>
        <v>0</v>
      </c>
      <c r="F71" s="65">
        <f>SUM(F67:F70)</f>
        <v>0</v>
      </c>
      <c r="G71" s="65">
        <f t="shared" si="22"/>
        <v>0</v>
      </c>
      <c r="H71" s="65">
        <f t="shared" si="22"/>
        <v>0</v>
      </c>
      <c r="I71" s="65">
        <f t="shared" si="22"/>
        <v>0</v>
      </c>
      <c r="J71" s="65">
        <f t="shared" si="22"/>
        <v>0</v>
      </c>
      <c r="K71" s="65">
        <f t="shared" si="22"/>
        <v>0</v>
      </c>
      <c r="L71" s="65">
        <f t="shared" si="22"/>
        <v>0</v>
      </c>
      <c r="M71" s="65">
        <f t="shared" si="22"/>
        <v>0</v>
      </c>
      <c r="N71" s="65">
        <f t="shared" si="22"/>
        <v>0</v>
      </c>
      <c r="O71" s="77"/>
    </row>
    <row r="72" spans="1:15" s="14" customFormat="1">
      <c r="A72" s="72"/>
      <c r="B72" s="491" t="s">
        <v>514</v>
      </c>
      <c r="C72" s="487"/>
      <c r="D72" s="71"/>
      <c r="E72" s="483">
        <f t="shared" ref="E72:N72" si="23">ROUND(SUM(D71*E16+E71*E17)/12,4)</f>
        <v>0</v>
      </c>
      <c r="F72" s="483">
        <f t="shared" si="23"/>
        <v>0</v>
      </c>
      <c r="G72" s="483">
        <f t="shared" si="23"/>
        <v>0</v>
      </c>
      <c r="H72" s="483">
        <f t="shared" si="23"/>
        <v>0</v>
      </c>
      <c r="I72" s="483">
        <f t="shared" si="23"/>
        <v>0</v>
      </c>
      <c r="J72" s="483">
        <f t="shared" si="23"/>
        <v>0</v>
      </c>
      <c r="K72" s="483">
        <f t="shared" si="23"/>
        <v>0</v>
      </c>
      <c r="L72" s="483">
        <f t="shared" si="23"/>
        <v>0</v>
      </c>
      <c r="M72" s="483">
        <f t="shared" si="23"/>
        <v>0</v>
      </c>
      <c r="N72" s="483">
        <f t="shared" si="23"/>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2">
        <f>'1.  LRAMVA Summary'!B37</f>
        <v>0</v>
      </c>
      <c r="C74" s="817">
        <f>'2. LRAMVA Threshold'!L43</f>
        <v>0</v>
      </c>
      <c r="D74" s="46"/>
      <c r="E74" s="46"/>
      <c r="F74" s="46"/>
      <c r="G74" s="46"/>
      <c r="H74" s="46"/>
      <c r="I74" s="46"/>
      <c r="J74" s="46"/>
      <c r="K74" s="46"/>
      <c r="L74" s="46"/>
      <c r="M74" s="46"/>
      <c r="N74" s="46"/>
      <c r="O74" s="69"/>
    </row>
    <row r="75" spans="1:15" s="18" customFormat="1" outlineLevel="1">
      <c r="A75" s="4"/>
      <c r="B75" s="535" t="s">
        <v>511</v>
      </c>
      <c r="C75" s="815"/>
      <c r="D75" s="46"/>
      <c r="E75" s="46"/>
      <c r="F75" s="46"/>
      <c r="G75" s="46"/>
      <c r="H75" s="46"/>
      <c r="I75" s="46"/>
      <c r="J75" s="46"/>
      <c r="K75" s="46"/>
      <c r="L75" s="46"/>
      <c r="M75" s="46"/>
      <c r="N75" s="46"/>
      <c r="O75" s="69"/>
    </row>
    <row r="76" spans="1:15" s="18" customFormat="1" outlineLevel="1">
      <c r="A76" s="4"/>
      <c r="B76" s="535" t="s">
        <v>512</v>
      </c>
      <c r="C76" s="815"/>
      <c r="D76" s="46"/>
      <c r="E76" s="46"/>
      <c r="F76" s="46"/>
      <c r="G76" s="46"/>
      <c r="H76" s="46"/>
      <c r="I76" s="46"/>
      <c r="J76" s="46"/>
      <c r="K76" s="46"/>
      <c r="L76" s="46"/>
      <c r="M76" s="46"/>
      <c r="N76" s="46"/>
      <c r="O76" s="69"/>
    </row>
    <row r="77" spans="1:15" s="18" customFormat="1" outlineLevel="1">
      <c r="A77" s="4"/>
      <c r="B77" s="535" t="s">
        <v>490</v>
      </c>
      <c r="C77" s="815"/>
      <c r="D77" s="46"/>
      <c r="E77" s="46"/>
      <c r="F77" s="46"/>
      <c r="G77" s="46"/>
      <c r="H77" s="46"/>
      <c r="I77" s="46"/>
      <c r="J77" s="46"/>
      <c r="K77" s="46"/>
      <c r="L77" s="46"/>
      <c r="M77" s="46"/>
      <c r="N77" s="46"/>
      <c r="O77" s="69"/>
    </row>
    <row r="78" spans="1:15" s="18" customFormat="1">
      <c r="A78" s="4"/>
      <c r="B78" s="535" t="s">
        <v>513</v>
      </c>
      <c r="C78" s="818"/>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77"/>
    </row>
    <row r="79" spans="1:15" s="14" customFormat="1">
      <c r="A79" s="72"/>
      <c r="B79" s="491" t="s">
        <v>514</v>
      </c>
      <c r="C79" s="487"/>
      <c r="D79" s="71"/>
      <c r="E79" s="483">
        <f t="shared" ref="E79:N79" si="25">ROUND(SUM(D78*E16+E78*E17)/12,4)</f>
        <v>0</v>
      </c>
      <c r="F79" s="483">
        <f t="shared" si="25"/>
        <v>0</v>
      </c>
      <c r="G79" s="483">
        <f t="shared" si="25"/>
        <v>0</v>
      </c>
      <c r="H79" s="483">
        <f t="shared" si="25"/>
        <v>0</v>
      </c>
      <c r="I79" s="483">
        <f t="shared" si="25"/>
        <v>0</v>
      </c>
      <c r="J79" s="483">
        <f t="shared" si="25"/>
        <v>0</v>
      </c>
      <c r="K79" s="483">
        <f t="shared" si="25"/>
        <v>0</v>
      </c>
      <c r="L79" s="483">
        <f t="shared" si="25"/>
        <v>0</v>
      </c>
      <c r="M79" s="483">
        <f t="shared" si="25"/>
        <v>0</v>
      </c>
      <c r="N79" s="483">
        <f t="shared" si="25"/>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2">
        <f>'1.  LRAMVA Summary'!B38</f>
        <v>0</v>
      </c>
      <c r="C81" s="817">
        <f>'2. LRAMVA Threshold'!M43</f>
        <v>0</v>
      </c>
      <c r="D81" s="46"/>
      <c r="E81" s="46"/>
      <c r="F81" s="46"/>
      <c r="G81" s="46"/>
      <c r="H81" s="46"/>
      <c r="I81" s="46"/>
      <c r="J81" s="46"/>
      <c r="K81" s="46"/>
      <c r="L81" s="46"/>
      <c r="M81" s="46"/>
      <c r="N81" s="46"/>
      <c r="O81" s="69"/>
    </row>
    <row r="82" spans="1:15" s="18" customFormat="1" outlineLevel="1">
      <c r="A82" s="4"/>
      <c r="B82" s="535" t="s">
        <v>511</v>
      </c>
      <c r="C82" s="815"/>
      <c r="D82" s="46"/>
      <c r="E82" s="46"/>
      <c r="F82" s="46"/>
      <c r="G82" s="46"/>
      <c r="H82" s="46"/>
      <c r="I82" s="46"/>
      <c r="J82" s="46"/>
      <c r="K82" s="46"/>
      <c r="L82" s="46"/>
      <c r="M82" s="46"/>
      <c r="N82" s="46"/>
      <c r="O82" s="69"/>
    </row>
    <row r="83" spans="1:15" s="18" customFormat="1" outlineLevel="1">
      <c r="A83" s="4"/>
      <c r="B83" s="535" t="s">
        <v>512</v>
      </c>
      <c r="C83" s="815"/>
      <c r="D83" s="46"/>
      <c r="E83" s="46"/>
      <c r="F83" s="46"/>
      <c r="G83" s="46"/>
      <c r="H83" s="46"/>
      <c r="I83" s="46"/>
      <c r="J83" s="46"/>
      <c r="K83" s="46"/>
      <c r="L83" s="46"/>
      <c r="M83" s="46"/>
      <c r="N83" s="46"/>
      <c r="O83" s="69"/>
    </row>
    <row r="84" spans="1:15" s="18" customFormat="1" outlineLevel="1">
      <c r="A84" s="4"/>
      <c r="B84" s="535" t="s">
        <v>490</v>
      </c>
      <c r="C84" s="815"/>
      <c r="D84" s="46"/>
      <c r="E84" s="46"/>
      <c r="F84" s="46"/>
      <c r="G84" s="46"/>
      <c r="H84" s="46"/>
      <c r="I84" s="46"/>
      <c r="J84" s="46"/>
      <c r="K84" s="46"/>
      <c r="L84" s="46"/>
      <c r="M84" s="46"/>
      <c r="N84" s="46"/>
      <c r="O84" s="69"/>
    </row>
    <row r="85" spans="1:15" s="18" customFormat="1">
      <c r="A85" s="4"/>
      <c r="B85" s="535" t="s">
        <v>513</v>
      </c>
      <c r="C85" s="818"/>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7"/>
    </row>
    <row r="86" spans="1:15" s="14" customFormat="1">
      <c r="A86" s="72"/>
      <c r="B86" s="491" t="s">
        <v>514</v>
      </c>
      <c r="C86" s="487"/>
      <c r="D86" s="71"/>
      <c r="E86" s="483">
        <f t="shared" ref="E86:N86" si="27">ROUND(SUM(D85*E16+E85*E17)/12,4)</f>
        <v>0</v>
      </c>
      <c r="F86" s="483">
        <f t="shared" si="27"/>
        <v>0</v>
      </c>
      <c r="G86" s="483">
        <f t="shared" si="27"/>
        <v>0</v>
      </c>
      <c r="H86" s="483">
        <f t="shared" si="27"/>
        <v>0</v>
      </c>
      <c r="I86" s="483">
        <f t="shared" si="27"/>
        <v>0</v>
      </c>
      <c r="J86" s="483">
        <f t="shared" si="27"/>
        <v>0</v>
      </c>
      <c r="K86" s="483">
        <f t="shared" si="27"/>
        <v>0</v>
      </c>
      <c r="L86" s="483">
        <f t="shared" si="27"/>
        <v>0</v>
      </c>
      <c r="M86" s="483">
        <f t="shared" si="27"/>
        <v>0</v>
      </c>
      <c r="N86" s="483">
        <f t="shared" si="27"/>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2">
        <f>'1.  LRAMVA Summary'!B39</f>
        <v>0</v>
      </c>
      <c r="C88" s="817">
        <f>'2. LRAMVA Threshold'!N43</f>
        <v>0</v>
      </c>
      <c r="D88" s="46"/>
      <c r="E88" s="46"/>
      <c r="F88" s="46"/>
      <c r="G88" s="46"/>
      <c r="H88" s="46"/>
      <c r="I88" s="46"/>
      <c r="J88" s="46"/>
      <c r="K88" s="46"/>
      <c r="L88" s="46"/>
      <c r="M88" s="46"/>
      <c r="N88" s="46"/>
      <c r="O88" s="69"/>
    </row>
    <row r="89" spans="1:15" s="18" customFormat="1" outlineLevel="1">
      <c r="A89" s="4"/>
      <c r="B89" s="535" t="s">
        <v>511</v>
      </c>
      <c r="C89" s="815"/>
      <c r="D89" s="46"/>
      <c r="E89" s="46"/>
      <c r="F89" s="46"/>
      <c r="G89" s="46"/>
      <c r="H89" s="46"/>
      <c r="I89" s="46"/>
      <c r="J89" s="46"/>
      <c r="K89" s="46"/>
      <c r="L89" s="46"/>
      <c r="M89" s="46"/>
      <c r="N89" s="46"/>
      <c r="O89" s="69"/>
    </row>
    <row r="90" spans="1:15" s="18" customFormat="1" outlineLevel="1">
      <c r="A90" s="4"/>
      <c r="B90" s="535" t="s">
        <v>512</v>
      </c>
      <c r="C90" s="815"/>
      <c r="D90" s="46"/>
      <c r="E90" s="46"/>
      <c r="F90" s="46"/>
      <c r="G90" s="46"/>
      <c r="H90" s="46"/>
      <c r="I90" s="46"/>
      <c r="J90" s="46"/>
      <c r="K90" s="46"/>
      <c r="L90" s="46"/>
      <c r="M90" s="46"/>
      <c r="N90" s="46"/>
      <c r="O90" s="69"/>
    </row>
    <row r="91" spans="1:15" s="18" customFormat="1" outlineLevel="1">
      <c r="A91" s="4"/>
      <c r="B91" s="535" t="s">
        <v>490</v>
      </c>
      <c r="C91" s="815"/>
      <c r="D91" s="46"/>
      <c r="E91" s="46"/>
      <c r="F91" s="46"/>
      <c r="G91" s="46"/>
      <c r="H91" s="46"/>
      <c r="I91" s="46"/>
      <c r="J91" s="46"/>
      <c r="K91" s="46"/>
      <c r="L91" s="46"/>
      <c r="M91" s="46"/>
      <c r="N91" s="46"/>
      <c r="O91" s="69"/>
    </row>
    <row r="92" spans="1:15" s="18" customFormat="1">
      <c r="A92" s="4"/>
      <c r="B92" s="535" t="s">
        <v>513</v>
      </c>
      <c r="C92" s="818"/>
      <c r="D92" s="65">
        <f>SUM(D88:D91)</f>
        <v>0</v>
      </c>
      <c r="E92" s="65">
        <f>SUM(E88:E91)</f>
        <v>0</v>
      </c>
      <c r="F92" s="65">
        <f t="shared" ref="F92:N92" si="28">SUM(F88:F91)</f>
        <v>0</v>
      </c>
      <c r="G92" s="65">
        <f t="shared" si="28"/>
        <v>0</v>
      </c>
      <c r="H92" s="65">
        <f t="shared" si="28"/>
        <v>0</v>
      </c>
      <c r="I92" s="65">
        <f t="shared" si="28"/>
        <v>0</v>
      </c>
      <c r="J92" s="65">
        <f t="shared" si="28"/>
        <v>0</v>
      </c>
      <c r="K92" s="65">
        <f t="shared" si="28"/>
        <v>0</v>
      </c>
      <c r="L92" s="65">
        <f t="shared" si="28"/>
        <v>0</v>
      </c>
      <c r="M92" s="65">
        <f t="shared" si="28"/>
        <v>0</v>
      </c>
      <c r="N92" s="65">
        <f t="shared" si="28"/>
        <v>0</v>
      </c>
      <c r="O92" s="77"/>
    </row>
    <row r="93" spans="1:15" s="14" customFormat="1">
      <c r="A93" s="72"/>
      <c r="B93" s="491" t="s">
        <v>514</v>
      </c>
      <c r="C93" s="487"/>
      <c r="D93" s="71"/>
      <c r="E93" s="483">
        <f t="shared" ref="E93:N93" si="29">ROUND(SUM(D92*E16+E92*E17)/12,4)</f>
        <v>0</v>
      </c>
      <c r="F93" s="483">
        <f t="shared" si="29"/>
        <v>0</v>
      </c>
      <c r="G93" s="483">
        <f t="shared" si="29"/>
        <v>0</v>
      </c>
      <c r="H93" s="483">
        <f t="shared" si="29"/>
        <v>0</v>
      </c>
      <c r="I93" s="483">
        <f t="shared" si="29"/>
        <v>0</v>
      </c>
      <c r="J93" s="483">
        <f t="shared" si="29"/>
        <v>0</v>
      </c>
      <c r="K93" s="483">
        <f t="shared" si="29"/>
        <v>0</v>
      </c>
      <c r="L93" s="483">
        <f t="shared" si="29"/>
        <v>0</v>
      </c>
      <c r="M93" s="483">
        <f t="shared" si="29"/>
        <v>0</v>
      </c>
      <c r="N93" s="483">
        <f t="shared" si="29"/>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2">
        <f>'1.  LRAMVA Summary'!B40</f>
        <v>0</v>
      </c>
      <c r="C95" s="817">
        <f>'2. LRAMVA Threshold'!O43</f>
        <v>0</v>
      </c>
      <c r="D95" s="46"/>
      <c r="E95" s="46"/>
      <c r="F95" s="46"/>
      <c r="G95" s="46"/>
      <c r="H95" s="46"/>
      <c r="I95" s="46"/>
      <c r="J95" s="46"/>
      <c r="K95" s="46"/>
      <c r="L95" s="46"/>
      <c r="M95" s="46"/>
      <c r="N95" s="46"/>
      <c r="O95" s="69"/>
    </row>
    <row r="96" spans="1:15" s="18" customFormat="1" outlineLevel="1">
      <c r="A96" s="4"/>
      <c r="B96" s="535" t="s">
        <v>511</v>
      </c>
      <c r="C96" s="815"/>
      <c r="D96" s="46"/>
      <c r="E96" s="46"/>
      <c r="F96" s="46"/>
      <c r="G96" s="46"/>
      <c r="H96" s="46"/>
      <c r="I96" s="46"/>
      <c r="J96" s="46"/>
      <c r="K96" s="46"/>
      <c r="L96" s="46"/>
      <c r="M96" s="46"/>
      <c r="N96" s="46"/>
      <c r="O96" s="69"/>
    </row>
    <row r="97" spans="1:15" s="18" customFormat="1" outlineLevel="1">
      <c r="A97" s="4"/>
      <c r="B97" s="535" t="s">
        <v>512</v>
      </c>
      <c r="C97" s="815"/>
      <c r="D97" s="46"/>
      <c r="E97" s="46"/>
      <c r="F97" s="46"/>
      <c r="G97" s="46"/>
      <c r="H97" s="46"/>
      <c r="I97" s="46"/>
      <c r="J97" s="46"/>
      <c r="K97" s="46"/>
      <c r="L97" s="46"/>
      <c r="M97" s="46"/>
      <c r="N97" s="46"/>
      <c r="O97" s="69"/>
    </row>
    <row r="98" spans="1:15" s="18" customFormat="1" outlineLevel="1">
      <c r="A98" s="4"/>
      <c r="B98" s="535" t="s">
        <v>490</v>
      </c>
      <c r="C98" s="815"/>
      <c r="D98" s="46"/>
      <c r="E98" s="46"/>
      <c r="F98" s="46"/>
      <c r="G98" s="46"/>
      <c r="H98" s="46"/>
      <c r="I98" s="46"/>
      <c r="J98" s="46"/>
      <c r="K98" s="46"/>
      <c r="L98" s="46"/>
      <c r="M98" s="46"/>
      <c r="N98" s="46"/>
      <c r="O98" s="69"/>
    </row>
    <row r="99" spans="1:15" s="18" customFormat="1">
      <c r="A99" s="4"/>
      <c r="B99" s="535" t="s">
        <v>513</v>
      </c>
      <c r="C99" s="818"/>
      <c r="D99" s="65">
        <f>SUM(D95:D98)</f>
        <v>0</v>
      </c>
      <c r="E99" s="65">
        <f>SUM(E95:E98)</f>
        <v>0</v>
      </c>
      <c r="F99" s="65">
        <f t="shared" ref="F99:N99" si="30">SUM(F95:F98)</f>
        <v>0</v>
      </c>
      <c r="G99" s="65">
        <f t="shared" si="30"/>
        <v>0</v>
      </c>
      <c r="H99" s="65">
        <f t="shared" si="30"/>
        <v>0</v>
      </c>
      <c r="I99" s="65">
        <f t="shared" si="30"/>
        <v>0</v>
      </c>
      <c r="J99" s="65">
        <f t="shared" si="30"/>
        <v>0</v>
      </c>
      <c r="K99" s="65">
        <f t="shared" si="30"/>
        <v>0</v>
      </c>
      <c r="L99" s="65">
        <f t="shared" si="30"/>
        <v>0</v>
      </c>
      <c r="M99" s="65">
        <f t="shared" si="30"/>
        <v>0</v>
      </c>
      <c r="N99" s="65">
        <f t="shared" si="30"/>
        <v>0</v>
      </c>
      <c r="O99" s="77"/>
    </row>
    <row r="100" spans="1:15" s="14" customFormat="1">
      <c r="A100" s="72"/>
      <c r="B100" s="491" t="s">
        <v>514</v>
      </c>
      <c r="C100" s="487"/>
      <c r="D100" s="71"/>
      <c r="E100" s="483">
        <f t="shared" ref="E100:N100" si="31">ROUND(SUM(D99*E16+E99*E17)/12,4)</f>
        <v>0</v>
      </c>
      <c r="F100" s="483">
        <f t="shared" si="31"/>
        <v>0</v>
      </c>
      <c r="G100" s="483">
        <f t="shared" si="31"/>
        <v>0</v>
      </c>
      <c r="H100" s="483">
        <f t="shared" si="31"/>
        <v>0</v>
      </c>
      <c r="I100" s="483">
        <f t="shared" si="31"/>
        <v>0</v>
      </c>
      <c r="J100" s="483">
        <f t="shared" si="31"/>
        <v>0</v>
      </c>
      <c r="K100" s="483">
        <f t="shared" si="31"/>
        <v>0</v>
      </c>
      <c r="L100" s="483">
        <f t="shared" si="31"/>
        <v>0</v>
      </c>
      <c r="M100" s="483">
        <f t="shared" si="31"/>
        <v>0</v>
      </c>
      <c r="N100" s="483">
        <f t="shared" si="31"/>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2">
        <f>'1.  LRAMVA Summary'!B41</f>
        <v>0</v>
      </c>
      <c r="C102" s="817">
        <f>'2. LRAMVA Threshold'!P43</f>
        <v>0</v>
      </c>
      <c r="D102" s="46"/>
      <c r="E102" s="46"/>
      <c r="F102" s="46"/>
      <c r="G102" s="46"/>
      <c r="H102" s="46"/>
      <c r="I102" s="46"/>
      <c r="J102" s="46"/>
      <c r="K102" s="46"/>
      <c r="L102" s="46"/>
      <c r="M102" s="46"/>
      <c r="N102" s="46"/>
      <c r="O102" s="69"/>
    </row>
    <row r="103" spans="1:15" s="18" customFormat="1" outlineLevel="1">
      <c r="A103" s="4"/>
      <c r="B103" s="535" t="s">
        <v>511</v>
      </c>
      <c r="C103" s="815"/>
      <c r="D103" s="46"/>
      <c r="E103" s="46"/>
      <c r="F103" s="46"/>
      <c r="G103" s="46"/>
      <c r="H103" s="46"/>
      <c r="I103" s="46"/>
      <c r="J103" s="46"/>
      <c r="K103" s="46"/>
      <c r="L103" s="46"/>
      <c r="M103" s="46"/>
      <c r="N103" s="46"/>
      <c r="O103" s="69"/>
    </row>
    <row r="104" spans="1:15" s="18" customFormat="1" outlineLevel="1">
      <c r="A104" s="4"/>
      <c r="B104" s="535" t="s">
        <v>512</v>
      </c>
      <c r="C104" s="815"/>
      <c r="D104" s="46"/>
      <c r="E104" s="46"/>
      <c r="F104" s="46"/>
      <c r="G104" s="46"/>
      <c r="H104" s="46"/>
      <c r="I104" s="46"/>
      <c r="J104" s="46"/>
      <c r="K104" s="46"/>
      <c r="L104" s="46"/>
      <c r="M104" s="46"/>
      <c r="N104" s="46"/>
      <c r="O104" s="69"/>
    </row>
    <row r="105" spans="1:15" s="18" customFormat="1" outlineLevel="1">
      <c r="A105" s="4"/>
      <c r="B105" s="535" t="s">
        <v>490</v>
      </c>
      <c r="C105" s="815"/>
      <c r="D105" s="46"/>
      <c r="E105" s="46"/>
      <c r="F105" s="46"/>
      <c r="G105" s="46"/>
      <c r="H105" s="46"/>
      <c r="I105" s="46"/>
      <c r="J105" s="46"/>
      <c r="K105" s="46"/>
      <c r="L105" s="46"/>
      <c r="M105" s="46"/>
      <c r="N105" s="46"/>
      <c r="O105" s="69"/>
    </row>
    <row r="106" spans="1:15" s="18" customFormat="1">
      <c r="A106" s="4"/>
      <c r="B106" s="535" t="s">
        <v>513</v>
      </c>
      <c r="C106" s="818"/>
      <c r="D106" s="65">
        <f>SUM(D102:D105)</f>
        <v>0</v>
      </c>
      <c r="E106" s="65">
        <f>SUM(E102:E105)</f>
        <v>0</v>
      </c>
      <c r="F106" s="65">
        <f>SUM(F102:F105)</f>
        <v>0</v>
      </c>
      <c r="G106" s="65">
        <f t="shared" ref="G106:N106" si="32">SUM(G102:G105)</f>
        <v>0</v>
      </c>
      <c r="H106" s="65">
        <f t="shared" si="32"/>
        <v>0</v>
      </c>
      <c r="I106" s="65">
        <f t="shared" si="32"/>
        <v>0</v>
      </c>
      <c r="J106" s="65">
        <f t="shared" si="32"/>
        <v>0</v>
      </c>
      <c r="K106" s="65">
        <f t="shared" si="32"/>
        <v>0</v>
      </c>
      <c r="L106" s="65">
        <f t="shared" si="32"/>
        <v>0</v>
      </c>
      <c r="M106" s="65">
        <f t="shared" si="32"/>
        <v>0</v>
      </c>
      <c r="N106" s="65">
        <f t="shared" si="32"/>
        <v>0</v>
      </c>
      <c r="O106" s="77"/>
    </row>
    <row r="107" spans="1:15" s="14" customFormat="1">
      <c r="A107" s="72"/>
      <c r="B107" s="491" t="s">
        <v>514</v>
      </c>
      <c r="C107" s="487"/>
      <c r="D107" s="71"/>
      <c r="E107" s="483">
        <f t="shared" ref="E107:N107" si="33">ROUND(SUM(D106*E16+E106*E17)/12,4)</f>
        <v>0</v>
      </c>
      <c r="F107" s="483">
        <f t="shared" si="33"/>
        <v>0</v>
      </c>
      <c r="G107" s="483">
        <f t="shared" si="33"/>
        <v>0</v>
      </c>
      <c r="H107" s="483">
        <f t="shared" si="33"/>
        <v>0</v>
      </c>
      <c r="I107" s="483">
        <f t="shared" si="33"/>
        <v>0</v>
      </c>
      <c r="J107" s="483">
        <f t="shared" si="33"/>
        <v>0</v>
      </c>
      <c r="K107" s="483">
        <f t="shared" si="33"/>
        <v>0</v>
      </c>
      <c r="L107" s="483">
        <f t="shared" si="33"/>
        <v>0</v>
      </c>
      <c r="M107" s="483">
        <f t="shared" si="33"/>
        <v>0</v>
      </c>
      <c r="N107" s="483">
        <f t="shared" si="33"/>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2">
        <f>'1.  LRAMVA Summary'!B42</f>
        <v>0</v>
      </c>
      <c r="C109" s="817">
        <f>'2. LRAMVA Threshold'!Q43</f>
        <v>0</v>
      </c>
      <c r="D109" s="46"/>
      <c r="E109" s="46"/>
      <c r="F109" s="46"/>
      <c r="G109" s="46"/>
      <c r="H109" s="46"/>
      <c r="I109" s="46"/>
      <c r="J109" s="46"/>
      <c r="K109" s="46"/>
      <c r="L109" s="46"/>
      <c r="M109" s="46"/>
      <c r="N109" s="46"/>
      <c r="O109" s="69"/>
    </row>
    <row r="110" spans="1:15" s="18" customFormat="1" outlineLevel="1">
      <c r="A110" s="4"/>
      <c r="B110" s="535" t="s">
        <v>511</v>
      </c>
      <c r="C110" s="815"/>
      <c r="D110" s="46"/>
      <c r="E110" s="46"/>
      <c r="F110" s="46"/>
      <c r="G110" s="46"/>
      <c r="H110" s="46"/>
      <c r="I110" s="46"/>
      <c r="J110" s="46"/>
      <c r="K110" s="46"/>
      <c r="L110" s="46"/>
      <c r="M110" s="46"/>
      <c r="N110" s="46"/>
      <c r="O110" s="69"/>
    </row>
    <row r="111" spans="1:15" s="18" customFormat="1" outlineLevel="1">
      <c r="A111" s="4"/>
      <c r="B111" s="535" t="s">
        <v>512</v>
      </c>
      <c r="C111" s="815"/>
      <c r="D111" s="46"/>
      <c r="E111" s="46"/>
      <c r="F111" s="46"/>
      <c r="G111" s="46"/>
      <c r="H111" s="46"/>
      <c r="I111" s="46"/>
      <c r="J111" s="46"/>
      <c r="K111" s="46"/>
      <c r="L111" s="46"/>
      <c r="M111" s="46"/>
      <c r="N111" s="46"/>
      <c r="O111" s="69"/>
    </row>
    <row r="112" spans="1:15" s="18" customFormat="1" outlineLevel="1">
      <c r="A112" s="4"/>
      <c r="B112" s="535" t="s">
        <v>490</v>
      </c>
      <c r="C112" s="815"/>
      <c r="D112" s="46"/>
      <c r="E112" s="46"/>
      <c r="F112" s="46"/>
      <c r="G112" s="46"/>
      <c r="H112" s="46"/>
      <c r="I112" s="46"/>
      <c r="J112" s="46"/>
      <c r="K112" s="46"/>
      <c r="L112" s="46"/>
      <c r="M112" s="46"/>
      <c r="N112" s="46"/>
      <c r="O112" s="69"/>
    </row>
    <row r="113" spans="1:17" s="18" customFormat="1">
      <c r="A113" s="4"/>
      <c r="B113" s="535" t="s">
        <v>513</v>
      </c>
      <c r="C113" s="818"/>
      <c r="D113" s="65">
        <f>SUM(D109:D112)</f>
        <v>0</v>
      </c>
      <c r="E113" s="65">
        <f>SUM(E109:E112)</f>
        <v>0</v>
      </c>
      <c r="F113" s="65">
        <f>SUM(F109:F112)</f>
        <v>0</v>
      </c>
      <c r="G113" s="65">
        <f>SUM(G109:G112)</f>
        <v>0</v>
      </c>
      <c r="H113" s="65">
        <f t="shared" ref="H113:N113" si="34">SUM(H109:H112)</f>
        <v>0</v>
      </c>
      <c r="I113" s="65">
        <f t="shared" si="34"/>
        <v>0</v>
      </c>
      <c r="J113" s="65">
        <f t="shared" si="34"/>
        <v>0</v>
      </c>
      <c r="K113" s="65">
        <f t="shared" si="34"/>
        <v>0</v>
      </c>
      <c r="L113" s="65">
        <f t="shared" si="34"/>
        <v>0</v>
      </c>
      <c r="M113" s="65">
        <f t="shared" si="34"/>
        <v>0</v>
      </c>
      <c r="N113" s="65">
        <f t="shared" si="34"/>
        <v>0</v>
      </c>
      <c r="O113" s="77"/>
    </row>
    <row r="114" spans="1:17" s="14" customFormat="1">
      <c r="A114" s="72"/>
      <c r="B114" s="491" t="s">
        <v>514</v>
      </c>
      <c r="C114" s="487"/>
      <c r="D114" s="71"/>
      <c r="E114" s="483">
        <f t="shared" ref="E114:N114" si="35">ROUND(SUM(D113*E16+E113*E17)/12,4)</f>
        <v>0</v>
      </c>
      <c r="F114" s="483">
        <f t="shared" si="35"/>
        <v>0</v>
      </c>
      <c r="G114" s="483">
        <f t="shared" si="35"/>
        <v>0</v>
      </c>
      <c r="H114" s="483">
        <f t="shared" si="35"/>
        <v>0</v>
      </c>
      <c r="I114" s="483">
        <f t="shared" si="35"/>
        <v>0</v>
      </c>
      <c r="J114" s="483">
        <f t="shared" si="35"/>
        <v>0</v>
      </c>
      <c r="K114" s="483">
        <f t="shared" si="35"/>
        <v>0</v>
      </c>
      <c r="L114" s="483">
        <f t="shared" si="35"/>
        <v>0</v>
      </c>
      <c r="M114" s="483">
        <f t="shared" si="35"/>
        <v>0</v>
      </c>
      <c r="N114" s="483">
        <f t="shared" si="35"/>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613</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822" t="s">
        <v>677</v>
      </c>
      <c r="C120" s="822"/>
      <c r="D120" s="822"/>
      <c r="E120" s="822"/>
      <c r="F120" s="822"/>
      <c r="G120" s="822"/>
      <c r="H120" s="822"/>
      <c r="I120" s="822"/>
      <c r="J120" s="822"/>
      <c r="K120" s="822"/>
      <c r="L120" s="822"/>
      <c r="M120" s="822"/>
      <c r="N120" s="822"/>
      <c r="O120" s="822"/>
      <c r="P120" s="822"/>
    </row>
    <row r="121" spans="1:17" s="18" customFormat="1" ht="9" customHeight="1">
      <c r="A121" s="4"/>
      <c r="B121" s="118"/>
      <c r="C121" s="78"/>
    </row>
    <row r="122" spans="1:17" ht="63.75" customHeight="1">
      <c r="B122" s="243" t="s">
        <v>234</v>
      </c>
      <c r="C122" s="243" t="str">
        <f>'1.  LRAMVA Summary'!D52</f>
        <v>Residential</v>
      </c>
      <c r="D122" s="243" t="str">
        <f>'1.  LRAMVA Summary'!E52</f>
        <v>General Service &lt; 50 kW</v>
      </c>
      <c r="E122" s="243" t="str">
        <f>'1.  LRAMVA Summary'!F52</f>
        <v>General Service 50 - 4,999 kW</v>
      </c>
      <c r="F122" s="243" t="str">
        <f>'1.  LRAMVA Summary'!G52</f>
        <v>General Service 3,000 - 4,999 kW</v>
      </c>
      <c r="G122" s="243" t="str">
        <f>'1.  LRAMVA Summary'!H52</f>
        <v>Large Use - Regular</v>
      </c>
      <c r="H122" s="243" t="str">
        <f>'1.  LRAMVA Summary'!I52</f>
        <v>Large Use - 3TS</v>
      </c>
      <c r="I122" s="243" t="str">
        <f>'1.  LRAMVA Summary'!J52</f>
        <v>Large Use - Ford Annex</v>
      </c>
      <c r="J122" s="243" t="str">
        <f>'1.  LRAMVA Summary'!K52</f>
        <v>Other</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t="str">
        <f>'1.  LRAMVA Summary'!I53</f>
        <v>kW</v>
      </c>
      <c r="I123" s="584" t="str">
        <f>'1.  LRAMVA Summary'!J53</f>
        <v>kW</v>
      </c>
      <c r="J123" s="584" t="str">
        <f>'1.  LRAMVA Summary'!K53</f>
        <v>kW</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9">
        <v>2011</v>
      </c>
      <c r="C124" s="679">
        <f t="shared" ref="C124:C129" si="36">HLOOKUP(B124,$E$15:$O$114,9,FALSE)</f>
        <v>1.9766666666666665E-2</v>
      </c>
      <c r="D124" s="680">
        <f>HLOOKUP(B124,$E$15:$O$114,16,FALSE)</f>
        <v>1.6066666666666667E-2</v>
      </c>
      <c r="E124" s="681">
        <f>HLOOKUP(B124,$E$15:$O$114,23,FALSE)</f>
        <v>4.6248333333333331</v>
      </c>
      <c r="F124" s="680">
        <f>HLOOKUP(B124,$E$15:$O$114,30,FALSE)</f>
        <v>1.9204666666666668</v>
      </c>
      <c r="G124" s="681">
        <f>HLOOKUP(B124,$E$15:$O$114,37,FALSE)</f>
        <v>2.1688666666666667</v>
      </c>
      <c r="H124" s="680">
        <f>HLOOKUP(B124,$E$15:$O$114,44,FALSE)</f>
        <v>2.5127666666666664</v>
      </c>
      <c r="I124" s="681">
        <f>HLOOKUP(B124,$E$15:$O$114,51,FALSE)</f>
        <v>-4.6199999999999998E-2</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0">
        <v>2012</v>
      </c>
      <c r="C125" s="682">
        <f t="shared" si="36"/>
        <v>1.9766666666666665E-2</v>
      </c>
      <c r="D125" s="683">
        <f>HLOOKUP(B125,$E$15:$O$114,16,FALSE)</f>
        <v>1.6066666666666667E-2</v>
      </c>
      <c r="E125" s="684">
        <f>HLOOKUP(B125,$E$15:$O$114,23,FALSE)</f>
        <v>4.5983666666666672</v>
      </c>
      <c r="F125" s="683">
        <f>HLOOKUP(B125,$E$15:$O$114,30,FALSE)</f>
        <v>1.9214000000000002</v>
      </c>
      <c r="G125" s="684">
        <f>HLOOKUP(B125,$E$15:$O$114,37,FALSE)</f>
        <v>2.1683000000000003</v>
      </c>
      <c r="H125" s="683">
        <f>HLOOKUP(B125,$E$15:$O$114,44,FALSE)</f>
        <v>2.6074666666666668</v>
      </c>
      <c r="I125" s="684">
        <f>HLOOKUP(B125,$E$15:$O$114,51,FALSE)</f>
        <v>-7.9899999999999999E-2</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7">HLOOKUP(B125,$E$15:$O$114,100,FALSE)</f>
        <v>0</v>
      </c>
    </row>
    <row r="126" spans="1:17">
      <c r="B126" s="500">
        <v>2013</v>
      </c>
      <c r="C126" s="682">
        <f t="shared" si="36"/>
        <v>1.9866666666666664E-2</v>
      </c>
      <c r="D126" s="683">
        <f t="shared" ref="D126:D133" si="38">HLOOKUP(B126,$E$15:$O$114,16,FALSE)</f>
        <v>1.6166666666666666E-2</v>
      </c>
      <c r="E126" s="684">
        <f t="shared" ref="E126:E133" si="39">HLOOKUP(B126,$E$15:$O$114,23,FALSE)</f>
        <v>4.6227999999999998</v>
      </c>
      <c r="F126" s="683">
        <f t="shared" ref="F126:F133" si="40">HLOOKUP(B126,$E$15:$O$114,30,FALSE)</f>
        <v>1.9315999999999998</v>
      </c>
      <c r="G126" s="684">
        <f t="shared" ref="G126:G132" si="41">HLOOKUP(B126,$E$15:$O$114,37,FALSE)</f>
        <v>2.1798000000000002</v>
      </c>
      <c r="H126" s="683">
        <f t="shared" ref="H126:H133" si="42">HLOOKUP(B126,$E$15:$O$114,44,FALSE)</f>
        <v>2.7180333333333331</v>
      </c>
      <c r="I126" s="684">
        <f t="shared" ref="I126:I133" si="43">HLOOKUP(B126,$E$15:$O$114,51,FALSE)</f>
        <v>-8.1466666666666673E-2</v>
      </c>
      <c r="J126" s="684">
        <f t="shared" ref="J126:J133" si="44">HLOOKUP(B126,$E$15:$O$114,58,FALSE)</f>
        <v>0</v>
      </c>
      <c r="K126" s="684">
        <f t="shared" ref="K126:K133" si="45">HLOOKUP(B126,$E$15:$O$114,65,FALSE)</f>
        <v>0</v>
      </c>
      <c r="L126" s="684">
        <f>HLOOKUP(B126,$E$15:$O$114,72,FALSE)</f>
        <v>0</v>
      </c>
      <c r="M126" s="684">
        <f t="shared" ref="M126:M133" si="46">HLOOKUP(B126,$E$15:$O$114,79,FALSE)</f>
        <v>0</v>
      </c>
      <c r="N126" s="684">
        <f t="shared" ref="N126:N133" si="47">HLOOKUP(B126,$E$15:$O$114,86,FALSE)</f>
        <v>0</v>
      </c>
      <c r="O126" s="684">
        <f t="shared" ref="O126:O133" si="48">HLOOKUP(B126,$E$15:$O$114,93,FALSE)</f>
        <v>0</v>
      </c>
      <c r="P126" s="684">
        <f t="shared" si="37"/>
        <v>0</v>
      </c>
    </row>
    <row r="127" spans="1:17">
      <c r="B127" s="500">
        <v>2014</v>
      </c>
      <c r="C127" s="682">
        <f t="shared" si="36"/>
        <v>2.0033333333333334E-2</v>
      </c>
      <c r="D127" s="683">
        <f>HLOOKUP(B127,$E$15:$O$114,16,FALSE)</f>
        <v>1.6333333333333335E-2</v>
      </c>
      <c r="E127" s="684">
        <f>HLOOKUP(B127,$E$15:$O$114,23,FALSE)</f>
        <v>4.665566666666666</v>
      </c>
      <c r="F127" s="683">
        <f>HLOOKUP(B127,$E$15:$O$114,30,FALSE)</f>
        <v>1.9495333333333331</v>
      </c>
      <c r="G127" s="684">
        <f>HLOOKUP(B127,$E$15:$O$114,37,FALSE)</f>
        <v>2.2002000000000002</v>
      </c>
      <c r="H127" s="683">
        <f>HLOOKUP(B127,$E$15:$O$114,44,FALSE)</f>
        <v>2.7435666666666663</v>
      </c>
      <c r="I127" s="684">
        <f>HLOOKUP(B127,$E$15:$O$114,51,FALSE)</f>
        <v>-7.9600000000000004E-2</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0">
        <v>2015</v>
      </c>
      <c r="C128" s="682">
        <f t="shared" si="36"/>
        <v>2.0233333333333332E-2</v>
      </c>
      <c r="D128" s="683">
        <f t="shared" si="38"/>
        <v>1.6533333333333334E-2</v>
      </c>
      <c r="E128" s="684">
        <f t="shared" si="39"/>
        <v>4.7110999999999992</v>
      </c>
      <c r="F128" s="683">
        <f t="shared" si="40"/>
        <v>1.9690333333333332</v>
      </c>
      <c r="G128" s="684">
        <f t="shared" si="41"/>
        <v>2.2221666666666668</v>
      </c>
      <c r="H128" s="683">
        <f t="shared" si="42"/>
        <v>2.7708999999999997</v>
      </c>
      <c r="I128" s="684">
        <f t="shared" si="43"/>
        <v>-8.2666666666666666E-2</v>
      </c>
      <c r="J128" s="684">
        <f t="shared" si="44"/>
        <v>0</v>
      </c>
      <c r="K128" s="684">
        <f t="shared" si="45"/>
        <v>0</v>
      </c>
      <c r="L128" s="684">
        <f t="shared" ref="L128:L133" si="49">HLOOKUP(B128,$E$15:$O$114,72,FALSE)</f>
        <v>0</v>
      </c>
      <c r="M128" s="684">
        <f t="shared" si="46"/>
        <v>0</v>
      </c>
      <c r="N128" s="684">
        <f t="shared" si="47"/>
        <v>0</v>
      </c>
      <c r="O128" s="684">
        <f t="shared" si="48"/>
        <v>0</v>
      </c>
      <c r="P128" s="684">
        <f t="shared" si="37"/>
        <v>0</v>
      </c>
    </row>
    <row r="129" spans="2:16">
      <c r="B129" s="500">
        <v>2016</v>
      </c>
      <c r="C129" s="682">
        <f t="shared" si="36"/>
        <v>1.7233333333333333E-2</v>
      </c>
      <c r="D129" s="683">
        <f t="shared" si="38"/>
        <v>1.6799999999999999E-2</v>
      </c>
      <c r="E129" s="684">
        <f t="shared" si="39"/>
        <v>4.7832333333333326</v>
      </c>
      <c r="F129" s="683">
        <f t="shared" si="40"/>
        <v>1.9987999999999999</v>
      </c>
      <c r="G129" s="684">
        <f t="shared" si="41"/>
        <v>2.2579000000000007</v>
      </c>
      <c r="H129" s="683">
        <f t="shared" si="42"/>
        <v>2.8113666666666663</v>
      </c>
      <c r="I129" s="684">
        <f t="shared" si="43"/>
        <v>-8.900000000000001E-2</v>
      </c>
      <c r="J129" s="684">
        <f t="shared" si="44"/>
        <v>0</v>
      </c>
      <c r="K129" s="684">
        <f t="shared" si="45"/>
        <v>0</v>
      </c>
      <c r="L129" s="684">
        <f t="shared" si="49"/>
        <v>0</v>
      </c>
      <c r="M129" s="684">
        <f t="shared" si="46"/>
        <v>0</v>
      </c>
      <c r="N129" s="684">
        <f t="shared" si="47"/>
        <v>0</v>
      </c>
      <c r="O129" s="684">
        <f t="shared" si="48"/>
        <v>0</v>
      </c>
      <c r="P129" s="684">
        <f t="shared" si="37"/>
        <v>0</v>
      </c>
    </row>
    <row r="130" spans="2:16">
      <c r="B130" s="500">
        <v>2017</v>
      </c>
      <c r="C130" s="682">
        <f>HLOOKUP(B130,$E$15:$O$114,9,FALSE)</f>
        <v>1.23E-2</v>
      </c>
      <c r="D130" s="683">
        <f t="shared" si="38"/>
        <v>1.7033333333333334E-2</v>
      </c>
      <c r="E130" s="684">
        <f t="shared" si="39"/>
        <v>4.8536000000000001</v>
      </c>
      <c r="F130" s="683">
        <f t="shared" si="40"/>
        <v>2.0279333333333334</v>
      </c>
      <c r="G130" s="684">
        <f t="shared" si="41"/>
        <v>2.2922333333333333</v>
      </c>
      <c r="H130" s="683">
        <f t="shared" si="42"/>
        <v>2.8503666666666665</v>
      </c>
      <c r="I130" s="684">
        <f t="shared" si="43"/>
        <v>-9.4266666666666665E-2</v>
      </c>
      <c r="J130" s="684">
        <f t="shared" si="44"/>
        <v>0</v>
      </c>
      <c r="K130" s="684">
        <f t="shared" si="45"/>
        <v>0</v>
      </c>
      <c r="L130" s="684">
        <f t="shared" si="49"/>
        <v>0</v>
      </c>
      <c r="M130" s="684">
        <f t="shared" si="46"/>
        <v>0</v>
      </c>
      <c r="N130" s="684">
        <f t="shared" si="47"/>
        <v>0</v>
      </c>
      <c r="O130" s="684">
        <f t="shared" si="48"/>
        <v>0</v>
      </c>
      <c r="P130" s="684">
        <f t="shared" si="37"/>
        <v>0</v>
      </c>
    </row>
    <row r="131" spans="2:16">
      <c r="B131" s="500">
        <v>2018</v>
      </c>
      <c r="C131" s="682">
        <f>HLOOKUP(B131,$E$15:$O$114,9,FALSE)</f>
        <v>7.0666666666666664E-3</v>
      </c>
      <c r="D131" s="683">
        <f t="shared" si="38"/>
        <v>1.7166666666666667E-2</v>
      </c>
      <c r="E131" s="684">
        <f t="shared" si="39"/>
        <v>4.8942333333333332</v>
      </c>
      <c r="F131" s="683">
        <f t="shared" si="40"/>
        <v>2.0450000000000004</v>
      </c>
      <c r="G131" s="684">
        <f t="shared" si="41"/>
        <v>2.3118666666666665</v>
      </c>
      <c r="H131" s="683">
        <f t="shared" si="42"/>
        <v>2.8748333333333336</v>
      </c>
      <c r="I131" s="684">
        <f t="shared" si="43"/>
        <v>-0.10256666666666665</v>
      </c>
      <c r="J131" s="684">
        <f t="shared" si="44"/>
        <v>0</v>
      </c>
      <c r="K131" s="684">
        <f t="shared" si="45"/>
        <v>0</v>
      </c>
      <c r="L131" s="684">
        <f t="shared" si="49"/>
        <v>0</v>
      </c>
      <c r="M131" s="684">
        <f t="shared" si="46"/>
        <v>0</v>
      </c>
      <c r="N131" s="684">
        <f t="shared" si="47"/>
        <v>0</v>
      </c>
      <c r="O131" s="684">
        <f t="shared" si="48"/>
        <v>0</v>
      </c>
      <c r="P131" s="684">
        <f t="shared" si="37"/>
        <v>0</v>
      </c>
    </row>
    <row r="132" spans="2:16">
      <c r="B132" s="500">
        <v>2019</v>
      </c>
      <c r="C132" s="682">
        <f>HLOOKUP(B132,$E$15:$O$114,9,FALSE)</f>
        <v>0</v>
      </c>
      <c r="D132" s="683">
        <f t="shared" si="38"/>
        <v>0</v>
      </c>
      <c r="E132" s="684">
        <f t="shared" si="39"/>
        <v>0</v>
      </c>
      <c r="F132" s="683">
        <f t="shared" si="40"/>
        <v>0</v>
      </c>
      <c r="G132" s="684">
        <f t="shared" si="41"/>
        <v>0</v>
      </c>
      <c r="H132" s="683">
        <f t="shared" si="42"/>
        <v>0</v>
      </c>
      <c r="I132" s="684">
        <f t="shared" si="43"/>
        <v>0</v>
      </c>
      <c r="J132" s="684">
        <f t="shared" si="44"/>
        <v>0</v>
      </c>
      <c r="K132" s="684">
        <f t="shared" si="45"/>
        <v>0</v>
      </c>
      <c r="L132" s="684">
        <f t="shared" si="49"/>
        <v>0</v>
      </c>
      <c r="M132" s="684">
        <f t="shared" si="46"/>
        <v>0</v>
      </c>
      <c r="N132" s="684">
        <f t="shared" si="47"/>
        <v>0</v>
      </c>
      <c r="O132" s="684">
        <f t="shared" si="48"/>
        <v>0</v>
      </c>
      <c r="P132" s="684">
        <f t="shared" si="37"/>
        <v>0</v>
      </c>
    </row>
    <row r="133" spans="2:16">
      <c r="B133" s="501">
        <v>2020</v>
      </c>
      <c r="C133" s="685">
        <f>HLOOKUP(B133,$E$15:$O$114,9,FALSE)</f>
        <v>0</v>
      </c>
      <c r="D133" s="686">
        <f t="shared" si="38"/>
        <v>0</v>
      </c>
      <c r="E133" s="687">
        <f t="shared" si="39"/>
        <v>0</v>
      </c>
      <c r="F133" s="686">
        <f t="shared" si="40"/>
        <v>0</v>
      </c>
      <c r="G133" s="687">
        <f>HLOOKUP(B133,$E$15:$O$114,37,FALSE)</f>
        <v>0</v>
      </c>
      <c r="H133" s="686">
        <f t="shared" si="42"/>
        <v>0</v>
      </c>
      <c r="I133" s="687">
        <f t="shared" si="43"/>
        <v>0</v>
      </c>
      <c r="J133" s="687">
        <f t="shared" si="44"/>
        <v>0</v>
      </c>
      <c r="K133" s="687">
        <f t="shared" si="45"/>
        <v>0</v>
      </c>
      <c r="L133" s="687">
        <f t="shared" si="49"/>
        <v>0</v>
      </c>
      <c r="M133" s="687">
        <f t="shared" si="46"/>
        <v>0</v>
      </c>
      <c r="N133" s="687">
        <f t="shared" si="47"/>
        <v>0</v>
      </c>
      <c r="O133" s="687">
        <f t="shared" si="48"/>
        <v>0</v>
      </c>
      <c r="P133" s="687">
        <f t="shared" si="37"/>
        <v>0</v>
      </c>
    </row>
    <row r="134" spans="2:16" ht="18.75" customHeight="1">
      <c r="B134" s="497" t="s">
        <v>630</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35"/>
  <sheetViews>
    <sheetView zoomScale="90" zoomScaleNormal="90" workbookViewId="0">
      <selection activeCell="M43" sqref="M43"/>
    </sheetView>
  </sheetViews>
  <sheetFormatPr defaultColWidth="9.140625" defaultRowHeight="15"/>
  <cols>
    <col min="1" max="1" width="9.140625" style="12"/>
    <col min="2" max="2" width="9.7109375" style="12" customWidth="1"/>
    <col min="3" max="16384" width="9.140625" style="12"/>
  </cols>
  <sheetData>
    <row r="14" spans="2:24" ht="15.75">
      <c r="B14" s="586" t="s">
        <v>505</v>
      </c>
    </row>
    <row r="15" spans="2:24" ht="15.75">
      <c r="B15" s="586"/>
    </row>
    <row r="16" spans="2:24" s="666" customFormat="1" ht="28.5" customHeight="1">
      <c r="B16" s="823" t="s">
        <v>633</v>
      </c>
      <c r="C16" s="823"/>
      <c r="D16" s="823"/>
      <c r="E16" s="823"/>
      <c r="F16" s="823"/>
      <c r="G16" s="823"/>
      <c r="H16" s="823"/>
      <c r="I16" s="823"/>
      <c r="J16" s="823"/>
      <c r="K16" s="823"/>
      <c r="L16" s="823"/>
      <c r="M16" s="823"/>
      <c r="N16" s="823"/>
      <c r="O16" s="823"/>
      <c r="P16" s="823"/>
      <c r="Q16" s="823"/>
      <c r="R16" s="823"/>
      <c r="S16" s="823"/>
      <c r="T16" s="823"/>
      <c r="U16" s="823"/>
      <c r="V16" s="823"/>
      <c r="W16" s="823"/>
      <c r="X16" s="823"/>
    </row>
    <row r="18" spans="2:18" ht="16.5" customHeight="1">
      <c r="B18" s="757" t="s">
        <v>701</v>
      </c>
    </row>
    <row r="20" spans="2:18" ht="128.25" customHeight="1">
      <c r="B20" s="824" t="s">
        <v>702</v>
      </c>
      <c r="C20" s="824"/>
      <c r="D20" s="824"/>
      <c r="E20" s="824"/>
      <c r="F20" s="824"/>
      <c r="G20" s="824"/>
      <c r="H20" s="824"/>
      <c r="I20" s="824"/>
      <c r="J20" s="824"/>
      <c r="K20" s="824"/>
      <c r="L20" s="824"/>
      <c r="M20" s="824"/>
      <c r="N20" s="824"/>
      <c r="O20" s="824"/>
      <c r="P20" s="824"/>
      <c r="Q20" s="824"/>
      <c r="R20" s="824"/>
    </row>
    <row r="22" spans="2:18" ht="94.5" customHeight="1">
      <c r="B22" s="824" t="s">
        <v>703</v>
      </c>
      <c r="C22" s="824"/>
      <c r="D22" s="824"/>
      <c r="E22" s="824"/>
      <c r="F22" s="824"/>
      <c r="G22" s="824"/>
      <c r="H22" s="824"/>
      <c r="I22" s="824"/>
      <c r="J22" s="824"/>
      <c r="K22" s="824"/>
      <c r="L22" s="824"/>
      <c r="M22" s="824"/>
      <c r="N22" s="824"/>
      <c r="O22" s="824"/>
      <c r="P22" s="824"/>
      <c r="Q22" s="824"/>
      <c r="R22" s="824"/>
    </row>
    <row r="35" spans="2:2">
      <c r="B35" s="758" t="s">
        <v>704</v>
      </c>
    </row>
  </sheetData>
  <mergeCells count="3">
    <mergeCell ref="B16:X16"/>
    <mergeCell ref="B20:R20"/>
    <mergeCell ref="B22:R22"/>
  </mergeCells>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9219" r:id="rId4">
          <objectPr defaultSize="0" r:id="rId5">
            <anchor moveWithCells="1">
              <from>
                <xdr:col>1</xdr:col>
                <xdr:colOff>0</xdr:colOff>
                <xdr:row>36</xdr:row>
                <xdr:rowOff>0</xdr:rowOff>
              </from>
              <to>
                <xdr:col>2</xdr:col>
                <xdr:colOff>266700</xdr:colOff>
                <xdr:row>39</xdr:row>
                <xdr:rowOff>114300</xdr:rowOff>
              </to>
            </anchor>
          </objectPr>
        </oleObject>
      </mc:Choice>
      <mc:Fallback>
        <oleObject progId="Worksheet" dvAspect="DVASPECT_ICON" shapeId="9219" r:id="rId4"/>
      </mc:Fallback>
    </mc:AlternateContent>
    <mc:AlternateContent xmlns:mc="http://schemas.openxmlformats.org/markup-compatibility/2006">
      <mc:Choice Requires="x14">
        <oleObject progId="Worksheet" dvAspect="DVASPECT_ICON" shapeId="9221" r:id="rId6">
          <objectPr defaultSize="0" r:id="rId7">
            <anchor moveWithCells="1">
              <from>
                <xdr:col>1</xdr:col>
                <xdr:colOff>0</xdr:colOff>
                <xdr:row>41</xdr:row>
                <xdr:rowOff>0</xdr:rowOff>
              </from>
              <to>
                <xdr:col>2</xdr:col>
                <xdr:colOff>266700</xdr:colOff>
                <xdr:row>44</xdr:row>
                <xdr:rowOff>114300</xdr:rowOff>
              </to>
            </anchor>
          </objectPr>
        </oleObject>
      </mc:Choice>
      <mc:Fallback>
        <oleObject progId="Worksheet" dvAspect="DVASPECT_ICON" shapeId="9221"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Josh Charles</cp:lastModifiedBy>
  <cp:lastPrinted>2017-05-24T00:43:43Z</cp:lastPrinted>
  <dcterms:created xsi:type="dcterms:W3CDTF">2012-03-05T18:56:04Z</dcterms:created>
  <dcterms:modified xsi:type="dcterms:W3CDTF">2019-08-01T11:37:43Z</dcterms:modified>
</cp:coreProperties>
</file>