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7792" windowHeight="14388" activeTab="1"/>
  </bookViews>
  <sheets>
    <sheet name="1. Information Sheet" sheetId="3" r:id="rId1"/>
    <sheet name="2018 GA" sheetId="1" r:id="rId2"/>
  </sheets>
  <externalReferences>
    <externalReference r:id="rId3"/>
  </externalReferences>
  <definedNames>
    <definedName name="ListOfLDC">OFFSET([1]List!$A$1,0,0,COUNTA([1]List!$A:$A),1)</definedName>
  </definedNames>
  <calcPr calcId="145621"/>
</workbook>
</file>

<file path=xl/calcChain.xml><?xml version="1.0" encoding="utf-8"?>
<calcChain xmlns="http://schemas.openxmlformats.org/spreadsheetml/2006/main">
  <c r="E29" i="3" l="1"/>
  <c r="E30" i="3" s="1"/>
  <c r="D29" i="3"/>
  <c r="D30" i="3" s="1"/>
  <c r="C51" i="1" l="1"/>
  <c r="C76" i="1" l="1"/>
  <c r="F29" i="3" s="1"/>
  <c r="E51" i="1"/>
  <c r="D51" i="1"/>
  <c r="F50" i="1"/>
  <c r="J50" i="1" s="1"/>
  <c r="F49" i="1"/>
  <c r="J49" i="1" s="1"/>
  <c r="F48" i="1"/>
  <c r="F47" i="1"/>
  <c r="J47" i="1" s="1"/>
  <c r="F46" i="1"/>
  <c r="F45" i="1"/>
  <c r="J45" i="1" s="1"/>
  <c r="F44" i="1"/>
  <c r="J44" i="1" s="1"/>
  <c r="F43" i="1"/>
  <c r="J43" i="1" s="1"/>
  <c r="F42" i="1"/>
  <c r="J42" i="1" s="1"/>
  <c r="F41" i="1"/>
  <c r="J41" i="1" s="1"/>
  <c r="F40" i="1"/>
  <c r="J40" i="1" s="1"/>
  <c r="F39" i="1"/>
  <c r="F17" i="1"/>
  <c r="F16" i="1"/>
  <c r="F15" i="1"/>
  <c r="F51" i="1" l="1"/>
  <c r="H45" i="1"/>
  <c r="K45" i="1" s="1"/>
  <c r="H41" i="1"/>
  <c r="K41" i="1" s="1"/>
  <c r="H49" i="1"/>
  <c r="K49" i="1" s="1"/>
  <c r="F30" i="3"/>
  <c r="H39" i="1"/>
  <c r="H47" i="1"/>
  <c r="K47" i="1" s="1"/>
  <c r="H43" i="1"/>
  <c r="K43" i="1" s="1"/>
  <c r="H46" i="1"/>
  <c r="H48" i="1"/>
  <c r="F18" i="1"/>
  <c r="J39" i="1"/>
  <c r="H40" i="1"/>
  <c r="K40" i="1" s="1"/>
  <c r="H42" i="1"/>
  <c r="K42" i="1" s="1"/>
  <c r="H44" i="1"/>
  <c r="K44" i="1" s="1"/>
  <c r="H50" i="1"/>
  <c r="K50" i="1" s="1"/>
  <c r="J48" i="1"/>
  <c r="J46" i="1"/>
  <c r="K48" i="1" l="1"/>
  <c r="K46" i="1"/>
  <c r="J51" i="1"/>
  <c r="H29" i="3" s="1"/>
  <c r="H30" i="3" s="1"/>
  <c r="K39" i="1"/>
  <c r="H51" i="1"/>
  <c r="K51" i="1" l="1"/>
  <c r="C29" i="3" s="1"/>
  <c r="C77" i="1" l="1"/>
  <c r="C78" i="1" s="1"/>
  <c r="C79" i="1" s="1"/>
  <c r="D79" i="1" s="1"/>
  <c r="C30" i="3"/>
  <c r="G29" i="3"/>
  <c r="I29" i="3" l="1"/>
  <c r="G30" i="3"/>
</calcChain>
</file>

<file path=xl/sharedStrings.xml><?xml version="1.0" encoding="utf-8"?>
<sst xmlns="http://schemas.openxmlformats.org/spreadsheetml/2006/main" count="113" uniqueCount="104">
  <si>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</si>
  <si>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</si>
  <si>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</si>
  <si>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</si>
  <si>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</si>
  <si>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</si>
  <si>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</si>
  <si>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</si>
  <si>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</si>
  <si>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</si>
  <si>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</si>
  <si>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</si>
  <si>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</si>
  <si>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</si>
  <si>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</si>
  <si>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</si>
  <si>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</si>
  <si>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</si>
  <si>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Please confirm that the GA Rate used for unbilled revenue is the same as the one used for billed revenue in any paticular month</t>
  </si>
  <si>
    <t>Note 4</t>
  </si>
  <si>
    <t>Analysis of Expected GA Amount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</si>
  <si>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</si>
  <si>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</si>
  <si>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</si>
  <si>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</si>
  <si>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</si>
  <si>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</si>
  <si>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</si>
  <si>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</si>
  <si>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</si>
  <si>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</si>
  <si>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</si>
  <si>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</si>
  <si>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</si>
  <si>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</si>
  <si>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</si>
  <si>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</si>
  <si>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</si>
  <si>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</si>
  <si>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</si>
  <si>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</si>
  <si>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</si>
  <si>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</si>
  <si>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</si>
  <si>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</si>
  <si>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</si>
  <si>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</si>
  <si>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</si>
  <si>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</si>
  <si>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</si>
  <si>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</si>
  <si>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</si>
  <si>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</si>
  <si>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</si>
  <si>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</si>
  <si>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</si>
  <si>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</si>
  <si>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</si>
  <si>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</si>
  <si>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</si>
  <si>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</si>
  <si>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</si>
  <si>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</si>
  <si>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</si>
  <si>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</si>
  <si>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</si>
  <si>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</si>
  <si>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</si>
  <si>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</si>
  <si>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</si>
  <si>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</si>
  <si>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</si>
  <si>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</si>
  <si>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</si>
  <si>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</si>
  <si>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</si>
  <si>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</si>
  <si>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</si>
  <si>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</si>
  <si>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</si>
  <si>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</si>
  <si>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>1st Estimate</t>
  </si>
  <si>
    <t>Version 1.0</t>
  </si>
  <si>
    <t>Account 1589 Global Adjustment (GA) Analysis Workform</t>
  </si>
  <si>
    <t>Input cells</t>
  </si>
  <si>
    <t>Drop down cells</t>
  </si>
  <si>
    <t xml:space="preserve">Utility Name   </t>
  </si>
  <si>
    <t>Note 1</t>
  </si>
  <si>
    <t>Year(s) Requested for Disposition</t>
  </si>
  <si>
    <t xml:space="preserve">Note 7 </t>
  </si>
  <si>
    <t>Summary of GA  (if multiple years requested for disposition)</t>
  </si>
  <si>
    <t>Annual Net Change in Expected GA Balance from GA Analysis (cell K51)</t>
  </si>
  <si>
    <t xml:space="preserve"> Net Change in Principal Balance in the  GL (cell C62)</t>
  </si>
  <si>
    <t>Reconciling Items (sum of cells C63 to C75)</t>
  </si>
  <si>
    <t>Adjusted Net Change in Principal Balance in the GL (cell C76)</t>
  </si>
  <si>
    <t>$ Consumption at Actual Rate Paid (cell J51)</t>
  </si>
  <si>
    <t xml:space="preserve">Cumulative Balance </t>
  </si>
  <si>
    <t>N/A</t>
  </si>
  <si>
    <t>ENWIN UTILITIES LTD.</t>
  </si>
  <si>
    <t>Difference between amount posted for unbilled revenue and actual</t>
  </si>
  <si>
    <t>No long term load transfers</t>
  </si>
  <si>
    <t>No GA balances pertaining to Class A customers</t>
  </si>
  <si>
    <t>Cancel/Rebills for years prior in 2018</t>
  </si>
  <si>
    <t>2.94% compared to 3.77%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</si>
</sst>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0"/>
    <numFmt numFmtId="167" formatCode="_-&quot;$&quot;* #,##0_-;\-&quot;$&quot;* #,##0_-;_-&quot;$&quot;* &quot;-&quot;??_-;_-@_-"/>
    <numFmt numFmtId="168" formatCode="0.0000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medium">
        <color theme="0" tint="-4.9989318521683403E-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9" fontId="2" fillId="0" borderId="1" xfId="4" applyFont="1" applyBorder="1" applyAlignment="1">
      <alignment horizontal="right" vertical="center"/>
    </xf>
    <xf numFmtId="165" fontId="2" fillId="0" borderId="1" xfId="4" applyNumberFormat="1" applyFont="1" applyBorder="1" applyAlignment="1">
      <alignment horizontal="right" vertical="center"/>
    </xf>
    <xf numFmtId="0" fontId="5" fillId="0" borderId="0" xfId="0" applyFont="1" applyBorder="1"/>
    <xf numFmtId="164" fontId="5" fillId="0" borderId="0" xfId="0" applyNumberFormat="1" applyFont="1" applyFill="1"/>
    <xf numFmtId="0" fontId="5" fillId="0" borderId="0" xfId="0" applyFont="1" applyFill="1"/>
    <xf numFmtId="0" fontId="9" fillId="0" borderId="0" xfId="0" applyFont="1"/>
    <xf numFmtId="0" fontId="10" fillId="0" borderId="0" xfId="0" applyFont="1"/>
    <xf numFmtId="0" fontId="5" fillId="3" borderId="1" xfId="0" applyFont="1" applyFill="1" applyBorder="1" applyProtection="1">
      <protection locked="0"/>
    </xf>
    <xf numFmtId="0" fontId="10" fillId="0" borderId="0" xfId="0" applyFont="1" applyFill="1" applyBorder="1" applyAlignment="1">
      <alignment wrapText="1"/>
    </xf>
    <xf numFmtId="0" fontId="3" fillId="0" borderId="0" xfId="0" applyFont="1"/>
    <xf numFmtId="0" fontId="10" fillId="2" borderId="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6" xfId="0" quotePrefix="1" applyFont="1" applyBorder="1" applyAlignment="1">
      <alignment horizontal="center" wrapText="1"/>
    </xf>
    <xf numFmtId="0" fontId="4" fillId="0" borderId="17" xfId="0" quotePrefix="1" applyFont="1" applyBorder="1" applyAlignment="1">
      <alignment horizontal="center" wrapText="1"/>
    </xf>
    <xf numFmtId="0" fontId="5" fillId="0" borderId="18" xfId="0" applyFont="1" applyBorder="1"/>
    <xf numFmtId="164" fontId="5" fillId="2" borderId="3" xfId="1" applyNumberFormat="1" applyFont="1" applyFill="1" applyBorder="1" applyProtection="1">
      <protection locked="0"/>
    </xf>
    <xf numFmtId="164" fontId="5" fillId="2" borderId="1" xfId="1" applyNumberFormat="1" applyFont="1" applyFill="1" applyBorder="1" applyProtection="1">
      <protection locked="0"/>
    </xf>
    <xf numFmtId="164" fontId="5" fillId="0" borderId="1" xfId="1" applyNumberFormat="1" applyFont="1" applyFill="1" applyBorder="1"/>
    <xf numFmtId="167" fontId="5" fillId="0" borderId="1" xfId="2" applyNumberFormat="1" applyFont="1" applyFill="1" applyBorder="1"/>
    <xf numFmtId="167" fontId="5" fillId="0" borderId="1" xfId="2" applyNumberFormat="1" applyFont="1" applyBorder="1"/>
    <xf numFmtId="167" fontId="5" fillId="0" borderId="19" xfId="2" applyNumberFormat="1" applyFont="1" applyBorder="1"/>
    <xf numFmtId="164" fontId="5" fillId="2" borderId="20" xfId="1" applyNumberFormat="1" applyFont="1" applyFill="1" applyBorder="1" applyProtection="1">
      <protection locked="0"/>
    </xf>
    <xf numFmtId="0" fontId="4" fillId="0" borderId="21" xfId="0" applyFont="1" applyBorder="1" applyAlignment="1">
      <alignment wrapText="1"/>
    </xf>
    <xf numFmtId="164" fontId="10" fillId="0" borderId="4" xfId="1" applyNumberFormat="1" applyFont="1" applyBorder="1"/>
    <xf numFmtId="0" fontId="10" fillId="0" borderId="4" xfId="0" applyFont="1" applyBorder="1"/>
    <xf numFmtId="167" fontId="10" fillId="0" borderId="4" xfId="2" applyNumberFormat="1" applyFont="1" applyBorder="1"/>
    <xf numFmtId="167" fontId="10" fillId="0" borderId="22" xfId="2" applyNumberFormat="1" applyFont="1" applyBorder="1"/>
    <xf numFmtId="0" fontId="2" fillId="0" borderId="0" xfId="0" applyFont="1" applyAlignment="1">
      <alignment horizontal="right"/>
    </xf>
    <xf numFmtId="167" fontId="5" fillId="0" borderId="0" xfId="2" applyNumberFormat="1" applyFont="1" applyFill="1"/>
    <xf numFmtId="166" fontId="5" fillId="0" borderId="0" xfId="0" applyNumberFormat="1" applyFont="1" applyBorder="1"/>
    <xf numFmtId="167" fontId="10" fillId="0" borderId="0" xfId="2" applyNumberFormat="1" applyFont="1" applyBorder="1"/>
    <xf numFmtId="168" fontId="10" fillId="0" borderId="0" xfId="3" applyNumberFormat="1" applyFont="1" applyFill="1"/>
    <xf numFmtId="43" fontId="5" fillId="0" borderId="0" xfId="1" applyFont="1"/>
    <xf numFmtId="44" fontId="5" fillId="0" borderId="0" xfId="0" applyNumberFormat="1" applyFont="1"/>
    <xf numFmtId="0" fontId="5" fillId="0" borderId="1" xfId="0" applyFont="1" applyBorder="1"/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7" fontId="5" fillId="0" borderId="0" xfId="0" applyNumberFormat="1" applyFont="1"/>
    <xf numFmtId="167" fontId="5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7" fontId="2" fillId="0" borderId="0" xfId="0" applyNumberFormat="1" applyFont="1" applyFill="1"/>
    <xf numFmtId="167" fontId="2" fillId="0" borderId="0" xfId="0" applyNumberFormat="1" applyFont="1" applyFill="1" applyBorder="1"/>
    <xf numFmtId="0" fontId="5" fillId="0" borderId="1" xfId="0" applyFont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167" fontId="5" fillId="0" borderId="5" xfId="2" applyNumberFormat="1" applyFont="1" applyBorder="1"/>
    <xf numFmtId="44" fontId="5" fillId="0" borderId="0" xfId="2" applyFont="1"/>
    <xf numFmtId="0" fontId="4" fillId="0" borderId="0" xfId="0" applyFont="1" applyBorder="1" applyAlignment="1">
      <alignment wrapText="1"/>
    </xf>
    <xf numFmtId="167" fontId="5" fillId="0" borderId="0" xfId="2" applyNumberFormat="1" applyFont="1"/>
    <xf numFmtId="0" fontId="4" fillId="0" borderId="0" xfId="0" applyFont="1" applyAlignment="1">
      <alignment wrapText="1"/>
    </xf>
    <xf numFmtId="167" fontId="5" fillId="0" borderId="0" xfId="2" applyNumberFormat="1" applyFont="1" applyBorder="1"/>
    <xf numFmtId="165" fontId="5" fillId="0" borderId="24" xfId="3" applyNumberFormat="1" applyFont="1" applyBorder="1"/>
    <xf numFmtId="0" fontId="8" fillId="0" borderId="0" xfId="0" applyFont="1"/>
    <xf numFmtId="44" fontId="5" fillId="0" borderId="0" xfId="2" applyFont="1" applyBorder="1"/>
    <xf numFmtId="9" fontId="8" fillId="0" borderId="0" xfId="3" applyFont="1" applyBorder="1"/>
    <xf numFmtId="9" fontId="5" fillId="0" borderId="0" xfId="3" applyFont="1" applyBorder="1"/>
    <xf numFmtId="0" fontId="4" fillId="0" borderId="1" xfId="0" applyFont="1" applyBorder="1" applyAlignment="1">
      <alignment horizontal="center"/>
    </xf>
    <xf numFmtId="164" fontId="2" fillId="2" borderId="4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6" fontId="5" fillId="2" borderId="1" xfId="0" applyNumberFormat="1" applyFont="1" applyFill="1" applyBorder="1"/>
    <xf numFmtId="0" fontId="12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5" fillId="3" borderId="2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/>
    <xf numFmtId="44" fontId="8" fillId="0" borderId="0" xfId="5" applyFont="1" applyBorder="1"/>
    <xf numFmtId="0" fontId="13" fillId="0" borderId="0" xfId="0" applyFont="1" applyBorder="1"/>
    <xf numFmtId="0" fontId="4" fillId="0" borderId="1" xfId="0" applyFont="1" applyBorder="1" applyAlignment="1">
      <alignment horizontal="center" wrapText="1"/>
    </xf>
    <xf numFmtId="9" fontId="4" fillId="0" borderId="1" xfId="3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167" fontId="2" fillId="0" borderId="1" xfId="5" applyNumberFormat="1" applyFont="1" applyFill="1" applyBorder="1" applyAlignment="1">
      <alignment wrapText="1"/>
    </xf>
    <xf numFmtId="167" fontId="2" fillId="0" borderId="1" xfId="5" applyNumberFormat="1" applyFont="1" applyFill="1" applyBorder="1"/>
    <xf numFmtId="167" fontId="2" fillId="4" borderId="1" xfId="5" applyNumberFormat="1" applyFont="1" applyFill="1" applyBorder="1"/>
    <xf numFmtId="165" fontId="2" fillId="0" borderId="4" xfId="3" applyNumberFormat="1" applyFont="1" applyFill="1" applyBorder="1"/>
    <xf numFmtId="0" fontId="4" fillId="0" borderId="1" xfId="0" applyFont="1" applyBorder="1"/>
    <xf numFmtId="167" fontId="4" fillId="0" borderId="12" xfId="5" applyNumberFormat="1" applyFont="1" applyBorder="1"/>
    <xf numFmtId="44" fontId="4" fillId="0" borderId="12" xfId="5" applyFont="1" applyBorder="1" applyAlignment="1">
      <alignment horizontal="center"/>
    </xf>
    <xf numFmtId="0" fontId="11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5" fillId="2" borderId="23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Alignment="1"/>
    <xf numFmtId="0" fontId="0" fillId="0" borderId="0" xfId="0" applyAlignment="1"/>
    <xf numFmtId="167" fontId="10" fillId="0" borderId="0" xfId="5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6">
    <cellStyle name="Comma" xfId="1" builtinId="3"/>
    <cellStyle name="Currency" xfId="2" builtinId="4"/>
    <cellStyle name="Currency 2" xfId="5"/>
    <cellStyle name="Normal" xfId="0" builtinId="0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304806</xdr:colOff>
      <xdr:row>8</xdr:row>
      <xdr:rowOff>103773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58256" cy="16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4</xdr:col>
      <xdr:colOff>1161220</xdr:colOff>
      <xdr:row>8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88574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4</xdr:row>
      <xdr:rowOff>0</xdr:rowOff>
    </xdr:from>
    <xdr:to>
      <xdr:col>4</xdr:col>
      <xdr:colOff>952500</xdr:colOff>
      <xdr:row>7</xdr:row>
      <xdr:rowOff>161925</xdr:rowOff>
    </xdr:to>
    <xdr:sp macro="" textlink="">
      <xdr:nvSpPr>
        <xdr:cNvPr id="3" name="Rectangle 2"/>
        <xdr:cNvSpPr/>
      </xdr:nvSpPr>
      <xdr:spPr>
        <a:xfrm>
          <a:off x="28575" y="762000"/>
          <a:ext cx="86201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1</xdr:row>
      <xdr:rowOff>0</xdr:rowOff>
    </xdr:from>
    <xdr:to>
      <xdr:col>2</xdr:col>
      <xdr:colOff>920906</xdr:colOff>
      <xdr:row>2</xdr:row>
      <xdr:rowOff>60451</xdr:rowOff>
    </xdr:to>
    <xdr:sp macro="" textlink="">
      <xdr:nvSpPr>
        <xdr:cNvPr id="4" name="Rectangle 3"/>
        <xdr:cNvSpPr/>
      </xdr:nvSpPr>
      <xdr:spPr>
        <a:xfrm>
          <a:off x="638175" y="190500"/>
          <a:ext cx="455945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1</xdr:row>
      <xdr:rowOff>19050</xdr:rowOff>
    </xdr:from>
    <xdr:to>
      <xdr:col>0</xdr:col>
      <xdr:colOff>598832</xdr:colOff>
      <xdr:row>2</xdr:row>
      <xdr:rowOff>124063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209550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%20of%20Service\2020%20Cost%20of%20Service\Exhibit%209%20-%20Deferral%20and%20Variance%20Accounts\Working%20Papers\GA%20Analysis%20Workform\Working%20Papers\GA_Analysis_Workform_20180712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List"/>
      <sheetName val="GA Analysis "/>
      <sheetName val="GA 2014"/>
      <sheetName val="GA 2015"/>
      <sheetName val="GA 2016"/>
      <sheetName val="GA 2017"/>
      <sheetName val="GA Rates"/>
      <sheetName val="2 1 5 TotalConsumptionData_Dist"/>
    </sheetNames>
    <sheetDataSet>
      <sheetData sheetId="0"/>
      <sheetData sheetId="1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COLLUS POWERSTREAM CORP.</v>
          </cell>
        </row>
        <row r="11">
          <cell r="A11" t="str">
            <v>COOPERATIVE HYDRO EMBRUN INC.</v>
          </cell>
        </row>
        <row r="12">
          <cell r="A12" t="str">
            <v>E.L.K.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ERIE THAMES POWERLINES CORPORATION</v>
          </cell>
        </row>
        <row r="17">
          <cell r="A17" t="str">
            <v>ESPANOLA REGIONAL HYDRO DISTRIBUTION CORPORATION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GREATER SUDBURY HYDRO INC.</v>
          </cell>
        </row>
        <row r="22">
          <cell r="A22" t="str">
            <v>GRIMSBY POWER INCORPORATED</v>
          </cell>
        </row>
        <row r="23">
          <cell r="A23" t="str">
            <v>GUELPH HYDRO ELECTRIC SYSTEMS INC.</v>
          </cell>
        </row>
        <row r="24">
          <cell r="A24" t="str">
            <v>HALTON HILLS HYDRO INC.</v>
          </cell>
        </row>
        <row r="25">
          <cell r="A25" t="str">
            <v>HEARST POWER DISTRIBUTION COMPANY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</row>
        <row r="29">
          <cell r="A29" t="str">
            <v>HYDRO ONE REMOTE COMMUNITIES INC.</v>
          </cell>
        </row>
        <row r="30">
          <cell r="A30" t="str">
            <v>HYDRO OTTAWA LIMITED</v>
          </cell>
        </row>
        <row r="31">
          <cell r="A31" t="str">
            <v>INNPOWER CORPORATION</v>
          </cell>
        </row>
        <row r="32">
          <cell r="A32" t="str">
            <v>KENORA HYDRO ELECTRIC CORPORATION LTD.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MIDLAND POWER UTILITY CORPORATION</v>
          </cell>
        </row>
        <row r="39">
          <cell r="A39" t="str">
            <v>MILTON HYDRO DISTRIBUTION INC.</v>
          </cell>
        </row>
        <row r="40">
          <cell r="A40" t="str">
            <v>NEWMARKET - TAY POWER DISTRIBUTION LTD.</v>
          </cell>
        </row>
        <row r="41">
          <cell r="A41" t="str">
            <v>NIAGARA PENINSULA ENERGY INC.</v>
          </cell>
        </row>
        <row r="42">
          <cell r="A42" t="str">
            <v>NIAGARA-ON-THE-LAKE HYDRO INC.</v>
          </cell>
        </row>
        <row r="43">
          <cell r="A43" t="str">
            <v>NORTH BAY HYDRO DISTRIBUTION LIMITED</v>
          </cell>
        </row>
        <row r="44">
          <cell r="A44" t="str">
            <v>NORTHERN ONTARIO WIRES INC.</v>
          </cell>
        </row>
        <row r="45">
          <cell r="A45" t="str">
            <v>OAKVILLE HYDRO ELECTRICITY DISTRIBUTION INC.</v>
          </cell>
        </row>
        <row r="46">
          <cell r="A46" t="str">
            <v>ORANGEVILLE HYDRO LIMITED</v>
          </cell>
        </row>
        <row r="47">
          <cell r="A47" t="str">
            <v>ORILLIA POWER DISTRIBUTION CORPORATION</v>
          </cell>
        </row>
        <row r="48">
          <cell r="A48" t="str">
            <v>OSHAWA PUC NETWORKS INC.</v>
          </cell>
        </row>
        <row r="49">
          <cell r="A49" t="str">
            <v>OTTAWA RIVER POWER CORPORATION</v>
          </cell>
        </row>
        <row r="50">
          <cell r="A50" t="str">
            <v>PETERBOROUGH DISTRIBUTION INCORPORATED</v>
          </cell>
        </row>
        <row r="51">
          <cell r="A51" t="str">
            <v>PUC DISTRIBUTION INC.</v>
          </cell>
        </row>
        <row r="52">
          <cell r="A52" t="str">
            <v>RENFREW HYDRO INC.</v>
          </cell>
        </row>
        <row r="53">
          <cell r="A53" t="str">
            <v>RIDEAU ST. LAWRENCE DISTRIBUTION INC.</v>
          </cell>
        </row>
        <row r="54">
          <cell r="A54" t="str">
            <v>SIOUX LOOKOUT HYDRO INC.</v>
          </cell>
        </row>
        <row r="55">
          <cell r="A55" t="str">
            <v>ST. THOMAS ENERGY INC.</v>
          </cell>
        </row>
        <row r="56">
          <cell r="A56" t="str">
            <v>THUNDER BAY HYDRO ELECTRICITY DISTRIBUTION INC.</v>
          </cell>
        </row>
        <row r="57">
          <cell r="A57" t="str">
            <v>TILLSONBURG HYDRO INC.</v>
          </cell>
        </row>
        <row r="58">
          <cell r="A58" t="str">
            <v>TORONTO HYDRO-ELECTRIC SYSTEM LIMITED</v>
          </cell>
        </row>
        <row r="59">
          <cell r="A59" t="str">
            <v>VERIDIAN CONNECTIONS INC.</v>
          </cell>
        </row>
        <row r="60">
          <cell r="A60" t="str">
            <v>WASAGA DISTRIBUTION INC.</v>
          </cell>
        </row>
        <row r="61">
          <cell r="A61" t="str">
            <v>WATERLOO NORTH HYDRO INC.</v>
          </cell>
        </row>
        <row r="62">
          <cell r="A62" t="str">
            <v>WELLAND HYDRO-ELECTRIC SYSTEM CORP.</v>
          </cell>
        </row>
        <row r="63">
          <cell r="A63" t="str">
            <v>WELLINGTON NORTH POWER INC.</v>
          </cell>
        </row>
        <row r="64">
          <cell r="A64" t="str">
            <v>WEST COAST HURON ENERGY INC.</v>
          </cell>
        </row>
        <row r="65">
          <cell r="A65" t="str">
            <v>WESTARIO POWER INC.</v>
          </cell>
        </row>
        <row r="66">
          <cell r="A66" t="str">
            <v>WHITBY HYDRO ELECTRIC CORPORATION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30"/>
  <sheetViews>
    <sheetView workbookViewId="0">
      <selection activeCell="A31" sqref="A31"/>
    </sheetView>
  </sheetViews>
  <sheetFormatPr defaultColWidth="9.109375" defaultRowHeight="13.2" x14ac:dyDescent="0.25"/>
  <cols>
    <col min="1" max="1" width="10.33203125" customWidth="1"/>
    <col min="2" max="2" width="53.88671875" customWidth="1"/>
    <col min="3" max="3" width="64.109375" customWidth="1"/>
    <col min="4" max="4" width="23.109375" customWidth="1"/>
    <col min="5" max="5" width="19.109375" customWidth="1"/>
    <col min="6" max="6" width="24.44140625" customWidth="1"/>
    <col min="7" max="7" width="15.88671875" customWidth="1"/>
    <col min="8" max="8" width="18.109375" customWidth="1"/>
    <col min="9" max="9" width="17.6640625" customWidth="1"/>
    <col min="10" max="10" width="17.33203125" customWidth="1"/>
    <col min="11" max="11" width="18.109375" customWidth="1"/>
    <col min="12" max="12" width="10.6640625" customWidth="1"/>
    <col min="13" max="13" width="10.33203125" customWidth="1"/>
    <col min="14" max="14" width="11.88671875" customWidth="1"/>
    <col min="15" max="15" width="10.6640625" customWidth="1"/>
    <col min="16" max="16" width="10.33203125" customWidth="1"/>
    <col min="17" max="17" width="10.6640625" customWidth="1"/>
    <col min="18" max="18" width="10.5546875" customWidth="1"/>
    <col min="19" max="19" width="11" customWidth="1"/>
    <col min="20" max="20" width="13" customWidth="1"/>
    <col min="21" max="21" width="10.88671875" customWidth="1"/>
    <col min="22" max="22" width="11.33203125" customWidth="1"/>
  </cols>
  <sheetData>
    <row r="10" spans="1:6" ht="14.4" x14ac:dyDescent="0.3">
      <c r="D10" s="83" t="s">
        <v>82</v>
      </c>
    </row>
    <row r="12" spans="1:6" s="4" customFormat="1" ht="13.8" x14ac:dyDescent="0.25">
      <c r="A12" s="18" t="s">
        <v>83</v>
      </c>
      <c r="B12" s="1"/>
      <c r="C12" s="18"/>
    </row>
    <row r="13" spans="1:6" s="4" customFormat="1" ht="13.8" x14ac:dyDescent="0.25">
      <c r="A13" s="1"/>
      <c r="B13" s="1"/>
      <c r="C13" s="1"/>
    </row>
    <row r="14" spans="1:6" s="4" customFormat="1" ht="13.8" x14ac:dyDescent="0.25">
      <c r="A14" s="1"/>
      <c r="B14" s="1" t="s">
        <v>84</v>
      </c>
      <c r="C14" s="84"/>
      <c r="D14" s="1"/>
      <c r="E14" s="1"/>
      <c r="F14" s="1"/>
    </row>
    <row r="15" spans="1:6" s="4" customFormat="1" ht="13.8" x14ac:dyDescent="0.25">
      <c r="A15" s="1"/>
      <c r="B15" s="1" t="s">
        <v>85</v>
      </c>
      <c r="C15" s="85"/>
      <c r="D15" s="1"/>
      <c r="E15" s="1"/>
      <c r="F15" s="1"/>
    </row>
    <row r="16" spans="1:6" s="4" customFormat="1" ht="14.4" thickBot="1" x14ac:dyDescent="0.3">
      <c r="A16" s="1"/>
      <c r="B16" s="86"/>
      <c r="C16" s="86"/>
    </row>
    <row r="17" spans="1:9" s="4" customFormat="1" ht="15" thickTop="1" thickBot="1" x14ac:dyDescent="0.3">
      <c r="A17" s="87"/>
      <c r="B17" s="88" t="s">
        <v>86</v>
      </c>
      <c r="C17" s="89" t="s">
        <v>98</v>
      </c>
    </row>
    <row r="18" spans="1:9" s="4" customFormat="1" ht="13.8" x14ac:dyDescent="0.25">
      <c r="A18" s="1"/>
      <c r="B18" s="86"/>
      <c r="C18" s="86"/>
      <c r="D18" s="1"/>
      <c r="E18" s="1"/>
      <c r="F18" s="1"/>
    </row>
    <row r="19" spans="1:9" s="4" customFormat="1" ht="13.8" x14ac:dyDescent="0.25">
      <c r="A19" s="1" t="s">
        <v>87</v>
      </c>
      <c r="B19" s="86" t="s">
        <v>88</v>
      </c>
      <c r="C19"/>
      <c r="D19" s="1"/>
      <c r="E19" s="1"/>
      <c r="F19" s="1"/>
    </row>
    <row r="20" spans="1:9" x14ac:dyDescent="0.25">
      <c r="C20" s="104">
        <v>2018</v>
      </c>
    </row>
    <row r="26" spans="1:9" ht="13.8" x14ac:dyDescent="0.25">
      <c r="A26" s="4" t="s">
        <v>89</v>
      </c>
      <c r="B26" s="90" t="s">
        <v>90</v>
      </c>
      <c r="C26" s="91"/>
      <c r="D26" s="77"/>
      <c r="E26" s="4"/>
      <c r="F26" s="4"/>
      <c r="G26" s="4"/>
      <c r="H26" s="4"/>
      <c r="I26" s="4"/>
    </row>
    <row r="27" spans="1:9" ht="13.8" x14ac:dyDescent="0.25">
      <c r="A27" s="4"/>
      <c r="B27" s="92"/>
      <c r="C27" s="91"/>
      <c r="D27" s="77"/>
      <c r="E27" s="4"/>
      <c r="F27" s="4"/>
      <c r="G27" s="4"/>
      <c r="H27" s="4"/>
      <c r="I27" s="4"/>
    </row>
    <row r="28" spans="1:9" ht="69" x14ac:dyDescent="0.25">
      <c r="A28" s="4"/>
      <c r="B28" s="79" t="s">
        <v>2</v>
      </c>
      <c r="C28" s="93" t="s">
        <v>91</v>
      </c>
      <c r="D28" s="93" t="s">
        <v>92</v>
      </c>
      <c r="E28" s="93" t="s">
        <v>93</v>
      </c>
      <c r="F28" s="94" t="s">
        <v>94</v>
      </c>
      <c r="G28" s="93" t="s">
        <v>79</v>
      </c>
      <c r="H28" s="95" t="s">
        <v>95</v>
      </c>
      <c r="I28" s="93" t="s">
        <v>80</v>
      </c>
    </row>
    <row r="29" spans="1:9" ht="14.4" thickBot="1" x14ac:dyDescent="0.3">
      <c r="A29" s="4"/>
      <c r="B29" s="96">
        <v>2018</v>
      </c>
      <c r="C29" s="97">
        <f>'2018 GA'!K51</f>
        <v>-836734.56220369227</v>
      </c>
      <c r="D29" s="97">
        <f>'2018 GA'!C62</f>
        <v>-2132578.9300000002</v>
      </c>
      <c r="E29" s="98">
        <f>SUM('2018 GA'!C63:C75)</f>
        <v>727730.29116106383</v>
      </c>
      <c r="F29" s="99">
        <f>'2018 GA'!C76</f>
        <v>-1404848.6388389361</v>
      </c>
      <c r="G29" s="98">
        <f>F29-C29</f>
        <v>-568114.07663524384</v>
      </c>
      <c r="H29" s="98">
        <f>'2018 GA'!J51</f>
        <v>57157412.972627245</v>
      </c>
      <c r="I29" s="100">
        <f>IF(ISERROR(G29/H29),0,G29/H29)</f>
        <v>-9.9394644909368869E-3</v>
      </c>
    </row>
    <row r="30" spans="1:9" ht="14.4" thickBot="1" x14ac:dyDescent="0.3">
      <c r="A30" s="4"/>
      <c r="B30" s="101" t="s">
        <v>96</v>
      </c>
      <c r="C30" s="102">
        <f t="shared" ref="C30:H30" si="0">SUM(C29:C29)</f>
        <v>-836734.56220369227</v>
      </c>
      <c r="D30" s="102">
        <f t="shared" si="0"/>
        <v>-2132578.9300000002</v>
      </c>
      <c r="E30" s="102">
        <f t="shared" si="0"/>
        <v>727730.29116106383</v>
      </c>
      <c r="F30" s="102">
        <f t="shared" si="0"/>
        <v>-1404848.6388389361</v>
      </c>
      <c r="G30" s="102">
        <f t="shared" si="0"/>
        <v>-568114.07663524384</v>
      </c>
      <c r="H30" s="102">
        <f t="shared" si="0"/>
        <v>57157412.972627245</v>
      </c>
      <c r="I30" s="103" t="s">
        <v>97</v>
      </c>
    </row>
  </sheetData>
  <dataValidations count="1">
    <dataValidation type="list" allowBlank="1" showInputMessage="1" showErrorMessage="1" sqref="C17">
      <formula1>ListOfLDC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W81"/>
  <sheetViews>
    <sheetView tabSelected="1" topLeftCell="A65" workbookViewId="0">
      <selection activeCell="C71" sqref="C71"/>
    </sheetView>
  </sheetViews>
  <sheetFormatPr defaultColWidth="9.109375" defaultRowHeight="13.2" x14ac:dyDescent="0.25"/>
  <cols>
    <col min="1" max="1" width="10.33203125" customWidth="1"/>
    <col min="2" max="2" width="53.88671875" customWidth="1"/>
    <col min="3" max="3" width="28.109375" customWidth="1"/>
    <col min="4" max="4" width="23.109375" customWidth="1"/>
    <col min="5" max="5" width="19.109375" customWidth="1"/>
    <col min="6" max="6" width="24.44140625" customWidth="1"/>
    <col min="7" max="7" width="15.88671875" customWidth="1"/>
    <col min="8" max="8" width="18.109375" customWidth="1"/>
    <col min="9" max="9" width="17.6640625" customWidth="1"/>
    <col min="10" max="10" width="17.33203125" customWidth="1"/>
    <col min="11" max="11" width="18.109375" customWidth="1"/>
    <col min="12" max="12" width="10.6640625" customWidth="1"/>
    <col min="13" max="13" width="10.33203125" customWidth="1"/>
    <col min="14" max="14" width="11.88671875" customWidth="1"/>
    <col min="15" max="15" width="10.6640625" customWidth="1"/>
    <col min="16" max="16" width="10.33203125" customWidth="1"/>
    <col min="17" max="17" width="10.6640625" customWidth="1"/>
    <col min="18" max="18" width="10.5546875" customWidth="1"/>
    <col min="19" max="19" width="11" customWidth="1"/>
    <col min="20" max="20" width="13" customWidth="1"/>
    <col min="21" max="21" width="10.88671875" customWidth="1"/>
    <col min="22" max="22" width="11.33203125" customWidth="1"/>
  </cols>
  <sheetData>
    <row r="12" spans="1:19" s="4" customFormat="1" ht="13.8" x14ac:dyDescent="0.25">
      <c r="A12" s="1" t="s">
        <v>0</v>
      </c>
      <c r="B12" s="2" t="s">
        <v>1</v>
      </c>
      <c r="C12" s="3"/>
      <c r="D12" s="3"/>
      <c r="E12" s="3"/>
      <c r="F12" s="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13.8" x14ac:dyDescent="0.25">
      <c r="A13" s="1"/>
      <c r="B13" s="109" t="s">
        <v>2</v>
      </c>
      <c r="C13" s="109"/>
      <c r="D13" s="6">
        <v>2018</v>
      </c>
      <c r="E13" s="110"/>
      <c r="F13" s="11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9" s="4" customFormat="1" ht="14.4" thickBot="1" x14ac:dyDescent="0.3">
      <c r="A14" s="1"/>
      <c r="B14" s="7" t="s">
        <v>3</v>
      </c>
      <c r="C14" s="7" t="s">
        <v>4</v>
      </c>
      <c r="D14" s="80">
        <v>2190798735</v>
      </c>
      <c r="E14" s="8" t="s">
        <v>5</v>
      </c>
      <c r="F14" s="9">
        <v>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9" s="4" customFormat="1" ht="14.4" thickBot="1" x14ac:dyDescent="0.3">
      <c r="B15" s="7" t="s">
        <v>6</v>
      </c>
      <c r="C15" s="7" t="s">
        <v>7</v>
      </c>
      <c r="D15" s="80">
        <v>975320389</v>
      </c>
      <c r="E15" s="8" t="s">
        <v>5</v>
      </c>
      <c r="F15" s="10">
        <f>IFERROR(D15/$D$14,0)</f>
        <v>0.44518940668458984</v>
      </c>
    </row>
    <row r="16" spans="1:19" s="4" customFormat="1" ht="14.4" thickBot="1" x14ac:dyDescent="0.3">
      <c r="B16" s="7" t="s">
        <v>8</v>
      </c>
      <c r="C16" s="7" t="s">
        <v>9</v>
      </c>
      <c r="D16" s="80">
        <v>1215478347</v>
      </c>
      <c r="E16" s="8" t="s">
        <v>5</v>
      </c>
      <c r="F16" s="10">
        <f>IFERROR(D16/$D$14,0)</f>
        <v>0.5548105937718647</v>
      </c>
    </row>
    <row r="17" spans="1:11" s="4" customFormat="1" ht="14.4" thickBot="1" x14ac:dyDescent="0.3">
      <c r="B17" s="7" t="s">
        <v>10</v>
      </c>
      <c r="C17" s="7" t="s">
        <v>11</v>
      </c>
      <c r="D17" s="80">
        <v>614300194</v>
      </c>
      <c r="E17" s="8" t="s">
        <v>5</v>
      </c>
      <c r="F17" s="10">
        <f>IFERROR(D17/$D$14,0)</f>
        <v>0.28040010439388902</v>
      </c>
    </row>
    <row r="18" spans="1:11" s="4" customFormat="1" ht="13.8" x14ac:dyDescent="0.25">
      <c r="B18" s="7" t="s">
        <v>12</v>
      </c>
      <c r="C18" s="7" t="s">
        <v>13</v>
      </c>
      <c r="D18" s="81">
        <v>601178153</v>
      </c>
      <c r="E18" s="8" t="s">
        <v>5</v>
      </c>
      <c r="F18" s="10">
        <f>IFERROR(D18/$D$14,0)</f>
        <v>0.27441048937797563</v>
      </c>
      <c r="G18" s="11"/>
      <c r="H18" s="11"/>
    </row>
    <row r="19" spans="1:11" s="4" customFormat="1" ht="34.5" customHeight="1" x14ac:dyDescent="0.25">
      <c r="B19" s="112" t="s">
        <v>14</v>
      </c>
      <c r="C19" s="112"/>
      <c r="D19" s="112"/>
      <c r="E19" s="112"/>
      <c r="F19" s="112"/>
      <c r="G19" s="113"/>
      <c r="H19" s="113"/>
    </row>
    <row r="20" spans="1:11" s="4" customFormat="1" ht="13.8" x14ac:dyDescent="0.25">
      <c r="D20" s="12"/>
      <c r="E20" s="13"/>
      <c r="F20" s="13"/>
      <c r="G20" s="13"/>
    </row>
    <row r="21" spans="1:11" s="4" customFormat="1" ht="13.8" x14ac:dyDescent="0.25">
      <c r="A21" s="4" t="s">
        <v>15</v>
      </c>
      <c r="B21" s="14" t="s">
        <v>16</v>
      </c>
    </row>
    <row r="22" spans="1:11" s="4" customFormat="1" ht="13.8" x14ac:dyDescent="0.25">
      <c r="B22" s="14"/>
    </row>
    <row r="23" spans="1:11" s="4" customFormat="1" ht="13.8" x14ac:dyDescent="0.25">
      <c r="B23" s="15" t="s">
        <v>17</v>
      </c>
      <c r="C23" s="16" t="s">
        <v>81</v>
      </c>
      <c r="E23" s="5"/>
      <c r="F23" s="13"/>
      <c r="G23" s="13"/>
      <c r="H23" s="13"/>
      <c r="I23" s="13"/>
      <c r="J23" s="13"/>
      <c r="K23" s="13"/>
    </row>
    <row r="24" spans="1:11" s="4" customFormat="1" ht="13.8" x14ac:dyDescent="0.25">
      <c r="E24" s="5"/>
      <c r="F24" s="13"/>
      <c r="G24" s="13"/>
      <c r="H24" s="13"/>
      <c r="I24" s="13"/>
      <c r="J24" s="13"/>
      <c r="K24" s="13"/>
    </row>
    <row r="25" spans="1:11" s="4" customFormat="1" ht="13.8" x14ac:dyDescent="0.25">
      <c r="B25" s="114" t="s">
        <v>18</v>
      </c>
      <c r="C25" s="115"/>
      <c r="D25" s="115"/>
      <c r="E25" s="115"/>
      <c r="F25" s="115"/>
    </row>
    <row r="26" spans="1:11" s="4" customFormat="1" ht="15" customHeight="1" x14ac:dyDescent="0.25">
      <c r="B26" s="17"/>
      <c r="C26" s="17"/>
      <c r="D26" s="17"/>
      <c r="E26" s="17"/>
      <c r="F26" s="17"/>
      <c r="G26" s="17"/>
      <c r="H26" s="17"/>
    </row>
    <row r="27" spans="1:11" s="4" customFormat="1" ht="15" hidden="1" customHeight="1" x14ac:dyDescent="0.25">
      <c r="B27" s="17"/>
      <c r="C27" s="17"/>
      <c r="D27" s="17"/>
      <c r="E27" s="17"/>
      <c r="F27" s="17"/>
      <c r="G27" s="17"/>
      <c r="H27" s="17"/>
    </row>
    <row r="28" spans="1:11" s="4" customFormat="1" ht="15" hidden="1" customHeight="1" x14ac:dyDescent="0.25">
      <c r="B28" s="17"/>
      <c r="C28" s="17"/>
      <c r="D28" s="17"/>
      <c r="E28" s="17"/>
      <c r="F28" s="17"/>
      <c r="G28" s="17"/>
      <c r="H28" s="17"/>
    </row>
    <row r="29" spans="1:11" s="4" customFormat="1" ht="15" hidden="1" customHeight="1" x14ac:dyDescent="0.25">
      <c r="B29" s="17"/>
      <c r="C29" s="17"/>
      <c r="D29" s="17"/>
      <c r="E29" s="17"/>
      <c r="F29" s="17"/>
      <c r="G29" s="17"/>
      <c r="H29" s="17"/>
    </row>
    <row r="30" spans="1:11" s="4" customFormat="1" ht="14.25" hidden="1" customHeight="1" x14ac:dyDescent="0.25">
      <c r="B30" s="17"/>
      <c r="C30" s="17"/>
      <c r="D30" s="17"/>
      <c r="E30" s="17"/>
      <c r="F30" s="17"/>
      <c r="G30" s="17"/>
      <c r="H30" s="17"/>
    </row>
    <row r="31" spans="1:11" s="4" customFormat="1" ht="14.25" hidden="1" customHeight="1" x14ac:dyDescent="0.25">
      <c r="B31" s="17"/>
      <c r="C31" s="17"/>
      <c r="D31" s="17"/>
      <c r="E31" s="17"/>
      <c r="F31" s="17"/>
      <c r="G31" s="17"/>
      <c r="H31" s="17"/>
    </row>
    <row r="32" spans="1:11" s="13" customFormat="1" ht="14.25" hidden="1" customHeight="1" x14ac:dyDescent="0.25">
      <c r="B32" s="17"/>
      <c r="C32" s="17"/>
      <c r="D32" s="17"/>
      <c r="E32" s="17"/>
      <c r="F32" s="17"/>
      <c r="G32" s="17"/>
      <c r="H32" s="17"/>
    </row>
    <row r="33" spans="1:23" s="13" customFormat="1" ht="14.25" hidden="1" customHeight="1" x14ac:dyDescent="0.25">
      <c r="B33" s="17"/>
      <c r="C33" s="17"/>
      <c r="D33" s="17"/>
      <c r="E33" s="17"/>
      <c r="F33" s="17"/>
      <c r="G33" s="17"/>
      <c r="H33" s="17"/>
    </row>
    <row r="34" spans="1:23" s="4" customFormat="1" ht="13.8" x14ac:dyDescent="0.25"/>
    <row r="35" spans="1:23" s="4" customFormat="1" ht="13.8" x14ac:dyDescent="0.25">
      <c r="A35" s="4" t="s">
        <v>19</v>
      </c>
      <c r="B35" s="18" t="s">
        <v>20</v>
      </c>
      <c r="C35" s="14"/>
    </row>
    <row r="36" spans="1:23" s="4" customFormat="1" ht="14.4" thickBot="1" x14ac:dyDescent="0.3">
      <c r="B36" s="15" t="s">
        <v>2</v>
      </c>
      <c r="C36" s="19">
        <v>2018</v>
      </c>
      <c r="D36" s="5"/>
      <c r="E36" s="5"/>
      <c r="F36" s="20"/>
      <c r="G36" s="21"/>
      <c r="H36" s="21"/>
      <c r="I36" s="21"/>
      <c r="J36" s="21"/>
      <c r="K36" s="21"/>
      <c r="N36"/>
      <c r="O36"/>
      <c r="P36"/>
      <c r="Q36"/>
      <c r="R36"/>
      <c r="S36"/>
      <c r="T36"/>
      <c r="U36"/>
      <c r="V36"/>
      <c r="W36"/>
    </row>
    <row r="37" spans="1:23" s="22" customFormat="1" ht="80.25" customHeight="1" thickBot="1" x14ac:dyDescent="0.3">
      <c r="B37" s="23" t="s">
        <v>21</v>
      </c>
      <c r="C37" s="24" t="s">
        <v>22</v>
      </c>
      <c r="D37" s="25" t="s">
        <v>23</v>
      </c>
      <c r="E37" s="26" t="s">
        <v>24</v>
      </c>
      <c r="F37" s="27" t="s">
        <v>25</v>
      </c>
      <c r="G37" s="28" t="s">
        <v>26</v>
      </c>
      <c r="H37" s="28" t="s">
        <v>27</v>
      </c>
      <c r="I37" s="28" t="s">
        <v>28</v>
      </c>
      <c r="J37" s="28" t="s">
        <v>29</v>
      </c>
      <c r="K37" s="29" t="s">
        <v>30</v>
      </c>
      <c r="N37"/>
      <c r="O37"/>
      <c r="P37"/>
      <c r="Q37"/>
      <c r="R37"/>
      <c r="S37"/>
      <c r="T37"/>
      <c r="U37"/>
      <c r="V37"/>
      <c r="W37"/>
    </row>
    <row r="38" spans="1:23" s="22" customFormat="1" ht="13.8" x14ac:dyDescent="0.25">
      <c r="B38" s="30"/>
      <c r="C38" s="31" t="s">
        <v>31</v>
      </c>
      <c r="D38" s="31" t="s">
        <v>32</v>
      </c>
      <c r="E38" s="32" t="s">
        <v>33</v>
      </c>
      <c r="F38" s="32" t="s">
        <v>34</v>
      </c>
      <c r="G38" s="32" t="s">
        <v>35</v>
      </c>
      <c r="H38" s="33" t="s">
        <v>36</v>
      </c>
      <c r="I38" s="32" t="s">
        <v>37</v>
      </c>
      <c r="J38" s="33" t="s">
        <v>38</v>
      </c>
      <c r="K38" s="34" t="s">
        <v>39</v>
      </c>
      <c r="N38"/>
      <c r="O38"/>
      <c r="P38"/>
      <c r="Q38"/>
      <c r="R38"/>
      <c r="S38"/>
      <c r="T38"/>
      <c r="U38"/>
      <c r="V38"/>
      <c r="W38"/>
    </row>
    <row r="39" spans="1:23" s="4" customFormat="1" ht="13.8" x14ac:dyDescent="0.25">
      <c r="B39" s="35" t="s">
        <v>40</v>
      </c>
      <c r="C39" s="36">
        <v>52482536.029999897</v>
      </c>
      <c r="D39" s="36">
        <v>50945767.129999898</v>
      </c>
      <c r="E39" s="36">
        <v>52908992.709999979</v>
      </c>
      <c r="F39" s="38">
        <f>C39-D39+E39</f>
        <v>54445761.609999977</v>
      </c>
      <c r="G39" s="82">
        <v>8.7770000000000001E-2</v>
      </c>
      <c r="H39" s="39">
        <f>F39*G39</f>
        <v>4778704.4965096982</v>
      </c>
      <c r="I39" s="82">
        <v>6.7360000000000003E-2</v>
      </c>
      <c r="J39" s="40">
        <f>F39*I39</f>
        <v>3667466.5020495988</v>
      </c>
      <c r="K39" s="41">
        <f>J39-H39</f>
        <v>-1111237.9944600994</v>
      </c>
      <c r="N39"/>
      <c r="O39"/>
      <c r="P39"/>
      <c r="Q39"/>
      <c r="R39"/>
      <c r="S39"/>
      <c r="T39"/>
      <c r="U39"/>
      <c r="V39"/>
      <c r="W39"/>
    </row>
    <row r="40" spans="1:23" s="4" customFormat="1" ht="13.8" x14ac:dyDescent="0.25">
      <c r="B40" s="35" t="s">
        <v>41</v>
      </c>
      <c r="C40" s="36">
        <v>53627686.069999978</v>
      </c>
      <c r="D40" s="36">
        <v>53627686.069999978</v>
      </c>
      <c r="E40" s="36">
        <v>48064917.769999959</v>
      </c>
      <c r="F40" s="38">
        <f t="shared" ref="F40:F50" si="0">C40-D40+E40</f>
        <v>48064917.769999959</v>
      </c>
      <c r="G40" s="82">
        <v>7.3329999999999992E-2</v>
      </c>
      <c r="H40" s="39">
        <f t="shared" ref="H40:H50" si="1">F40*G40</f>
        <v>3524600.4200740964</v>
      </c>
      <c r="I40" s="82">
        <v>8.1670000000000006E-2</v>
      </c>
      <c r="J40" s="40">
        <f t="shared" ref="J40:J50" si="2">F40*I40</f>
        <v>3925461.8342758971</v>
      </c>
      <c r="K40" s="41">
        <f t="shared" ref="K40:K50" si="3">J40-H40</f>
        <v>400861.41420180071</v>
      </c>
      <c r="N40"/>
      <c r="O40"/>
      <c r="P40"/>
      <c r="Q40"/>
      <c r="R40"/>
      <c r="S40"/>
      <c r="T40"/>
      <c r="U40"/>
      <c r="V40"/>
      <c r="W40"/>
    </row>
    <row r="41" spans="1:23" s="4" customFormat="1" ht="13.8" x14ac:dyDescent="0.25">
      <c r="B41" s="35" t="s">
        <v>42</v>
      </c>
      <c r="C41" s="36">
        <v>51275059.60999997</v>
      </c>
      <c r="D41" s="36">
        <v>49936497.589999966</v>
      </c>
      <c r="E41" s="37">
        <v>50941323.459999979</v>
      </c>
      <c r="F41" s="38">
        <f t="shared" si="0"/>
        <v>52279885.479999982</v>
      </c>
      <c r="G41" s="82">
        <v>7.8769999999999993E-2</v>
      </c>
      <c r="H41" s="39">
        <f t="shared" si="1"/>
        <v>4118086.5792595982</v>
      </c>
      <c r="I41" s="82">
        <v>9.4810000000000005E-2</v>
      </c>
      <c r="J41" s="40">
        <f t="shared" si="2"/>
        <v>4956655.9423587983</v>
      </c>
      <c r="K41" s="41">
        <f t="shared" si="3"/>
        <v>838569.36309920019</v>
      </c>
      <c r="N41"/>
      <c r="O41"/>
      <c r="P41"/>
      <c r="Q41"/>
      <c r="R41"/>
      <c r="S41"/>
      <c r="T41"/>
      <c r="U41"/>
      <c r="V41"/>
      <c r="W41"/>
    </row>
    <row r="42" spans="1:23" s="4" customFormat="1" ht="13.8" x14ac:dyDescent="0.25">
      <c r="B42" s="35" t="s">
        <v>43</v>
      </c>
      <c r="C42" s="36">
        <v>49692785.289999977</v>
      </c>
      <c r="D42" s="37">
        <v>48598207.119999975</v>
      </c>
      <c r="E42" s="37">
        <v>47725771.970000021</v>
      </c>
      <c r="F42" s="38">
        <f t="shared" si="0"/>
        <v>48820350.140000023</v>
      </c>
      <c r="G42" s="82">
        <v>9.8099999999999993E-2</v>
      </c>
      <c r="H42" s="39">
        <f t="shared" si="1"/>
        <v>4789276.3487340016</v>
      </c>
      <c r="I42" s="82">
        <v>9.9589999999999998E-2</v>
      </c>
      <c r="J42" s="40">
        <f t="shared" si="2"/>
        <v>4862018.6704426026</v>
      </c>
      <c r="K42" s="41">
        <f t="shared" si="3"/>
        <v>72742.321708600968</v>
      </c>
      <c r="N42"/>
      <c r="O42"/>
      <c r="P42"/>
      <c r="Q42"/>
      <c r="R42"/>
      <c r="S42"/>
      <c r="T42"/>
      <c r="U42"/>
      <c r="V42"/>
      <c r="W42"/>
    </row>
    <row r="43" spans="1:23" s="4" customFormat="1" ht="13.8" x14ac:dyDescent="0.25">
      <c r="B43" s="35" t="s">
        <v>44</v>
      </c>
      <c r="C43" s="36">
        <v>49253300.400000021</v>
      </c>
      <c r="D43" s="37">
        <v>48270555.220000021</v>
      </c>
      <c r="E43" s="37">
        <v>54693328.050000004</v>
      </c>
      <c r="F43" s="38">
        <f t="shared" si="0"/>
        <v>55676073.230000004</v>
      </c>
      <c r="G43" s="82">
        <v>9.3920000000000003E-2</v>
      </c>
      <c r="H43" s="39">
        <f t="shared" si="1"/>
        <v>5229096.7977616005</v>
      </c>
      <c r="I43" s="82">
        <v>0.10793000000000001</v>
      </c>
      <c r="J43" s="40">
        <f t="shared" si="2"/>
        <v>6009118.5837139012</v>
      </c>
      <c r="K43" s="41">
        <f t="shared" si="3"/>
        <v>780021.78595230076</v>
      </c>
      <c r="N43"/>
      <c r="O43"/>
      <c r="P43"/>
      <c r="Q43"/>
      <c r="R43"/>
      <c r="S43"/>
      <c r="T43"/>
      <c r="U43"/>
      <c r="V43"/>
      <c r="W43"/>
    </row>
    <row r="44" spans="1:23" s="4" customFormat="1" ht="13.8" x14ac:dyDescent="0.25">
      <c r="B44" s="35" t="s">
        <v>45</v>
      </c>
      <c r="C44" s="36">
        <v>53355135.640000038</v>
      </c>
      <c r="D44" s="37">
        <v>52312864.130000032</v>
      </c>
      <c r="E44" s="37">
        <v>57832578.050000094</v>
      </c>
      <c r="F44" s="38">
        <f t="shared" si="0"/>
        <v>58874849.560000099</v>
      </c>
      <c r="G44" s="82">
        <v>0.13336000000000001</v>
      </c>
      <c r="H44" s="39">
        <f t="shared" si="1"/>
        <v>7851549.9373216135</v>
      </c>
      <c r="I44" s="82">
        <v>0.11896</v>
      </c>
      <c r="J44" s="40">
        <f t="shared" si="2"/>
        <v>7003752.1036576116</v>
      </c>
      <c r="K44" s="41">
        <f t="shared" si="3"/>
        <v>-847797.8336640019</v>
      </c>
      <c r="N44"/>
      <c r="O44"/>
      <c r="P44"/>
      <c r="Q44"/>
      <c r="R44"/>
      <c r="S44"/>
      <c r="T44"/>
      <c r="U44"/>
      <c r="V44"/>
      <c r="W44"/>
    </row>
    <row r="45" spans="1:23" s="4" customFormat="1" ht="13.8" x14ac:dyDescent="0.25">
      <c r="B45" s="35" t="s">
        <v>46</v>
      </c>
      <c r="C45" s="37">
        <v>58196752.590000086</v>
      </c>
      <c r="D45" s="37">
        <v>57033510.260000087</v>
      </c>
      <c r="E45" s="37">
        <v>56976199.980000101</v>
      </c>
      <c r="F45" s="38">
        <f t="shared" si="0"/>
        <v>58139442.310000099</v>
      </c>
      <c r="G45" s="82">
        <v>8.5019999999999998E-2</v>
      </c>
      <c r="H45" s="39">
        <f t="shared" si="1"/>
        <v>4943015.385196208</v>
      </c>
      <c r="I45" s="82">
        <v>7.7370000000000008E-2</v>
      </c>
      <c r="J45" s="40">
        <f t="shared" si="2"/>
        <v>4498248.6515247086</v>
      </c>
      <c r="K45" s="41">
        <f t="shared" si="3"/>
        <v>-444766.73367149942</v>
      </c>
      <c r="N45"/>
      <c r="O45"/>
      <c r="P45"/>
      <c r="Q45"/>
      <c r="R45"/>
      <c r="S45"/>
      <c r="T45"/>
      <c r="U45"/>
      <c r="V45"/>
      <c r="W45"/>
    </row>
    <row r="46" spans="1:23" s="4" customFormat="1" ht="13.8" x14ac:dyDescent="0.25">
      <c r="B46" s="35" t="s">
        <v>47</v>
      </c>
      <c r="C46" s="37">
        <v>58334186.080000088</v>
      </c>
      <c r="D46" s="37">
        <v>57367656.310000084</v>
      </c>
      <c r="E46" s="37">
        <v>55715608.780000106</v>
      </c>
      <c r="F46" s="38">
        <f t="shared" si="0"/>
        <v>56682138.550000109</v>
      </c>
      <c r="G46" s="82">
        <v>7.7900000000000011E-2</v>
      </c>
      <c r="H46" s="39">
        <f t="shared" si="1"/>
        <v>4415538.5930450093</v>
      </c>
      <c r="I46" s="82">
        <v>7.4900000000000008E-2</v>
      </c>
      <c r="J46" s="40">
        <f t="shared" si="2"/>
        <v>4245492.1773950085</v>
      </c>
      <c r="K46" s="41">
        <f t="shared" si="3"/>
        <v>-170046.4156500008</v>
      </c>
      <c r="N46"/>
      <c r="O46"/>
      <c r="P46"/>
      <c r="Q46"/>
      <c r="R46"/>
      <c r="S46"/>
      <c r="T46"/>
      <c r="U46"/>
      <c r="V46"/>
      <c r="W46"/>
    </row>
    <row r="47" spans="1:23" s="4" customFormat="1" ht="13.8" x14ac:dyDescent="0.25">
      <c r="B47" s="35" t="s">
        <v>48</v>
      </c>
      <c r="C47" s="37">
        <v>56755694.140000105</v>
      </c>
      <c r="D47" s="37">
        <v>55988737.960000105</v>
      </c>
      <c r="E47" s="37">
        <v>49706355.969999999</v>
      </c>
      <c r="F47" s="38">
        <f t="shared" si="0"/>
        <v>50473312.149999999</v>
      </c>
      <c r="G47" s="82">
        <v>8.4239999999999995E-2</v>
      </c>
      <c r="H47" s="39">
        <f t="shared" si="1"/>
        <v>4251871.8155159997</v>
      </c>
      <c r="I47" s="82">
        <v>8.584E-2</v>
      </c>
      <c r="J47" s="40">
        <f t="shared" si="2"/>
        <v>4332629.1149559999</v>
      </c>
      <c r="K47" s="41">
        <f t="shared" si="3"/>
        <v>80757.299440000206</v>
      </c>
      <c r="N47"/>
      <c r="O47"/>
      <c r="P47"/>
      <c r="Q47"/>
      <c r="R47"/>
      <c r="S47"/>
      <c r="T47"/>
      <c r="U47"/>
      <c r="V47"/>
      <c r="W47"/>
    </row>
    <row r="48" spans="1:23" s="4" customFormat="1" ht="13.8" x14ac:dyDescent="0.25">
      <c r="B48" s="35" t="s">
        <v>49</v>
      </c>
      <c r="C48" s="37">
        <v>52393305.870000012</v>
      </c>
      <c r="D48" s="37">
        <v>51522692.350000009</v>
      </c>
      <c r="E48" s="37">
        <v>46482074.410000131</v>
      </c>
      <c r="F48" s="38">
        <f t="shared" si="0"/>
        <v>47352687.930000134</v>
      </c>
      <c r="G48" s="82">
        <v>8.9209999999999998E-2</v>
      </c>
      <c r="H48" s="39">
        <f t="shared" si="1"/>
        <v>4224333.2902353117</v>
      </c>
      <c r="I48" s="82">
        <v>0.12059</v>
      </c>
      <c r="J48" s="40">
        <f t="shared" si="2"/>
        <v>5710260.6374787167</v>
      </c>
      <c r="K48" s="41">
        <f t="shared" si="3"/>
        <v>1485927.3472434049</v>
      </c>
      <c r="N48"/>
      <c r="O48"/>
      <c r="P48"/>
      <c r="Q48"/>
      <c r="R48"/>
      <c r="S48"/>
      <c r="T48"/>
      <c r="U48"/>
      <c r="V48"/>
      <c r="W48"/>
    </row>
    <row r="49" spans="1:23" s="4" customFormat="1" ht="13.8" x14ac:dyDescent="0.25">
      <c r="B49" s="35" t="s">
        <v>50</v>
      </c>
      <c r="C49" s="37">
        <v>46134632.130000122</v>
      </c>
      <c r="D49" s="37">
        <v>45412614.020000122</v>
      </c>
      <c r="E49" s="37">
        <v>45428768.889999971</v>
      </c>
      <c r="F49" s="38">
        <f t="shared" si="0"/>
        <v>46150786.99999997</v>
      </c>
      <c r="G49" s="82">
        <v>0.12235</v>
      </c>
      <c r="H49" s="39">
        <f t="shared" si="1"/>
        <v>5646548.7894499963</v>
      </c>
      <c r="I49" s="82">
        <v>9.8549999999999999E-2</v>
      </c>
      <c r="J49" s="40">
        <f t="shared" si="2"/>
        <v>4548160.0588499969</v>
      </c>
      <c r="K49" s="41">
        <f t="shared" si="3"/>
        <v>-1098388.7305999994</v>
      </c>
      <c r="N49"/>
      <c r="O49"/>
      <c r="P49"/>
      <c r="Q49"/>
      <c r="R49"/>
      <c r="S49"/>
      <c r="T49"/>
      <c r="U49"/>
      <c r="V49"/>
      <c r="W49"/>
    </row>
    <row r="50" spans="1:23" s="4" customFormat="1" ht="13.8" x14ac:dyDescent="0.25">
      <c r="B50" s="35" t="s">
        <v>51</v>
      </c>
      <c r="C50" s="42">
        <v>45950634.869999982</v>
      </c>
      <c r="D50" s="37">
        <v>45423193.209999986</v>
      </c>
      <c r="E50" s="37">
        <v>45368677.949999973</v>
      </c>
      <c r="F50" s="38">
        <f t="shared" si="0"/>
        <v>45896119.60999997</v>
      </c>
      <c r="G50" s="82">
        <v>9.1980000000000006E-2</v>
      </c>
      <c r="H50" s="39">
        <f t="shared" si="1"/>
        <v>4221525.0817277972</v>
      </c>
      <c r="I50" s="82">
        <v>7.4040000000000009E-2</v>
      </c>
      <c r="J50" s="40">
        <f t="shared" si="2"/>
        <v>3398148.695924398</v>
      </c>
      <c r="K50" s="41">
        <f t="shared" si="3"/>
        <v>-823376.38580339914</v>
      </c>
      <c r="N50"/>
      <c r="O50"/>
      <c r="P50"/>
      <c r="Q50"/>
      <c r="R50"/>
      <c r="S50"/>
      <c r="T50"/>
      <c r="U50"/>
      <c r="V50"/>
      <c r="W50"/>
    </row>
    <row r="51" spans="1:23" s="4" customFormat="1" ht="28.2" thickBot="1" x14ac:dyDescent="0.3">
      <c r="B51" s="43" t="s">
        <v>52</v>
      </c>
      <c r="C51" s="44">
        <f>SUM(C39:C50)</f>
        <v>627451708.72000039</v>
      </c>
      <c r="D51" s="44">
        <f>SUM(D39:D50)</f>
        <v>616439981.37000036</v>
      </c>
      <c r="E51" s="44">
        <f>SUM(E39:E50)</f>
        <v>611844597.99000025</v>
      </c>
      <c r="F51" s="44">
        <f>SUM(F39:F50)</f>
        <v>622856325.34000039</v>
      </c>
      <c r="G51" s="45"/>
      <c r="H51" s="46">
        <f>SUM(H39:H50)</f>
        <v>57994147.534830935</v>
      </c>
      <c r="I51" s="45"/>
      <c r="J51" s="46">
        <f>SUM(J39:J50)</f>
        <v>57157412.972627245</v>
      </c>
      <c r="K51" s="47">
        <f>SUM(K39:K50)</f>
        <v>-836734.56220369227</v>
      </c>
      <c r="N51"/>
      <c r="O51"/>
      <c r="P51"/>
      <c r="Q51"/>
      <c r="R51"/>
      <c r="S51"/>
      <c r="T51"/>
      <c r="U51"/>
      <c r="V51"/>
      <c r="W51"/>
    </row>
    <row r="52" spans="1:23" s="4" customFormat="1" ht="13.8" x14ac:dyDescent="0.25">
      <c r="G52" s="1"/>
      <c r="H52" s="1"/>
      <c r="I52" s="1"/>
      <c r="J52" s="48"/>
      <c r="K52" s="49"/>
      <c r="N52" s="11"/>
      <c r="O52" s="50"/>
      <c r="P52" s="50"/>
      <c r="Q52" s="50"/>
      <c r="R52" s="50"/>
      <c r="S52" s="50"/>
      <c r="T52" s="50"/>
      <c r="U52" s="50"/>
      <c r="V52" s="50"/>
      <c r="W52" s="50"/>
    </row>
    <row r="53" spans="1:23" s="4" customFormat="1" ht="13.8" hidden="1" x14ac:dyDescent="0.25">
      <c r="H53"/>
      <c r="I53"/>
      <c r="J53"/>
      <c r="K53"/>
      <c r="N53" s="11"/>
      <c r="O53" s="50"/>
      <c r="P53" s="50"/>
      <c r="Q53" s="50"/>
      <c r="R53" s="50"/>
      <c r="S53" s="50"/>
      <c r="T53" s="50"/>
      <c r="U53" s="50"/>
      <c r="V53" s="50"/>
      <c r="W53" s="50"/>
    </row>
    <row r="54" spans="1:23" s="4" customFormat="1" ht="13.8" hidden="1" x14ac:dyDescent="0.25">
      <c r="H54"/>
      <c r="I54"/>
      <c r="J54"/>
      <c r="K54"/>
      <c r="N54" s="11"/>
      <c r="O54" s="50"/>
      <c r="P54" s="50"/>
      <c r="Q54" s="50"/>
      <c r="R54" s="50"/>
      <c r="S54" s="50"/>
      <c r="T54" s="50"/>
      <c r="U54" s="50"/>
      <c r="V54" s="50"/>
      <c r="W54" s="50"/>
    </row>
    <row r="55" spans="1:23" s="4" customFormat="1" ht="13.8" hidden="1" x14ac:dyDescent="0.25">
      <c r="H55"/>
      <c r="I55"/>
      <c r="J55"/>
      <c r="K55"/>
      <c r="N55" s="11"/>
      <c r="O55" s="50"/>
      <c r="P55" s="50"/>
      <c r="Q55" s="50"/>
      <c r="R55" s="50"/>
      <c r="S55" s="50"/>
      <c r="T55" s="50"/>
      <c r="U55" s="50"/>
      <c r="V55" s="50"/>
      <c r="W55" s="50"/>
    </row>
    <row r="56" spans="1:23" s="4" customFormat="1" ht="13.8" hidden="1" x14ac:dyDescent="0.25">
      <c r="H56" s="116"/>
      <c r="I56" s="116"/>
      <c r="J56" s="116"/>
      <c r="K56" s="51"/>
      <c r="N56" s="11"/>
      <c r="O56" s="50"/>
      <c r="P56" s="50"/>
      <c r="Q56" s="50"/>
      <c r="R56" s="50"/>
      <c r="S56" s="50"/>
      <c r="T56" s="50"/>
      <c r="U56" s="50"/>
      <c r="V56" s="50"/>
      <c r="W56" s="50"/>
    </row>
    <row r="57" spans="1:23" s="4" customFormat="1" ht="13.8" x14ac:dyDescent="0.25">
      <c r="C57" s="116"/>
      <c r="D57" s="116"/>
      <c r="E57" s="116"/>
      <c r="F57" s="52"/>
      <c r="N57" s="11"/>
      <c r="O57" s="50"/>
      <c r="P57" s="50"/>
      <c r="Q57" s="50"/>
      <c r="R57" s="50"/>
      <c r="S57" s="50"/>
      <c r="T57" s="50"/>
      <c r="U57" s="50"/>
      <c r="V57" s="50"/>
      <c r="W57" s="50"/>
    </row>
    <row r="58" spans="1:23" s="4" customFormat="1" ht="13.8" x14ac:dyDescent="0.25">
      <c r="N58" s="11"/>
      <c r="O58" s="50"/>
      <c r="P58" s="50"/>
      <c r="Q58" s="50"/>
      <c r="R58" s="50"/>
      <c r="S58" s="50"/>
      <c r="T58" s="50"/>
      <c r="U58" s="50"/>
      <c r="V58" s="50"/>
      <c r="W58" s="50"/>
    </row>
    <row r="59" spans="1:23" s="4" customFormat="1" ht="13.8" x14ac:dyDescent="0.25">
      <c r="A59" s="4" t="s">
        <v>53</v>
      </c>
      <c r="B59" s="18" t="s">
        <v>54</v>
      </c>
      <c r="C59" s="15"/>
      <c r="K59" s="53"/>
      <c r="N59" s="11"/>
      <c r="O59" s="50"/>
      <c r="P59" s="50"/>
      <c r="Q59" s="50"/>
      <c r="R59" s="50"/>
      <c r="S59" s="50"/>
      <c r="T59" s="50"/>
      <c r="U59" s="50"/>
      <c r="V59" s="50"/>
      <c r="W59" s="50"/>
    </row>
    <row r="60" spans="1:23" s="4" customFormat="1" ht="13.8" x14ac:dyDescent="0.25">
      <c r="B60" s="14"/>
      <c r="C60" s="15"/>
      <c r="K60" s="54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4" customFormat="1" ht="13.8" x14ac:dyDescent="0.25">
      <c r="A61" s="55"/>
      <c r="B61" s="56" t="s">
        <v>55</v>
      </c>
      <c r="C61" s="57" t="s">
        <v>56</v>
      </c>
      <c r="D61" s="117" t="s">
        <v>57</v>
      </c>
      <c r="E61" s="117"/>
      <c r="F61" s="117"/>
      <c r="G61" s="117"/>
      <c r="H61" s="117"/>
      <c r="J61" s="58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4" customFormat="1" ht="30.75" customHeight="1" x14ac:dyDescent="0.25">
      <c r="A62" s="118" t="s">
        <v>58</v>
      </c>
      <c r="B62" s="119"/>
      <c r="C62" s="59">
        <v>-2132578.9300000002</v>
      </c>
      <c r="D62" s="120"/>
      <c r="E62" s="121"/>
      <c r="F62" s="121"/>
      <c r="G62" s="121"/>
      <c r="H62" s="122"/>
      <c r="J62" s="58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4" customFormat="1" ht="27.6" x14ac:dyDescent="0.25">
      <c r="A63" s="60" t="s">
        <v>59</v>
      </c>
      <c r="B63" s="61" t="s">
        <v>60</v>
      </c>
      <c r="C63" s="59">
        <v>0</v>
      </c>
      <c r="D63" s="105"/>
      <c r="E63" s="105"/>
      <c r="F63" s="105"/>
      <c r="G63" s="105"/>
      <c r="H63" s="105"/>
      <c r="J63" s="58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4" customFormat="1" ht="27.6" x14ac:dyDescent="0.25">
      <c r="A64" s="60" t="s">
        <v>61</v>
      </c>
      <c r="B64" s="61" t="s">
        <v>62</v>
      </c>
      <c r="C64" s="59">
        <v>0</v>
      </c>
      <c r="D64" s="106"/>
      <c r="E64" s="107"/>
      <c r="F64" s="107"/>
      <c r="G64" s="107"/>
      <c r="H64" s="108"/>
      <c r="I64" s="5"/>
      <c r="J64" s="62"/>
      <c r="K64" s="5"/>
      <c r="L64" s="5"/>
      <c r="M64" s="5"/>
      <c r="N64" s="5"/>
      <c r="O64" s="5"/>
      <c r="P64" s="5"/>
    </row>
    <row r="65" spans="1:16" s="4" customFormat="1" ht="27.6" x14ac:dyDescent="0.25">
      <c r="A65" s="60" t="s">
        <v>63</v>
      </c>
      <c r="B65" s="61" t="s">
        <v>64</v>
      </c>
      <c r="C65" s="59">
        <v>182403.89</v>
      </c>
      <c r="D65" s="105" t="s">
        <v>99</v>
      </c>
      <c r="E65" s="105"/>
      <c r="F65" s="105"/>
      <c r="G65" s="105"/>
      <c r="H65" s="105"/>
      <c r="I65" s="5"/>
      <c r="J65" s="62"/>
      <c r="K65" s="5"/>
      <c r="L65" s="5"/>
      <c r="M65" s="5"/>
      <c r="N65" s="5"/>
      <c r="O65" s="5"/>
      <c r="P65" s="5"/>
    </row>
    <row r="66" spans="1:16" s="4" customFormat="1" ht="27.6" x14ac:dyDescent="0.25">
      <c r="A66" s="60" t="s">
        <v>65</v>
      </c>
      <c r="B66" s="61" t="s">
        <v>66</v>
      </c>
      <c r="C66" s="59">
        <v>0</v>
      </c>
      <c r="D66" s="106"/>
      <c r="E66" s="107"/>
      <c r="F66" s="107"/>
      <c r="G66" s="107"/>
      <c r="H66" s="108"/>
      <c r="I66" s="5"/>
      <c r="J66" s="63"/>
      <c r="K66" s="5"/>
      <c r="L66" s="5"/>
      <c r="M66" s="5"/>
      <c r="N66" s="5"/>
      <c r="O66" s="5"/>
      <c r="P66" s="5"/>
    </row>
    <row r="67" spans="1:16" s="4" customFormat="1" ht="27.6" x14ac:dyDescent="0.25">
      <c r="A67" s="60" t="s">
        <v>67</v>
      </c>
      <c r="B67" s="61" t="s">
        <v>68</v>
      </c>
      <c r="C67" s="59">
        <v>0</v>
      </c>
      <c r="D67" s="105" t="s">
        <v>100</v>
      </c>
      <c r="E67" s="105"/>
      <c r="F67" s="105"/>
      <c r="G67" s="105"/>
      <c r="H67" s="105"/>
      <c r="I67" s="5"/>
      <c r="J67" s="63"/>
      <c r="K67" s="5"/>
      <c r="L67" s="5"/>
      <c r="M67" s="5"/>
      <c r="N67" s="5"/>
      <c r="O67" s="5"/>
      <c r="P67" s="5"/>
    </row>
    <row r="68" spans="1:16" s="4" customFormat="1" ht="27.6" x14ac:dyDescent="0.25">
      <c r="A68" s="60" t="s">
        <v>69</v>
      </c>
      <c r="B68" s="61" t="s">
        <v>70</v>
      </c>
      <c r="C68" s="59">
        <v>0</v>
      </c>
      <c r="D68" s="105" t="s">
        <v>100</v>
      </c>
      <c r="E68" s="105"/>
      <c r="F68" s="105"/>
      <c r="G68" s="105"/>
      <c r="H68" s="105"/>
      <c r="I68" s="5"/>
      <c r="J68" s="63"/>
      <c r="K68" s="5"/>
      <c r="L68" s="5"/>
      <c r="M68" s="5"/>
      <c r="N68" s="5"/>
      <c r="O68" s="5"/>
      <c r="P68" s="5"/>
    </row>
    <row r="69" spans="1:16" s="4" customFormat="1" ht="33.75" customHeight="1" x14ac:dyDescent="0.25">
      <c r="A69" s="60">
        <v>4</v>
      </c>
      <c r="B69" s="61" t="s">
        <v>71</v>
      </c>
      <c r="C69" s="59">
        <v>0</v>
      </c>
      <c r="D69" s="105" t="s">
        <v>101</v>
      </c>
      <c r="E69" s="105"/>
      <c r="F69" s="105"/>
      <c r="G69" s="105"/>
      <c r="H69" s="105"/>
      <c r="I69" s="5"/>
      <c r="J69" s="63"/>
      <c r="K69" s="5"/>
      <c r="L69" s="5"/>
      <c r="M69" s="5"/>
      <c r="N69" s="5"/>
      <c r="O69" s="5"/>
      <c r="P69" s="5"/>
    </row>
    <row r="70" spans="1:16" s="4" customFormat="1" ht="27.6" x14ac:dyDescent="0.25">
      <c r="A70" s="60">
        <v>5</v>
      </c>
      <c r="B70" s="61" t="s">
        <v>72</v>
      </c>
      <c r="C70" s="59">
        <v>48974.97662196678</v>
      </c>
      <c r="D70" s="105" t="s">
        <v>102</v>
      </c>
      <c r="E70" s="105"/>
      <c r="F70" s="105"/>
      <c r="G70" s="105"/>
      <c r="H70" s="105"/>
      <c r="I70" s="5"/>
      <c r="J70" s="63"/>
      <c r="K70" s="5"/>
      <c r="L70" s="5"/>
      <c r="M70" s="5"/>
      <c r="N70" s="5"/>
      <c r="O70" s="5"/>
      <c r="P70" s="5"/>
    </row>
    <row r="71" spans="1:16" s="4" customFormat="1" ht="27.6" x14ac:dyDescent="0.25">
      <c r="A71" s="64">
        <v>6</v>
      </c>
      <c r="B71" s="65" t="s">
        <v>73</v>
      </c>
      <c r="C71" s="59"/>
      <c r="D71" s="105"/>
      <c r="E71" s="105"/>
      <c r="F71" s="105"/>
      <c r="G71" s="105"/>
      <c r="H71" s="105"/>
      <c r="J71" s="11"/>
    </row>
    <row r="72" spans="1:16" s="4" customFormat="1" ht="13.8" x14ac:dyDescent="0.25">
      <c r="A72" s="64">
        <v>7</v>
      </c>
      <c r="B72" s="66" t="s">
        <v>74</v>
      </c>
      <c r="C72" s="59">
        <v>496351.424539097</v>
      </c>
      <c r="D72" s="105" t="s">
        <v>103</v>
      </c>
      <c r="E72" s="105"/>
      <c r="F72" s="105"/>
      <c r="G72" s="105"/>
      <c r="H72" s="105"/>
    </row>
    <row r="73" spans="1:16" s="4" customFormat="1" ht="13.8" x14ac:dyDescent="0.25">
      <c r="A73" s="64">
        <v>8</v>
      </c>
      <c r="B73" s="66" t="s">
        <v>75</v>
      </c>
      <c r="C73" s="59"/>
      <c r="D73" s="105"/>
      <c r="E73" s="105"/>
      <c r="F73" s="105"/>
      <c r="G73" s="105"/>
      <c r="H73" s="105"/>
    </row>
    <row r="74" spans="1:16" s="4" customFormat="1" ht="13.8" x14ac:dyDescent="0.25">
      <c r="A74" s="64">
        <v>9</v>
      </c>
      <c r="B74" s="67"/>
      <c r="C74" s="59"/>
      <c r="D74" s="106"/>
      <c r="E74" s="107"/>
      <c r="F74" s="107"/>
      <c r="G74" s="107"/>
      <c r="H74" s="108"/>
    </row>
    <row r="75" spans="1:16" s="4" customFormat="1" ht="13.8" x14ac:dyDescent="0.25">
      <c r="A75" s="64">
        <v>10</v>
      </c>
      <c r="B75" s="67"/>
      <c r="C75" s="59"/>
      <c r="D75" s="105"/>
      <c r="E75" s="105"/>
      <c r="F75" s="105"/>
      <c r="G75" s="105"/>
      <c r="H75" s="105"/>
    </row>
    <row r="76" spans="1:16" s="4" customFormat="1" ht="13.8" x14ac:dyDescent="0.25">
      <c r="A76" s="4" t="s">
        <v>76</v>
      </c>
      <c r="B76" s="22" t="s">
        <v>77</v>
      </c>
      <c r="C76" s="68">
        <f>SUM(C62:C75)</f>
        <v>-1404848.6388389361</v>
      </c>
      <c r="D76" s="69"/>
      <c r="E76" s="69"/>
      <c r="F76" s="69"/>
      <c r="G76" s="69"/>
    </row>
    <row r="77" spans="1:16" s="4" customFormat="1" ht="27.6" x14ac:dyDescent="0.25">
      <c r="B77" s="70" t="s">
        <v>78</v>
      </c>
      <c r="C77" s="71">
        <f>K51</f>
        <v>-836734.56220369227</v>
      </c>
      <c r="D77" s="69"/>
      <c r="E77" s="69"/>
      <c r="F77" s="69"/>
      <c r="G77" s="69"/>
    </row>
    <row r="78" spans="1:16" s="4" customFormat="1" ht="13.8" x14ac:dyDescent="0.25">
      <c r="B78" s="72" t="s">
        <v>79</v>
      </c>
      <c r="C78" s="73">
        <f>C76-C77</f>
        <v>-568114.07663524384</v>
      </c>
    </row>
    <row r="79" spans="1:16" s="4" customFormat="1" ht="28.2" thickBot="1" x14ac:dyDescent="0.3">
      <c r="B79" s="72" t="s">
        <v>80</v>
      </c>
      <c r="C79" s="74">
        <f>IF(ISERROR(C78/J51),0,C78/J51)</f>
        <v>-9.9394644909368869E-3</v>
      </c>
      <c r="D79" s="75" t="str">
        <f>IF(AND(C79&lt;0.01,C79&gt;-0.01),"","Unresolved differences of greater than + or - 1% should be explained")</f>
        <v/>
      </c>
      <c r="F79" s="5"/>
      <c r="G79" s="13"/>
      <c r="H79" s="13"/>
      <c r="I79" s="13"/>
      <c r="J79" s="13"/>
      <c r="K79" s="13"/>
    </row>
    <row r="80" spans="1:16" s="4" customFormat="1" ht="14.4" thickTop="1" x14ac:dyDescent="0.25">
      <c r="B80" s="15"/>
      <c r="C80" s="76"/>
      <c r="D80" s="77"/>
      <c r="G80" s="5"/>
    </row>
    <row r="81" spans="2:4" s="4" customFormat="1" ht="13.8" x14ac:dyDescent="0.25">
      <c r="B81" s="15"/>
      <c r="C81" s="76"/>
      <c r="D81" s="78"/>
    </row>
  </sheetData>
  <mergeCells count="22">
    <mergeCell ref="D65:H65"/>
    <mergeCell ref="B13:C13"/>
    <mergeCell ref="E13:F13"/>
    <mergeCell ref="B19:H19"/>
    <mergeCell ref="B25:F25"/>
    <mergeCell ref="H56:J56"/>
    <mergeCell ref="C57:E57"/>
    <mergeCell ref="D61:H61"/>
    <mergeCell ref="A62:B62"/>
    <mergeCell ref="D62:H62"/>
    <mergeCell ref="D63:H63"/>
    <mergeCell ref="D64:H64"/>
    <mergeCell ref="D72:H72"/>
    <mergeCell ref="D73:H73"/>
    <mergeCell ref="D74:H74"/>
    <mergeCell ref="D75:H75"/>
    <mergeCell ref="D66:H66"/>
    <mergeCell ref="D67:H67"/>
    <mergeCell ref="D68:H68"/>
    <mergeCell ref="D69:H69"/>
    <mergeCell ref="D70:H70"/>
    <mergeCell ref="D71:H71"/>
  </mergeCells>
  <dataValidations count="1">
    <dataValidation type="list" sqref="C23">
      <formula1>"1st Estimate, 2nd Estimate, Actual"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Information Sheet</vt:lpstr>
      <vt:lpstr>2018 GA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</dc:creator>
  <cp:lastModifiedBy>Susanne Sauve</cp:lastModifiedBy>
  <dcterms:created xsi:type="dcterms:W3CDTF">2019-04-18T12:47:57Z</dcterms:created>
  <dcterms:modified xsi:type="dcterms:W3CDTF">2019-07-24T17:33:08Z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