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895" windowWidth="18450" windowHeight="4485" tabRatio="797" activeTab="5"/>
  </bookViews>
  <sheets>
    <sheet name="2017" sheetId="20" r:id="rId1"/>
    <sheet name="2018" sheetId="21" r:id="rId2"/>
    <sheet name="Persistence" sheetId="22" r:id="rId3"/>
    <sheet name="Distribution Rates" sheetId="18" r:id="rId4"/>
    <sheet name="Interest Summary" sheetId="19" r:id="rId5"/>
    <sheet name="LRAM Summary" sheetId="14" r:id="rId6"/>
    <sheet name="Notes" sheetId="11" r:id="rId7"/>
  </sheets>
  <externalReferences>
    <externalReference r:id="rId8"/>
  </externalReferences>
  <definedNames>
    <definedName name="_xlnm.Print_Area" localSheetId="3">'Distribution Rates'!$A$1:$L$67</definedName>
    <definedName name="_xlnm.Print_Area" localSheetId="4">'Interest Summary'!$A$1:$F$29</definedName>
    <definedName name="Targets">'[1]LDC Targets'!$A$3:$D$83</definedName>
  </definedNames>
  <calcPr calcId="145621"/>
</workbook>
</file>

<file path=xl/calcChain.xml><?xml version="1.0" encoding="utf-8"?>
<calcChain xmlns="http://schemas.openxmlformats.org/spreadsheetml/2006/main">
  <c r="AL43" i="21" l="1"/>
  <c r="AM43" i="21"/>
  <c r="AK43" i="21"/>
  <c r="AK32" i="21"/>
  <c r="AL32" i="21"/>
  <c r="AM32" i="21"/>
  <c r="AJ32" i="21"/>
  <c r="K43" i="21"/>
  <c r="L43" i="21"/>
  <c r="J43" i="21"/>
  <c r="J32" i="21"/>
  <c r="K32" i="21"/>
  <c r="L32" i="21"/>
  <c r="I32" i="21"/>
  <c r="E34" i="19" l="1"/>
  <c r="F34" i="19"/>
  <c r="E35" i="19"/>
  <c r="F35" i="19"/>
  <c r="E36" i="19"/>
  <c r="F36" i="19"/>
  <c r="E37" i="19"/>
  <c r="F37" i="19"/>
  <c r="E38" i="19"/>
  <c r="F38" i="19"/>
  <c r="E39" i="19"/>
  <c r="F39" i="19"/>
  <c r="E40" i="19"/>
  <c r="F40" i="19"/>
  <c r="E33" i="19"/>
  <c r="F33" i="19"/>
  <c r="F41" i="19" l="1"/>
  <c r="E41" i="19"/>
  <c r="BZ57" i="21" l="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DK44" i="21"/>
  <c r="DC44" i="21"/>
  <c r="DK43" i="21"/>
  <c r="DC43" i="21"/>
  <c r="DP44" i="21"/>
  <c r="DF44" i="21"/>
  <c r="DO43" i="21"/>
  <c r="DF43"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4" i="21"/>
  <c r="DQ64" i="21"/>
  <c r="DP64" i="21"/>
  <c r="DO64" i="21"/>
  <c r="DN64" i="21"/>
  <c r="DM64" i="21"/>
  <c r="DL64" i="21"/>
  <c r="DK64" i="21"/>
  <c r="DI64" i="21"/>
  <c r="DH64" i="21"/>
  <c r="DG64" i="21"/>
  <c r="DF64" i="21"/>
  <c r="DE64" i="21"/>
  <c r="DD64" i="21"/>
  <c r="DC64" i="21"/>
  <c r="DB64" i="21"/>
  <c r="CZ64" i="21"/>
  <c r="CQ64" i="21"/>
  <c r="CH64" i="21"/>
  <c r="BY64" i="21"/>
  <c r="DJ56" i="21"/>
  <c r="DA56" i="21"/>
  <c r="CR56" i="21"/>
  <c r="CI56" i="21"/>
  <c r="BZ56" i="2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Q29" i="21"/>
  <c r="DQ56" i="21" s="1"/>
  <c r="DP29" i="21"/>
  <c r="DP56" i="21" s="1"/>
  <c r="DO29" i="21"/>
  <c r="DO56" i="21" s="1"/>
  <c r="DN29" i="21"/>
  <c r="DN56" i="21" s="1"/>
  <c r="DM29" i="21"/>
  <c r="DM56" i="21" s="1"/>
  <c r="DL29" i="21"/>
  <c r="DL56" i="21" s="1"/>
  <c r="DK29" i="21"/>
  <c r="DK56" i="21" s="1"/>
  <c r="DI29" i="21"/>
  <c r="DI56" i="21" s="1"/>
  <c r="DH29" i="21"/>
  <c r="DH56" i="21" s="1"/>
  <c r="DG29" i="21"/>
  <c r="DG56" i="21" s="1"/>
  <c r="DF29" i="21"/>
  <c r="DF56" i="21" s="1"/>
  <c r="DE29" i="21"/>
  <c r="DE56" i="21" s="1"/>
  <c r="DD29" i="21"/>
  <c r="DD56" i="21" s="1"/>
  <c r="DC29" i="21"/>
  <c r="DC56" i="21" s="1"/>
  <c r="DB29" i="21"/>
  <c r="DB56" i="21" s="1"/>
  <c r="CZ29" i="21"/>
  <c r="CZ56" i="21" s="1"/>
  <c r="CY29" i="21"/>
  <c r="CY56" i="21" s="1"/>
  <c r="CX29" i="21"/>
  <c r="CX56" i="21" s="1"/>
  <c r="CW29" i="21"/>
  <c r="CW56" i="21" s="1"/>
  <c r="CV29" i="21"/>
  <c r="CV56" i="21" s="1"/>
  <c r="CU29" i="21"/>
  <c r="CU56" i="21" s="1"/>
  <c r="CT29" i="21"/>
  <c r="CT56" i="21" s="1"/>
  <c r="CS29" i="21"/>
  <c r="CS56" i="21" s="1"/>
  <c r="CQ29" i="21"/>
  <c r="CQ56" i="21" s="1"/>
  <c r="CP29" i="21"/>
  <c r="CP56" i="21" s="1"/>
  <c r="CO29" i="21"/>
  <c r="CO56" i="21" s="1"/>
  <c r="CN29" i="21"/>
  <c r="CN56" i="21" s="1"/>
  <c r="CM29" i="21"/>
  <c r="CM56" i="21" s="1"/>
  <c r="CL29" i="21"/>
  <c r="CL56" i="21" s="1"/>
  <c r="CK29" i="21"/>
  <c r="CK56" i="21" s="1"/>
  <c r="CJ29" i="21"/>
  <c r="CJ56" i="21" s="1"/>
  <c r="CH29" i="21"/>
  <c r="CH56" i="21" s="1"/>
  <c r="CG29" i="21"/>
  <c r="CG56" i="21" s="1"/>
  <c r="CF29" i="21"/>
  <c r="CF56" i="21" s="1"/>
  <c r="CE29" i="21"/>
  <c r="CE56" i="21" s="1"/>
  <c r="CD29" i="21"/>
  <c r="CD56" i="21" s="1"/>
  <c r="CC29" i="21"/>
  <c r="CC56" i="21" s="1"/>
  <c r="CB29" i="21"/>
  <c r="CB56" i="21" s="1"/>
  <c r="CA29" i="21"/>
  <c r="CA56" i="21" s="1"/>
  <c r="BY29" i="21"/>
  <c r="BY56" i="21" s="1"/>
  <c r="BX29" i="21"/>
  <c r="BX56" i="21" s="1"/>
  <c r="BW29" i="21"/>
  <c r="BW56" i="21" s="1"/>
  <c r="BV29" i="21"/>
  <c r="BV56" i="21" s="1"/>
  <c r="BU29" i="21"/>
  <c r="BU56" i="21" s="1"/>
  <c r="BT29" i="21"/>
  <c r="BT56" i="21" s="1"/>
  <c r="BS29" i="21"/>
  <c r="BS56" i="21" s="1"/>
  <c r="BR29" i="21"/>
  <c r="BR56" i="21"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Q47" i="21" s="1"/>
  <c r="DP6" i="21"/>
  <c r="DP47" i="21" s="1"/>
  <c r="DO6" i="21"/>
  <c r="DN6" i="21"/>
  <c r="DN47" i="21" s="1"/>
  <c r="DM6" i="21"/>
  <c r="DL6" i="21"/>
  <c r="DK6" i="21"/>
  <c r="DK47" i="21" s="1"/>
  <c r="DK59" i="21" s="1"/>
  <c r="DI6" i="21"/>
  <c r="DH6" i="21"/>
  <c r="DH47" i="21" s="1"/>
  <c r="DH59" i="21" s="1"/>
  <c r="DG6" i="21"/>
  <c r="DF6" i="21"/>
  <c r="DF47" i="21" s="1"/>
  <c r="DF59" i="21" s="1"/>
  <c r="DE6" i="21"/>
  <c r="DE47" i="21" s="1"/>
  <c r="DD6" i="21"/>
  <c r="DD47" i="21" s="1"/>
  <c r="DD59" i="21" s="1"/>
  <c r="DC6" i="21"/>
  <c r="DC47" i="21" s="1"/>
  <c r="DB6" i="21"/>
  <c r="DB47" i="21" s="1"/>
  <c r="DB59" i="21" s="1"/>
  <c r="CZ6" i="21"/>
  <c r="CZ47" i="21" s="1"/>
  <c r="CY6" i="21"/>
  <c r="CY47" i="21" s="1"/>
  <c r="CX6" i="21"/>
  <c r="CX47" i="21" s="1"/>
  <c r="CW6" i="21"/>
  <c r="CW47" i="21" s="1"/>
  <c r="CW59" i="21" s="1"/>
  <c r="CV6" i="21"/>
  <c r="CV47" i="21" s="1"/>
  <c r="CV59" i="21" s="1"/>
  <c r="CU6" i="21"/>
  <c r="CU47" i="21" s="1"/>
  <c r="CT6" i="21"/>
  <c r="CT47" i="21" s="1"/>
  <c r="CT59" i="21" s="1"/>
  <c r="CS6" i="21"/>
  <c r="CS47" i="21" s="1"/>
  <c r="CS59" i="21" s="1"/>
  <c r="CQ6" i="21"/>
  <c r="CQ47" i="21" s="1"/>
  <c r="CP6" i="21"/>
  <c r="CP47" i="21" s="1"/>
  <c r="CO6" i="21"/>
  <c r="CO47" i="21" s="1"/>
  <c r="CO59" i="21" s="1"/>
  <c r="CN6" i="21"/>
  <c r="CN47" i="21" s="1"/>
  <c r="CN59" i="21" s="1"/>
  <c r="CM6" i="21"/>
  <c r="CM47" i="21" s="1"/>
  <c r="CL6" i="21"/>
  <c r="CL47" i="21" s="1"/>
  <c r="CK6" i="21"/>
  <c r="CK47" i="21" s="1"/>
  <c r="CJ6" i="21"/>
  <c r="CJ47" i="21" s="1"/>
  <c r="CH6" i="21"/>
  <c r="CH47" i="21" s="1"/>
  <c r="CG6" i="21"/>
  <c r="CG47" i="21" s="1"/>
  <c r="CF6" i="21"/>
  <c r="CF47" i="21" s="1"/>
  <c r="CE6" i="21"/>
  <c r="CE47" i="21" s="1"/>
  <c r="CD6" i="21"/>
  <c r="CD47" i="21" s="1"/>
  <c r="CC6" i="21"/>
  <c r="CC47" i="21" s="1"/>
  <c r="CB6" i="21"/>
  <c r="CB47" i="21" s="1"/>
  <c r="CA6" i="21"/>
  <c r="CA47" i="21" s="1"/>
  <c r="CA59" i="21" s="1"/>
  <c r="BY6" i="21"/>
  <c r="BY47" i="21" s="1"/>
  <c r="BX6" i="21"/>
  <c r="BX47" i="21" s="1"/>
  <c r="BX59" i="21" s="1"/>
  <c r="BW6" i="21"/>
  <c r="BV6" i="21"/>
  <c r="BV47" i="21" s="1"/>
  <c r="BU6" i="21"/>
  <c r="BU47" i="21" s="1"/>
  <c r="BT6" i="21"/>
  <c r="BT47" i="21" s="1"/>
  <c r="BS6" i="21"/>
  <c r="BS47" i="21" s="1"/>
  <c r="BR6" i="21"/>
  <c r="BR47" i="21" s="1"/>
  <c r="BR59" i="21" s="1"/>
  <c r="CJ59" i="21" l="1"/>
  <c r="CU59" i="21"/>
  <c r="CY59" i="21"/>
  <c r="CK59" i="21"/>
  <c r="CR59" i="21"/>
  <c r="DA59" i="21"/>
  <c r="DI47" i="21"/>
  <c r="DI59" i="21" s="1"/>
  <c r="DI66" i="21" s="1"/>
  <c r="DO47" i="21"/>
  <c r="DO59" i="21" s="1"/>
  <c r="DO66" i="21" s="1"/>
  <c r="DG47" i="21"/>
  <c r="DG59" i="21" s="1"/>
  <c r="DG66" i="21" s="1"/>
  <c r="DL47" i="21"/>
  <c r="DL59" i="21" s="1"/>
  <c r="DL66" i="21" s="1"/>
  <c r="BS57" i="21"/>
  <c r="BS49" i="20" s="1"/>
  <c r="CB57" i="21"/>
  <c r="CB49" i="20" s="1"/>
  <c r="CI59" i="21"/>
  <c r="BY59" i="21"/>
  <c r="BY66" i="21" s="1"/>
  <c r="CH59" i="21"/>
  <c r="CH66" i="21" s="1"/>
  <c r="BU57" i="21"/>
  <c r="BU49" i="20" s="1"/>
  <c r="CD57" i="21"/>
  <c r="CD49" i="20" s="1"/>
  <c r="BV57" i="21"/>
  <c r="BV49" i="20" s="1"/>
  <c r="CE57" i="21"/>
  <c r="CE49" i="20" s="1"/>
  <c r="BZ59" i="21"/>
  <c r="DJ59" i="21"/>
  <c r="CG59" i="21"/>
  <c r="BT59" i="21"/>
  <c r="CC59" i="21"/>
  <c r="CF59" i="21"/>
  <c r="CX59" i="21"/>
  <c r="CL59" i="21"/>
  <c r="CP59" i="21"/>
  <c r="DQ59" i="21"/>
  <c r="DQ66" i="21" s="1"/>
  <c r="DP59" i="21"/>
  <c r="DP66" i="21" s="1"/>
  <c r="CQ59" i="21"/>
  <c r="CQ66" i="21" s="1"/>
  <c r="CZ59" i="21"/>
  <c r="CZ66" i="21" s="1"/>
  <c r="DE59" i="21"/>
  <c r="DE66" i="21" s="1"/>
  <c r="DN59" i="21"/>
  <c r="DN66" i="21" s="1"/>
  <c r="DR59" i="21"/>
  <c r="DR66" i="21" s="1"/>
  <c r="CM59" i="21"/>
  <c r="DC59" i="21"/>
  <c r="DC66" i="21" s="1"/>
  <c r="DM47" i="21"/>
  <c r="BW47" i="21"/>
  <c r="DB66" i="21"/>
  <c r="DD66" i="21"/>
  <c r="DH66" i="21"/>
  <c r="DK66" i="21"/>
  <c r="DF66" i="21"/>
  <c r="CD59" i="21" l="1"/>
  <c r="BU59" i="21"/>
  <c r="CE59" i="21"/>
  <c r="BV59" i="21"/>
  <c r="BS59" i="21"/>
  <c r="CB59" i="21"/>
  <c r="BW59" i="21"/>
  <c r="DM59" i="21"/>
  <c r="DM66" i="21" s="1"/>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CI54" i="20"/>
  <c r="CR54" i="20"/>
  <c r="DA54" i="20"/>
  <c r="DJ54" i="20"/>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J56" i="20" l="1"/>
  <c r="DA56" i="20"/>
  <c r="CR56" i="20"/>
  <c r="CI56" i="20"/>
  <c r="BZ56" i="20"/>
  <c r="DR61" i="20"/>
  <c r="DQ61" i="20"/>
  <c r="DP61" i="20"/>
  <c r="DO61" i="20"/>
  <c r="DN61" i="20"/>
  <c r="DM61" i="20"/>
  <c r="DL61" i="20"/>
  <c r="DK61" i="20"/>
  <c r="DI61" i="20"/>
  <c r="DH61" i="20"/>
  <c r="DG61" i="20"/>
  <c r="DF61" i="20"/>
  <c r="DE61" i="20"/>
  <c r="DD61" i="20"/>
  <c r="DC61" i="20"/>
  <c r="DB61" i="20"/>
  <c r="CZ61" i="20"/>
  <c r="CQ61" i="20"/>
  <c r="CH61" i="20"/>
  <c r="BY61"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Q29" i="20"/>
  <c r="DQ54" i="20" s="1"/>
  <c r="DP29" i="20"/>
  <c r="DP54" i="20" s="1"/>
  <c r="DO29" i="20"/>
  <c r="DO54" i="20" s="1"/>
  <c r="DN29" i="20"/>
  <c r="DN54" i="20" s="1"/>
  <c r="DM29" i="20"/>
  <c r="DM54" i="20" s="1"/>
  <c r="DL29" i="20"/>
  <c r="DL54" i="20" s="1"/>
  <c r="DK29" i="20"/>
  <c r="DK54" i="20" s="1"/>
  <c r="DI29" i="20"/>
  <c r="DI54" i="20" s="1"/>
  <c r="DH29" i="20"/>
  <c r="DH54" i="20" s="1"/>
  <c r="DG29" i="20"/>
  <c r="DG54" i="20" s="1"/>
  <c r="DF29" i="20"/>
  <c r="DF54" i="20" s="1"/>
  <c r="DE29" i="20"/>
  <c r="DE54" i="20" s="1"/>
  <c r="DD29" i="20"/>
  <c r="DD54" i="20" s="1"/>
  <c r="DC29" i="20"/>
  <c r="DC54" i="20" s="1"/>
  <c r="DB29" i="20"/>
  <c r="DB54" i="20" s="1"/>
  <c r="CZ29" i="20"/>
  <c r="CZ54" i="20" s="1"/>
  <c r="CY29" i="20"/>
  <c r="CY54" i="20" s="1"/>
  <c r="CX29" i="20"/>
  <c r="CX54" i="20" s="1"/>
  <c r="CW29" i="20"/>
  <c r="CW54" i="20" s="1"/>
  <c r="CV29" i="20"/>
  <c r="CV54" i="20" s="1"/>
  <c r="CU29" i="20"/>
  <c r="CU54" i="20" s="1"/>
  <c r="CT29" i="20"/>
  <c r="CT54" i="20" s="1"/>
  <c r="CS29" i="20"/>
  <c r="CS54" i="20" s="1"/>
  <c r="CQ29" i="20"/>
  <c r="CQ54" i="20" s="1"/>
  <c r="CP29" i="20"/>
  <c r="CP54" i="20" s="1"/>
  <c r="CO29" i="20"/>
  <c r="CO54" i="20" s="1"/>
  <c r="CN29" i="20"/>
  <c r="CN54" i="20" s="1"/>
  <c r="CM29" i="20"/>
  <c r="CM54" i="20" s="1"/>
  <c r="CL29" i="20"/>
  <c r="CL54" i="20" s="1"/>
  <c r="CK29" i="20"/>
  <c r="CK54" i="20" s="1"/>
  <c r="CJ29" i="20"/>
  <c r="CJ54" i="20" s="1"/>
  <c r="CH29" i="20"/>
  <c r="CH54" i="20" s="1"/>
  <c r="CG29" i="20"/>
  <c r="CG54" i="20" s="1"/>
  <c r="CF29" i="20"/>
  <c r="CF54" i="20" s="1"/>
  <c r="CE29" i="20"/>
  <c r="CE54" i="20" s="1"/>
  <c r="CD29" i="20"/>
  <c r="CD54" i="20" s="1"/>
  <c r="CC29" i="20"/>
  <c r="CC54" i="20" s="1"/>
  <c r="CB29" i="20"/>
  <c r="CB54" i="20" s="1"/>
  <c r="CA29" i="20"/>
  <c r="CA54" i="20" s="1"/>
  <c r="BY29" i="20"/>
  <c r="BY54" i="20" s="1"/>
  <c r="BX29" i="20"/>
  <c r="BX54" i="20" s="1"/>
  <c r="BW29" i="20"/>
  <c r="BW54" i="20" s="1"/>
  <c r="BV29" i="20"/>
  <c r="BV54" i="20" s="1"/>
  <c r="BU29" i="20"/>
  <c r="BU54" i="20" s="1"/>
  <c r="BT29" i="20"/>
  <c r="BT54" i="20" s="1"/>
  <c r="BS29" i="20"/>
  <c r="BS54" i="20" s="1"/>
  <c r="BR29" i="20"/>
  <c r="BR54" i="20"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O6" i="20"/>
  <c r="DN6" i="20"/>
  <c r="DM6" i="20"/>
  <c r="DL6" i="20"/>
  <c r="DK6" i="20"/>
  <c r="DI6" i="20"/>
  <c r="DH6" i="20"/>
  <c r="DG6" i="20"/>
  <c r="DG53" i="20" s="1"/>
  <c r="DF6" i="20"/>
  <c r="DE6" i="20"/>
  <c r="DD6" i="20"/>
  <c r="DC6" i="20"/>
  <c r="DB6" i="20"/>
  <c r="CZ6" i="20"/>
  <c r="CY6" i="20"/>
  <c r="CX6" i="20"/>
  <c r="CX53" i="20" s="1"/>
  <c r="CW6" i="20"/>
  <c r="CV6" i="20"/>
  <c r="CU6" i="20"/>
  <c r="CT6" i="20"/>
  <c r="CS6" i="20"/>
  <c r="CQ6" i="20"/>
  <c r="CP6" i="20"/>
  <c r="CO6" i="20"/>
  <c r="CO53" i="20" s="1"/>
  <c r="CN6" i="20"/>
  <c r="CM6" i="20"/>
  <c r="CL6" i="20"/>
  <c r="CK6" i="20"/>
  <c r="CJ6" i="20"/>
  <c r="CH6" i="20"/>
  <c r="CG6" i="20"/>
  <c r="CF6" i="20"/>
  <c r="CF53" i="20" s="1"/>
  <c r="CE6" i="20"/>
  <c r="CD6" i="20"/>
  <c r="CC6" i="20"/>
  <c r="CB6" i="20"/>
  <c r="CA6" i="20"/>
  <c r="BY6" i="20"/>
  <c r="BX6" i="20"/>
  <c r="BW6" i="20"/>
  <c r="BW53" i="20" s="1"/>
  <c r="BV6" i="20"/>
  <c r="BU6" i="20"/>
  <c r="BT6" i="20"/>
  <c r="BS6" i="20"/>
  <c r="BR6" i="20"/>
  <c r="CK53" i="20" l="1"/>
  <c r="CK45" i="20"/>
  <c r="CT53" i="20"/>
  <c r="CT45" i="20"/>
  <c r="BR53" i="20"/>
  <c r="BR45" i="20"/>
  <c r="BV53" i="20"/>
  <c r="BV45" i="20"/>
  <c r="CA53" i="20"/>
  <c r="CA45" i="20"/>
  <c r="CE53" i="20"/>
  <c r="CE45" i="20"/>
  <c r="CJ53" i="20"/>
  <c r="CJ45" i="20"/>
  <c r="CN53" i="20"/>
  <c r="CN45" i="20"/>
  <c r="CS53" i="20"/>
  <c r="CS45" i="20"/>
  <c r="CW53" i="20"/>
  <c r="CW45" i="20"/>
  <c r="DB53" i="20"/>
  <c r="DB45" i="20"/>
  <c r="DF53" i="20"/>
  <c r="DF45" i="20"/>
  <c r="DK53" i="20"/>
  <c r="DK45" i="20"/>
  <c r="DO53" i="20"/>
  <c r="DO45" i="20"/>
  <c r="CB53" i="20"/>
  <c r="CB45" i="20"/>
  <c r="DL53" i="20"/>
  <c r="DL45" i="20"/>
  <c r="BW45" i="20"/>
  <c r="BW56" i="20" s="1"/>
  <c r="CF45" i="20"/>
  <c r="CO45" i="20"/>
  <c r="CO56" i="20" s="1"/>
  <c r="CX45" i="20"/>
  <c r="CX56" i="20" s="1"/>
  <c r="DG45" i="20"/>
  <c r="DG56" i="20" s="1"/>
  <c r="DP45" i="20"/>
  <c r="DC53" i="20"/>
  <c r="DC45" i="20"/>
  <c r="BT53" i="20"/>
  <c r="BT45" i="20"/>
  <c r="CC53" i="20"/>
  <c r="CC45" i="20"/>
  <c r="CG53" i="20"/>
  <c r="CG45" i="20"/>
  <c r="CL53" i="20"/>
  <c r="CL45" i="20"/>
  <c r="CP53" i="20"/>
  <c r="CP45" i="20"/>
  <c r="CU53" i="20"/>
  <c r="CU45" i="20"/>
  <c r="CY53" i="20"/>
  <c r="CY45" i="20"/>
  <c r="DD53" i="20"/>
  <c r="DD45" i="20"/>
  <c r="DH53" i="20"/>
  <c r="DH45" i="20"/>
  <c r="DM53" i="20"/>
  <c r="DM45" i="20"/>
  <c r="DQ53" i="20"/>
  <c r="DQ45" i="20"/>
  <c r="BS53" i="20"/>
  <c r="BS45" i="20"/>
  <c r="BX53" i="20"/>
  <c r="BX45" i="20"/>
  <c r="BU53" i="20"/>
  <c r="BU45" i="20"/>
  <c r="BY53" i="20"/>
  <c r="BY45" i="20"/>
  <c r="CD53" i="20"/>
  <c r="CD45" i="20"/>
  <c r="CH53" i="20"/>
  <c r="CH45" i="20"/>
  <c r="CM53" i="20"/>
  <c r="CM45" i="20"/>
  <c r="CQ53" i="20"/>
  <c r="CQ45" i="20"/>
  <c r="CV53" i="20"/>
  <c r="CV45" i="20"/>
  <c r="CZ53" i="20"/>
  <c r="CZ45" i="20"/>
  <c r="DE53" i="20"/>
  <c r="DE45" i="20"/>
  <c r="DI53" i="20"/>
  <c r="DI45" i="20"/>
  <c r="DN53" i="20"/>
  <c r="DN45" i="20"/>
  <c r="DR53" i="20"/>
  <c r="DR45" i="20"/>
  <c r="CF56" i="20"/>
  <c r="DP56" i="20"/>
  <c r="DN56" i="20" l="1"/>
  <c r="DE56" i="20"/>
  <c r="DE63" i="20" s="1"/>
  <c r="CV56" i="20"/>
  <c r="CM56" i="20"/>
  <c r="CD56" i="20"/>
  <c r="BU56" i="20"/>
  <c r="BS56" i="20"/>
  <c r="DM56" i="20"/>
  <c r="DM63" i="20" s="1"/>
  <c r="DD56" i="20"/>
  <c r="DD63" i="20" s="1"/>
  <c r="CU56" i="20"/>
  <c r="CL56" i="20"/>
  <c r="CC56" i="20"/>
  <c r="DC56" i="20"/>
  <c r="CB56" i="20"/>
  <c r="DK56" i="20"/>
  <c r="DK63" i="20" s="1"/>
  <c r="DB56" i="20"/>
  <c r="DB63" i="20" s="1"/>
  <c r="CS56" i="20"/>
  <c r="CJ56" i="20"/>
  <c r="CA56" i="20"/>
  <c r="BR56" i="20"/>
  <c r="CK56" i="20"/>
  <c r="DR56" i="20"/>
  <c r="DR63" i="20" s="1"/>
  <c r="DI56" i="20"/>
  <c r="DI63" i="20" s="1"/>
  <c r="CZ56" i="20"/>
  <c r="CZ63" i="20" s="1"/>
  <c r="F15" i="14" s="1"/>
  <c r="CQ56" i="20"/>
  <c r="CQ63" i="20" s="1"/>
  <c r="E15" i="14" s="1"/>
  <c r="CH56" i="20"/>
  <c r="CH63" i="20" s="1"/>
  <c r="BY56" i="20"/>
  <c r="BY63" i="20" s="1"/>
  <c r="BX56" i="20"/>
  <c r="DQ56" i="20"/>
  <c r="DQ63" i="20" s="1"/>
  <c r="DH56" i="20"/>
  <c r="DH63" i="20" s="1"/>
  <c r="CY56" i="20"/>
  <c r="CP56" i="20"/>
  <c r="CG56" i="20"/>
  <c r="BT56" i="20"/>
  <c r="DL56" i="20"/>
  <c r="DL63" i="20" s="1"/>
  <c r="DO56" i="20"/>
  <c r="DO63" i="20" s="1"/>
  <c r="DF56" i="20"/>
  <c r="DF63" i="20" s="1"/>
  <c r="CW56" i="20"/>
  <c r="CN56" i="20"/>
  <c r="CE56" i="20"/>
  <c r="BV56" i="20"/>
  <c r="CT56" i="20"/>
  <c r="DP63" i="20"/>
  <c r="DN63" i="20"/>
  <c r="DG63" i="20"/>
  <c r="DC63" i="20"/>
  <c r="D46" i="18" l="1"/>
  <c r="K46" i="18" l="1"/>
  <c r="K47" i="18"/>
  <c r="K48" i="18"/>
  <c r="K49" i="18"/>
  <c r="K50" i="18"/>
  <c r="K51" i="18"/>
  <c r="K52" i="18"/>
  <c r="L61" i="18" l="1"/>
  <c r="L65" i="18"/>
  <c r="L60" i="18"/>
  <c r="L62" i="18"/>
  <c r="L64" i="18"/>
  <c r="L63" i="18"/>
  <c r="L59" i="18"/>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4" i="21" l="1"/>
  <c r="CW66" i="21" s="1"/>
  <c r="CW61" i="20"/>
  <c r="CW63" i="20" s="1"/>
  <c r="CV64" i="21"/>
  <c r="CV66" i="21" s="1"/>
  <c r="CV61" i="20"/>
  <c r="CV63" i="20" s="1"/>
  <c r="F11" i="14" s="1"/>
  <c r="CY64" i="21"/>
  <c r="CY66" i="21" s="1"/>
  <c r="CY61" i="20"/>
  <c r="CY63" i="20" s="1"/>
  <c r="CX64" i="21"/>
  <c r="CX66" i="21" s="1"/>
  <c r="CX61" i="20"/>
  <c r="CX63" i="20" s="1"/>
  <c r="F13" i="14" s="1"/>
  <c r="CT64" i="21"/>
  <c r="CT66" i="21" s="1"/>
  <c r="CT61" i="20"/>
  <c r="CT63" i="20" s="1"/>
  <c r="CU64" i="21"/>
  <c r="CU66" i="21" s="1"/>
  <c r="CU61" i="20"/>
  <c r="CU63" i="20" s="1"/>
  <c r="F10" i="14" s="1"/>
  <c r="CS64" i="21"/>
  <c r="CS66" i="21" s="1"/>
  <c r="CS61" i="20"/>
  <c r="CS63" i="20" s="1"/>
  <c r="F8" i="14" s="1"/>
  <c r="K17" i="18"/>
  <c r="J17" i="18"/>
  <c r="I17" i="18"/>
  <c r="H17" i="18"/>
  <c r="G17" i="18"/>
  <c r="F17" i="18"/>
  <c r="E17" i="18"/>
  <c r="D17" i="18"/>
  <c r="K31" i="18"/>
  <c r="J31" i="18"/>
  <c r="I31" i="18"/>
  <c r="H31" i="18"/>
  <c r="G31" i="18"/>
  <c r="F31" i="18"/>
  <c r="E31" i="18"/>
  <c r="D31" i="18"/>
  <c r="F9" i="14" l="1"/>
  <c r="F14" i="14"/>
  <c r="F12" i="14"/>
  <c r="G6" i="14"/>
  <c r="H6" i="14"/>
  <c r="B31" i="19"/>
  <c r="B30" i="19"/>
  <c r="G16" i="14"/>
  <c r="E31" i="19" s="1"/>
  <c r="H16" i="14"/>
  <c r="F31" i="19" s="1"/>
  <c r="C27" i="19" l="1"/>
  <c r="D27" i="19"/>
  <c r="E27" i="19"/>
  <c r="F27" i="19"/>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K63" i="18"/>
  <c r="K64" i="18"/>
  <c r="K61" i="18"/>
  <c r="BV64" i="21"/>
  <c r="BV66" i="21" s="1"/>
  <c r="BV61" i="20"/>
  <c r="BV63" i="20" s="1"/>
  <c r="J64" i="18"/>
  <c r="J59" i="18"/>
  <c r="J61" i="18"/>
  <c r="H63" i="18"/>
  <c r="H59" i="18"/>
  <c r="F65" i="18"/>
  <c r="F61" i="18"/>
  <c r="J65" i="18"/>
  <c r="F63" i="18"/>
  <c r="H65" i="18"/>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BW64" i="21" l="1"/>
  <c r="BW66" i="21" s="1"/>
  <c r="BW61" i="20"/>
  <c r="BW63" i="20" s="1"/>
  <c r="BS64" i="21"/>
  <c r="BS66" i="21" s="1"/>
  <c r="BS61" i="20"/>
  <c r="BS63" i="20" s="1"/>
  <c r="BT64" i="21"/>
  <c r="BT66" i="21" s="1"/>
  <c r="BT61" i="20"/>
  <c r="BT63" i="20" s="1"/>
  <c r="CE64" i="21"/>
  <c r="CE66" i="21" s="1"/>
  <c r="CE61" i="20"/>
  <c r="CE63" i="20" s="1"/>
  <c r="CF64" i="21"/>
  <c r="CF66" i="21" s="1"/>
  <c r="CF61" i="20"/>
  <c r="CF63" i="20" s="1"/>
  <c r="CP61" i="20"/>
  <c r="CP63" i="20" s="1"/>
  <c r="E14" i="14" s="1"/>
  <c r="CP64" i="21"/>
  <c r="CP66" i="21" s="1"/>
  <c r="CB64" i="21"/>
  <c r="CB66" i="21" s="1"/>
  <c r="CB61" i="20"/>
  <c r="CB63" i="20" s="1"/>
  <c r="CJ64" i="21"/>
  <c r="CJ66" i="21" s="1"/>
  <c r="CJ61" i="20"/>
  <c r="CJ63" i="20" s="1"/>
  <c r="E8" i="14" s="1"/>
  <c r="BX64" i="21"/>
  <c r="BX66" i="21" s="1"/>
  <c r="BX61" i="20"/>
  <c r="BX63" i="20" s="1"/>
  <c r="CC64" i="21"/>
  <c r="CC66" i="21" s="1"/>
  <c r="CC61" i="20"/>
  <c r="CC63" i="20" s="1"/>
  <c r="CO61" i="20"/>
  <c r="CO63" i="20" s="1"/>
  <c r="E13" i="14" s="1"/>
  <c r="CO64" i="21"/>
  <c r="CO66" i="21" s="1"/>
  <c r="CK61" i="20"/>
  <c r="CK63" i="20" s="1"/>
  <c r="E9" i="14" s="1"/>
  <c r="CK64" i="21"/>
  <c r="CK66" i="21" s="1"/>
  <c r="BU64" i="21"/>
  <c r="BU66" i="21" s="1"/>
  <c r="BU61" i="20"/>
  <c r="BU63" i="20" s="1"/>
  <c r="CG64" i="21"/>
  <c r="CG66" i="21" s="1"/>
  <c r="CG61" i="20"/>
  <c r="CG63" i="20" s="1"/>
  <c r="CL61" i="20"/>
  <c r="CL63" i="20" s="1"/>
  <c r="E10" i="14" s="1"/>
  <c r="CL64" i="21"/>
  <c r="CL66" i="21" s="1"/>
  <c r="CD64" i="21"/>
  <c r="CD66" i="21" s="1"/>
  <c r="CD61" i="20"/>
  <c r="CD63" i="20" s="1"/>
  <c r="BR64" i="21"/>
  <c r="BR66" i="21" s="1"/>
  <c r="BR61" i="20"/>
  <c r="BR63" i="20" s="1"/>
  <c r="CA64" i="21"/>
  <c r="CA66" i="21" s="1"/>
  <c r="CA61" i="20"/>
  <c r="CA63" i="20" s="1"/>
  <c r="CN61" i="20"/>
  <c r="CN63" i="20" s="1"/>
  <c r="E12" i="14" s="1"/>
  <c r="CN64" i="21"/>
  <c r="CN66" i="21" s="1"/>
  <c r="CM61" i="20"/>
  <c r="CM63" i="20" s="1"/>
  <c r="E11" i="14" s="1"/>
  <c r="CM64" i="21"/>
  <c r="CM66" i="21" s="1"/>
  <c r="D40" i="19" l="1"/>
  <c r="D36" i="19"/>
  <c r="J11" i="14"/>
  <c r="C36" i="19"/>
  <c r="D38" i="19" l="1"/>
  <c r="D34" i="19"/>
  <c r="D39" i="19"/>
  <c r="D35" i="19"/>
  <c r="D37" i="19"/>
  <c r="J14" i="14"/>
  <c r="C39" i="19"/>
  <c r="J12" i="14"/>
  <c r="C37" i="19"/>
  <c r="C40" i="19"/>
  <c r="J15" i="14"/>
  <c r="J10" i="14"/>
  <c r="C35" i="19"/>
  <c r="J8" i="14"/>
  <c r="C33" i="19"/>
  <c r="D33" i="19"/>
  <c r="F16" i="14"/>
  <c r="D31" i="19" s="1"/>
  <c r="J13" i="14"/>
  <c r="C38" i="19"/>
  <c r="J9" i="14"/>
  <c r="C34" i="19"/>
  <c r="E16" i="14"/>
  <c r="C31" i="19" s="1"/>
  <c r="D41" i="19" l="1"/>
  <c r="C41" i="19"/>
  <c r="J16" i="14"/>
  <c r="F6" i="14"/>
  <c r="J18" i="14" l="1"/>
  <c r="C30" i="19" l="1"/>
  <c r="G18" i="14"/>
  <c r="C50" i="19" l="1"/>
  <c r="C46" i="19"/>
  <c r="C48" i="19"/>
  <c r="C47" i="19"/>
  <c r="C49" i="19"/>
  <c r="C45" i="19"/>
  <c r="C44" i="19"/>
  <c r="E18" i="14"/>
  <c r="H18" i="14"/>
  <c r="F30" i="19"/>
  <c r="F18" i="14" l="1"/>
  <c r="D30" i="19"/>
  <c r="C54" i="19"/>
  <c r="C55" i="19"/>
  <c r="C51" i="19"/>
  <c r="C52" i="19"/>
  <c r="C53" i="19"/>
  <c r="F44" i="19"/>
  <c r="F51" i="19"/>
  <c r="F55" i="19"/>
  <c r="F48" i="19"/>
  <c r="F49" i="19"/>
  <c r="F45" i="19"/>
  <c r="F54" i="19"/>
  <c r="F50" i="19"/>
  <c r="F53" i="19"/>
  <c r="F46" i="19"/>
  <c r="F47" i="19"/>
  <c r="F52" i="19"/>
  <c r="E30" i="19" l="1"/>
  <c r="D47" i="19"/>
  <c r="D48" i="19"/>
  <c r="D46" i="19"/>
  <c r="D45" i="19"/>
  <c r="D44" i="19"/>
  <c r="D51" i="19"/>
  <c r="D52" i="19"/>
  <c r="D54" i="19"/>
  <c r="D50" i="19"/>
  <c r="D55" i="19"/>
  <c r="D53" i="19"/>
  <c r="D49" i="19"/>
  <c r="C56" i="19"/>
  <c r="F56" i="19"/>
  <c r="F9" i="19" s="1"/>
  <c r="F8" i="19" s="1"/>
  <c r="E47" i="19" l="1"/>
  <c r="E48" i="19"/>
  <c r="E54" i="19"/>
  <c r="E49" i="19"/>
  <c r="E44" i="19"/>
  <c r="E50" i="19"/>
  <c r="E45" i="19"/>
  <c r="E55" i="19"/>
  <c r="E46" i="19"/>
  <c r="E51" i="19"/>
  <c r="E52" i="19"/>
  <c r="E53" i="19"/>
  <c r="C9" i="19"/>
  <c r="D8" i="19" s="1"/>
  <c r="D56" i="19"/>
  <c r="F10" i="19"/>
  <c r="H20" i="14" s="1"/>
  <c r="C10" i="19" l="1"/>
  <c r="E20" i="14" s="1"/>
  <c r="E22" i="14" s="1"/>
  <c r="E56" i="19"/>
  <c r="D9" i="19"/>
  <c r="D10" i="19" s="1"/>
  <c r="F20" i="14" s="1"/>
  <c r="F22" i="14" s="1"/>
  <c r="H22" i="14"/>
  <c r="E9" i="19" l="1"/>
  <c r="E8" i="19" s="1"/>
  <c r="E10" i="19" s="1"/>
  <c r="G20" i="14" s="1"/>
  <c r="G22" i="14" s="1"/>
  <c r="J20" i="14" l="1"/>
  <c r="J22" i="14" s="1"/>
</calcChain>
</file>

<file path=xl/comments1.xml><?xml version="1.0" encoding="utf-8"?>
<comments xmlns="http://schemas.openxmlformats.org/spreadsheetml/2006/main">
  <authors>
    <author>Giovanna Gesuale</author>
  </authors>
  <commentList>
    <comment ref="C10" authorId="0">
      <text>
        <r>
          <rPr>
            <b/>
            <sz val="9"/>
            <color indexed="81"/>
            <rFont val="Tahoma"/>
            <family val="2"/>
          </rPr>
          <t>Giovanna Gesuale:</t>
        </r>
        <r>
          <rPr>
            <sz val="9"/>
            <color indexed="81"/>
            <rFont val="Tahoma"/>
            <family val="2"/>
          </rPr>
          <t xml:space="preserve">
Yr 1 is equal to implementation/completion yr. of project.</t>
        </r>
      </text>
    </comment>
  </commentList>
</comments>
</file>

<file path=xl/comments2.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As provided by Paul Gleason: Referencing the OEB's "Guidelines for Electricity Distributor Conservation and Demand Management EB-2012-0003", section 23.2 LRAM Mechanism for 2011-2014, page 13 states "The calculation of LRAM should not include any volumetric rate riders or adders that are subject to their own independent true-up process.  For example, volumetric rate riders for disposition of deferral and variance account balances should not be included in the calculation; however, volumetric rate riders for tax sharing or related foregone revenue should be included."
As indicated on EnWin's tariff sheets, these rate riders are for tax changes and therefore will be included in calc of volumetric rate.</t>
        </r>
      </text>
    </comment>
    <comment ref="J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K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L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List>
</comments>
</file>

<file path=xl/comments3.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sharedStrings.xml><?xml version="1.0" encoding="utf-8"?>
<sst xmlns="http://schemas.openxmlformats.org/spreadsheetml/2006/main" count="442" uniqueCount="150">
  <si>
    <t>Program</t>
  </si>
  <si>
    <t>Residential</t>
  </si>
  <si>
    <t>Retrofit</t>
  </si>
  <si>
    <t>N/A</t>
  </si>
  <si>
    <t>Other</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</si>
  <si>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</si>
  <si>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</si>
  <si>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</si>
  <si>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</si>
  <si>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</si>
  <si>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</si>
  <si>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</si>
  <si>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</si>
  <si>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2015 Savings </t>
  </si>
  <si>
    <t xml:space="preserve">2016 Savings </t>
  </si>
  <si>
    <t xml:space="preserve">2017 Savings </t>
  </si>
  <si>
    <t xml:space="preserve">2018 Savings </t>
  </si>
  <si>
    <t xml:space="preserve">2019 Savings </t>
  </si>
  <si>
    <t xml:space="preserve">2020 Savings </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</si>
  <si>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</si>
  <si>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</si>
  <si>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</si>
  <si>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</si>
  <si>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</si>
  <si>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</si>
  <si>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</si>
  <si>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</si>
  <si>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</si>
  <si>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</si>
  <si>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</si>
  <si>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</si>
  <si>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</si>
  <si>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</si>
  <si>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</si>
  <si>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</si>
  <si>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</si>
  <si>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</si>
  <si>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</si>
  <si>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</si>
  <si>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</si>
  <si>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</si>
  <si>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</si>
  <si>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</si>
  <si>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</si>
  <si>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</si>
  <si>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</si>
  <si>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</si>
  <si>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</si>
  <si>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</si>
  <si>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</si>
  <si>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Net Annual Energy Savings (kWh)</t>
  </si>
  <si>
    <t>LESS ADJUSTMENTS FOR:</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</si>
  <si>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</si>
  <si>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</si>
  <si>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</si>
  <si>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</si>
  <si>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</si>
  <si>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</si>
  <si>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</si>
  <si>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</si>
  <si>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</si>
  <si>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</si>
  <si>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</si>
  <si>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</si>
  <si>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</si>
  <si>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</si>
  <si>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</si>
  <si>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</si>
  <si>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</si>
  <si>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</si>
  <si>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</si>
  <si>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</si>
  <si>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</si>
  <si>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</si>
  <si>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</si>
  <si>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Annual Average</t>
  </si>
  <si>
    <t>-</t>
  </si>
  <si>
    <t xml:space="preserve">LRAM </t>
  </si>
  <si>
    <t>Opening Balance</t>
  </si>
  <si>
    <t>Ending Balance</t>
  </si>
  <si>
    <t>LRAM Account Summary</t>
  </si>
  <si>
    <t>Incremental Annual LRAM</t>
  </si>
  <si>
    <t>Prescribed Annual Interest Rates</t>
  </si>
  <si>
    <t>Annual Interest Charges</t>
  </si>
  <si>
    <t>Interest Charge Summary</t>
  </si>
  <si>
    <t>Incremental Annual Charges</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</si>
  <si>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</si>
  <si>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</si>
  <si>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</si>
  <si>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</si>
  <si>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</si>
  <si>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</si>
  <si>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</si>
  <si>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</si>
  <si>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</si>
  <si>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</si>
  <si>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</si>
  <si>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</si>
  <si>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</si>
  <si>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Interest Rates &amp; Charges</t>
  </si>
  <si>
    <t>Opening LRAM Balance</t>
  </si>
  <si>
    <t>Ending LRAM Balance</t>
  </si>
  <si>
    <t>Total LRAM &amp; Interest Balance</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</si>
  <si>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</si>
  <si>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</si>
  <si>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</si>
  <si>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</si>
  <si>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Implementation Year</t>
  </si>
  <si>
    <t>EnWin Heat Pump Pilot Program</t>
  </si>
  <si>
    <t>Intelligent Air Technology Pilot Program</t>
  </si>
  <si>
    <t>Save on Energy Process &amp; Systems Upgrade Program</t>
  </si>
  <si>
    <t>Save on Energy Energy Manager Program</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</si>
  <si>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</si>
  <si>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</si>
  <si>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</si>
  <si>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</si>
  <si>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</si>
  <si>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</si>
  <si>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Save on Energy Retrofit Program - Blended Baseline Impacts</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</si>
  <si>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</si>
  <si>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</si>
  <si>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</si>
  <si>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</si>
  <si>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2018 Unverified Savings</t>
  </si>
  <si>
    <t>2017 Verified Savings</t>
  </si>
  <si>
    <t>Project completion Dates</t>
  </si>
  <si>
    <t>Reporting year</t>
  </si>
  <si>
    <t>Yr. 1</t>
  </si>
  <si>
    <t>Yr. 2</t>
  </si>
  <si>
    <t>Yr. 3</t>
  </si>
  <si>
    <t>Yr. 4</t>
  </si>
  <si>
    <t>Yr. 5</t>
  </si>
  <si>
    <t>Source below: AJ Canover, IESO</t>
  </si>
  <si>
    <t>LDC report program naming convention</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</si>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</sst>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7" formatCode="0.0%"/>
    <numFmt numFmtId="168" formatCode="_(* #,##0.0000_);_(* \(#,##0.0000\);_(* &quot;-&quot;??_);_(@_)"/>
    <numFmt numFmtId="169" formatCode="_-* #,##0_-;\-* #,##0_-;_-* &quot;-&quot;??_-;_-@_-"/>
    <numFmt numFmtId="170" formatCode="0.0000"/>
    <numFmt numFmtId="171" formatCode="_-&quot;$&quot;* #,##0.0000_-;\-&quot;$&quot;* #,##0.0000_-;_-&quot;$&quot;* &quot;-&quot;??_-;_-@_-"/>
    <numFmt numFmtId="172" formatCode="_(* #,##0.00000_);_(* \(#,##0.00000\);_(* &quot;-&quot;??_);_(@_)"/>
    <numFmt numFmtId="173"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
      <sz val="20"/>
      <color rgb="FFFF0000"/>
      <name val="Calibri"/>
      <family val="2"/>
      <scheme val="minor"/>
    </font>
  </fonts>
  <fills count="35">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15"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2" fillId="22"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9" borderId="0" applyNumberFormat="0" applyBorder="0" applyAlignment="0" applyProtection="0"/>
    <xf numFmtId="0" fontId="33" fillId="13" borderId="0" applyNumberFormat="0" applyBorder="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5" fillId="31" borderId="42" applyNumberFormat="0" applyAlignment="0" applyProtection="0"/>
    <xf numFmtId="43" fontId="3" fillId="0" borderId="0" applyFont="0" applyFill="0" applyBorder="0" applyAlignment="0" applyProtection="0"/>
    <xf numFmtId="43" fontId="36"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0" fontId="37" fillId="0" borderId="0" applyNumberFormat="0" applyFill="0" applyBorder="0" applyAlignment="0" applyProtection="0"/>
    <xf numFmtId="0" fontId="38" fillId="14" borderId="0" applyNumberFormat="0" applyBorder="0" applyAlignment="0" applyProtection="0"/>
    <xf numFmtId="0" fontId="39" fillId="0" borderId="43"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3" fillId="0" borderId="46" applyNumberFormat="0" applyFill="0" applyAlignment="0" applyProtection="0"/>
    <xf numFmtId="0" fontId="44" fillId="32"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9" fillId="0" borderId="0" applyNumberFormat="0" applyFill="0" applyBorder="0" applyAlignment="0" applyProtection="0"/>
    <xf numFmtId="44" fontId="4" fillId="0" borderId="0" applyFont="0" applyFill="0" applyBorder="0" applyAlignment="0" applyProtection="0"/>
  </cellStyleXfs>
  <cellXfs count="256">
    <xf numFmtId="0" fontId="0" fillId="0" borderId="0" xfId="0"/>
    <xf numFmtId="0" fontId="0" fillId="0" borderId="0" xfId="0" applyAlignment="1">
      <alignment vertical="top"/>
    </xf>
    <xf numFmtId="0" fontId="0" fillId="0" borderId="0" xfId="0" applyFill="1" applyAlignment="1">
      <alignment vertical="top"/>
    </xf>
    <xf numFmtId="0" fontId="0" fillId="0" borderId="1" xfId="0" applyBorder="1" applyAlignment="1">
      <alignment horizontal="center" vertical="top" wrapText="1"/>
    </xf>
    <xf numFmtId="0" fontId="0" fillId="0" borderId="1" xfId="0" applyBorder="1" applyAlignment="1">
      <alignment horizontal="centerContinuous" vertical="top"/>
    </xf>
    <xf numFmtId="0" fontId="0" fillId="0" borderId="11" xfId="0" applyBorder="1" applyAlignment="1">
      <alignment vertical="top"/>
    </xf>
    <xf numFmtId="0" fontId="0" fillId="4" borderId="0" xfId="0" applyFill="1" applyAlignment="1">
      <alignment vertical="top"/>
    </xf>
    <xf numFmtId="43" fontId="0" fillId="0" borderId="11" xfId="0" applyNumberFormat="1" applyBorder="1" applyAlignment="1">
      <alignment vertical="top"/>
    </xf>
    <xf numFmtId="0" fontId="9" fillId="0" borderId="0" xfId="0" applyFont="1" applyAlignment="1">
      <alignment vertical="top"/>
    </xf>
    <xf numFmtId="0" fontId="10" fillId="5" borderId="0" xfId="0" applyNumberFormat="1" applyFont="1" applyFill="1" applyAlignment="1">
      <alignment vertical="top"/>
    </xf>
    <xf numFmtId="0" fontId="11" fillId="5" borderId="23" xfId="0" applyNumberFormat="1" applyFont="1" applyFill="1" applyBorder="1" applyAlignment="1">
      <alignment vertical="top"/>
    </xf>
    <xf numFmtId="0" fontId="11" fillId="5" borderId="0" xfId="0" applyNumberFormat="1" applyFont="1" applyFill="1" applyBorder="1" applyAlignment="1">
      <alignment vertical="top"/>
    </xf>
    <xf numFmtId="0" fontId="11" fillId="5" borderId="0" xfId="0" applyNumberFormat="1" applyFont="1" applyFill="1" applyAlignment="1">
      <alignment vertical="top"/>
    </xf>
    <xf numFmtId="0" fontId="10" fillId="5" borderId="23" xfId="0" applyNumberFormat="1" applyFont="1" applyFill="1" applyBorder="1" applyAlignment="1">
      <alignment vertical="top"/>
    </xf>
    <xf numFmtId="0" fontId="12" fillId="6" borderId="1" xfId="0" applyNumberFormat="1" applyFont="1" applyFill="1" applyBorder="1" applyAlignment="1">
      <alignment vertical="top"/>
    </xf>
    <xf numFmtId="0" fontId="10" fillId="5" borderId="0" xfId="0" applyNumberFormat="1" applyFont="1" applyFill="1" applyBorder="1" applyAlignment="1">
      <alignment vertical="top"/>
    </xf>
    <xf numFmtId="0" fontId="10" fillId="5" borderId="24" xfId="0" applyNumberFormat="1" applyFont="1" applyFill="1" applyBorder="1" applyAlignment="1">
      <alignment vertical="top"/>
    </xf>
    <xf numFmtId="0" fontId="12" fillId="5" borderId="0" xfId="0" applyNumberFormat="1" applyFont="1" applyFill="1" applyBorder="1" applyAlignment="1"/>
    <xf numFmtId="0" fontId="10" fillId="5" borderId="3" xfId="0" applyNumberFormat="1" applyFont="1" applyFill="1" applyBorder="1" applyAlignment="1">
      <alignment vertical="top"/>
    </xf>
    <xf numFmtId="0" fontId="10" fillId="7" borderId="5" xfId="0" applyNumberFormat="1" applyFont="1" applyFill="1" applyBorder="1" applyAlignment="1">
      <alignment vertical="top"/>
    </xf>
    <xf numFmtId="3" fontId="10" fillId="7" borderId="4" xfId="0" applyNumberFormat="1" applyFont="1" applyFill="1" applyBorder="1" applyAlignment="1">
      <alignment vertical="top"/>
    </xf>
    <xf numFmtId="3" fontId="10" fillId="5" borderId="4" xfId="0" applyNumberFormat="1" applyFont="1" applyFill="1" applyBorder="1" applyAlignment="1">
      <alignment vertical="top"/>
    </xf>
    <xf numFmtId="3" fontId="10" fillId="7" borderId="5" xfId="0" applyNumberFormat="1" applyFont="1" applyFill="1" applyBorder="1" applyAlignment="1">
      <alignment vertical="top"/>
    </xf>
    <xf numFmtId="0" fontId="10" fillId="8" borderId="6" xfId="0" applyNumberFormat="1" applyFont="1" applyFill="1" applyBorder="1" applyAlignment="1">
      <alignment vertical="top"/>
    </xf>
    <xf numFmtId="0" fontId="10" fillId="9" borderId="8" xfId="0" applyNumberFormat="1" applyFont="1" applyFill="1" applyBorder="1" applyAlignment="1">
      <alignment vertical="top"/>
    </xf>
    <xf numFmtId="3" fontId="10" fillId="9" borderId="7" xfId="0" applyNumberFormat="1" applyFont="1" applyFill="1" applyBorder="1" applyAlignment="1">
      <alignment vertical="top"/>
    </xf>
    <xf numFmtId="3" fontId="10" fillId="8" borderId="7" xfId="0" applyNumberFormat="1" applyFont="1" applyFill="1" applyBorder="1" applyAlignment="1">
      <alignment vertical="top"/>
    </xf>
    <xf numFmtId="3" fontId="10" fillId="9" borderId="8" xfId="0" applyNumberFormat="1" applyFont="1" applyFill="1" applyBorder="1" applyAlignment="1">
      <alignment vertical="top"/>
    </xf>
    <xf numFmtId="0" fontId="10" fillId="5" borderId="6" xfId="0" applyNumberFormat="1" applyFont="1" applyFill="1" applyBorder="1" applyAlignment="1">
      <alignment vertical="top"/>
    </xf>
    <xf numFmtId="0" fontId="10" fillId="7" borderId="8" xfId="0" applyNumberFormat="1" applyFont="1" applyFill="1" applyBorder="1" applyAlignment="1">
      <alignment vertical="top"/>
    </xf>
    <xf numFmtId="3" fontId="10" fillId="7" borderId="7" xfId="0" applyNumberFormat="1" applyFont="1" applyFill="1" applyBorder="1" applyAlignment="1">
      <alignment vertical="top"/>
    </xf>
    <xf numFmtId="3" fontId="10" fillId="5" borderId="7" xfId="0" applyNumberFormat="1" applyFont="1" applyFill="1" applyBorder="1" applyAlignment="1">
      <alignment vertical="top"/>
    </xf>
    <xf numFmtId="3" fontId="10" fillId="7" borderId="8" xfId="0" applyNumberFormat="1" applyFont="1" applyFill="1" applyBorder="1" applyAlignment="1">
      <alignment vertical="top"/>
    </xf>
    <xf numFmtId="0" fontId="10" fillId="8" borderId="17" xfId="0" applyNumberFormat="1" applyFont="1" applyFill="1" applyBorder="1" applyAlignment="1">
      <alignment vertical="top"/>
    </xf>
    <xf numFmtId="0" fontId="10" fillId="9" borderId="19" xfId="0" applyNumberFormat="1" applyFont="1" applyFill="1" applyBorder="1" applyAlignment="1">
      <alignment vertical="top"/>
    </xf>
    <xf numFmtId="3" fontId="10" fillId="9" borderId="18" xfId="0" applyNumberFormat="1" applyFont="1" applyFill="1" applyBorder="1" applyAlignment="1">
      <alignment vertical="top"/>
    </xf>
    <xf numFmtId="3" fontId="10" fillId="8" borderId="18" xfId="0" applyNumberFormat="1" applyFont="1" applyFill="1" applyBorder="1" applyAlignment="1">
      <alignment vertical="top"/>
    </xf>
    <xf numFmtId="3" fontId="10" fillId="9" borderId="19" xfId="0" applyNumberFormat="1" applyFont="1" applyFill="1" applyBorder="1" applyAlignment="1">
      <alignment vertical="top"/>
    </xf>
    <xf numFmtId="0" fontId="10" fillId="5" borderId="23" xfId="0" applyNumberFormat="1" applyFont="1" applyFill="1" applyBorder="1" applyAlignment="1"/>
    <xf numFmtId="0" fontId="12" fillId="5" borderId="25" xfId="0" applyNumberFormat="1" applyFont="1" applyFill="1" applyBorder="1" applyAlignment="1"/>
    <xf numFmtId="0" fontId="10" fillId="5" borderId="25" xfId="0" applyNumberFormat="1" applyFont="1" applyFill="1" applyBorder="1" applyAlignment="1"/>
    <xf numFmtId="0" fontId="10" fillId="5" borderId="0" xfId="0" applyNumberFormat="1" applyFont="1" applyFill="1" applyBorder="1" applyAlignment="1"/>
    <xf numFmtId="0" fontId="10" fillId="5" borderId="24" xfId="0" applyNumberFormat="1" applyFont="1" applyFill="1" applyBorder="1" applyAlignment="1"/>
    <xf numFmtId="0" fontId="10" fillId="5" borderId="0" xfId="0" applyNumberFormat="1" applyFont="1" applyFill="1" applyAlignment="1"/>
    <xf numFmtId="0" fontId="10" fillId="5" borderId="20" xfId="0" applyNumberFormat="1" applyFont="1" applyFill="1" applyBorder="1" applyAlignment="1">
      <alignment vertical="top"/>
    </xf>
    <xf numFmtId="0" fontId="10" fillId="7" borderId="22" xfId="0" applyNumberFormat="1" applyFont="1" applyFill="1" applyBorder="1" applyAlignment="1">
      <alignment vertical="top"/>
    </xf>
    <xf numFmtId="3" fontId="10" fillId="7" borderId="21" xfId="0" applyNumberFormat="1" applyFont="1" applyFill="1" applyBorder="1" applyAlignment="1">
      <alignment vertical="top"/>
    </xf>
    <xf numFmtId="3" fontId="10" fillId="5" borderId="21" xfId="0" applyNumberFormat="1" applyFont="1" applyFill="1" applyBorder="1" applyAlignment="1">
      <alignment vertical="top"/>
    </xf>
    <xf numFmtId="3" fontId="10" fillId="7" borderId="22" xfId="0" applyNumberFormat="1" applyFont="1" applyFill="1" applyBorder="1" applyAlignment="1">
      <alignment vertical="top"/>
    </xf>
    <xf numFmtId="0" fontId="13" fillId="5" borderId="23" xfId="0" applyNumberFormat="1" applyFont="1" applyFill="1" applyBorder="1" applyAlignment="1">
      <alignment vertical="top"/>
    </xf>
    <xf numFmtId="0" fontId="13" fillId="5" borderId="0" xfId="0" applyNumberFormat="1" applyFont="1" applyFill="1" applyBorder="1" applyAlignment="1">
      <alignment vertical="top"/>
    </xf>
    <xf numFmtId="0" fontId="13" fillId="5" borderId="24" xfId="0" applyNumberFormat="1" applyFont="1" applyFill="1" applyBorder="1" applyAlignment="1">
      <alignment vertical="top"/>
    </xf>
    <xf numFmtId="0" fontId="13" fillId="5" borderId="0" xfId="0" applyNumberFormat="1" applyFont="1" applyFill="1" applyAlignment="1">
      <alignment vertical="top"/>
    </xf>
    <xf numFmtId="3" fontId="12" fillId="6" borderId="1" xfId="0" applyNumberFormat="1" applyFont="1" applyFill="1" applyBorder="1" applyAlignment="1">
      <alignment vertical="top"/>
    </xf>
    <xf numFmtId="0" fontId="10" fillId="5" borderId="26" xfId="0" applyNumberFormat="1" applyFont="1" applyFill="1" applyBorder="1" applyAlignment="1">
      <alignment vertical="top"/>
    </xf>
    <xf numFmtId="0" fontId="10" fillId="5" borderId="11" xfId="0" applyNumberFormat="1" applyFont="1" applyFill="1" applyBorder="1" applyAlignment="1">
      <alignment vertical="top"/>
    </xf>
    <xf numFmtId="0" fontId="10" fillId="5" borderId="27" xfId="0" applyNumberFormat="1" applyFont="1" applyFill="1" applyBorder="1" applyAlignment="1">
      <alignment vertical="top"/>
    </xf>
    <xf numFmtId="0" fontId="12" fillId="6" borderId="28" xfId="0" applyNumberFormat="1" applyFont="1" applyFill="1" applyBorder="1" applyAlignment="1">
      <alignment vertical="top"/>
    </xf>
    <xf numFmtId="0" fontId="11" fillId="5" borderId="30" xfId="0" applyNumberFormat="1" applyFont="1" applyFill="1" applyBorder="1" applyAlignment="1">
      <alignment horizontal="centerContinuous" vertical="top"/>
    </xf>
    <xf numFmtId="0" fontId="11" fillId="5" borderId="31" xfId="0" applyNumberFormat="1" applyFont="1" applyFill="1" applyBorder="1" applyAlignment="1">
      <alignment horizontal="centerContinuous" vertical="top"/>
    </xf>
    <xf numFmtId="0" fontId="11" fillId="5" borderId="32" xfId="0" applyNumberFormat="1" applyFont="1" applyFill="1" applyBorder="1" applyAlignment="1">
      <alignment vertical="top"/>
    </xf>
    <xf numFmtId="0" fontId="11" fillId="5" borderId="33" xfId="0" applyNumberFormat="1" applyFont="1" applyFill="1" applyBorder="1" applyAlignment="1">
      <alignment vertical="top"/>
    </xf>
    <xf numFmtId="43" fontId="0" fillId="0" borderId="1" xfId="0" applyNumberFormat="1" applyBorder="1" applyAlignment="1">
      <alignment vertical="top"/>
    </xf>
    <xf numFmtId="0" fontId="10" fillId="4" borderId="0" xfId="0" applyNumberFormat="1" applyFont="1" applyFill="1" applyAlignment="1">
      <alignment vertical="top"/>
    </xf>
    <xf numFmtId="43" fontId="10" fillId="5" borderId="0" xfId="0" applyNumberFormat="1" applyFont="1" applyFill="1" applyAlignment="1">
      <alignment vertical="top"/>
    </xf>
    <xf numFmtId="0" fontId="9" fillId="0" borderId="0" xfId="0" applyFont="1" applyBorder="1" applyAlignment="1">
      <alignment vertical="top"/>
    </xf>
    <xf numFmtId="0" fontId="0" fillId="0" borderId="15" xfId="0" applyBorder="1" applyAlignment="1">
      <alignment horizontal="centerContinuous" vertical="top" wrapText="1"/>
    </xf>
    <xf numFmtId="0" fontId="0" fillId="0" borderId="16" xfId="0" applyBorder="1" applyAlignment="1">
      <alignment horizontal="centerContinuous" vertical="top" wrapText="1"/>
    </xf>
    <xf numFmtId="9" fontId="10" fillId="5" borderId="0" xfId="8" applyFont="1" applyFill="1" applyAlignment="1">
      <alignment vertical="top"/>
    </xf>
    <xf numFmtId="9" fontId="10" fillId="4" borderId="7" xfId="8" applyFont="1" applyFill="1" applyBorder="1" applyAlignment="1">
      <alignment vertical="top"/>
    </xf>
    <xf numFmtId="0" fontId="14" fillId="5" borderId="0" xfId="0" applyNumberFormat="1" applyFont="1" applyFill="1" applyAlignment="1">
      <alignment vertical="top"/>
    </xf>
    <xf numFmtId="43" fontId="0" fillId="0" borderId="0" xfId="7" applyFont="1" applyFill="1" applyAlignment="1">
      <alignment vertical="top"/>
    </xf>
    <xf numFmtId="168" fontId="0" fillId="0" borderId="0" xfId="7" applyNumberFormat="1" applyFont="1" applyAlignment="1">
      <alignment vertical="top"/>
    </xf>
    <xf numFmtId="0" fontId="16" fillId="5" borderId="0" xfId="0" applyFont="1" applyFill="1" applyAlignment="1"/>
    <xf numFmtId="0" fontId="8" fillId="5" borderId="0" xfId="0" applyFont="1" applyFill="1"/>
    <xf numFmtId="0" fontId="17" fillId="5" borderId="0" xfId="0" applyFont="1" applyFill="1" applyAlignment="1">
      <alignment horizontal="center"/>
    </xf>
    <xf numFmtId="0" fontId="8" fillId="5" borderId="0" xfId="0" applyFont="1" applyFill="1" applyAlignment="1">
      <alignment horizontal="left"/>
    </xf>
    <xf numFmtId="0" fontId="22" fillId="5" borderId="0" xfId="0" applyFont="1" applyFill="1" applyAlignment="1">
      <alignment wrapText="1"/>
    </xf>
    <xf numFmtId="0" fontId="22" fillId="5" borderId="0" xfId="0" applyFont="1" applyFill="1"/>
    <xf numFmtId="0" fontId="8" fillId="5" borderId="0" xfId="0" applyFont="1" applyFill="1" applyBorder="1" applyAlignment="1">
      <alignment horizontal="left"/>
    </xf>
    <xf numFmtId="0" fontId="22" fillId="5" borderId="0" xfId="0" applyFont="1" applyFill="1" applyAlignment="1">
      <alignment horizontal="left"/>
    </xf>
    <xf numFmtId="0" fontId="8" fillId="5" borderId="0" xfId="0" applyFont="1" applyFill="1" applyBorder="1"/>
    <xf numFmtId="0" fontId="22" fillId="5" borderId="0" xfId="0" applyFont="1" applyFill="1" applyBorder="1" applyAlignment="1">
      <alignment wrapText="1"/>
    </xf>
    <xf numFmtId="0" fontId="23" fillId="5" borderId="0" xfId="0" applyFont="1" applyFill="1" applyBorder="1" applyAlignment="1">
      <alignment vertical="center"/>
    </xf>
    <xf numFmtId="0" fontId="24" fillId="5" borderId="0" xfId="0" applyFont="1" applyFill="1" applyBorder="1" applyAlignment="1">
      <alignment vertical="center"/>
    </xf>
    <xf numFmtId="0" fontId="19" fillId="5" borderId="0" xfId="0" applyFont="1" applyFill="1"/>
    <xf numFmtId="170" fontId="25" fillId="5" borderId="0" xfId="0" applyNumberFormat="1" applyFont="1" applyFill="1" applyBorder="1" applyProtection="1"/>
    <xf numFmtId="0" fontId="25" fillId="5" borderId="0" xfId="0" applyFont="1" applyFill="1"/>
    <xf numFmtId="0" fontId="26" fillId="5" borderId="0" xfId="0" applyFont="1" applyFill="1" applyAlignment="1">
      <alignment vertical="center"/>
    </xf>
    <xf numFmtId="0" fontId="20" fillId="5" borderId="34" xfId="0" applyFont="1" applyFill="1" applyBorder="1" applyAlignment="1">
      <alignment horizontal="left" vertical="center" wrapText="1"/>
    </xf>
    <xf numFmtId="0" fontId="20" fillId="5" borderId="35"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 fillId="5" borderId="0" xfId="0" applyFont="1" applyFill="1" applyAlignment="1">
      <alignment vertical="center"/>
    </xf>
    <xf numFmtId="0" fontId="27" fillId="5" borderId="20" xfId="0" applyFont="1" applyFill="1" applyBorder="1" applyAlignment="1">
      <alignment horizontal="left" vertical="center" wrapText="1"/>
    </xf>
    <xf numFmtId="0" fontId="19" fillId="5" borderId="2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170" fontId="3" fillId="5" borderId="0" xfId="0" applyNumberFormat="1" applyFont="1" applyFill="1" applyBorder="1" applyProtection="1"/>
    <xf numFmtId="0" fontId="19" fillId="5" borderId="6" xfId="0" applyFont="1" applyFill="1" applyBorder="1" applyAlignment="1">
      <alignment horizontal="left" vertical="center" wrapText="1"/>
    </xf>
    <xf numFmtId="0" fontId="19" fillId="5" borderId="7" xfId="0" applyFont="1" applyFill="1" applyBorder="1" applyAlignment="1">
      <alignment horizontal="center"/>
    </xf>
    <xf numFmtId="171" fontId="19" fillId="10" borderId="7" xfId="6" applyNumberFormat="1" applyFont="1" applyFill="1" applyBorder="1" applyAlignment="1" applyProtection="1">
      <alignment horizontal="center"/>
      <protection locked="0"/>
    </xf>
    <xf numFmtId="0" fontId="19" fillId="5" borderId="9" xfId="0" applyFont="1" applyFill="1" applyBorder="1" applyAlignment="1">
      <alignment horizontal="left" vertical="center" wrapText="1"/>
    </xf>
    <xf numFmtId="0" fontId="19" fillId="5" borderId="10" xfId="0" applyFont="1" applyFill="1" applyBorder="1" applyAlignment="1">
      <alignment horizontal="center"/>
    </xf>
    <xf numFmtId="171" fontId="19" fillId="10" borderId="10" xfId="6" applyNumberFormat="1" applyFont="1" applyFill="1" applyBorder="1" applyAlignment="1" applyProtection="1">
      <alignment horizontal="center"/>
      <protection locked="0"/>
    </xf>
    <xf numFmtId="171" fontId="19" fillId="10" borderId="10" xfId="6" applyNumberFormat="1" applyFont="1" applyFill="1" applyBorder="1"/>
    <xf numFmtId="0" fontId="19" fillId="5" borderId="0" xfId="0" applyFont="1" applyFill="1" applyBorder="1" applyAlignment="1">
      <alignment horizontal="left" vertical="center" wrapText="1"/>
    </xf>
    <xf numFmtId="0" fontId="19" fillId="5" borderId="0" xfId="0" applyFont="1" applyFill="1" applyBorder="1" applyAlignment="1">
      <alignment horizontal="center"/>
    </xf>
    <xf numFmtId="171" fontId="19" fillId="5" borderId="0" xfId="6" applyNumberFormat="1" applyFont="1" applyFill="1" applyBorder="1" applyAlignment="1" applyProtection="1">
      <alignment horizontal="center"/>
      <protection locked="0"/>
    </xf>
    <xf numFmtId="171" fontId="19" fillId="5" borderId="0" xfId="6" applyNumberFormat="1" applyFont="1" applyFill="1" applyBorder="1"/>
    <xf numFmtId="0" fontId="28" fillId="5" borderId="0" xfId="0" applyFont="1" applyFill="1" applyBorder="1" applyAlignment="1">
      <alignment horizontal="left" vertical="center" wrapText="1"/>
    </xf>
    <xf numFmtId="0" fontId="28" fillId="5" borderId="0" xfId="0" applyFont="1" applyFill="1" applyBorder="1" applyAlignment="1">
      <alignment horizontal="center"/>
    </xf>
    <xf numFmtId="170" fontId="28" fillId="5" borderId="0" xfId="0" applyNumberFormat="1" applyFont="1" applyFill="1" applyBorder="1" applyAlignment="1" applyProtection="1">
      <alignment horizontal="center"/>
      <protection locked="0"/>
    </xf>
    <xf numFmtId="0" fontId="16" fillId="5" borderId="0" xfId="0" applyFont="1" applyFill="1" applyBorder="1" applyAlignment="1"/>
    <xf numFmtId="0" fontId="29" fillId="5" borderId="0" xfId="0" applyFont="1" applyFill="1" applyBorder="1" applyAlignment="1">
      <alignment vertical="center"/>
    </xf>
    <xf numFmtId="0" fontId="30" fillId="11" borderId="36" xfId="0" applyFont="1" applyFill="1" applyBorder="1" applyAlignment="1">
      <alignment horizontal="left" vertical="center" wrapText="1"/>
    </xf>
    <xf numFmtId="0" fontId="30" fillId="11" borderId="39" xfId="0" applyFont="1" applyFill="1" applyBorder="1" applyAlignment="1">
      <alignment horizontal="center" vertical="center" wrapText="1"/>
    </xf>
    <xf numFmtId="0" fontId="30" fillId="11" borderId="40" xfId="0" applyFont="1" applyFill="1" applyBorder="1" applyAlignment="1">
      <alignment horizontal="center" vertical="center" wrapText="1"/>
    </xf>
    <xf numFmtId="0" fontId="19" fillId="5" borderId="23" xfId="0" applyFont="1" applyFill="1" applyBorder="1" applyAlignment="1">
      <alignment horizontal="left" vertical="center" wrapText="1"/>
    </xf>
    <xf numFmtId="171" fontId="19" fillId="5" borderId="0" xfId="6" applyNumberFormat="1" applyFont="1" applyFill="1" applyBorder="1" applyAlignment="1" applyProtection="1">
      <alignment horizontal="center"/>
    </xf>
    <xf numFmtId="0" fontId="19" fillId="5" borderId="26" xfId="0" applyFont="1" applyFill="1" applyBorder="1" applyAlignment="1">
      <alignment horizontal="left" vertical="center" wrapText="1"/>
    </xf>
    <xf numFmtId="171" fontId="19" fillId="5" borderId="11" xfId="6" applyNumberFormat="1" applyFont="1" applyFill="1" applyBorder="1" applyAlignment="1" applyProtection="1">
      <alignment horizontal="center"/>
    </xf>
    <xf numFmtId="0" fontId="50" fillId="5" borderId="0" xfId="0" applyFont="1" applyFill="1" applyBorder="1" applyAlignment="1">
      <alignment vertical="center"/>
    </xf>
    <xf numFmtId="43" fontId="0" fillId="0" borderId="0" xfId="0" applyNumberFormat="1"/>
    <xf numFmtId="0" fontId="0" fillId="0" borderId="0" xfId="0" applyAlignment="1">
      <alignment wrapText="1"/>
    </xf>
    <xf numFmtId="0" fontId="19" fillId="5" borderId="0" xfId="0" applyFont="1" applyFill="1" applyBorder="1" applyAlignment="1">
      <alignment horizontal="center"/>
    </xf>
    <xf numFmtId="0" fontId="19" fillId="5" borderId="11" xfId="0" applyFont="1" applyFill="1" applyBorder="1" applyAlignment="1">
      <alignment horizontal="center"/>
    </xf>
    <xf numFmtId="10" fontId="19" fillId="10" borderId="7" xfId="8" applyNumberFormat="1" applyFont="1" applyFill="1" applyBorder="1" applyAlignment="1" applyProtection="1">
      <alignment horizontal="center"/>
      <protection locked="0"/>
    </xf>
    <xf numFmtId="172" fontId="22" fillId="5" borderId="0" xfId="7" applyNumberFormat="1" applyFont="1" applyFill="1"/>
    <xf numFmtId="0" fontId="0" fillId="0" borderId="0" xfId="0" applyAlignment="1">
      <alignment horizontal="center" wrapText="1"/>
    </xf>
    <xf numFmtId="43" fontId="0" fillId="0" borderId="0" xfId="7" applyFont="1" applyAlignment="1">
      <alignment horizontal="center" wrapText="1"/>
    </xf>
    <xf numFmtId="43" fontId="0" fillId="0" borderId="0" xfId="7" quotePrefix="1" applyFont="1" applyAlignment="1">
      <alignment horizontal="center" wrapText="1"/>
    </xf>
    <xf numFmtId="44" fontId="0" fillId="0" borderId="0" xfId="0" applyNumberFormat="1"/>
    <xf numFmtId="43" fontId="0" fillId="0" borderId="0" xfId="7" applyFont="1"/>
    <xf numFmtId="0" fontId="0" fillId="0" borderId="0" xfId="0" applyAlignment="1">
      <alignment horizontal="center"/>
    </xf>
    <xf numFmtId="0" fontId="19" fillId="5" borderId="0" xfId="0" applyFont="1" applyFill="1" applyBorder="1" applyAlignment="1">
      <alignment horizontal="center"/>
    </xf>
    <xf numFmtId="0" fontId="5" fillId="0" borderId="0" xfId="0" applyFont="1"/>
    <xf numFmtId="0" fontId="0" fillId="0" borderId="11" xfId="0" applyBorder="1"/>
    <xf numFmtId="43" fontId="8" fillId="5" borderId="0" xfId="7" applyFont="1" applyFill="1"/>
    <xf numFmtId="0" fontId="20" fillId="5" borderId="0" xfId="0" applyFont="1" applyFill="1"/>
    <xf numFmtId="173" fontId="19" fillId="5" borderId="6" xfId="0" applyNumberFormat="1" applyFont="1" applyFill="1" applyBorder="1" applyAlignment="1">
      <alignment horizontal="left" vertical="center" wrapText="1"/>
    </xf>
    <xf numFmtId="43" fontId="19" fillId="10" borderId="7" xfId="7" applyFont="1" applyFill="1" applyBorder="1" applyAlignment="1" applyProtection="1">
      <alignment horizontal="center"/>
      <protection locked="0"/>
    </xf>
    <xf numFmtId="10" fontId="20" fillId="10" borderId="50" xfId="8" applyNumberFormat="1" applyFont="1" applyFill="1" applyBorder="1" applyAlignment="1" applyProtection="1">
      <alignment horizontal="center"/>
      <protection locked="0"/>
    </xf>
    <xf numFmtId="10" fontId="19" fillId="10" borderId="10" xfId="8" applyNumberFormat="1" applyFont="1" applyFill="1" applyBorder="1" applyAlignment="1" applyProtection="1">
      <alignment horizontal="center"/>
      <protection locked="0"/>
    </xf>
    <xf numFmtId="43" fontId="20" fillId="10" borderId="50" xfId="7" applyFont="1" applyFill="1" applyBorder="1" applyAlignment="1" applyProtection="1">
      <alignment horizontal="center"/>
      <protection locked="0"/>
    </xf>
    <xf numFmtId="43" fontId="19" fillId="10" borderId="10" xfId="7" applyFont="1" applyFill="1" applyBorder="1" applyAlignment="1" applyProtection="1">
      <alignment horizontal="center"/>
      <protection locked="0"/>
    </xf>
    <xf numFmtId="0" fontId="20" fillId="5" borderId="51" xfId="0" applyFont="1" applyFill="1" applyBorder="1" applyAlignment="1">
      <alignment horizontal="left" vertical="center" wrapText="1"/>
    </xf>
    <xf numFmtId="173" fontId="19" fillId="5" borderId="9" xfId="0" applyNumberFormat="1" applyFont="1" applyFill="1" applyBorder="1" applyAlignment="1">
      <alignment horizontal="left" vertical="center" wrapText="1"/>
    </xf>
    <xf numFmtId="0" fontId="52" fillId="5" borderId="0" xfId="0" applyFont="1" applyFill="1" applyBorder="1" applyAlignment="1">
      <alignment horizontal="left" vertical="center" wrapText="1"/>
    </xf>
    <xf numFmtId="0" fontId="53" fillId="5" borderId="0" xfId="0" applyFont="1" applyFill="1"/>
    <xf numFmtId="44" fontId="19" fillId="5" borderId="0" xfId="93" applyFont="1" applyFill="1"/>
    <xf numFmtId="43" fontId="19" fillId="5" borderId="11" xfId="7" applyFont="1" applyFill="1" applyBorder="1"/>
    <xf numFmtId="43" fontId="0" fillId="34" borderId="0" xfId="7" applyFont="1" applyFill="1"/>
    <xf numFmtId="43" fontId="0" fillId="34" borderId="0" xfId="0" applyNumberFormat="1" applyFill="1"/>
    <xf numFmtId="43" fontId="0" fillId="34" borderId="11" xfId="0" applyNumberFormat="1" applyFill="1" applyBorder="1"/>
    <xf numFmtId="0" fontId="51" fillId="0" borderId="0" xfId="0" applyFont="1"/>
    <xf numFmtId="0" fontId="54" fillId="0" borderId="0" xfId="0" applyFont="1"/>
    <xf numFmtId="44" fontId="5" fillId="0" borderId="0" xfId="93" applyFont="1" applyAlignment="1">
      <alignment horizontal="center" wrapText="1"/>
    </xf>
    <xf numFmtId="0" fontId="5" fillId="0" borderId="0" xfId="0" applyFont="1" applyAlignment="1">
      <alignment wrapText="1"/>
    </xf>
    <xf numFmtId="43" fontId="5" fillId="0" borderId="0" xfId="7" quotePrefix="1" applyFont="1" applyAlignment="1">
      <alignment horizontal="center" wrapText="1"/>
    </xf>
    <xf numFmtId="43" fontId="5" fillId="0" borderId="0" xfId="7" applyFont="1" applyAlignment="1">
      <alignment horizontal="center" wrapText="1"/>
    </xf>
    <xf numFmtId="43" fontId="5" fillId="0" borderId="0" xfId="7" applyFont="1"/>
    <xf numFmtId="44" fontId="5" fillId="0" borderId="0" xfId="93" applyFont="1"/>
    <xf numFmtId="44" fontId="5" fillId="0" borderId="0" xfId="0" applyNumberFormat="1" applyFont="1"/>
    <xf numFmtId="43" fontId="0" fillId="0" borderId="11" xfId="7" applyFont="1" applyBorder="1"/>
    <xf numFmtId="171" fontId="19" fillId="10" borderId="0" xfId="6" applyNumberFormat="1" applyFont="1" applyFill="1" applyBorder="1" applyAlignment="1" applyProtection="1">
      <alignment horizontal="center"/>
      <protection locked="0"/>
    </xf>
    <xf numFmtId="171" fontId="19" fillId="10" borderId="0" xfId="6" applyNumberFormat="1" applyFont="1" applyFill="1" applyBorder="1"/>
    <xf numFmtId="0" fontId="20" fillId="5" borderId="0" xfId="0" applyFont="1" applyFill="1" applyBorder="1" applyAlignment="1">
      <alignment horizontal="left" vertical="center" wrapText="1"/>
    </xf>
    <xf numFmtId="0" fontId="20" fillId="0" borderId="35"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1" fontId="19" fillId="0" borderId="7" xfId="6" applyNumberFormat="1" applyFont="1" applyFill="1" applyBorder="1" applyAlignment="1" applyProtection="1">
      <alignment horizontal="center"/>
      <protection locked="0"/>
    </xf>
    <xf numFmtId="171" fontId="19" fillId="0" borderId="10" xfId="6" applyNumberFormat="1" applyFont="1" applyFill="1" applyBorder="1" applyAlignment="1" applyProtection="1">
      <alignment horizontal="center"/>
      <protection locked="0"/>
    </xf>
    <xf numFmtId="171" fontId="19" fillId="0" borderId="10" xfId="6" applyNumberFormat="1" applyFont="1" applyFill="1" applyBorder="1"/>
    <xf numFmtId="43" fontId="5" fillId="0" borderId="0" xfId="0" applyNumberFormat="1" applyFont="1"/>
    <xf numFmtId="0" fontId="10" fillId="5" borderId="25" xfId="0" applyNumberFormat="1" applyFont="1" applyFill="1" applyBorder="1" applyAlignment="1">
      <alignment vertical="top"/>
    </xf>
    <xf numFmtId="0" fontId="55" fillId="0" borderId="0" xfId="0" applyFont="1"/>
    <xf numFmtId="43" fontId="15" fillId="0" borderId="0" xfId="0" applyNumberFormat="1" applyFont="1"/>
    <xf numFmtId="0" fontId="56" fillId="0" borderId="0" xfId="0" applyFont="1" applyAlignment="1">
      <alignment horizontal="center" wrapText="1"/>
    </xf>
    <xf numFmtId="43" fontId="0" fillId="0" borderId="28" xfId="0" applyNumberFormat="1" applyBorder="1" applyAlignment="1">
      <alignment vertical="top"/>
    </xf>
    <xf numFmtId="43" fontId="0" fillId="0" borderId="0" xfId="0" applyNumberFormat="1" applyBorder="1" applyAlignment="1">
      <alignment vertical="top"/>
    </xf>
    <xf numFmtId="43" fontId="0" fillId="0" borderId="25" xfId="0" applyNumberFormat="1" applyBorder="1" applyAlignment="1">
      <alignment vertical="top"/>
    </xf>
    <xf numFmtId="43" fontId="0" fillId="0" borderId="25" xfId="0" applyNumberFormat="1" applyFill="1" applyBorder="1" applyAlignment="1">
      <alignment vertical="top"/>
    </xf>
    <xf numFmtId="0" fontId="57" fillId="0" borderId="0" xfId="0" applyFont="1"/>
    <xf numFmtId="0" fontId="12" fillId="5" borderId="0" xfId="0" applyNumberFormat="1" applyFont="1" applyFill="1" applyBorder="1" applyAlignment="1">
      <alignment vertical="top"/>
    </xf>
    <xf numFmtId="0" fontId="12" fillId="5" borderId="0" xfId="0" applyNumberFormat="1" applyFont="1" applyFill="1" applyBorder="1" applyAlignment="1">
      <alignment horizontal="left" vertical="top"/>
    </xf>
    <xf numFmtId="0" fontId="12" fillId="6" borderId="1" xfId="0" applyNumberFormat="1" applyFont="1" applyFill="1" applyBorder="1" applyAlignment="1">
      <alignment horizontal="center" vertical="top" wrapText="1"/>
    </xf>
    <xf numFmtId="0" fontId="10" fillId="7" borderId="52" xfId="0" applyNumberFormat="1" applyFont="1" applyFill="1" applyBorder="1" applyAlignment="1">
      <alignment horizontal="center" vertical="top"/>
    </xf>
    <xf numFmtId="0" fontId="10" fillId="9" borderId="53" xfId="0" applyNumberFormat="1" applyFont="1" applyFill="1" applyBorder="1" applyAlignment="1">
      <alignment horizontal="center" vertical="top"/>
    </xf>
    <xf numFmtId="0" fontId="10" fillId="7" borderId="53" xfId="0" applyNumberFormat="1" applyFont="1" applyFill="1" applyBorder="1" applyAlignment="1">
      <alignment horizontal="center" vertical="top"/>
    </xf>
    <xf numFmtId="0" fontId="10" fillId="9" borderId="53" xfId="0" applyNumberFormat="1" applyFont="1" applyFill="1" applyBorder="1" applyAlignment="1">
      <alignment vertical="top"/>
    </xf>
    <xf numFmtId="43" fontId="10" fillId="5" borderId="11" xfId="0" applyNumberFormat="1" applyFont="1" applyFill="1" applyBorder="1" applyAlignment="1">
      <alignment vertical="top"/>
    </xf>
    <xf numFmtId="44" fontId="5" fillId="0" borderId="0" xfId="0" applyNumberFormat="1" applyFont="1" applyAlignment="1">
      <alignment vertical="top"/>
    </xf>
    <xf numFmtId="44" fontId="5" fillId="0" borderId="0" xfId="0" applyNumberFormat="1" applyFont="1" applyFill="1" applyAlignment="1">
      <alignment vertical="top"/>
    </xf>
    <xf numFmtId="44" fontId="5" fillId="0" borderId="0" xfId="7" applyNumberFormat="1" applyFont="1" applyFill="1" applyAlignment="1">
      <alignment vertical="top"/>
    </xf>
    <xf numFmtId="0" fontId="11" fillId="5" borderId="29" xfId="0" applyNumberFormat="1" applyFont="1" applyFill="1" applyBorder="1" applyAlignment="1">
      <alignment vertical="top"/>
    </xf>
    <xf numFmtId="3" fontId="10" fillId="0" borderId="7" xfId="0" applyNumberFormat="1" applyFont="1" applyFill="1" applyBorder="1" applyAlignment="1">
      <alignment vertical="top"/>
    </xf>
    <xf numFmtId="43" fontId="0" fillId="0" borderId="2" xfId="0" applyNumberFormat="1" applyBorder="1" applyAlignment="1">
      <alignment vertical="top"/>
    </xf>
    <xf numFmtId="43" fontId="0" fillId="0" borderId="55" xfId="0" applyNumberFormat="1" applyBorder="1" applyAlignment="1">
      <alignment vertical="top"/>
    </xf>
    <xf numFmtId="43" fontId="0" fillId="0" borderId="13" xfId="0" applyNumberFormat="1" applyBorder="1" applyAlignment="1">
      <alignment vertical="top"/>
    </xf>
    <xf numFmtId="0" fontId="10" fillId="9" borderId="54" xfId="0" applyNumberFormat="1" applyFont="1" applyFill="1" applyBorder="1" applyAlignment="1">
      <alignment horizontal="center" vertical="top"/>
    </xf>
    <xf numFmtId="0" fontId="10" fillId="5" borderId="0" xfId="0" applyNumberFormat="1" applyFont="1" applyFill="1" applyBorder="1" applyAlignment="1">
      <alignment horizontal="center"/>
    </xf>
    <xf numFmtId="0" fontId="10" fillId="7" borderId="5" xfId="0" applyNumberFormat="1" applyFont="1" applyFill="1" applyBorder="1" applyAlignment="1">
      <alignment horizontal="center" vertical="top"/>
    </xf>
    <xf numFmtId="3" fontId="10" fillId="0" borderId="21" xfId="0" applyNumberFormat="1" applyFont="1" applyFill="1" applyBorder="1" applyAlignment="1">
      <alignment vertical="top"/>
    </xf>
    <xf numFmtId="0" fontId="10" fillId="9" borderId="8" xfId="0" applyNumberFormat="1" applyFont="1" applyFill="1" applyBorder="1" applyAlignment="1">
      <alignment horizontal="center" vertical="top"/>
    </xf>
    <xf numFmtId="3" fontId="10" fillId="9" borderId="21" xfId="0" applyNumberFormat="1" applyFont="1" applyFill="1" applyBorder="1" applyAlignment="1">
      <alignment vertical="top"/>
    </xf>
    <xf numFmtId="3" fontId="10" fillId="9" borderId="22" xfId="0" applyNumberFormat="1" applyFont="1" applyFill="1" applyBorder="1" applyAlignment="1">
      <alignment vertical="top"/>
    </xf>
    <xf numFmtId="0" fontId="10" fillId="7" borderId="22" xfId="0" applyNumberFormat="1" applyFont="1" applyFill="1" applyBorder="1" applyAlignment="1">
      <alignment horizontal="center" vertical="top"/>
    </xf>
    <xf numFmtId="0" fontId="10" fillId="7" borderId="8" xfId="0" applyNumberFormat="1" applyFont="1" applyFill="1" applyBorder="1" applyAlignment="1">
      <alignment horizontal="center" vertical="top"/>
    </xf>
    <xf numFmtId="0" fontId="10" fillId="9" borderId="23" xfId="0" applyNumberFormat="1" applyFont="1" applyFill="1" applyBorder="1" applyAlignment="1">
      <alignment vertical="top"/>
    </xf>
    <xf numFmtId="0" fontId="10" fillId="9" borderId="19" xfId="0" applyNumberFormat="1" applyFont="1" applyFill="1" applyBorder="1" applyAlignment="1">
      <alignment horizontal="center" vertical="top"/>
    </xf>
    <xf numFmtId="0" fontId="13" fillId="5" borderId="0" xfId="0" applyNumberFormat="1" applyFont="1" applyFill="1" applyBorder="1" applyAlignment="1">
      <alignment horizontal="center" vertical="top"/>
    </xf>
    <xf numFmtId="0" fontId="12" fillId="6" borderId="1" xfId="0" applyNumberFormat="1" applyFont="1" applyFill="1" applyBorder="1" applyAlignment="1">
      <alignment horizontal="center" vertical="top"/>
    </xf>
    <xf numFmtId="0" fontId="10" fillId="0" borderId="23" xfId="0" applyNumberFormat="1" applyFont="1" applyFill="1" applyBorder="1" applyAlignment="1">
      <alignment vertical="top"/>
    </xf>
    <xf numFmtId="43" fontId="0" fillId="0" borderId="0" xfId="7" applyFont="1" applyFill="1"/>
    <xf numFmtId="43" fontId="0" fillId="0" borderId="0" xfId="0" applyNumberFormat="1" applyFill="1"/>
    <xf numFmtId="43" fontId="0" fillId="0" borderId="11" xfId="0" applyNumberFormat="1" applyFill="1" applyBorder="1"/>
    <xf numFmtId="0" fontId="10" fillId="7" borderId="19" xfId="0" applyNumberFormat="1" applyFont="1" applyFill="1" applyBorder="1" applyAlignment="1">
      <alignment vertical="top"/>
    </xf>
    <xf numFmtId="0" fontId="10" fillId="7" borderId="19" xfId="0" applyNumberFormat="1" applyFont="1" applyFill="1" applyBorder="1" applyAlignment="1">
      <alignment horizontal="center" vertical="top"/>
    </xf>
    <xf numFmtId="3" fontId="10" fillId="0" borderId="18" xfId="0" applyNumberFormat="1" applyFont="1" applyFill="1" applyBorder="1" applyAlignment="1">
      <alignment vertical="top"/>
    </xf>
    <xf numFmtId="3" fontId="10" fillId="7" borderId="18" xfId="0" applyNumberFormat="1" applyFont="1" applyFill="1" applyBorder="1" applyAlignment="1">
      <alignment vertical="top"/>
    </xf>
    <xf numFmtId="3" fontId="10" fillId="5" borderId="18" xfId="0" applyNumberFormat="1" applyFont="1" applyFill="1" applyBorder="1" applyAlignment="1">
      <alignment vertical="top"/>
    </xf>
    <xf numFmtId="3" fontId="10" fillId="7" borderId="19" xfId="0" applyNumberFormat="1" applyFont="1" applyFill="1" applyBorder="1" applyAlignment="1">
      <alignment vertical="top"/>
    </xf>
    <xf numFmtId="43" fontId="10" fillId="5"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7" fontId="0" fillId="0" borderId="0" xfId="8" applyNumberFormat="1" applyFont="1"/>
    <xf numFmtId="0" fontId="8" fillId="0" borderId="0" xfId="0" applyFont="1"/>
    <xf numFmtId="167" fontId="0" fillId="0" borderId="0" xfId="8" applyNumberFormat="1" applyFont="1" applyFill="1"/>
    <xf numFmtId="0" fontId="58" fillId="0" borderId="0" xfId="0" applyFont="1"/>
    <xf numFmtId="0" fontId="19" fillId="5" borderId="12" xfId="0" applyFont="1" applyFill="1" applyBorder="1" applyAlignment="1">
      <alignment horizontal="left" vertical="center" wrapText="1"/>
    </xf>
    <xf numFmtId="171" fontId="19" fillId="5" borderId="13" xfId="6" applyNumberFormat="1" applyFont="1" applyFill="1" applyBorder="1" applyAlignment="1" applyProtection="1">
      <alignment horizontal="center"/>
    </xf>
    <xf numFmtId="0" fontId="8" fillId="5" borderId="13" xfId="0" applyFont="1" applyFill="1" applyBorder="1"/>
    <xf numFmtId="0" fontId="8" fillId="5" borderId="14" xfId="0" applyFont="1" applyFill="1" applyBorder="1"/>
    <xf numFmtId="0" fontId="8" fillId="5" borderId="24" xfId="0" applyFont="1" applyFill="1" applyBorder="1"/>
    <xf numFmtId="0" fontId="8" fillId="5" borderId="11" xfId="0" applyFont="1" applyFill="1" applyBorder="1"/>
    <xf numFmtId="0" fontId="8" fillId="5" borderId="27" xfId="0" applyFont="1" applyFill="1" applyBorder="1"/>
    <xf numFmtId="0" fontId="0" fillId="0" borderId="0" xfId="0" applyAlignment="1">
      <alignment horizontal="center" vertical="center" wrapText="1"/>
    </xf>
    <xf numFmtId="0" fontId="0" fillId="0" borderId="0" xfId="0" applyAlignment="1">
      <alignment vertical="center"/>
    </xf>
    <xf numFmtId="43" fontId="8" fillId="4" borderId="0" xfId="7" applyFont="1" applyFill="1"/>
    <xf numFmtId="43" fontId="8" fillId="4" borderId="0" xfId="0" applyNumberFormat="1" applyFont="1" applyFill="1"/>
    <xf numFmtId="0" fontId="19" fillId="5" borderId="0" xfId="0" applyFont="1" applyFill="1" applyBorder="1" applyAlignment="1">
      <alignment horizontal="center"/>
    </xf>
    <xf numFmtId="0" fontId="19" fillId="5" borderId="11" xfId="0" applyFont="1" applyFill="1" applyBorder="1" applyAlignment="1">
      <alignment horizontal="center"/>
    </xf>
    <xf numFmtId="0" fontId="30" fillId="11" borderId="37" xfId="0" applyFont="1" applyFill="1" applyBorder="1" applyAlignment="1">
      <alignment horizontal="center" vertical="center" wrapText="1"/>
    </xf>
    <xf numFmtId="0" fontId="30" fillId="11" borderId="38" xfId="0" applyFont="1" applyFill="1" applyBorder="1" applyAlignment="1">
      <alignment horizontal="center" vertical="center" wrapText="1"/>
    </xf>
    <xf numFmtId="43" fontId="19" fillId="5" borderId="13" xfId="7" applyFont="1" applyFill="1" applyBorder="1" applyAlignment="1">
      <alignment horizontal="center"/>
    </xf>
    <xf numFmtId="0" fontId="17" fillId="5" borderId="0" xfId="0" applyFont="1" applyFill="1" applyAlignment="1">
      <alignment horizontal="left"/>
    </xf>
    <xf numFmtId="0" fontId="18" fillId="5" borderId="0" xfId="0" applyFont="1" applyFill="1" applyBorder="1" applyAlignment="1">
      <alignment horizontal="left" vertical="top"/>
    </xf>
    <xf numFmtId="0" fontId="19" fillId="5" borderId="0" xfId="9" applyNumberFormat="1" applyFont="1" applyFill="1" applyBorder="1" applyAlignment="1">
      <alignment horizontal="left" vertical="top" wrapText="1"/>
    </xf>
    <xf numFmtId="169" fontId="21" fillId="10" borderId="0" xfId="9" applyNumberFormat="1" applyFont="1" applyFill="1" applyBorder="1" applyAlignment="1">
      <alignment horizontal="left" vertical="top"/>
    </xf>
    <xf numFmtId="169" fontId="21" fillId="0" borderId="0" xfId="9" applyNumberFormat="1" applyFont="1" applyFill="1" applyBorder="1" applyAlignment="1">
      <alignment horizontal="left" vertical="top"/>
    </xf>
    <xf numFmtId="0" fontId="0" fillId="0" borderId="0" xfId="0" applyAlignment="1">
      <alignment horizontal="left"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42">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6"/>
  <sheetViews>
    <sheetView showGridLines="0" topLeftCell="A22" zoomScale="75" zoomScaleNormal="75" workbookViewId="0">
      <pane xSplit="5" topLeftCell="CJ1" activePane="topRight" state="frozen"/>
      <selection pane="topRight" activeCell="CN65" sqref="CN65"/>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124</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2017</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3" si="48">+$BI27*$AH27</f>
        <v>0</v>
      </c>
      <c r="BS27" s="182">
        <f t="shared" ref="BS27:BS43" si="49">+$BJ27*$AH27</f>
        <v>0</v>
      </c>
      <c r="BT27" s="182">
        <f t="shared" ref="BT27:BT43" si="50">+$BK27*$G27*12</f>
        <v>0</v>
      </c>
      <c r="BU27" s="182">
        <f t="shared" ref="BU27:BU43" si="51">+$BL27*$G27*12</f>
        <v>0</v>
      </c>
      <c r="BV27" s="182">
        <f t="shared" ref="BV27:BV43" si="52">+$BM27*$G27*12</f>
        <v>0</v>
      </c>
      <c r="BW27" s="182">
        <f t="shared" ref="BW27:BW43" si="53">+$BN27*$G27*12</f>
        <v>0</v>
      </c>
      <c r="BX27" s="182">
        <f t="shared" ref="BX27:BX43" si="54">+$BO27*$G27*12</f>
        <v>0</v>
      </c>
      <c r="BY27" s="182">
        <f t="shared" ref="BY27:BY43" si="55">+$BP27*$G27*12</f>
        <v>0</v>
      </c>
      <c r="CA27" s="182">
        <f t="shared" ref="CA27:CA43" si="56">+$BI27*$AI27</f>
        <v>0</v>
      </c>
      <c r="CB27" s="182">
        <f t="shared" ref="CB27:CB43" si="57">+$BJ27*$AI27</f>
        <v>0</v>
      </c>
      <c r="CC27" s="182">
        <f t="shared" ref="CC27:CC43" si="58">+$BK27*$H27*12</f>
        <v>0</v>
      </c>
      <c r="CD27" s="182">
        <f t="shared" ref="CD27:CD43" si="59">+$BL27*$H27*12</f>
        <v>0</v>
      </c>
      <c r="CE27" s="182">
        <f t="shared" ref="CE27:CE43" si="60">+$BM27*$H27*12</f>
        <v>0</v>
      </c>
      <c r="CF27" s="182">
        <f t="shared" ref="CF27:CF43" si="61">+$BN27*$H27*12</f>
        <v>0</v>
      </c>
      <c r="CG27" s="182">
        <f t="shared" ref="CG27:CG43" si="62">+$BO27*$H27*12</f>
        <v>0</v>
      </c>
      <c r="CH27" s="182">
        <f t="shared" ref="CH27:CH43" si="63">+$BP27*$H27*12</f>
        <v>0</v>
      </c>
      <c r="CJ27" s="182">
        <f t="shared" ref="CJ27:CJ43" si="64">+$BI27*$AJ27</f>
        <v>0</v>
      </c>
      <c r="CK27" s="182">
        <f t="shared" ref="CK27:CK43" si="65">+$BJ27*$AJ27</f>
        <v>0</v>
      </c>
      <c r="CL27" s="182">
        <f t="shared" ref="CL27:CL43" si="66">+$BK27*$I27*12</f>
        <v>0</v>
      </c>
      <c r="CM27" s="182">
        <f t="shared" ref="CM27:CM43" si="67">+$BL27*$I27*12</f>
        <v>0</v>
      </c>
      <c r="CN27" s="182">
        <f t="shared" ref="CN27:CN43" si="68">+$BM27*$I27*12</f>
        <v>0</v>
      </c>
      <c r="CO27" s="182">
        <f t="shared" ref="CO27:CO43" si="69">+$BN27*$I27*12</f>
        <v>0</v>
      </c>
      <c r="CP27" s="182">
        <f t="shared" ref="CP27:CP43" si="70">+$BO27*$I27*12</f>
        <v>0</v>
      </c>
      <c r="CQ27" s="182">
        <f t="shared" ref="CQ27:CQ43" si="71">+$BP27*$I27*12</f>
        <v>0</v>
      </c>
      <c r="CS27" s="182">
        <f t="shared" ref="CS27:CS43" si="72">+$BI27*$AK27</f>
        <v>0</v>
      </c>
      <c r="CT27" s="182">
        <f t="shared" ref="CT27:CT43" si="73">+$BJ27*$AK27</f>
        <v>0</v>
      </c>
      <c r="CU27" s="182">
        <f t="shared" ref="CU27:CU43" si="74">+$BK27*$J27*12</f>
        <v>0</v>
      </c>
      <c r="CV27" s="182">
        <f t="shared" ref="CV27:CV43" si="75">+$BL27*$J27*12</f>
        <v>0</v>
      </c>
      <c r="CW27" s="182">
        <f t="shared" ref="CW27:CW43" si="76">+$BM27*$J27*12</f>
        <v>0</v>
      </c>
      <c r="CX27" s="182">
        <f t="shared" ref="CX27:CX43" si="77">+$BN27*$J27*12</f>
        <v>0</v>
      </c>
      <c r="CY27" s="182">
        <f t="shared" ref="CY27:CY43" si="78">+$BO27*$J27*12</f>
        <v>0</v>
      </c>
      <c r="CZ27" s="182">
        <f t="shared" ref="CZ27:CZ43" si="79">+$BP27*$J27*12</f>
        <v>0</v>
      </c>
      <c r="DB27" s="182">
        <f t="shared" ref="DB27:DB43" si="80">+$BI27*$AL27</f>
        <v>0</v>
      </c>
      <c r="DC27" s="182">
        <f t="shared" ref="DC27:DC43" si="81">+$BJ27*$AL27</f>
        <v>0</v>
      </c>
      <c r="DD27" s="182">
        <f t="shared" ref="DD27:DD43" si="82">+$BK27*$K27*12</f>
        <v>0</v>
      </c>
      <c r="DE27" s="182">
        <f t="shared" ref="DE27:DE43" si="83">+$BL27*$K27*12</f>
        <v>0</v>
      </c>
      <c r="DF27" s="182">
        <f t="shared" ref="DF27:DF43" si="84">+$BM27*$K27*12</f>
        <v>0</v>
      </c>
      <c r="DG27" s="182">
        <f t="shared" ref="DG27:DG43" si="85">+$BN27*$K27*12</f>
        <v>0</v>
      </c>
      <c r="DH27" s="182">
        <f t="shared" ref="DH27:DH43" si="86">+$BO27*$K27*12</f>
        <v>0</v>
      </c>
      <c r="DI27" s="182">
        <f t="shared" ref="DI27:DI43" si="87">+$BP27*$K27*12</f>
        <v>0</v>
      </c>
      <c r="DK27" s="182">
        <f t="shared" ref="DK27:DK43" si="88">+$BI27*$AM27</f>
        <v>0</v>
      </c>
      <c r="DL27" s="182">
        <f t="shared" ref="DL27:DL43" si="89">+$BJ27*$AM27</f>
        <v>0</v>
      </c>
      <c r="DM27" s="182">
        <f t="shared" ref="DM27:DM43" si="90">+$BK27*$L27*12</f>
        <v>0</v>
      </c>
      <c r="DN27" s="182">
        <f t="shared" ref="DN27:DN43" si="91">+$BL27*$L27*12</f>
        <v>0</v>
      </c>
      <c r="DO27" s="182">
        <f t="shared" ref="DO27:DO43" si="92">+$BM27*$L27*12</f>
        <v>0</v>
      </c>
      <c r="DP27" s="182">
        <f t="shared" ref="DP27:DP43" si="93">+$BN27*$L27*12</f>
        <v>0</v>
      </c>
      <c r="DQ27" s="182">
        <f t="shared" ref="DQ27:DQ43" si="94">+$BO27*$L27*12</f>
        <v>0</v>
      </c>
      <c r="DR27" s="182">
        <f t="shared" ref="DR27:DR43" si="95">+$BP27*$L27*12</f>
        <v>0</v>
      </c>
    </row>
    <row r="28" spans="2:122" ht="15" x14ac:dyDescent="0.25">
      <c r="B28" s="13"/>
      <c r="C28" s="193">
        <v>22</v>
      </c>
      <c r="D28" s="24" t="s">
        <v>113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6"/>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6"/>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c r="F32" s="1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0</v>
      </c>
      <c r="CM32" s="182">
        <f t="shared" si="67"/>
        <v>0</v>
      </c>
      <c r="CN32" s="182">
        <f t="shared" si="68"/>
        <v>0</v>
      </c>
      <c r="CO32" s="182">
        <f t="shared" si="69"/>
        <v>0</v>
      </c>
      <c r="CP32" s="182">
        <f t="shared" si="70"/>
        <v>0</v>
      </c>
      <c r="CQ32" s="182">
        <f t="shared" si="71"/>
        <v>0</v>
      </c>
      <c r="CS32" s="62">
        <f t="shared" si="72"/>
        <v>0</v>
      </c>
      <c r="CT32" s="62">
        <f t="shared" si="73"/>
        <v>0</v>
      </c>
      <c r="CU32" s="182">
        <f t="shared" si="74"/>
        <v>0</v>
      </c>
      <c r="CV32" s="182">
        <f t="shared" si="75"/>
        <v>0</v>
      </c>
      <c r="CW32" s="182">
        <f t="shared" si="76"/>
        <v>0</v>
      </c>
      <c r="CX32" s="182">
        <f t="shared" si="77"/>
        <v>0</v>
      </c>
      <c r="CY32" s="182">
        <f t="shared" si="78"/>
        <v>0</v>
      </c>
      <c r="CZ32" s="182">
        <f t="shared" si="79"/>
        <v>0</v>
      </c>
      <c r="DB32" s="62">
        <f t="shared" si="80"/>
        <v>0</v>
      </c>
      <c r="DC32" s="62">
        <f t="shared" si="81"/>
        <v>0</v>
      </c>
      <c r="DD32" s="182">
        <f t="shared" si="82"/>
        <v>0</v>
      </c>
      <c r="DE32" s="182">
        <f t="shared" si="83"/>
        <v>0</v>
      </c>
      <c r="DF32" s="182">
        <f t="shared" si="84"/>
        <v>0</v>
      </c>
      <c r="DG32" s="182">
        <f t="shared" si="85"/>
        <v>0</v>
      </c>
      <c r="DH32" s="182">
        <f t="shared" si="86"/>
        <v>0</v>
      </c>
      <c r="DI32" s="182">
        <f t="shared" si="87"/>
        <v>0</v>
      </c>
      <c r="DK32" s="62">
        <f t="shared" si="88"/>
        <v>0</v>
      </c>
      <c r="DL32" s="62">
        <f t="shared" si="89"/>
        <v>0</v>
      </c>
      <c r="DM32" s="182">
        <f t="shared" si="90"/>
        <v>0</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43</v>
      </c>
      <c r="E34" s="207"/>
      <c r="F34" s="15"/>
      <c r="G34" s="25"/>
      <c r="H34" s="25"/>
      <c r="I34" s="26"/>
      <c r="J34" s="25"/>
      <c r="K34" s="26"/>
      <c r="L34" s="25"/>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5"/>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1"/>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c r="F36" s="15"/>
      <c r="G36" s="25"/>
      <c r="H36" s="25"/>
      <c r="I36" s="26"/>
      <c r="J36" s="25"/>
      <c r="K36" s="26"/>
      <c r="L36" s="25"/>
      <c r="M36" s="26"/>
      <c r="N36" s="25"/>
      <c r="O36" s="26"/>
      <c r="P36" s="25"/>
      <c r="Q36" s="26"/>
      <c r="R36" s="25"/>
      <c r="S36" s="26"/>
      <c r="T36" s="25"/>
      <c r="U36" s="26"/>
      <c r="V36" s="25"/>
      <c r="W36" s="26"/>
      <c r="X36" s="25"/>
      <c r="Y36" s="26"/>
      <c r="Z36" s="25"/>
      <c r="AA36" s="26"/>
      <c r="AB36" s="25"/>
      <c r="AC36" s="26"/>
      <c r="AD36" s="25"/>
      <c r="AE36" s="26"/>
      <c r="AF36" s="27"/>
      <c r="AG36" s="16"/>
      <c r="AH36" s="25"/>
      <c r="AI36" s="25"/>
      <c r="AJ36" s="26"/>
      <c r="AK36" s="25"/>
      <c r="AL36" s="26"/>
      <c r="AM36" s="25"/>
      <c r="AN36" s="26"/>
      <c r="AO36" s="25"/>
      <c r="AP36" s="26"/>
      <c r="AQ36" s="25"/>
      <c r="AR36" s="26"/>
      <c r="AS36" s="25"/>
      <c r="AT36" s="26"/>
      <c r="AU36" s="25"/>
      <c r="AV36" s="26"/>
      <c r="AW36" s="25"/>
      <c r="AX36" s="26"/>
      <c r="AY36" s="25"/>
      <c r="AZ36" s="26"/>
      <c r="BA36" s="25"/>
      <c r="BB36" s="26"/>
      <c r="BC36" s="25"/>
      <c r="BD36" s="26"/>
      <c r="BE36" s="25"/>
      <c r="BF36" s="26"/>
      <c r="BG36" s="27"/>
      <c r="BI36" s="69"/>
      <c r="BJ36" s="69"/>
      <c r="BK36" s="69"/>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0</v>
      </c>
      <c r="CL36" s="182">
        <f t="shared" si="66"/>
        <v>0</v>
      </c>
      <c r="CM36" s="182">
        <f t="shared" si="67"/>
        <v>0</v>
      </c>
      <c r="CN36" s="182">
        <f t="shared" si="68"/>
        <v>0</v>
      </c>
      <c r="CO36" s="182">
        <f t="shared" si="69"/>
        <v>0</v>
      </c>
      <c r="CP36" s="182">
        <f t="shared" si="70"/>
        <v>0</v>
      </c>
      <c r="CQ36" s="182">
        <f t="shared" si="71"/>
        <v>0</v>
      </c>
      <c r="CS36" s="62">
        <f t="shared" si="72"/>
        <v>0</v>
      </c>
      <c r="CT36" s="62">
        <f t="shared" si="73"/>
        <v>0</v>
      </c>
      <c r="CU36" s="182">
        <f t="shared" si="74"/>
        <v>0</v>
      </c>
      <c r="CV36" s="182">
        <f t="shared" si="75"/>
        <v>0</v>
      </c>
      <c r="CW36" s="182">
        <f t="shared" si="76"/>
        <v>0</v>
      </c>
      <c r="CX36" s="182">
        <f t="shared" si="77"/>
        <v>0</v>
      </c>
      <c r="CY36" s="182">
        <f t="shared" si="78"/>
        <v>0</v>
      </c>
      <c r="CZ36" s="182">
        <f t="shared" si="79"/>
        <v>0</v>
      </c>
      <c r="DB36" s="62">
        <f t="shared" si="80"/>
        <v>0</v>
      </c>
      <c r="DC36" s="62">
        <f t="shared" si="81"/>
        <v>0</v>
      </c>
      <c r="DD36" s="182">
        <f t="shared" si="82"/>
        <v>0</v>
      </c>
      <c r="DE36" s="182">
        <f t="shared" si="83"/>
        <v>0</v>
      </c>
      <c r="DF36" s="182">
        <f t="shared" si="84"/>
        <v>0</v>
      </c>
      <c r="DG36" s="182">
        <f t="shared" si="85"/>
        <v>0</v>
      </c>
      <c r="DH36" s="182">
        <f t="shared" si="86"/>
        <v>0</v>
      </c>
      <c r="DI36" s="182">
        <f t="shared" si="87"/>
        <v>0</v>
      </c>
      <c r="DK36" s="62">
        <f t="shared" si="88"/>
        <v>0</v>
      </c>
      <c r="DL36" s="62">
        <f t="shared" si="89"/>
        <v>0</v>
      </c>
      <c r="DM36" s="182">
        <f t="shared" si="90"/>
        <v>0</v>
      </c>
      <c r="DN36" s="182">
        <f t="shared" si="91"/>
        <v>0</v>
      </c>
      <c r="DO36" s="182">
        <f t="shared" si="92"/>
        <v>0</v>
      </c>
      <c r="DP36" s="182">
        <f t="shared" si="93"/>
        <v>0</v>
      </c>
      <c r="DQ36" s="182">
        <f t="shared" si="94"/>
        <v>0</v>
      </c>
      <c r="DR36" s="182">
        <f t="shared" si="95"/>
        <v>0</v>
      </c>
    </row>
    <row r="37" spans="2:122" ht="15" x14ac:dyDescent="0.25">
      <c r="B37" s="216"/>
      <c r="C37" s="44">
        <v>31</v>
      </c>
      <c r="D37" s="29" t="s">
        <v>112</v>
      </c>
      <c r="E37" s="211"/>
      <c r="F37" s="15"/>
      <c r="G37" s="199"/>
      <c r="H37" s="30"/>
      <c r="I37" s="31"/>
      <c r="J37" s="30"/>
      <c r="K37" s="31"/>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1"/>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216"/>
      <c r="C38" s="193">
        <v>32</v>
      </c>
      <c r="D38" s="24" t="s">
        <v>43</v>
      </c>
      <c r="E38" s="207"/>
      <c r="F38" s="15"/>
      <c r="G38" s="25"/>
      <c r="H38" s="25"/>
      <c r="I38" s="26"/>
      <c r="J38" s="25"/>
      <c r="K38" s="26"/>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6"/>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216"/>
      <c r="C39" s="13">
        <v>33</v>
      </c>
      <c r="D39" s="220" t="s">
        <v>111</v>
      </c>
      <c r="E39" s="221"/>
      <c r="F39" s="15"/>
      <c r="G39" s="222"/>
      <c r="H39" s="223"/>
      <c r="I39" s="224"/>
      <c r="J39" s="223"/>
      <c r="K39" s="224"/>
      <c r="L39" s="223"/>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3"/>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216"/>
      <c r="C40" s="193">
        <v>34</v>
      </c>
      <c r="D40" s="24" t="s">
        <v>47</v>
      </c>
      <c r="E40" s="207"/>
      <c r="F40" s="15"/>
      <c r="G40" s="25"/>
      <c r="H40" s="25"/>
      <c r="I40" s="26"/>
      <c r="J40" s="25"/>
      <c r="K40" s="26"/>
      <c r="L40" s="25"/>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c r="AL40" s="26"/>
      <c r="AM40" s="25"/>
      <c r="AN40" s="26"/>
      <c r="AO40" s="25"/>
      <c r="AP40" s="26"/>
      <c r="AQ40" s="25"/>
      <c r="AR40" s="26"/>
      <c r="AS40" s="25"/>
      <c r="AT40" s="26"/>
      <c r="AU40" s="25"/>
      <c r="AV40" s="26"/>
      <c r="AW40" s="25"/>
      <c r="AX40" s="26"/>
      <c r="AY40" s="25"/>
      <c r="AZ40" s="26"/>
      <c r="BA40" s="25"/>
      <c r="BB40" s="26"/>
      <c r="BC40" s="25"/>
      <c r="BD40" s="26"/>
      <c r="BE40" s="25"/>
      <c r="BF40" s="26"/>
      <c r="BG40" s="27"/>
      <c r="BI40" s="69"/>
      <c r="BJ40" s="69"/>
      <c r="BK40" s="69"/>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0</v>
      </c>
      <c r="CU40" s="182">
        <f t="shared" si="74"/>
        <v>0</v>
      </c>
      <c r="CV40" s="182">
        <f t="shared" si="75"/>
        <v>0</v>
      </c>
      <c r="CW40" s="182">
        <f t="shared" si="76"/>
        <v>0</v>
      </c>
      <c r="CX40" s="182">
        <f t="shared" si="77"/>
        <v>0</v>
      </c>
      <c r="CY40" s="182">
        <f t="shared" si="78"/>
        <v>0</v>
      </c>
      <c r="CZ40" s="182">
        <f t="shared" si="79"/>
        <v>0</v>
      </c>
      <c r="DB40" s="62">
        <f t="shared" si="80"/>
        <v>0</v>
      </c>
      <c r="DC40" s="62">
        <f t="shared" si="81"/>
        <v>0</v>
      </c>
      <c r="DD40" s="182">
        <f t="shared" si="82"/>
        <v>0</v>
      </c>
      <c r="DE40" s="182">
        <f t="shared" si="83"/>
        <v>0</v>
      </c>
      <c r="DF40" s="182">
        <f t="shared" si="84"/>
        <v>0</v>
      </c>
      <c r="DG40" s="182">
        <f t="shared" si="85"/>
        <v>0</v>
      </c>
      <c r="DH40" s="182">
        <f t="shared" si="86"/>
        <v>0</v>
      </c>
      <c r="DI40" s="182">
        <f t="shared" si="87"/>
        <v>0</v>
      </c>
      <c r="DK40" s="62">
        <f t="shared" si="88"/>
        <v>0</v>
      </c>
      <c r="DL40" s="62">
        <f t="shared" si="89"/>
        <v>0</v>
      </c>
      <c r="DM40" s="182">
        <f t="shared" si="90"/>
        <v>0</v>
      </c>
      <c r="DN40" s="182">
        <f t="shared" si="91"/>
        <v>0</v>
      </c>
      <c r="DO40" s="182">
        <f t="shared" si="92"/>
        <v>0</v>
      </c>
      <c r="DP40" s="182">
        <f t="shared" si="93"/>
        <v>0</v>
      </c>
      <c r="DQ40" s="182">
        <f t="shared" si="94"/>
        <v>0</v>
      </c>
      <c r="DR40" s="182">
        <f t="shared" si="95"/>
        <v>0</v>
      </c>
    </row>
    <row r="41" spans="2:122" ht="15" x14ac:dyDescent="0.25">
      <c r="B41" s="216"/>
      <c r="C41" s="13">
        <v>35</v>
      </c>
      <c r="D41" s="220" t="s">
        <v>118</v>
      </c>
      <c r="E41" s="221"/>
      <c r="F41" s="15"/>
      <c r="G41" s="222"/>
      <c r="H41" s="223"/>
      <c r="I41" s="224"/>
      <c r="J41" s="223"/>
      <c r="K41" s="224"/>
      <c r="L41" s="223"/>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3"/>
      <c r="AL41" s="224"/>
      <c r="AM41" s="223"/>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216"/>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13">
        <v>37</v>
      </c>
      <c r="D43" s="220" t="s">
        <v>115</v>
      </c>
      <c r="E43" s="221"/>
      <c r="F43" s="15"/>
      <c r="G43" s="222"/>
      <c r="H43" s="223"/>
      <c r="I43" s="224"/>
      <c r="J43" s="223"/>
      <c r="K43" s="224"/>
      <c r="L43" s="223"/>
      <c r="M43" s="224"/>
      <c r="N43" s="223"/>
      <c r="O43" s="224"/>
      <c r="P43" s="223"/>
      <c r="Q43" s="224"/>
      <c r="R43" s="223"/>
      <c r="S43" s="224"/>
      <c r="T43" s="223"/>
      <c r="U43" s="224"/>
      <c r="V43" s="223"/>
      <c r="W43" s="224"/>
      <c r="X43" s="223"/>
      <c r="Y43" s="224"/>
      <c r="Z43" s="223"/>
      <c r="AA43" s="224"/>
      <c r="AB43" s="223"/>
      <c r="AC43" s="224"/>
      <c r="AD43" s="223"/>
      <c r="AE43" s="224"/>
      <c r="AF43" s="225"/>
      <c r="AG43" s="16"/>
      <c r="AH43" s="222"/>
      <c r="AI43" s="223"/>
      <c r="AJ43" s="224"/>
      <c r="AK43" s="223"/>
      <c r="AL43" s="224"/>
      <c r="AM43" s="223"/>
      <c r="AN43" s="224"/>
      <c r="AO43" s="223"/>
      <c r="AP43" s="224"/>
      <c r="AQ43" s="223"/>
      <c r="AR43" s="224"/>
      <c r="AS43" s="223"/>
      <c r="AT43" s="224"/>
      <c r="AU43" s="223"/>
      <c r="AV43" s="224"/>
      <c r="AW43" s="223"/>
      <c r="AX43" s="224"/>
      <c r="AY43" s="223"/>
      <c r="AZ43" s="224"/>
      <c r="BA43" s="223"/>
      <c r="BB43" s="224"/>
      <c r="BC43" s="223"/>
      <c r="BD43" s="224"/>
      <c r="BE43" s="223"/>
      <c r="BF43" s="224"/>
      <c r="BG43" s="225"/>
      <c r="BI43" s="69"/>
      <c r="BJ43" s="69"/>
      <c r="BK43" s="69"/>
      <c r="BL43" s="69"/>
      <c r="BM43" s="69"/>
      <c r="BN43" s="69"/>
      <c r="BO43" s="69"/>
      <c r="BP43" s="69"/>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0</v>
      </c>
      <c r="CV43" s="182">
        <f t="shared" si="75"/>
        <v>0</v>
      </c>
      <c r="CW43" s="182">
        <f t="shared" si="76"/>
        <v>0</v>
      </c>
      <c r="CX43" s="182">
        <f t="shared" si="77"/>
        <v>0</v>
      </c>
      <c r="CY43" s="182">
        <f t="shared" si="78"/>
        <v>0</v>
      </c>
      <c r="CZ43" s="182">
        <f t="shared" si="79"/>
        <v>0</v>
      </c>
      <c r="DB43" s="62">
        <f t="shared" si="80"/>
        <v>0</v>
      </c>
      <c r="DC43" s="62">
        <f t="shared" si="81"/>
        <v>0</v>
      </c>
      <c r="DD43" s="182">
        <f t="shared" si="82"/>
        <v>0</v>
      </c>
      <c r="DE43" s="182">
        <f t="shared" si="83"/>
        <v>0</v>
      </c>
      <c r="DF43" s="182">
        <f t="shared" si="84"/>
        <v>0</v>
      </c>
      <c r="DG43" s="182">
        <f t="shared" si="85"/>
        <v>0</v>
      </c>
      <c r="DH43" s="182">
        <f t="shared" si="86"/>
        <v>0</v>
      </c>
      <c r="DI43" s="182">
        <f t="shared" si="87"/>
        <v>0</v>
      </c>
      <c r="DK43" s="62">
        <f t="shared" si="88"/>
        <v>0</v>
      </c>
      <c r="DL43" s="62">
        <f t="shared" si="89"/>
        <v>0</v>
      </c>
      <c r="DM43" s="182">
        <f t="shared" si="90"/>
        <v>0</v>
      </c>
      <c r="DN43" s="182">
        <f t="shared" si="91"/>
        <v>0</v>
      </c>
      <c r="DO43" s="182">
        <f t="shared" si="92"/>
        <v>0</v>
      </c>
      <c r="DP43" s="182">
        <f t="shared" si="93"/>
        <v>0</v>
      </c>
      <c r="DQ43" s="182">
        <f t="shared" si="94"/>
        <v>0</v>
      </c>
      <c r="DR43" s="182">
        <f t="shared" si="95"/>
        <v>0</v>
      </c>
    </row>
    <row r="44" spans="2:122" s="52" customFormat="1" ht="6" x14ac:dyDescent="0.25">
      <c r="B44" s="49"/>
      <c r="C44" s="50"/>
      <c r="D44" s="50"/>
      <c r="E44" s="214"/>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1"/>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row>
    <row r="45" spans="2:122" ht="15" x14ac:dyDescent="0.25">
      <c r="B45" s="13"/>
      <c r="C45" s="14" t="s">
        <v>48</v>
      </c>
      <c r="D45" s="14"/>
      <c r="E45" s="215"/>
      <c r="F45" s="15"/>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16"/>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I45" s="6"/>
      <c r="BJ45" s="63"/>
      <c r="BK45" s="63"/>
      <c r="BL45" s="63"/>
      <c r="BM45" s="63"/>
      <c r="BN45" s="63"/>
      <c r="BO45" s="63"/>
      <c r="BP45" s="63"/>
      <c r="BR45" s="64">
        <f>SUM(BR6:BR43)</f>
        <v>0</v>
      </c>
      <c r="BS45" s="64">
        <f t="shared" ref="BS45:DR45" si="96">SUM(BS6:BS43)</f>
        <v>0</v>
      </c>
      <c r="BT45" s="64">
        <f t="shared" si="96"/>
        <v>0</v>
      </c>
      <c r="BU45" s="64">
        <f t="shared" si="96"/>
        <v>0</v>
      </c>
      <c r="BV45" s="64">
        <f t="shared" si="96"/>
        <v>0</v>
      </c>
      <c r="BW45" s="64">
        <f t="shared" si="96"/>
        <v>0</v>
      </c>
      <c r="BX45" s="64">
        <f t="shared" si="96"/>
        <v>0</v>
      </c>
      <c r="BY45" s="64">
        <f t="shared" si="96"/>
        <v>0</v>
      </c>
      <c r="BZ45" s="64">
        <f t="shared" si="96"/>
        <v>0</v>
      </c>
      <c r="CA45" s="64">
        <f t="shared" si="96"/>
        <v>0</v>
      </c>
      <c r="CB45" s="64">
        <f t="shared" si="96"/>
        <v>0</v>
      </c>
      <c r="CC45" s="64">
        <f t="shared" si="96"/>
        <v>0</v>
      </c>
      <c r="CD45" s="64">
        <f t="shared" si="96"/>
        <v>0</v>
      </c>
      <c r="CE45" s="64">
        <f t="shared" si="96"/>
        <v>0</v>
      </c>
      <c r="CF45" s="64">
        <f t="shared" si="96"/>
        <v>0</v>
      </c>
      <c r="CG45" s="64">
        <f t="shared" si="96"/>
        <v>0</v>
      </c>
      <c r="CH45" s="64">
        <f t="shared" si="96"/>
        <v>0</v>
      </c>
      <c r="CI45" s="64">
        <f t="shared" si="96"/>
        <v>0</v>
      </c>
      <c r="CJ45" s="64">
        <f t="shared" si="96"/>
        <v>0</v>
      </c>
      <c r="CK45" s="64">
        <f t="shared" si="96"/>
        <v>0</v>
      </c>
      <c r="CL45" s="64">
        <f t="shared" si="96"/>
        <v>0</v>
      </c>
      <c r="CM45" s="64">
        <f t="shared" si="96"/>
        <v>0</v>
      </c>
      <c r="CN45" s="64">
        <f t="shared" si="96"/>
        <v>0</v>
      </c>
      <c r="CO45" s="64">
        <f t="shared" si="96"/>
        <v>0</v>
      </c>
      <c r="CP45" s="64">
        <f t="shared" si="96"/>
        <v>0</v>
      </c>
      <c r="CQ45" s="64">
        <f t="shared" si="96"/>
        <v>0</v>
      </c>
      <c r="CR45" s="64">
        <f t="shared" si="96"/>
        <v>0</v>
      </c>
      <c r="CS45" s="64">
        <f t="shared" si="96"/>
        <v>0</v>
      </c>
      <c r="CT45" s="64">
        <f t="shared" si="96"/>
        <v>0</v>
      </c>
      <c r="CU45" s="64">
        <f t="shared" si="96"/>
        <v>0</v>
      </c>
      <c r="CV45" s="64">
        <f t="shared" si="96"/>
        <v>0</v>
      </c>
      <c r="CW45" s="64">
        <f t="shared" si="96"/>
        <v>0</v>
      </c>
      <c r="CX45" s="64">
        <f t="shared" si="96"/>
        <v>0</v>
      </c>
      <c r="CY45" s="64">
        <f t="shared" si="96"/>
        <v>0</v>
      </c>
      <c r="CZ45" s="64">
        <f t="shared" si="96"/>
        <v>0</v>
      </c>
      <c r="DA45" s="64">
        <f t="shared" si="96"/>
        <v>0</v>
      </c>
      <c r="DB45" s="64">
        <f t="shared" si="96"/>
        <v>0</v>
      </c>
      <c r="DC45" s="64">
        <f t="shared" si="96"/>
        <v>0</v>
      </c>
      <c r="DD45" s="64">
        <f t="shared" si="96"/>
        <v>0</v>
      </c>
      <c r="DE45" s="64">
        <f t="shared" si="96"/>
        <v>0</v>
      </c>
      <c r="DF45" s="64">
        <f t="shared" si="96"/>
        <v>0</v>
      </c>
      <c r="DG45" s="64">
        <f t="shared" si="96"/>
        <v>0</v>
      </c>
      <c r="DH45" s="64">
        <f t="shared" si="96"/>
        <v>0</v>
      </c>
      <c r="DI45" s="64">
        <f t="shared" si="96"/>
        <v>0</v>
      </c>
      <c r="DJ45" s="64">
        <f t="shared" si="96"/>
        <v>0</v>
      </c>
      <c r="DK45" s="64">
        <f t="shared" si="96"/>
        <v>0</v>
      </c>
      <c r="DL45" s="64">
        <f t="shared" si="96"/>
        <v>0</v>
      </c>
      <c r="DM45" s="64">
        <f t="shared" si="96"/>
        <v>0</v>
      </c>
      <c r="DN45" s="64">
        <f t="shared" si="96"/>
        <v>0</v>
      </c>
      <c r="DO45" s="64">
        <f t="shared" si="96"/>
        <v>0</v>
      </c>
      <c r="DP45" s="64">
        <f t="shared" si="96"/>
        <v>0</v>
      </c>
      <c r="DQ45" s="64">
        <f t="shared" si="96"/>
        <v>0</v>
      </c>
      <c r="DR45" s="64">
        <f t="shared" si="96"/>
        <v>0</v>
      </c>
    </row>
    <row r="46" spans="2:122" x14ac:dyDescent="0.25">
      <c r="B46" s="5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6"/>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row>
    <row r="47" spans="2:122" x14ac:dyDescent="0.2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row>
    <row r="48" spans="2:122" x14ac:dyDescent="0.25">
      <c r="B48" s="15"/>
      <c r="C48" s="187" t="s">
        <v>117</v>
      </c>
      <c r="E48" s="187"/>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row>
    <row r="49" spans="2:122" x14ac:dyDescent="0.25">
      <c r="B49" s="15"/>
      <c r="C49" s="187">
        <v>2018</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R49" s="64">
        <f>-'2018'!BR57</f>
        <v>0</v>
      </c>
      <c r="BS49" s="64">
        <f>-'2018'!BS57</f>
        <v>0</v>
      </c>
      <c r="BT49" s="64">
        <f>-'2018'!BT57</f>
        <v>0</v>
      </c>
      <c r="BU49" s="64">
        <f>-'2018'!BU57</f>
        <v>0</v>
      </c>
      <c r="BV49" s="64">
        <f>-'2018'!BV57</f>
        <v>0</v>
      </c>
      <c r="BW49" s="64">
        <f>-'2018'!BW57</f>
        <v>0</v>
      </c>
      <c r="BX49" s="64">
        <f>-'2018'!BX57</f>
        <v>0</v>
      </c>
      <c r="BY49" s="64">
        <f>-'2018'!BY57</f>
        <v>0</v>
      </c>
      <c r="BZ49" s="64">
        <f>-'2018'!BZ57</f>
        <v>0</v>
      </c>
      <c r="CA49" s="64">
        <f>-'2018'!CA57</f>
        <v>0</v>
      </c>
      <c r="CB49" s="64">
        <f>-'2018'!CB57</f>
        <v>0</v>
      </c>
      <c r="CC49" s="64">
        <f>-'2018'!CC57</f>
        <v>0</v>
      </c>
      <c r="CD49" s="64">
        <f>-'2018'!CD57</f>
        <v>0</v>
      </c>
      <c r="CE49" s="64">
        <f>-'2018'!CE57</f>
        <v>0</v>
      </c>
      <c r="CF49" s="64">
        <f>-'2018'!CF57</f>
        <v>0</v>
      </c>
      <c r="CG49" s="64">
        <f>-'2018'!CG57</f>
        <v>0</v>
      </c>
      <c r="CH49" s="64">
        <f>-'2018'!CH57</f>
        <v>0</v>
      </c>
      <c r="CI49" s="64">
        <f>-'2018'!CI57</f>
        <v>0</v>
      </c>
      <c r="CJ49" s="64">
        <f>-'2018'!CJ57</f>
        <v>0</v>
      </c>
      <c r="CK49" s="64">
        <f>-'2018'!CK57</f>
        <v>0</v>
      </c>
      <c r="CL49" s="64">
        <f>-'2018'!CL57</f>
        <v>2125.3200000000002</v>
      </c>
      <c r="CM49" s="64">
        <f>-'2018'!CM57</f>
        <v>0</v>
      </c>
      <c r="CN49" s="64">
        <f>-'2018'!CN57</f>
        <v>0</v>
      </c>
      <c r="CO49" s="64">
        <f>-'2018'!CO57</f>
        <v>0</v>
      </c>
      <c r="CP49" s="64">
        <f>-'2018'!CP57</f>
        <v>0</v>
      </c>
      <c r="CQ49" s="64">
        <f>-'2018'!CQ57</f>
        <v>0</v>
      </c>
      <c r="CR49" s="64">
        <f>-'2018'!CR57</f>
        <v>0</v>
      </c>
      <c r="CS49" s="64">
        <f>-'2018'!CS57</f>
        <v>0</v>
      </c>
      <c r="CT49" s="64">
        <f>-'2018'!CT57</f>
        <v>0</v>
      </c>
      <c r="CU49" s="64">
        <f>-'2018'!CU57</f>
        <v>2125.3200000000002</v>
      </c>
      <c r="CV49" s="64">
        <f>-'2018'!CV57</f>
        <v>0</v>
      </c>
      <c r="CW49" s="64">
        <f>-'2018'!CW57</f>
        <v>0</v>
      </c>
      <c r="CX49" s="64">
        <f>-'2018'!CX57</f>
        <v>0</v>
      </c>
      <c r="CY49" s="64">
        <f>-'2018'!CY57</f>
        <v>0</v>
      </c>
      <c r="CZ49" s="64">
        <f>-'2018'!CZ57</f>
        <v>0</v>
      </c>
      <c r="DA49" s="64">
        <f>-'2018'!DA57</f>
        <v>0</v>
      </c>
      <c r="DB49" s="64">
        <f>-'2018'!DB57</f>
        <v>0</v>
      </c>
      <c r="DC49" s="64">
        <f>-'2018'!DC57</f>
        <v>0</v>
      </c>
      <c r="DD49" s="64">
        <f>-'2018'!DD57</f>
        <v>2125.3200000000002</v>
      </c>
      <c r="DE49" s="64">
        <f>-'2018'!DE57</f>
        <v>0</v>
      </c>
      <c r="DF49" s="64">
        <f>-'2018'!DF57</f>
        <v>0</v>
      </c>
      <c r="DG49" s="64">
        <f>-'2018'!DG57</f>
        <v>0</v>
      </c>
      <c r="DH49" s="64">
        <f>-'2018'!DH57</f>
        <v>0</v>
      </c>
      <c r="DI49" s="64">
        <f>-'2018'!DI57</f>
        <v>0</v>
      </c>
      <c r="DJ49" s="64">
        <f>-'2018'!DJ57</f>
        <v>0</v>
      </c>
      <c r="DK49" s="64">
        <f>-'2018'!DK57</f>
        <v>0</v>
      </c>
      <c r="DL49" s="64">
        <f>-'2018'!DL57</f>
        <v>0</v>
      </c>
      <c r="DM49" s="64">
        <f>-'2018'!DM57</f>
        <v>2125.3200000000002</v>
      </c>
      <c r="DN49" s="64">
        <f>-'2018'!DN57</f>
        <v>0</v>
      </c>
      <c r="DO49" s="64">
        <f>-'2018'!DO57</f>
        <v>0</v>
      </c>
      <c r="DP49" s="64">
        <f>-'2018'!DP57</f>
        <v>0</v>
      </c>
      <c r="DQ49" s="64">
        <f>-'2018'!DQ57</f>
        <v>0</v>
      </c>
      <c r="DR49" s="64">
        <f>-'2018'!DR57</f>
        <v>0</v>
      </c>
    </row>
    <row r="50" spans="2:122" x14ac:dyDescent="0.25">
      <c r="B50" s="15"/>
      <c r="C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87" t="s">
        <v>51</v>
      </c>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88">
        <v>2015</v>
      </c>
      <c r="E53" s="187"/>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R53" s="226">
        <f>-SUMIF($E6:$E43,"2015",BR6:BR43)</f>
        <v>0</v>
      </c>
      <c r="BS53" s="226">
        <f t="shared" ref="BS53:DR53" si="97">-SUMIF($E6:$E43,"2015",BS6:BS43)</f>
        <v>0</v>
      </c>
      <c r="BT53" s="226">
        <f t="shared" si="97"/>
        <v>0</v>
      </c>
      <c r="BU53" s="226">
        <f t="shared" si="97"/>
        <v>0</v>
      </c>
      <c r="BV53" s="226">
        <f t="shared" si="97"/>
        <v>0</v>
      </c>
      <c r="BW53" s="226">
        <f t="shared" si="97"/>
        <v>0</v>
      </c>
      <c r="BX53" s="226">
        <f t="shared" si="97"/>
        <v>0</v>
      </c>
      <c r="BY53" s="226">
        <f t="shared" si="97"/>
        <v>0</v>
      </c>
      <c r="BZ53" s="15"/>
      <c r="CA53" s="226">
        <f t="shared" si="97"/>
        <v>0</v>
      </c>
      <c r="CB53" s="226">
        <f t="shared" si="97"/>
        <v>0</v>
      </c>
      <c r="CC53" s="226">
        <f t="shared" si="97"/>
        <v>0</v>
      </c>
      <c r="CD53" s="226">
        <f t="shared" si="97"/>
        <v>0</v>
      </c>
      <c r="CE53" s="226">
        <f t="shared" si="97"/>
        <v>0</v>
      </c>
      <c r="CF53" s="226">
        <f t="shared" si="97"/>
        <v>0</v>
      </c>
      <c r="CG53" s="226">
        <f t="shared" si="97"/>
        <v>0</v>
      </c>
      <c r="CH53" s="226">
        <f t="shared" si="97"/>
        <v>0</v>
      </c>
      <c r="CI53" s="15"/>
      <c r="CJ53" s="226">
        <f t="shared" si="97"/>
        <v>0</v>
      </c>
      <c r="CK53" s="226">
        <f t="shared" si="97"/>
        <v>0</v>
      </c>
      <c r="CL53" s="226">
        <f t="shared" si="97"/>
        <v>0</v>
      </c>
      <c r="CM53" s="226">
        <f t="shared" si="97"/>
        <v>0</v>
      </c>
      <c r="CN53" s="226">
        <f t="shared" si="97"/>
        <v>0</v>
      </c>
      <c r="CO53" s="226">
        <f t="shared" si="97"/>
        <v>0</v>
      </c>
      <c r="CP53" s="226">
        <f t="shared" si="97"/>
        <v>0</v>
      </c>
      <c r="CQ53" s="226">
        <f t="shared" si="97"/>
        <v>0</v>
      </c>
      <c r="CR53" s="15"/>
      <c r="CS53" s="226">
        <f t="shared" si="97"/>
        <v>0</v>
      </c>
      <c r="CT53" s="226">
        <f t="shared" si="97"/>
        <v>0</v>
      </c>
      <c r="CU53" s="226">
        <f t="shared" si="97"/>
        <v>0</v>
      </c>
      <c r="CV53" s="226">
        <f t="shared" si="97"/>
        <v>0</v>
      </c>
      <c r="CW53" s="226">
        <f t="shared" si="97"/>
        <v>0</v>
      </c>
      <c r="CX53" s="226">
        <f t="shared" si="97"/>
        <v>0</v>
      </c>
      <c r="CY53" s="226">
        <f t="shared" si="97"/>
        <v>0</v>
      </c>
      <c r="CZ53" s="226">
        <f t="shared" si="97"/>
        <v>0</v>
      </c>
      <c r="DA53" s="15"/>
      <c r="DB53" s="226">
        <f t="shared" si="97"/>
        <v>0</v>
      </c>
      <c r="DC53" s="226">
        <f t="shared" si="97"/>
        <v>0</v>
      </c>
      <c r="DD53" s="226">
        <f t="shared" si="97"/>
        <v>0</v>
      </c>
      <c r="DE53" s="226">
        <f t="shared" si="97"/>
        <v>0</v>
      </c>
      <c r="DF53" s="226">
        <f t="shared" si="97"/>
        <v>0</v>
      </c>
      <c r="DG53" s="226">
        <f t="shared" si="97"/>
        <v>0</v>
      </c>
      <c r="DH53" s="226">
        <f t="shared" si="97"/>
        <v>0</v>
      </c>
      <c r="DI53" s="226">
        <f t="shared" si="97"/>
        <v>0</v>
      </c>
      <c r="DJ53" s="15"/>
      <c r="DK53" s="226">
        <f t="shared" si="97"/>
        <v>0</v>
      </c>
      <c r="DL53" s="226">
        <f t="shared" si="97"/>
        <v>0</v>
      </c>
      <c r="DM53" s="226">
        <f t="shared" si="97"/>
        <v>0</v>
      </c>
      <c r="DN53" s="226">
        <f t="shared" si="97"/>
        <v>0</v>
      </c>
      <c r="DO53" s="226">
        <f t="shared" si="97"/>
        <v>0</v>
      </c>
      <c r="DP53" s="226">
        <f t="shared" si="97"/>
        <v>0</v>
      </c>
      <c r="DQ53" s="226">
        <f t="shared" si="97"/>
        <v>0</v>
      </c>
      <c r="DR53" s="226">
        <f t="shared" si="97"/>
        <v>0</v>
      </c>
    </row>
    <row r="54" spans="2:122" x14ac:dyDescent="0.25">
      <c r="B54" s="15"/>
      <c r="C54" s="188">
        <v>2016</v>
      </c>
      <c r="E54" s="188"/>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Q54" s="15"/>
      <c r="BR54" s="194">
        <f>-SUMIF($E6:$E43,"2016",BR6:BR43)</f>
        <v>0</v>
      </c>
      <c r="BS54" s="194">
        <f t="shared" ref="BS54:DR54" si="98">-SUMIF($E6:$E43,"2016",BS6:BS43)</f>
        <v>0</v>
      </c>
      <c r="BT54" s="194">
        <f t="shared" si="98"/>
        <v>0</v>
      </c>
      <c r="BU54" s="194">
        <f t="shared" si="98"/>
        <v>0</v>
      </c>
      <c r="BV54" s="194">
        <f t="shared" si="98"/>
        <v>0</v>
      </c>
      <c r="BW54" s="194">
        <f t="shared" si="98"/>
        <v>0</v>
      </c>
      <c r="BX54" s="194">
        <f t="shared" si="98"/>
        <v>0</v>
      </c>
      <c r="BY54" s="194">
        <f t="shared" si="98"/>
        <v>0</v>
      </c>
      <c r="BZ54" s="226">
        <f t="shared" si="98"/>
        <v>0</v>
      </c>
      <c r="CA54" s="194">
        <f t="shared" si="98"/>
        <v>0</v>
      </c>
      <c r="CB54" s="194">
        <f t="shared" si="98"/>
        <v>0</v>
      </c>
      <c r="CC54" s="194">
        <f t="shared" si="98"/>
        <v>0</v>
      </c>
      <c r="CD54" s="194">
        <f t="shared" si="98"/>
        <v>0</v>
      </c>
      <c r="CE54" s="194">
        <f t="shared" si="98"/>
        <v>0</v>
      </c>
      <c r="CF54" s="194">
        <f t="shared" si="98"/>
        <v>0</v>
      </c>
      <c r="CG54" s="194">
        <f t="shared" si="98"/>
        <v>0</v>
      </c>
      <c r="CH54" s="194">
        <f t="shared" si="98"/>
        <v>0</v>
      </c>
      <c r="CI54" s="226">
        <f t="shared" si="98"/>
        <v>0</v>
      </c>
      <c r="CJ54" s="194">
        <f t="shared" si="98"/>
        <v>0</v>
      </c>
      <c r="CK54" s="194">
        <f t="shared" si="98"/>
        <v>0</v>
      </c>
      <c r="CL54" s="194">
        <f t="shared" si="98"/>
        <v>0</v>
      </c>
      <c r="CM54" s="194">
        <f t="shared" si="98"/>
        <v>0</v>
      </c>
      <c r="CN54" s="194">
        <f t="shared" si="98"/>
        <v>0</v>
      </c>
      <c r="CO54" s="194">
        <f t="shared" si="98"/>
        <v>0</v>
      </c>
      <c r="CP54" s="194">
        <f t="shared" si="98"/>
        <v>0</v>
      </c>
      <c r="CQ54" s="194">
        <f t="shared" si="98"/>
        <v>0</v>
      </c>
      <c r="CR54" s="226">
        <f t="shared" si="98"/>
        <v>0</v>
      </c>
      <c r="CS54" s="194">
        <f t="shared" si="98"/>
        <v>0</v>
      </c>
      <c r="CT54" s="194">
        <f t="shared" si="98"/>
        <v>0</v>
      </c>
      <c r="CU54" s="194">
        <f t="shared" si="98"/>
        <v>0</v>
      </c>
      <c r="CV54" s="194">
        <f t="shared" si="98"/>
        <v>0</v>
      </c>
      <c r="CW54" s="194">
        <f t="shared" si="98"/>
        <v>0</v>
      </c>
      <c r="CX54" s="194">
        <f t="shared" si="98"/>
        <v>0</v>
      </c>
      <c r="CY54" s="194">
        <f t="shared" si="98"/>
        <v>0</v>
      </c>
      <c r="CZ54" s="194">
        <f t="shared" si="98"/>
        <v>0</v>
      </c>
      <c r="DA54" s="226">
        <f t="shared" si="98"/>
        <v>0</v>
      </c>
      <c r="DB54" s="194">
        <f t="shared" si="98"/>
        <v>0</v>
      </c>
      <c r="DC54" s="194">
        <f t="shared" si="98"/>
        <v>0</v>
      </c>
      <c r="DD54" s="194">
        <f t="shared" si="98"/>
        <v>0</v>
      </c>
      <c r="DE54" s="194">
        <f t="shared" si="98"/>
        <v>0</v>
      </c>
      <c r="DF54" s="194">
        <f t="shared" si="98"/>
        <v>0</v>
      </c>
      <c r="DG54" s="194">
        <f t="shared" si="98"/>
        <v>0</v>
      </c>
      <c r="DH54" s="194">
        <f t="shared" si="98"/>
        <v>0</v>
      </c>
      <c r="DI54" s="194">
        <f t="shared" si="98"/>
        <v>0</v>
      </c>
      <c r="DJ54" s="226">
        <f t="shared" si="98"/>
        <v>0</v>
      </c>
      <c r="DK54" s="194">
        <f t="shared" si="98"/>
        <v>0</v>
      </c>
      <c r="DL54" s="194">
        <f t="shared" si="98"/>
        <v>0</v>
      </c>
      <c r="DM54" s="194">
        <f t="shared" si="98"/>
        <v>0</v>
      </c>
      <c r="DN54" s="194">
        <f t="shared" si="98"/>
        <v>0</v>
      </c>
      <c r="DO54" s="194">
        <f t="shared" si="98"/>
        <v>0</v>
      </c>
      <c r="DP54" s="194">
        <f t="shared" si="98"/>
        <v>0</v>
      </c>
      <c r="DQ54" s="194">
        <f t="shared" si="98"/>
        <v>0</v>
      </c>
      <c r="DR54" s="194">
        <f t="shared" si="98"/>
        <v>0</v>
      </c>
    </row>
    <row r="55" spans="2:122" x14ac:dyDescent="0.2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row>
    <row r="56" spans="2:122" x14ac:dyDescent="0.25">
      <c r="B56" s="15"/>
      <c r="C56" s="187" t="s">
        <v>116</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R56" s="64">
        <f>BR45+BR53+BR54+BR49</f>
        <v>0</v>
      </c>
      <c r="BS56" s="64">
        <f t="shared" ref="BS56:DR56" si="99">BS45+BS53+BS54+BS49</f>
        <v>0</v>
      </c>
      <c r="BT56" s="64">
        <f t="shared" si="99"/>
        <v>0</v>
      </c>
      <c r="BU56" s="64">
        <f t="shared" si="99"/>
        <v>0</v>
      </c>
      <c r="BV56" s="64">
        <f t="shared" si="99"/>
        <v>0</v>
      </c>
      <c r="BW56" s="64">
        <f t="shared" si="99"/>
        <v>0</v>
      </c>
      <c r="BX56" s="64">
        <f t="shared" si="99"/>
        <v>0</v>
      </c>
      <c r="BY56" s="64">
        <f t="shared" si="99"/>
        <v>0</v>
      </c>
      <c r="BZ56" s="64">
        <f t="shared" si="99"/>
        <v>0</v>
      </c>
      <c r="CA56" s="64">
        <f t="shared" si="99"/>
        <v>0</v>
      </c>
      <c r="CB56" s="64">
        <f t="shared" si="99"/>
        <v>0</v>
      </c>
      <c r="CC56" s="64">
        <f t="shared" si="99"/>
        <v>0</v>
      </c>
      <c r="CD56" s="64">
        <f t="shared" si="99"/>
        <v>0</v>
      </c>
      <c r="CE56" s="64">
        <f t="shared" si="99"/>
        <v>0</v>
      </c>
      <c r="CF56" s="64">
        <f t="shared" si="99"/>
        <v>0</v>
      </c>
      <c r="CG56" s="64">
        <f t="shared" si="99"/>
        <v>0</v>
      </c>
      <c r="CH56" s="64">
        <f t="shared" si="99"/>
        <v>0</v>
      </c>
      <c r="CI56" s="64">
        <f t="shared" si="99"/>
        <v>0</v>
      </c>
      <c r="CJ56" s="64">
        <f t="shared" si="99"/>
        <v>0</v>
      </c>
      <c r="CK56" s="64">
        <f t="shared" si="99"/>
        <v>0</v>
      </c>
      <c r="CL56" s="64">
        <f t="shared" si="99"/>
        <v>2125.3200000000002</v>
      </c>
      <c r="CM56" s="64">
        <f t="shared" si="99"/>
        <v>0</v>
      </c>
      <c r="CN56" s="64">
        <f t="shared" si="99"/>
        <v>0</v>
      </c>
      <c r="CO56" s="64">
        <f t="shared" si="99"/>
        <v>0</v>
      </c>
      <c r="CP56" s="64">
        <f t="shared" si="99"/>
        <v>0</v>
      </c>
      <c r="CQ56" s="64">
        <f t="shared" si="99"/>
        <v>0</v>
      </c>
      <c r="CR56" s="64">
        <f t="shared" si="99"/>
        <v>0</v>
      </c>
      <c r="CS56" s="64">
        <f t="shared" si="99"/>
        <v>0</v>
      </c>
      <c r="CT56" s="64">
        <f t="shared" si="99"/>
        <v>0</v>
      </c>
      <c r="CU56" s="64">
        <f t="shared" si="99"/>
        <v>2125.3200000000002</v>
      </c>
      <c r="CV56" s="64">
        <f t="shared" si="99"/>
        <v>0</v>
      </c>
      <c r="CW56" s="64">
        <f t="shared" si="99"/>
        <v>0</v>
      </c>
      <c r="CX56" s="64">
        <f t="shared" si="99"/>
        <v>0</v>
      </c>
      <c r="CY56" s="64">
        <f t="shared" si="99"/>
        <v>0</v>
      </c>
      <c r="CZ56" s="64">
        <f t="shared" si="99"/>
        <v>0</v>
      </c>
      <c r="DA56" s="64">
        <f t="shared" si="99"/>
        <v>0</v>
      </c>
      <c r="DB56" s="64">
        <f t="shared" si="99"/>
        <v>0</v>
      </c>
      <c r="DC56" s="64">
        <f t="shared" si="99"/>
        <v>0</v>
      </c>
      <c r="DD56" s="64">
        <f t="shared" si="99"/>
        <v>2125.3200000000002</v>
      </c>
      <c r="DE56" s="64">
        <f t="shared" si="99"/>
        <v>0</v>
      </c>
      <c r="DF56" s="64">
        <f t="shared" si="99"/>
        <v>0</v>
      </c>
      <c r="DG56" s="64">
        <f t="shared" si="99"/>
        <v>0</v>
      </c>
      <c r="DH56" s="64">
        <f t="shared" si="99"/>
        <v>0</v>
      </c>
      <c r="DI56" s="64">
        <f t="shared" si="99"/>
        <v>0</v>
      </c>
      <c r="DJ56" s="64">
        <f t="shared" si="99"/>
        <v>0</v>
      </c>
      <c r="DK56" s="64">
        <f t="shared" si="99"/>
        <v>0</v>
      </c>
      <c r="DL56" s="64">
        <f t="shared" si="99"/>
        <v>0</v>
      </c>
      <c r="DM56" s="64">
        <f t="shared" si="99"/>
        <v>2125.3200000000002</v>
      </c>
      <c r="DN56" s="64">
        <f t="shared" si="99"/>
        <v>0</v>
      </c>
      <c r="DO56" s="64">
        <f t="shared" si="99"/>
        <v>0</v>
      </c>
      <c r="DP56" s="64">
        <f t="shared" si="99"/>
        <v>0</v>
      </c>
      <c r="DQ56" s="64">
        <f t="shared" si="99"/>
        <v>0</v>
      </c>
      <c r="DR56" s="64">
        <f t="shared" si="99"/>
        <v>0</v>
      </c>
    </row>
    <row r="57" spans="2:122" x14ac:dyDescent="0.2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row>
    <row r="61" spans="2:122" s="1" customFormat="1" ht="15" x14ac:dyDescent="0.25">
      <c r="B61" s="1" t="s">
        <v>74</v>
      </c>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71"/>
      <c r="AW61" s="71"/>
      <c r="AX61" s="2"/>
      <c r="AY61" s="2"/>
      <c r="AZ61" s="2"/>
      <c r="BA61" s="2"/>
      <c r="BB61" s="2"/>
      <c r="BC61" s="2"/>
      <c r="BD61" s="2"/>
      <c r="BE61" s="2"/>
      <c r="BR61" s="72">
        <f>'Distribution Rates'!I59</f>
        <v>2.0233333333333332E-2</v>
      </c>
      <c r="BS61" s="72">
        <f>'Distribution Rates'!I60</f>
        <v>1.6533333333333334E-2</v>
      </c>
      <c r="BT61" s="72">
        <f>'Distribution Rates'!I61</f>
        <v>4.7110999999999992</v>
      </c>
      <c r="BU61" s="72">
        <f>'Distribution Rates'!I62</f>
        <v>1.9690333333333332</v>
      </c>
      <c r="BV61" s="72">
        <f>'Distribution Rates'!I63</f>
        <v>2.2221666666666668</v>
      </c>
      <c r="BW61" s="72">
        <f>'Distribution Rates'!I64</f>
        <v>2.7708999999999997</v>
      </c>
      <c r="BX61" s="72">
        <f>'Distribution Rates'!I65</f>
        <v>-8.2666666666666666E-2</v>
      </c>
      <c r="BY61" s="72">
        <f>'Distribution Rates'!I66</f>
        <v>0</v>
      </c>
      <c r="CA61" s="72">
        <f>+'Distribution Rates'!J59</f>
        <v>1.7233333333333333E-2</v>
      </c>
      <c r="CB61" s="72">
        <f>+'Distribution Rates'!J60</f>
        <v>1.6799999999999999E-2</v>
      </c>
      <c r="CC61" s="72">
        <f>+'Distribution Rates'!J61</f>
        <v>4.7832333333333326</v>
      </c>
      <c r="CD61" s="72">
        <f>+'Distribution Rates'!J62</f>
        <v>1.9987999999999999</v>
      </c>
      <c r="CE61" s="72">
        <f>+'Distribution Rates'!J63</f>
        <v>2.2579000000000007</v>
      </c>
      <c r="CF61" s="72">
        <f>+'Distribution Rates'!J64</f>
        <v>2.8113666666666663</v>
      </c>
      <c r="CG61" s="72">
        <f>+'Distribution Rates'!J65</f>
        <v>-8.900000000000001E-2</v>
      </c>
      <c r="CH61" s="72">
        <f>+'Distribution Rates'!J66</f>
        <v>0</v>
      </c>
      <c r="CJ61" s="72">
        <f>+'Distribution Rates'!K59</f>
        <v>1.23E-2</v>
      </c>
      <c r="CK61" s="72">
        <f>+'Distribution Rates'!K60</f>
        <v>1.7033333333333334E-2</v>
      </c>
      <c r="CL61" s="72">
        <f>+'Distribution Rates'!K61</f>
        <v>4.8536000000000001</v>
      </c>
      <c r="CM61" s="72">
        <f>+'Distribution Rates'!K62</f>
        <v>2.0279333333333334</v>
      </c>
      <c r="CN61" s="72">
        <f>+'Distribution Rates'!K63</f>
        <v>2.2922333333333333</v>
      </c>
      <c r="CO61" s="72">
        <f>+'Distribution Rates'!K64</f>
        <v>2.8503666666666665</v>
      </c>
      <c r="CP61" s="72">
        <f>+'Distribution Rates'!K65</f>
        <v>-9.4266666666666665E-2</v>
      </c>
      <c r="CQ61" s="72">
        <f>+'Distribution Rates'!K66</f>
        <v>0</v>
      </c>
      <c r="CS61" s="72">
        <f>+'Distribution Rates'!L59</f>
        <v>7.0666666666666664E-3</v>
      </c>
      <c r="CT61" s="72">
        <f>+'Distribution Rates'!L60</f>
        <v>1.7166666666666667E-2</v>
      </c>
      <c r="CU61" s="72">
        <f>+'Distribution Rates'!L61</f>
        <v>4.8942333333333332</v>
      </c>
      <c r="CV61" s="72">
        <f>+'Distribution Rates'!L62</f>
        <v>2.0450000000000004</v>
      </c>
      <c r="CW61" s="72">
        <f>+'Distribution Rates'!L63</f>
        <v>2.3118666666666665</v>
      </c>
      <c r="CX61" s="72">
        <f>+'Distribution Rates'!L64</f>
        <v>2.8748333333333336</v>
      </c>
      <c r="CY61" s="72">
        <f>+'Distribution Rates'!L65</f>
        <v>-0.10256666666666665</v>
      </c>
      <c r="CZ61" s="72">
        <f>+'Distribution Rates'!L66</f>
        <v>0</v>
      </c>
      <c r="DB61" s="72">
        <f>+'Distribution Rates'!M59</f>
        <v>0</v>
      </c>
      <c r="DC61" s="72">
        <f>+'Distribution Rates'!M60</f>
        <v>0</v>
      </c>
      <c r="DD61" s="72">
        <f>+'Distribution Rates'!M61</f>
        <v>0</v>
      </c>
      <c r="DE61" s="72">
        <f>+'Distribution Rates'!M62</f>
        <v>0</v>
      </c>
      <c r="DF61" s="72">
        <f>+'Distribution Rates'!M63</f>
        <v>0</v>
      </c>
      <c r="DG61" s="72">
        <f>+'Distribution Rates'!M64</f>
        <v>0</v>
      </c>
      <c r="DH61" s="72">
        <f>+'Distribution Rates'!M65</f>
        <v>0</v>
      </c>
      <c r="DI61" s="72">
        <f>+'Distribution Rates'!M66</f>
        <v>0</v>
      </c>
      <c r="DK61" s="72">
        <f>+'Distribution Rates'!N59</f>
        <v>0</v>
      </c>
      <c r="DL61" s="72">
        <f>+'Distribution Rates'!N60</f>
        <v>0</v>
      </c>
      <c r="DM61" s="72">
        <f>+'Distribution Rates'!N61</f>
        <v>0</v>
      </c>
      <c r="DN61" s="72">
        <f>+'Distribution Rates'!N62</f>
        <v>0</v>
      </c>
      <c r="DO61" s="72">
        <f>+'Distribution Rates'!N63</f>
        <v>0</v>
      </c>
      <c r="DP61" s="72">
        <f>+'Distribution Rates'!N64</f>
        <v>0</v>
      </c>
      <c r="DQ61" s="72">
        <f>+'Distribution Rates'!N65</f>
        <v>0</v>
      </c>
      <c r="DR61" s="72">
        <f>+'Distribution Rates'!N66</f>
        <v>0</v>
      </c>
    </row>
    <row r="62" spans="2:122" s="1" customFormat="1" ht="15" x14ac:dyDescent="0.2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71"/>
      <c r="AW62" s="71"/>
      <c r="AX62" s="2"/>
      <c r="AY62" s="2"/>
      <c r="AZ62" s="2"/>
      <c r="BA62" s="2"/>
      <c r="BB62" s="2"/>
      <c r="BC62" s="2"/>
      <c r="BD62" s="2"/>
      <c r="BE62" s="2"/>
      <c r="BR62" s="5"/>
      <c r="BS62" s="5"/>
      <c r="BT62" s="5"/>
      <c r="BU62" s="5"/>
      <c r="BV62" s="5"/>
      <c r="BW62" s="5"/>
      <c r="BX62" s="5"/>
      <c r="BY62" s="5"/>
      <c r="CA62" s="5"/>
      <c r="CB62" s="5"/>
      <c r="CC62" s="5"/>
      <c r="CD62" s="5"/>
      <c r="CE62" s="5"/>
      <c r="CF62" s="5"/>
      <c r="CG62" s="5"/>
      <c r="CH62" s="5"/>
      <c r="CJ62" s="5"/>
      <c r="CK62" s="5"/>
      <c r="CL62" s="5"/>
      <c r="CM62" s="5"/>
      <c r="CN62" s="5"/>
      <c r="CO62" s="5"/>
      <c r="CP62" s="5"/>
      <c r="CQ62" s="5"/>
      <c r="CS62" s="5"/>
      <c r="CT62" s="5"/>
      <c r="CU62" s="5"/>
      <c r="CV62" s="5"/>
      <c r="CW62" s="5"/>
      <c r="CX62" s="5"/>
      <c r="CY62" s="5"/>
      <c r="CZ62" s="5"/>
      <c r="DB62" s="5"/>
      <c r="DC62" s="5"/>
      <c r="DD62" s="5"/>
      <c r="DE62" s="5"/>
      <c r="DF62" s="5"/>
      <c r="DG62" s="5"/>
      <c r="DH62" s="5"/>
      <c r="DI62" s="5"/>
      <c r="DK62" s="5"/>
      <c r="DL62" s="5"/>
      <c r="DM62" s="5"/>
      <c r="DN62" s="5"/>
      <c r="DO62" s="5"/>
      <c r="DP62" s="5"/>
      <c r="DQ62" s="5"/>
      <c r="DR62" s="5"/>
    </row>
    <row r="63" spans="2:122" s="195" customFormat="1" ht="15" x14ac:dyDescent="0.25">
      <c r="B63" s="195" t="s">
        <v>73</v>
      </c>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7"/>
      <c r="AW63" s="197"/>
      <c r="AX63" s="196"/>
      <c r="AY63" s="196"/>
      <c r="AZ63" s="196"/>
      <c r="BA63" s="196"/>
      <c r="BB63" s="196"/>
      <c r="BC63" s="196"/>
      <c r="BD63" s="196"/>
      <c r="BE63" s="196"/>
      <c r="BR63" s="195">
        <f>BR56*BR61</f>
        <v>0</v>
      </c>
      <c r="BS63" s="195">
        <f t="shared" ref="BS63:DR63" si="100">BS56*BS61</f>
        <v>0</v>
      </c>
      <c r="BT63" s="195">
        <f t="shared" si="100"/>
        <v>0</v>
      </c>
      <c r="BU63" s="195">
        <f t="shared" si="100"/>
        <v>0</v>
      </c>
      <c r="BV63" s="195">
        <f t="shared" si="100"/>
        <v>0</v>
      </c>
      <c r="BW63" s="195">
        <f t="shared" si="100"/>
        <v>0</v>
      </c>
      <c r="BX63" s="195">
        <f t="shared" si="100"/>
        <v>0</v>
      </c>
      <c r="BY63" s="195">
        <f t="shared" si="100"/>
        <v>0</v>
      </c>
      <c r="CA63" s="195">
        <f t="shared" si="100"/>
        <v>0</v>
      </c>
      <c r="CB63" s="195">
        <f t="shared" si="100"/>
        <v>0</v>
      </c>
      <c r="CC63" s="195">
        <f t="shared" si="100"/>
        <v>0</v>
      </c>
      <c r="CD63" s="195">
        <f t="shared" si="100"/>
        <v>0</v>
      </c>
      <c r="CE63" s="195">
        <f t="shared" si="100"/>
        <v>0</v>
      </c>
      <c r="CF63" s="195">
        <f t="shared" si="100"/>
        <v>0</v>
      </c>
      <c r="CG63" s="195">
        <f t="shared" si="100"/>
        <v>0</v>
      </c>
      <c r="CH63" s="195">
        <f t="shared" si="100"/>
        <v>0</v>
      </c>
      <c r="CJ63" s="195">
        <f t="shared" si="100"/>
        <v>0</v>
      </c>
      <c r="CK63" s="195">
        <f t="shared" si="100"/>
        <v>0</v>
      </c>
      <c r="CL63" s="195">
        <f t="shared" si="100"/>
        <v>10315.453152000002</v>
      </c>
      <c r="CM63" s="195">
        <f t="shared" si="100"/>
        <v>0</v>
      </c>
      <c r="CN63" s="195">
        <f t="shared" si="100"/>
        <v>0</v>
      </c>
      <c r="CO63" s="195">
        <f t="shared" si="100"/>
        <v>0</v>
      </c>
      <c r="CP63" s="195">
        <f t="shared" si="100"/>
        <v>0</v>
      </c>
      <c r="CQ63" s="195">
        <f t="shared" si="100"/>
        <v>0</v>
      </c>
      <c r="CS63" s="195">
        <f t="shared" si="100"/>
        <v>0</v>
      </c>
      <c r="CT63" s="195">
        <f t="shared" si="100"/>
        <v>0</v>
      </c>
      <c r="CU63" s="195">
        <f t="shared" si="100"/>
        <v>10401.811988000001</v>
      </c>
      <c r="CV63" s="195">
        <f t="shared" si="100"/>
        <v>0</v>
      </c>
      <c r="CW63" s="195">
        <f t="shared" si="100"/>
        <v>0</v>
      </c>
      <c r="CX63" s="195">
        <f t="shared" si="100"/>
        <v>0</v>
      </c>
      <c r="CY63" s="195">
        <f t="shared" si="100"/>
        <v>0</v>
      </c>
      <c r="CZ63" s="195">
        <f t="shared" si="100"/>
        <v>0</v>
      </c>
      <c r="DB63" s="195">
        <f t="shared" si="100"/>
        <v>0</v>
      </c>
      <c r="DC63" s="195">
        <f t="shared" si="100"/>
        <v>0</v>
      </c>
      <c r="DD63" s="195">
        <f t="shared" si="100"/>
        <v>0</v>
      </c>
      <c r="DE63" s="195">
        <f t="shared" si="100"/>
        <v>0</v>
      </c>
      <c r="DF63" s="195">
        <f t="shared" si="100"/>
        <v>0</v>
      </c>
      <c r="DG63" s="195">
        <f t="shared" si="100"/>
        <v>0</v>
      </c>
      <c r="DH63" s="195">
        <f t="shared" si="100"/>
        <v>0</v>
      </c>
      <c r="DI63" s="195">
        <f t="shared" si="100"/>
        <v>0</v>
      </c>
      <c r="DK63" s="195">
        <f t="shared" si="100"/>
        <v>0</v>
      </c>
      <c r="DL63" s="195">
        <f t="shared" si="100"/>
        <v>0</v>
      </c>
      <c r="DM63" s="195">
        <f t="shared" si="100"/>
        <v>0</v>
      </c>
      <c r="DN63" s="195">
        <f t="shared" si="100"/>
        <v>0</v>
      </c>
      <c r="DO63" s="195">
        <f t="shared" si="100"/>
        <v>0</v>
      </c>
      <c r="DP63" s="195">
        <f t="shared" si="100"/>
        <v>0</v>
      </c>
      <c r="DQ63" s="195">
        <f t="shared" si="100"/>
        <v>0</v>
      </c>
      <c r="DR63" s="195">
        <f t="shared" si="100"/>
        <v>0</v>
      </c>
    </row>
    <row r="65" spans="2:2" ht="15" x14ac:dyDescent="0.25">
      <c r="B65" s="65" t="s">
        <v>52</v>
      </c>
    </row>
    <row r="66" spans="2:2" ht="15" x14ac:dyDescent="0.25">
      <c r="B66" s="8"/>
    </row>
  </sheetData>
  <conditionalFormatting sqref="H27:AF36 H6:AF25 AI27:BG36 AI6:BG25 G45:AF45 AH45:BG45">
    <cfRule type="cellIs" dxfId="41" priority="30" operator="equal">
      <formula>0</formula>
    </cfRule>
  </conditionalFormatting>
  <conditionalFormatting sqref="G27:G36 G6:G25">
    <cfRule type="cellIs" dxfId="40" priority="29" operator="equal">
      <formula>0</formula>
    </cfRule>
  </conditionalFormatting>
  <conditionalFormatting sqref="AH27:AH36 AH6:AH25">
    <cfRule type="cellIs" dxfId="39" priority="28" operator="equal">
      <formula>0</formula>
    </cfRule>
  </conditionalFormatting>
  <conditionalFormatting sqref="H37:AF37 AI37:BG37 AI39:BG39 H39:AF39">
    <cfRule type="cellIs" dxfId="38" priority="24" operator="equal">
      <formula>0</formula>
    </cfRule>
  </conditionalFormatting>
  <conditionalFormatting sqref="G37 G39">
    <cfRule type="cellIs" dxfId="37" priority="23" operator="equal">
      <formula>0</formula>
    </cfRule>
  </conditionalFormatting>
  <conditionalFormatting sqref="AH37 AH39">
    <cfRule type="cellIs" dxfId="36" priority="22" operator="equal">
      <formula>0</formula>
    </cfRule>
  </conditionalFormatting>
  <conditionalFormatting sqref="H40:AF40 AI40:BG40">
    <cfRule type="cellIs" dxfId="35" priority="18" operator="equal">
      <formula>0</formula>
    </cfRule>
  </conditionalFormatting>
  <conditionalFormatting sqref="G40">
    <cfRule type="cellIs" dxfId="34" priority="17" operator="equal">
      <formula>0</formula>
    </cfRule>
  </conditionalFormatting>
  <conditionalFormatting sqref="AH40">
    <cfRule type="cellIs" dxfId="33" priority="16" operator="equal">
      <formula>0</formula>
    </cfRule>
  </conditionalFormatting>
  <conditionalFormatting sqref="H38:AF38 AI38:BG38">
    <cfRule type="cellIs" dxfId="32" priority="21" operator="equal">
      <formula>0</formula>
    </cfRule>
  </conditionalFormatting>
  <conditionalFormatting sqref="G38">
    <cfRule type="cellIs" dxfId="31" priority="20" operator="equal">
      <formula>0</formula>
    </cfRule>
  </conditionalFormatting>
  <conditionalFormatting sqref="AH38">
    <cfRule type="cellIs" dxfId="30" priority="19" operator="equal">
      <formula>0</formula>
    </cfRule>
  </conditionalFormatting>
  <conditionalFormatting sqref="AI41:BG41 H41:AF41">
    <cfRule type="cellIs" dxfId="29" priority="9" operator="equal">
      <formula>0</formula>
    </cfRule>
  </conditionalFormatting>
  <conditionalFormatting sqref="G41">
    <cfRule type="cellIs" dxfId="28" priority="8" operator="equal">
      <formula>0</formula>
    </cfRule>
  </conditionalFormatting>
  <conditionalFormatting sqref="AH41">
    <cfRule type="cellIs" dxfId="27" priority="7" operator="equal">
      <formula>0</formula>
    </cfRule>
  </conditionalFormatting>
  <conditionalFormatting sqref="H42:AF42 AI42:BG42">
    <cfRule type="cellIs" dxfId="26" priority="6" operator="equal">
      <formula>0</formula>
    </cfRule>
  </conditionalFormatting>
  <conditionalFormatting sqref="G42">
    <cfRule type="cellIs" dxfId="25" priority="5" operator="equal">
      <formula>0</formula>
    </cfRule>
  </conditionalFormatting>
  <conditionalFormatting sqref="AH42">
    <cfRule type="cellIs" dxfId="24" priority="4" operator="equal">
      <formula>0</formula>
    </cfRule>
  </conditionalFormatting>
  <conditionalFormatting sqref="AI43:BG43 H43:AF43">
    <cfRule type="cellIs" dxfId="23" priority="3" operator="equal">
      <formula>0</formula>
    </cfRule>
  </conditionalFormatting>
  <conditionalFormatting sqref="G43">
    <cfRule type="cellIs" dxfId="22" priority="2" operator="equal">
      <formula>0</formula>
    </cfRule>
  </conditionalFormatting>
  <conditionalFormatting sqref="AH43">
    <cfRule type="cellIs" dxfId="21"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9"/>
  <sheetViews>
    <sheetView topLeftCell="A4" zoomScale="75" zoomScaleNormal="75" workbookViewId="0">
      <pane xSplit="5" topLeftCell="BE1" activePane="topRight" state="frozen"/>
      <selection activeCell="A2" sqref="A2"/>
      <selection pane="topRight" activeCell="BK44" sqref="BK44"/>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98" width="19.140625" style="9" bestFit="1" customWidth="1"/>
    <col min="99"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123</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2018</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5" si="48">+$BI27*$AH27</f>
        <v>0</v>
      </c>
      <c r="BS27" s="182">
        <f t="shared" ref="BS27:BS45" si="49">+$BJ27*$AH27</f>
        <v>0</v>
      </c>
      <c r="BT27" s="182">
        <f t="shared" ref="BT27:BT45" si="50">+$BK27*$G27*12</f>
        <v>0</v>
      </c>
      <c r="BU27" s="182">
        <f t="shared" ref="BU27:BU45" si="51">+$BL27*$G27*12</f>
        <v>0</v>
      </c>
      <c r="BV27" s="182">
        <f t="shared" ref="BV27:BV45" si="52">+$BM27*$G27*12</f>
        <v>0</v>
      </c>
      <c r="BW27" s="182">
        <f t="shared" ref="BW27:BW45" si="53">+$BN27*$G27*12</f>
        <v>0</v>
      </c>
      <c r="BX27" s="182">
        <f t="shared" ref="BX27:BX45" si="54">+$BO27*$G27*12</f>
        <v>0</v>
      </c>
      <c r="BY27" s="182">
        <f t="shared" ref="BY27:BY45" si="55">+$BP27*$G27*12</f>
        <v>0</v>
      </c>
      <c r="CA27" s="182">
        <f t="shared" ref="CA27:CA45" si="56">+$BI27*$AI27</f>
        <v>0</v>
      </c>
      <c r="CB27" s="182">
        <f t="shared" ref="CB27:CB45" si="57">+$BJ27*$AI27</f>
        <v>0</v>
      </c>
      <c r="CC27" s="182">
        <f t="shared" ref="CC27:CC45" si="58">+$BK27*$H27*12</f>
        <v>0</v>
      </c>
      <c r="CD27" s="182">
        <f t="shared" ref="CD27:CD45" si="59">+$BL27*$H27*12</f>
        <v>0</v>
      </c>
      <c r="CE27" s="182">
        <f t="shared" ref="CE27:CE45" si="60">+$BM27*$H27*12</f>
        <v>0</v>
      </c>
      <c r="CF27" s="182">
        <f t="shared" ref="CF27:CF45" si="61">+$BN27*$H27*12</f>
        <v>0</v>
      </c>
      <c r="CG27" s="182">
        <f t="shared" ref="CG27:CG45" si="62">+$BO27*$H27*12</f>
        <v>0</v>
      </c>
      <c r="CH27" s="182">
        <f t="shared" ref="CH27:CH45" si="63">+$BP27*$H27*12</f>
        <v>0</v>
      </c>
      <c r="CJ27" s="182">
        <f t="shared" ref="CJ27:CJ45" si="64">+$BI27*$AJ27</f>
        <v>0</v>
      </c>
      <c r="CK27" s="182">
        <f t="shared" ref="CK27:CK45" si="65">+$BJ27*$AJ27</f>
        <v>0</v>
      </c>
      <c r="CL27" s="182">
        <f t="shared" ref="CL27:CL45" si="66">+$BK27*$I27*12</f>
        <v>0</v>
      </c>
      <c r="CM27" s="182">
        <f t="shared" ref="CM27:CM45" si="67">+$BL27*$I27*12</f>
        <v>0</v>
      </c>
      <c r="CN27" s="182">
        <f t="shared" ref="CN27:CN45" si="68">+$BM27*$I27*12</f>
        <v>0</v>
      </c>
      <c r="CO27" s="182">
        <f t="shared" ref="CO27:CO45" si="69">+$BN27*$I27*12</f>
        <v>0</v>
      </c>
      <c r="CP27" s="182">
        <f t="shared" ref="CP27:CP45" si="70">+$BO27*$I27*12</f>
        <v>0</v>
      </c>
      <c r="CQ27" s="182">
        <f t="shared" ref="CQ27:CQ45" si="71">+$BP27*$I27*12</f>
        <v>0</v>
      </c>
      <c r="CS27" s="182">
        <f t="shared" ref="CS27:CS45" si="72">+$BI27*$AK27</f>
        <v>0</v>
      </c>
      <c r="CT27" s="182">
        <f t="shared" ref="CT27:CT45" si="73">+$BJ27*$AK27</f>
        <v>0</v>
      </c>
      <c r="CU27" s="182">
        <f t="shared" ref="CU27:CU45" si="74">+$BK27*$J27*12</f>
        <v>0</v>
      </c>
      <c r="CV27" s="182">
        <f t="shared" ref="CV27:CV45" si="75">+$BL27*$J27*12</f>
        <v>0</v>
      </c>
      <c r="CW27" s="182">
        <f t="shared" ref="CW27:CW45" si="76">+$BM27*$J27*12</f>
        <v>0</v>
      </c>
      <c r="CX27" s="182">
        <f t="shared" ref="CX27:CX45" si="77">+$BN27*$J27*12</f>
        <v>0</v>
      </c>
      <c r="CY27" s="182">
        <f t="shared" ref="CY27:CY45" si="78">+$BO27*$J27*12</f>
        <v>0</v>
      </c>
      <c r="CZ27" s="182">
        <f t="shared" ref="CZ27:CZ45" si="79">+$BP27*$J27*12</f>
        <v>0</v>
      </c>
      <c r="DB27" s="182">
        <f t="shared" ref="DB27:DB45" si="80">+$BI27*$AL27</f>
        <v>0</v>
      </c>
      <c r="DC27" s="182">
        <f t="shared" ref="DC27:DC45" si="81">+$BJ27*$AL27</f>
        <v>0</v>
      </c>
      <c r="DD27" s="182">
        <f t="shared" ref="DD27:DD45" si="82">+$BK27*$K27*12</f>
        <v>0</v>
      </c>
      <c r="DE27" s="182">
        <f t="shared" ref="DE27:DE45" si="83">+$BL27*$K27*12</f>
        <v>0</v>
      </c>
      <c r="DF27" s="182">
        <f t="shared" ref="DF27:DF45" si="84">+$BM27*$K27*12</f>
        <v>0</v>
      </c>
      <c r="DG27" s="182">
        <f t="shared" ref="DG27:DG45" si="85">+$BN27*$K27*12</f>
        <v>0</v>
      </c>
      <c r="DH27" s="182">
        <f t="shared" ref="DH27:DH45" si="86">+$BO27*$K27*12</f>
        <v>0</v>
      </c>
      <c r="DI27" s="182">
        <f t="shared" ref="DI27:DI45" si="87">+$BP27*$K27*12</f>
        <v>0</v>
      </c>
      <c r="DK27" s="182">
        <f t="shared" ref="DK27:DK45" si="88">+$BI27*$AM27</f>
        <v>0</v>
      </c>
      <c r="DL27" s="182">
        <f t="shared" ref="DL27:DL45" si="89">+$BJ27*$AM27</f>
        <v>0</v>
      </c>
      <c r="DM27" s="182">
        <f t="shared" ref="DM27:DM45" si="90">+$BK27*$L27*12</f>
        <v>0</v>
      </c>
      <c r="DN27" s="182">
        <f t="shared" ref="DN27:DN45" si="91">+$BL27*$L27*12</f>
        <v>0</v>
      </c>
      <c r="DO27" s="182">
        <f t="shared" ref="DO27:DO45" si="92">+$BM27*$L27*12</f>
        <v>0</v>
      </c>
      <c r="DP27" s="182">
        <f t="shared" ref="DP27:DP45" si="93">+$BN27*$L27*12</f>
        <v>0</v>
      </c>
      <c r="DQ27" s="182">
        <f t="shared" ref="DQ27:DQ45" si="94">+$BO27*$L27*12</f>
        <v>0</v>
      </c>
      <c r="DR27" s="182">
        <f t="shared" ref="DR27:DR45" si="95">+$BP27*$L27*12</f>
        <v>0</v>
      </c>
    </row>
    <row r="28" spans="2:122" ht="15" x14ac:dyDescent="0.25">
      <c r="B28" s="13"/>
      <c r="C28" s="193">
        <v>22</v>
      </c>
      <c r="D28" s="24" t="s">
        <v>43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7"/>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7"/>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v>2017</v>
      </c>
      <c r="F32" s="15"/>
      <c r="G32" s="208"/>
      <c r="H32" s="208"/>
      <c r="I32" s="208">
        <f>177.11*Persistence!C20</f>
        <v>177.11</v>
      </c>
      <c r="J32" s="208">
        <f>177.11*Persistence!D20</f>
        <v>177.11</v>
      </c>
      <c r="K32" s="208">
        <f>177.11*Persistence!E20</f>
        <v>177.11</v>
      </c>
      <c r="L32" s="208">
        <f>177.11*Persistence!F20</f>
        <v>177.11</v>
      </c>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f>1646799.26*Persistence!C20</f>
        <v>1646799.26</v>
      </c>
      <c r="AK32" s="208">
        <f>1646799.26*Persistence!D20</f>
        <v>1646799.26</v>
      </c>
      <c r="AL32" s="208">
        <f>1646799.26*Persistence!E20</f>
        <v>1646799.26</v>
      </c>
      <c r="AM32" s="208">
        <f>1646799.26*Persistence!F20</f>
        <v>1646799.26</v>
      </c>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v>1</v>
      </c>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2125.3200000000002</v>
      </c>
      <c r="CM32" s="182">
        <f t="shared" si="67"/>
        <v>0</v>
      </c>
      <c r="CN32" s="182">
        <f t="shared" si="68"/>
        <v>0</v>
      </c>
      <c r="CO32" s="182">
        <f t="shared" si="69"/>
        <v>0</v>
      </c>
      <c r="CP32" s="182">
        <f t="shared" si="70"/>
        <v>0</v>
      </c>
      <c r="CQ32" s="182">
        <f t="shared" si="71"/>
        <v>0</v>
      </c>
      <c r="CS32" s="62">
        <f t="shared" si="72"/>
        <v>0</v>
      </c>
      <c r="CT32" s="62">
        <f t="shared" si="73"/>
        <v>0</v>
      </c>
      <c r="CU32" s="182">
        <f t="shared" si="74"/>
        <v>2125.3200000000002</v>
      </c>
      <c r="CV32" s="182">
        <f t="shared" si="75"/>
        <v>0</v>
      </c>
      <c r="CW32" s="182">
        <f t="shared" si="76"/>
        <v>0</v>
      </c>
      <c r="CX32" s="182">
        <f t="shared" si="77"/>
        <v>0</v>
      </c>
      <c r="CY32" s="182">
        <f t="shared" si="78"/>
        <v>0</v>
      </c>
      <c r="CZ32" s="182">
        <f t="shared" si="79"/>
        <v>0</v>
      </c>
      <c r="DB32" s="62">
        <f t="shared" si="80"/>
        <v>0</v>
      </c>
      <c r="DC32" s="62">
        <f t="shared" si="81"/>
        <v>0</v>
      </c>
      <c r="DD32" s="182">
        <f t="shared" si="82"/>
        <v>2125.3200000000002</v>
      </c>
      <c r="DE32" s="182">
        <f t="shared" si="83"/>
        <v>0</v>
      </c>
      <c r="DF32" s="182">
        <f t="shared" si="84"/>
        <v>0</v>
      </c>
      <c r="DG32" s="182">
        <f t="shared" si="85"/>
        <v>0</v>
      </c>
      <c r="DH32" s="182">
        <f t="shared" si="86"/>
        <v>0</v>
      </c>
      <c r="DI32" s="182">
        <f t="shared" si="87"/>
        <v>0</v>
      </c>
      <c r="DK32" s="62">
        <f t="shared" si="88"/>
        <v>0</v>
      </c>
      <c r="DL32" s="62">
        <f t="shared" si="89"/>
        <v>0</v>
      </c>
      <c r="DM32" s="182">
        <f t="shared" si="90"/>
        <v>2125.3200000000002</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113</v>
      </c>
      <c r="E34" s="207"/>
      <c r="F34" s="15"/>
      <c r="G34" s="25"/>
      <c r="H34" s="25"/>
      <c r="I34" s="26"/>
      <c r="J34" s="25"/>
      <c r="K34" s="26"/>
      <c r="L34" s="26"/>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6"/>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0"/>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c r="F36" s="15"/>
      <c r="G36" s="25"/>
      <c r="H36" s="25"/>
      <c r="I36" s="26"/>
      <c r="J36" s="26"/>
      <c r="K36" s="26"/>
      <c r="L36" s="26"/>
      <c r="M36" s="26"/>
      <c r="N36" s="25"/>
      <c r="O36" s="26"/>
      <c r="P36" s="25"/>
      <c r="Q36" s="26"/>
      <c r="R36" s="25"/>
      <c r="S36" s="26"/>
      <c r="T36" s="25"/>
      <c r="U36" s="26"/>
      <c r="V36" s="25"/>
      <c r="W36" s="26"/>
      <c r="X36" s="25"/>
      <c r="Y36" s="26"/>
      <c r="Z36" s="25"/>
      <c r="AA36" s="26"/>
      <c r="AB36" s="25"/>
      <c r="AC36" s="26"/>
      <c r="AD36" s="25"/>
      <c r="AE36" s="26"/>
      <c r="AF36" s="27"/>
      <c r="AG36" s="16"/>
      <c r="AH36" s="25"/>
      <c r="AI36" s="25"/>
      <c r="AJ36" s="26"/>
      <c r="AK36" s="26"/>
      <c r="AL36" s="26"/>
      <c r="AM36" s="26"/>
      <c r="AN36" s="26"/>
      <c r="AO36" s="25"/>
      <c r="AP36" s="26"/>
      <c r="AQ36" s="25"/>
      <c r="AR36" s="26"/>
      <c r="AS36" s="25"/>
      <c r="AT36" s="26"/>
      <c r="AU36" s="25"/>
      <c r="AV36" s="26"/>
      <c r="AW36" s="25"/>
      <c r="AX36" s="26"/>
      <c r="AY36" s="25"/>
      <c r="AZ36" s="26"/>
      <c r="BA36" s="25"/>
      <c r="BB36" s="26"/>
      <c r="BC36" s="25"/>
      <c r="BD36" s="26"/>
      <c r="BE36" s="25"/>
      <c r="BF36" s="26"/>
      <c r="BG36" s="27"/>
      <c r="BI36" s="69"/>
      <c r="BJ36" s="69"/>
      <c r="BK36" s="69"/>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0</v>
      </c>
      <c r="CL36" s="182">
        <f t="shared" si="66"/>
        <v>0</v>
      </c>
      <c r="CM36" s="182">
        <f t="shared" si="67"/>
        <v>0</v>
      </c>
      <c r="CN36" s="182">
        <f t="shared" si="68"/>
        <v>0</v>
      </c>
      <c r="CO36" s="182">
        <f t="shared" si="69"/>
        <v>0</v>
      </c>
      <c r="CP36" s="182">
        <f t="shared" si="70"/>
        <v>0</v>
      </c>
      <c r="CQ36" s="182">
        <f t="shared" si="71"/>
        <v>0</v>
      </c>
      <c r="CS36" s="62">
        <f t="shared" si="72"/>
        <v>0</v>
      </c>
      <c r="CT36" s="62">
        <f t="shared" si="73"/>
        <v>0</v>
      </c>
      <c r="CU36" s="182">
        <f t="shared" si="74"/>
        <v>0</v>
      </c>
      <c r="CV36" s="182">
        <f t="shared" si="75"/>
        <v>0</v>
      </c>
      <c r="CW36" s="182">
        <f t="shared" si="76"/>
        <v>0</v>
      </c>
      <c r="CX36" s="182">
        <f t="shared" si="77"/>
        <v>0</v>
      </c>
      <c r="CY36" s="182">
        <f t="shared" si="78"/>
        <v>0</v>
      </c>
      <c r="CZ36" s="182">
        <f t="shared" si="79"/>
        <v>0</v>
      </c>
      <c r="DB36" s="62">
        <f t="shared" si="80"/>
        <v>0</v>
      </c>
      <c r="DC36" s="62">
        <f t="shared" si="81"/>
        <v>0</v>
      </c>
      <c r="DD36" s="182">
        <f t="shared" si="82"/>
        <v>0</v>
      </c>
      <c r="DE36" s="182">
        <f t="shared" si="83"/>
        <v>0</v>
      </c>
      <c r="DF36" s="182">
        <f t="shared" si="84"/>
        <v>0</v>
      </c>
      <c r="DG36" s="182">
        <f t="shared" si="85"/>
        <v>0</v>
      </c>
      <c r="DH36" s="182">
        <f t="shared" si="86"/>
        <v>0</v>
      </c>
      <c r="DI36" s="182">
        <f t="shared" si="87"/>
        <v>0</v>
      </c>
      <c r="DK36" s="62">
        <f t="shared" si="88"/>
        <v>0</v>
      </c>
      <c r="DL36" s="62">
        <f t="shared" si="89"/>
        <v>0</v>
      </c>
      <c r="DM36" s="182">
        <f t="shared" si="90"/>
        <v>0</v>
      </c>
      <c r="DN36" s="182">
        <f t="shared" si="91"/>
        <v>0</v>
      </c>
      <c r="DO36" s="182">
        <f t="shared" si="92"/>
        <v>0</v>
      </c>
      <c r="DP36" s="182">
        <f t="shared" si="93"/>
        <v>0</v>
      </c>
      <c r="DQ36" s="182">
        <f t="shared" si="94"/>
        <v>0</v>
      </c>
      <c r="DR36" s="182">
        <f t="shared" si="95"/>
        <v>0</v>
      </c>
    </row>
    <row r="37" spans="2:122" ht="15" x14ac:dyDescent="0.25">
      <c r="B37" s="13"/>
      <c r="C37" s="44">
        <v>31</v>
      </c>
      <c r="D37" s="29" t="s">
        <v>112</v>
      </c>
      <c r="E37" s="211"/>
      <c r="F37" s="15"/>
      <c r="G37" s="199"/>
      <c r="H37" s="30"/>
      <c r="I37" s="31"/>
      <c r="J37" s="30"/>
      <c r="K37" s="30"/>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0"/>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13"/>
      <c r="C38" s="193">
        <v>32</v>
      </c>
      <c r="D38" s="24" t="s">
        <v>43</v>
      </c>
      <c r="E38" s="207"/>
      <c r="F38" s="15"/>
      <c r="G38" s="25"/>
      <c r="H38" s="25"/>
      <c r="I38" s="26"/>
      <c r="J38" s="25"/>
      <c r="K38" s="25"/>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5"/>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13"/>
      <c r="C39" s="13">
        <v>33</v>
      </c>
      <c r="D39" s="220" t="s">
        <v>111</v>
      </c>
      <c r="E39" s="221"/>
      <c r="F39" s="15"/>
      <c r="G39" s="222"/>
      <c r="H39" s="223"/>
      <c r="I39" s="224"/>
      <c r="J39" s="223"/>
      <c r="K39" s="224"/>
      <c r="L39" s="224"/>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4"/>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13"/>
      <c r="C40" s="193">
        <v>34</v>
      </c>
      <c r="D40" s="24" t="s">
        <v>47</v>
      </c>
      <c r="E40" s="207"/>
      <c r="F40" s="15"/>
      <c r="G40" s="25"/>
      <c r="H40" s="25"/>
      <c r="I40" s="26"/>
      <c r="J40" s="25"/>
      <c r="K40" s="25"/>
      <c r="L40" s="25"/>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c r="AL40" s="25"/>
      <c r="AM40" s="25"/>
      <c r="AN40" s="26"/>
      <c r="AO40" s="25"/>
      <c r="AP40" s="26"/>
      <c r="AQ40" s="25"/>
      <c r="AR40" s="26"/>
      <c r="AS40" s="25"/>
      <c r="AT40" s="26"/>
      <c r="AU40" s="25"/>
      <c r="AV40" s="26"/>
      <c r="AW40" s="25"/>
      <c r="AX40" s="26"/>
      <c r="AY40" s="25"/>
      <c r="AZ40" s="26"/>
      <c r="BA40" s="25"/>
      <c r="BB40" s="26"/>
      <c r="BC40" s="25"/>
      <c r="BD40" s="26"/>
      <c r="BE40" s="25"/>
      <c r="BF40" s="26"/>
      <c r="BG40" s="27"/>
      <c r="BI40" s="69"/>
      <c r="BJ40" s="69"/>
      <c r="BK40" s="69"/>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0</v>
      </c>
      <c r="CU40" s="182">
        <f t="shared" si="74"/>
        <v>0</v>
      </c>
      <c r="CV40" s="182">
        <f t="shared" si="75"/>
        <v>0</v>
      </c>
      <c r="CW40" s="182">
        <f t="shared" si="76"/>
        <v>0</v>
      </c>
      <c r="CX40" s="182">
        <f t="shared" si="77"/>
        <v>0</v>
      </c>
      <c r="CY40" s="182">
        <f t="shared" si="78"/>
        <v>0</v>
      </c>
      <c r="CZ40" s="182">
        <f t="shared" si="79"/>
        <v>0</v>
      </c>
      <c r="DB40" s="62">
        <f t="shared" si="80"/>
        <v>0</v>
      </c>
      <c r="DC40" s="62">
        <f t="shared" si="81"/>
        <v>0</v>
      </c>
      <c r="DD40" s="182">
        <f t="shared" si="82"/>
        <v>0</v>
      </c>
      <c r="DE40" s="182">
        <f t="shared" si="83"/>
        <v>0</v>
      </c>
      <c r="DF40" s="182">
        <f t="shared" si="84"/>
        <v>0</v>
      </c>
      <c r="DG40" s="182">
        <f t="shared" si="85"/>
        <v>0</v>
      </c>
      <c r="DH40" s="182">
        <f t="shared" si="86"/>
        <v>0</v>
      </c>
      <c r="DI40" s="182">
        <f t="shared" si="87"/>
        <v>0</v>
      </c>
      <c r="DK40" s="62">
        <f t="shared" si="88"/>
        <v>0</v>
      </c>
      <c r="DL40" s="62">
        <f t="shared" si="89"/>
        <v>0</v>
      </c>
      <c r="DM40" s="182">
        <f t="shared" si="90"/>
        <v>0</v>
      </c>
      <c r="DN40" s="182">
        <f t="shared" si="91"/>
        <v>0</v>
      </c>
      <c r="DO40" s="182">
        <f t="shared" si="92"/>
        <v>0</v>
      </c>
      <c r="DP40" s="182">
        <f t="shared" si="93"/>
        <v>0</v>
      </c>
      <c r="DQ40" s="182">
        <f t="shared" si="94"/>
        <v>0</v>
      </c>
      <c r="DR40" s="182">
        <f t="shared" si="95"/>
        <v>0</v>
      </c>
    </row>
    <row r="41" spans="2:122" ht="15" x14ac:dyDescent="0.25">
      <c r="B41" s="13"/>
      <c r="C41" s="13">
        <v>35</v>
      </c>
      <c r="D41" s="220" t="s">
        <v>47</v>
      </c>
      <c r="E41" s="221"/>
      <c r="F41" s="15"/>
      <c r="G41" s="222"/>
      <c r="H41" s="223"/>
      <c r="I41" s="224"/>
      <c r="J41" s="224"/>
      <c r="K41" s="224"/>
      <c r="L41" s="224"/>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4"/>
      <c r="AL41" s="224"/>
      <c r="AM41" s="224"/>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13"/>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212">
        <v>37</v>
      </c>
      <c r="D43" s="24" t="s">
        <v>110</v>
      </c>
      <c r="E43" s="213">
        <v>2018</v>
      </c>
      <c r="F43" s="15"/>
      <c r="G43" s="35"/>
      <c r="H43" s="35"/>
      <c r="I43" s="36"/>
      <c r="J43" s="35">
        <f>1370.94*Persistence!C20</f>
        <v>1370.94</v>
      </c>
      <c r="K43" s="35">
        <f>1370.94*Persistence!D20</f>
        <v>1370.94</v>
      </c>
      <c r="L43" s="35">
        <f>1370.94*Persistence!E20</f>
        <v>1370.94</v>
      </c>
      <c r="M43" s="36"/>
      <c r="N43" s="35"/>
      <c r="O43" s="36"/>
      <c r="P43" s="35"/>
      <c r="Q43" s="36"/>
      <c r="R43" s="35"/>
      <c r="S43" s="36"/>
      <c r="T43" s="35"/>
      <c r="U43" s="36"/>
      <c r="V43" s="35"/>
      <c r="W43" s="36"/>
      <c r="X43" s="35"/>
      <c r="Y43" s="36"/>
      <c r="Z43" s="35"/>
      <c r="AA43" s="36"/>
      <c r="AB43" s="35"/>
      <c r="AC43" s="36"/>
      <c r="AD43" s="35"/>
      <c r="AE43" s="36"/>
      <c r="AF43" s="37"/>
      <c r="AG43" s="16"/>
      <c r="AH43" s="35"/>
      <c r="AI43" s="35"/>
      <c r="AJ43" s="36"/>
      <c r="AK43" s="35">
        <f>11712619.45*Persistence!C20</f>
        <v>11712619.449999999</v>
      </c>
      <c r="AL43" s="35">
        <f>11712619.45*Persistence!D20</f>
        <v>11712619.449999999</v>
      </c>
      <c r="AM43" s="35">
        <f>11712619.45*Persistence!E20</f>
        <v>11712619.449999999</v>
      </c>
      <c r="AN43" s="36"/>
      <c r="AO43" s="35"/>
      <c r="AP43" s="36"/>
      <c r="AQ43" s="35"/>
      <c r="AR43" s="36"/>
      <c r="AS43" s="35"/>
      <c r="AT43" s="36"/>
      <c r="AU43" s="35"/>
      <c r="AV43" s="36"/>
      <c r="AW43" s="35"/>
      <c r="AX43" s="36"/>
      <c r="AY43" s="35"/>
      <c r="AZ43" s="36"/>
      <c r="BA43" s="35"/>
      <c r="BB43" s="36"/>
      <c r="BC43" s="35"/>
      <c r="BD43" s="36"/>
      <c r="BE43" s="35"/>
      <c r="BF43" s="36"/>
      <c r="BG43" s="37"/>
      <c r="BI43" s="69"/>
      <c r="BJ43" s="69"/>
      <c r="BK43" s="69">
        <v>1</v>
      </c>
      <c r="BL43" s="69"/>
      <c r="BM43" s="69"/>
      <c r="BN43" s="69"/>
      <c r="BO43" s="69"/>
      <c r="BP43" s="69"/>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16451.28</v>
      </c>
      <c r="CV43" s="182">
        <f t="shared" si="75"/>
        <v>0</v>
      </c>
      <c r="CW43" s="182">
        <f t="shared" si="76"/>
        <v>0</v>
      </c>
      <c r="CX43" s="182">
        <f t="shared" si="77"/>
        <v>0</v>
      </c>
      <c r="CY43" s="182">
        <f t="shared" si="78"/>
        <v>0</v>
      </c>
      <c r="CZ43" s="182">
        <f t="shared" si="79"/>
        <v>0</v>
      </c>
      <c r="DB43" s="62">
        <f t="shared" si="80"/>
        <v>0</v>
      </c>
      <c r="DC43" s="62">
        <f t="shared" si="81"/>
        <v>0</v>
      </c>
      <c r="DD43" s="182">
        <f t="shared" si="82"/>
        <v>16451.28</v>
      </c>
      <c r="DE43" s="182">
        <f t="shared" si="83"/>
        <v>0</v>
      </c>
      <c r="DF43" s="182">
        <f t="shared" si="84"/>
        <v>0</v>
      </c>
      <c r="DG43" s="182">
        <f t="shared" si="85"/>
        <v>0</v>
      </c>
      <c r="DH43" s="182">
        <f t="shared" si="86"/>
        <v>0</v>
      </c>
      <c r="DI43" s="182">
        <f t="shared" si="87"/>
        <v>0</v>
      </c>
      <c r="DK43" s="62">
        <f t="shared" si="88"/>
        <v>0</v>
      </c>
      <c r="DL43" s="62">
        <f t="shared" si="89"/>
        <v>0</v>
      </c>
      <c r="DM43" s="182">
        <f t="shared" si="90"/>
        <v>16451.28</v>
      </c>
      <c r="DN43" s="182">
        <f t="shared" si="91"/>
        <v>0</v>
      </c>
      <c r="DO43" s="182">
        <f t="shared" si="92"/>
        <v>0</v>
      </c>
      <c r="DP43" s="182">
        <f t="shared" si="93"/>
        <v>0</v>
      </c>
      <c r="DQ43" s="182">
        <f t="shared" si="94"/>
        <v>0</v>
      </c>
      <c r="DR43" s="182">
        <f t="shared" si="95"/>
        <v>0</v>
      </c>
    </row>
    <row r="44" spans="2:122" ht="15" x14ac:dyDescent="0.25">
      <c r="B44" s="13"/>
      <c r="C44" s="212">
        <v>38</v>
      </c>
      <c r="D44" s="34" t="s">
        <v>112</v>
      </c>
      <c r="E44" s="213"/>
      <c r="F44" s="15"/>
      <c r="G44" s="35"/>
      <c r="H44" s="35"/>
      <c r="I44" s="36"/>
      <c r="J44" s="35"/>
      <c r="K44" s="36"/>
      <c r="L44" s="36"/>
      <c r="M44" s="36"/>
      <c r="N44" s="35"/>
      <c r="O44" s="36"/>
      <c r="P44" s="35"/>
      <c r="Q44" s="36"/>
      <c r="R44" s="35"/>
      <c r="S44" s="36"/>
      <c r="T44" s="35"/>
      <c r="U44" s="36"/>
      <c r="V44" s="35"/>
      <c r="W44" s="36"/>
      <c r="X44" s="35"/>
      <c r="Y44" s="36"/>
      <c r="Z44" s="35"/>
      <c r="AA44" s="36"/>
      <c r="AB44" s="35"/>
      <c r="AC44" s="36"/>
      <c r="AD44" s="35"/>
      <c r="AE44" s="36"/>
      <c r="AF44" s="37"/>
      <c r="AG44" s="16"/>
      <c r="AH44" s="35"/>
      <c r="AI44" s="35"/>
      <c r="AJ44" s="36"/>
      <c r="AK44" s="35"/>
      <c r="AL44" s="36"/>
      <c r="AM44" s="36"/>
      <c r="AN44" s="36"/>
      <c r="AO44" s="35"/>
      <c r="AP44" s="36"/>
      <c r="AQ44" s="35"/>
      <c r="AR44" s="36"/>
      <c r="AS44" s="35"/>
      <c r="AT44" s="36"/>
      <c r="AU44" s="35"/>
      <c r="AV44" s="36"/>
      <c r="AW44" s="35"/>
      <c r="AX44" s="36"/>
      <c r="AY44" s="35"/>
      <c r="AZ44" s="36"/>
      <c r="BA44" s="35"/>
      <c r="BB44" s="36"/>
      <c r="BC44" s="35"/>
      <c r="BD44" s="36"/>
      <c r="BE44" s="35"/>
      <c r="BF44" s="36"/>
      <c r="BG44" s="37"/>
      <c r="BI44" s="69"/>
      <c r="BJ44" s="69"/>
      <c r="BK44" s="69"/>
      <c r="BL44" s="69"/>
      <c r="BM44" s="69"/>
      <c r="BN44" s="69"/>
      <c r="BO44" s="69"/>
      <c r="BP44" s="69"/>
      <c r="BR44" s="62">
        <f t="shared" si="48"/>
        <v>0</v>
      </c>
      <c r="BS44" s="62">
        <f t="shared" si="49"/>
        <v>0</v>
      </c>
      <c r="BT44" s="62">
        <f t="shared" si="50"/>
        <v>0</v>
      </c>
      <c r="BU44" s="62">
        <f t="shared" si="51"/>
        <v>0</v>
      </c>
      <c r="BV44" s="62">
        <f t="shared" si="52"/>
        <v>0</v>
      </c>
      <c r="BW44" s="62">
        <f t="shared" si="53"/>
        <v>0</v>
      </c>
      <c r="BX44" s="62">
        <f t="shared" si="54"/>
        <v>0</v>
      </c>
      <c r="BY44" s="62">
        <f t="shared" si="55"/>
        <v>0</v>
      </c>
      <c r="CA44" s="62">
        <f t="shared" si="56"/>
        <v>0</v>
      </c>
      <c r="CB44" s="62">
        <f t="shared" si="57"/>
        <v>0</v>
      </c>
      <c r="CC44" s="62">
        <f t="shared" si="58"/>
        <v>0</v>
      </c>
      <c r="CD44" s="182">
        <f t="shared" si="59"/>
        <v>0</v>
      </c>
      <c r="CE44" s="182">
        <f t="shared" si="60"/>
        <v>0</v>
      </c>
      <c r="CF44" s="182">
        <f t="shared" si="61"/>
        <v>0</v>
      </c>
      <c r="CG44" s="182">
        <f t="shared" si="62"/>
        <v>0</v>
      </c>
      <c r="CH44" s="182">
        <f t="shared" si="63"/>
        <v>0</v>
      </c>
      <c r="CJ44" s="62">
        <f t="shared" si="64"/>
        <v>0</v>
      </c>
      <c r="CK44" s="62">
        <f t="shared" si="65"/>
        <v>0</v>
      </c>
      <c r="CL44" s="182">
        <f t="shared" si="66"/>
        <v>0</v>
      </c>
      <c r="CM44" s="182">
        <f t="shared" si="67"/>
        <v>0</v>
      </c>
      <c r="CN44" s="182">
        <f t="shared" si="68"/>
        <v>0</v>
      </c>
      <c r="CO44" s="182">
        <f t="shared" si="69"/>
        <v>0</v>
      </c>
      <c r="CP44" s="182">
        <f t="shared" si="70"/>
        <v>0</v>
      </c>
      <c r="CQ44" s="182">
        <f t="shared" si="71"/>
        <v>0</v>
      </c>
      <c r="CS44" s="62">
        <f t="shared" si="72"/>
        <v>0</v>
      </c>
      <c r="CT44" s="62">
        <f t="shared" si="73"/>
        <v>0</v>
      </c>
      <c r="CU44" s="182">
        <f t="shared" si="74"/>
        <v>0</v>
      </c>
      <c r="CV44" s="182">
        <f t="shared" si="75"/>
        <v>0</v>
      </c>
      <c r="CW44" s="182">
        <f t="shared" si="76"/>
        <v>0</v>
      </c>
      <c r="CX44" s="182">
        <f t="shared" si="77"/>
        <v>0</v>
      </c>
      <c r="CY44" s="182">
        <f t="shared" si="78"/>
        <v>0</v>
      </c>
      <c r="CZ44" s="182">
        <f t="shared" si="79"/>
        <v>0</v>
      </c>
      <c r="DB44" s="62">
        <f t="shared" si="80"/>
        <v>0</v>
      </c>
      <c r="DC44" s="62">
        <f t="shared" si="81"/>
        <v>0</v>
      </c>
      <c r="DD44" s="182">
        <f t="shared" si="82"/>
        <v>0</v>
      </c>
      <c r="DE44" s="182">
        <f t="shared" si="83"/>
        <v>0</v>
      </c>
      <c r="DF44" s="182">
        <f t="shared" si="84"/>
        <v>0</v>
      </c>
      <c r="DG44" s="182">
        <f t="shared" si="85"/>
        <v>0</v>
      </c>
      <c r="DH44" s="182">
        <f t="shared" si="86"/>
        <v>0</v>
      </c>
      <c r="DI44" s="182">
        <f t="shared" si="87"/>
        <v>0</v>
      </c>
      <c r="DK44" s="62">
        <f t="shared" si="88"/>
        <v>0</v>
      </c>
      <c r="DL44" s="62">
        <f t="shared" si="89"/>
        <v>0</v>
      </c>
      <c r="DM44" s="182">
        <f t="shared" si="90"/>
        <v>0</v>
      </c>
      <c r="DN44" s="182">
        <f t="shared" si="91"/>
        <v>0</v>
      </c>
      <c r="DO44" s="182">
        <f t="shared" si="92"/>
        <v>0</v>
      </c>
      <c r="DP44" s="182">
        <f t="shared" si="93"/>
        <v>0</v>
      </c>
      <c r="DQ44" s="182">
        <f t="shared" si="94"/>
        <v>0</v>
      </c>
      <c r="DR44" s="182">
        <f t="shared" si="95"/>
        <v>0</v>
      </c>
    </row>
    <row r="45" spans="2:122" ht="15" x14ac:dyDescent="0.25">
      <c r="B45" s="13"/>
      <c r="C45" s="13">
        <v>39</v>
      </c>
      <c r="D45" s="220" t="s">
        <v>115</v>
      </c>
      <c r="E45" s="221"/>
      <c r="F45" s="15"/>
      <c r="G45" s="222"/>
      <c r="H45" s="223"/>
      <c r="I45" s="224"/>
      <c r="J45" s="223"/>
      <c r="K45" s="224"/>
      <c r="L45" s="223"/>
      <c r="M45" s="224"/>
      <c r="N45" s="223"/>
      <c r="O45" s="224"/>
      <c r="P45" s="223"/>
      <c r="Q45" s="224"/>
      <c r="R45" s="223"/>
      <c r="S45" s="224"/>
      <c r="T45" s="223"/>
      <c r="U45" s="224"/>
      <c r="V45" s="223"/>
      <c r="W45" s="224"/>
      <c r="X45" s="223"/>
      <c r="Y45" s="224"/>
      <c r="Z45" s="223"/>
      <c r="AA45" s="224"/>
      <c r="AB45" s="223"/>
      <c r="AC45" s="224"/>
      <c r="AD45" s="223"/>
      <c r="AE45" s="224"/>
      <c r="AF45" s="225"/>
      <c r="AG45" s="16"/>
      <c r="AH45" s="222"/>
      <c r="AI45" s="223"/>
      <c r="AJ45" s="224"/>
      <c r="AK45" s="223"/>
      <c r="AL45" s="224"/>
      <c r="AM45" s="223"/>
      <c r="AN45" s="224"/>
      <c r="AO45" s="223"/>
      <c r="AP45" s="224"/>
      <c r="AQ45" s="223"/>
      <c r="AR45" s="224"/>
      <c r="AS45" s="223"/>
      <c r="AT45" s="224"/>
      <c r="AU45" s="223"/>
      <c r="AV45" s="224"/>
      <c r="AW45" s="223"/>
      <c r="AX45" s="224"/>
      <c r="AY45" s="223"/>
      <c r="AZ45" s="224"/>
      <c r="BA45" s="223"/>
      <c r="BB45" s="224"/>
      <c r="BC45" s="223"/>
      <c r="BD45" s="224"/>
      <c r="BE45" s="223"/>
      <c r="BF45" s="224"/>
      <c r="BG45" s="225"/>
      <c r="BI45" s="69"/>
      <c r="BJ45" s="69"/>
      <c r="BK45" s="69"/>
      <c r="BL45" s="69"/>
      <c r="BM45" s="69"/>
      <c r="BN45" s="69"/>
      <c r="BO45" s="69"/>
      <c r="BP45" s="69"/>
      <c r="BR45" s="62">
        <f t="shared" si="48"/>
        <v>0</v>
      </c>
      <c r="BS45" s="62">
        <f t="shared" si="49"/>
        <v>0</v>
      </c>
      <c r="BT45" s="62">
        <f t="shared" si="50"/>
        <v>0</v>
      </c>
      <c r="BU45" s="62">
        <f t="shared" si="51"/>
        <v>0</v>
      </c>
      <c r="BV45" s="62">
        <f t="shared" si="52"/>
        <v>0</v>
      </c>
      <c r="BW45" s="62">
        <f t="shared" si="53"/>
        <v>0</v>
      </c>
      <c r="BX45" s="62">
        <f t="shared" si="54"/>
        <v>0</v>
      </c>
      <c r="BY45" s="62">
        <f t="shared" si="55"/>
        <v>0</v>
      </c>
      <c r="CA45" s="62">
        <f t="shared" si="56"/>
        <v>0</v>
      </c>
      <c r="CB45" s="62">
        <f t="shared" si="57"/>
        <v>0</v>
      </c>
      <c r="CC45" s="62">
        <f t="shared" si="58"/>
        <v>0</v>
      </c>
      <c r="CD45" s="182">
        <f t="shared" si="59"/>
        <v>0</v>
      </c>
      <c r="CE45" s="182">
        <f t="shared" si="60"/>
        <v>0</v>
      </c>
      <c r="CF45" s="182">
        <f t="shared" si="61"/>
        <v>0</v>
      </c>
      <c r="CG45" s="182">
        <f t="shared" si="62"/>
        <v>0</v>
      </c>
      <c r="CH45" s="182">
        <f t="shared" si="63"/>
        <v>0</v>
      </c>
      <c r="CJ45" s="62">
        <f t="shared" si="64"/>
        <v>0</v>
      </c>
      <c r="CK45" s="62">
        <f t="shared" si="65"/>
        <v>0</v>
      </c>
      <c r="CL45" s="182">
        <f t="shared" si="66"/>
        <v>0</v>
      </c>
      <c r="CM45" s="182">
        <f t="shared" si="67"/>
        <v>0</v>
      </c>
      <c r="CN45" s="182">
        <f t="shared" si="68"/>
        <v>0</v>
      </c>
      <c r="CO45" s="182">
        <f t="shared" si="69"/>
        <v>0</v>
      </c>
      <c r="CP45" s="182">
        <f t="shared" si="70"/>
        <v>0</v>
      </c>
      <c r="CQ45" s="182">
        <f t="shared" si="71"/>
        <v>0</v>
      </c>
      <c r="CS45" s="62">
        <f t="shared" si="72"/>
        <v>0</v>
      </c>
      <c r="CT45" s="62">
        <f t="shared" si="73"/>
        <v>0</v>
      </c>
      <c r="CU45" s="182">
        <f t="shared" si="74"/>
        <v>0</v>
      </c>
      <c r="CV45" s="182">
        <f t="shared" si="75"/>
        <v>0</v>
      </c>
      <c r="CW45" s="182">
        <f t="shared" si="76"/>
        <v>0</v>
      </c>
      <c r="CX45" s="182">
        <f t="shared" si="77"/>
        <v>0</v>
      </c>
      <c r="CY45" s="182">
        <f t="shared" si="78"/>
        <v>0</v>
      </c>
      <c r="CZ45" s="182">
        <f t="shared" si="79"/>
        <v>0</v>
      </c>
      <c r="DB45" s="62">
        <f t="shared" si="80"/>
        <v>0</v>
      </c>
      <c r="DC45" s="62">
        <f t="shared" si="81"/>
        <v>0</v>
      </c>
      <c r="DD45" s="182">
        <f t="shared" si="82"/>
        <v>0</v>
      </c>
      <c r="DE45" s="182">
        <f t="shared" si="83"/>
        <v>0</v>
      </c>
      <c r="DF45" s="182">
        <f t="shared" si="84"/>
        <v>0</v>
      </c>
      <c r="DG45" s="182">
        <f t="shared" si="85"/>
        <v>0</v>
      </c>
      <c r="DH45" s="182">
        <f t="shared" si="86"/>
        <v>0</v>
      </c>
      <c r="DI45" s="182">
        <f t="shared" si="87"/>
        <v>0</v>
      </c>
      <c r="DK45" s="62">
        <f t="shared" si="88"/>
        <v>0</v>
      </c>
      <c r="DL45" s="62">
        <f t="shared" si="89"/>
        <v>0</v>
      </c>
      <c r="DM45" s="182">
        <f t="shared" si="90"/>
        <v>0</v>
      </c>
      <c r="DN45" s="182">
        <f t="shared" si="91"/>
        <v>0</v>
      </c>
      <c r="DO45" s="182">
        <f t="shared" si="92"/>
        <v>0</v>
      </c>
      <c r="DP45" s="182">
        <f t="shared" si="93"/>
        <v>0</v>
      </c>
      <c r="DQ45" s="182">
        <f t="shared" si="94"/>
        <v>0</v>
      </c>
      <c r="DR45" s="182">
        <f t="shared" si="95"/>
        <v>0</v>
      </c>
    </row>
    <row r="46" spans="2:122" s="52" customFormat="1" ht="6" x14ac:dyDescent="0.25">
      <c r="B46" s="49"/>
      <c r="C46" s="50"/>
      <c r="D46" s="50"/>
      <c r="E46" s="214"/>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1"/>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row>
    <row r="47" spans="2:122" ht="15" x14ac:dyDescent="0.25">
      <c r="B47" s="13"/>
      <c r="C47" s="14" t="s">
        <v>48</v>
      </c>
      <c r="D47" s="14"/>
      <c r="E47" s="215"/>
      <c r="F47" s="15"/>
      <c r="G47" s="53">
        <f>SUM(G6:G45)</f>
        <v>0</v>
      </c>
      <c r="H47" s="53">
        <f>SUM(H6:H45)</f>
        <v>0</v>
      </c>
      <c r="I47" s="53">
        <f t="shared" ref="I47:AF47" si="96">SUM(I6:I45)</f>
        <v>177.11</v>
      </c>
      <c r="J47" s="53">
        <f t="shared" si="96"/>
        <v>1548.0500000000002</v>
      </c>
      <c r="K47" s="53">
        <f t="shared" si="96"/>
        <v>1548.0500000000002</v>
      </c>
      <c r="L47" s="53">
        <f t="shared" si="96"/>
        <v>1548.0500000000002</v>
      </c>
      <c r="M47" s="53">
        <f t="shared" si="96"/>
        <v>0</v>
      </c>
      <c r="N47" s="53">
        <f t="shared" si="96"/>
        <v>0</v>
      </c>
      <c r="O47" s="53">
        <f t="shared" si="96"/>
        <v>0</v>
      </c>
      <c r="P47" s="53">
        <f t="shared" si="96"/>
        <v>0</v>
      </c>
      <c r="Q47" s="53">
        <f t="shared" si="96"/>
        <v>0</v>
      </c>
      <c r="R47" s="53">
        <f t="shared" si="96"/>
        <v>0</v>
      </c>
      <c r="S47" s="53">
        <f t="shared" si="96"/>
        <v>0</v>
      </c>
      <c r="T47" s="53">
        <f t="shared" si="96"/>
        <v>0</v>
      </c>
      <c r="U47" s="53">
        <f t="shared" si="96"/>
        <v>0</v>
      </c>
      <c r="V47" s="53">
        <f t="shared" si="96"/>
        <v>0</v>
      </c>
      <c r="W47" s="53">
        <f t="shared" si="96"/>
        <v>0</v>
      </c>
      <c r="X47" s="53">
        <f t="shared" si="96"/>
        <v>0</v>
      </c>
      <c r="Y47" s="53">
        <f t="shared" si="96"/>
        <v>0</v>
      </c>
      <c r="Z47" s="53">
        <f t="shared" si="96"/>
        <v>0</v>
      </c>
      <c r="AA47" s="53">
        <f t="shared" si="96"/>
        <v>0</v>
      </c>
      <c r="AB47" s="53">
        <f t="shared" si="96"/>
        <v>0</v>
      </c>
      <c r="AC47" s="53">
        <f t="shared" si="96"/>
        <v>0</v>
      </c>
      <c r="AD47" s="53">
        <f t="shared" si="96"/>
        <v>0</v>
      </c>
      <c r="AE47" s="53">
        <f t="shared" si="96"/>
        <v>0</v>
      </c>
      <c r="AF47" s="53">
        <f t="shared" si="96"/>
        <v>0</v>
      </c>
      <c r="AG47" s="16"/>
      <c r="AH47" s="53">
        <f>SUM(AH6:AH45)</f>
        <v>0</v>
      </c>
      <c r="AI47" s="53">
        <f>SUM(AI6:AI45)</f>
        <v>0</v>
      </c>
      <c r="AJ47" s="53">
        <f t="shared" ref="AJ47:BG47" si="97">SUM(AJ6:AJ45)</f>
        <v>1646799.26</v>
      </c>
      <c r="AK47" s="53">
        <f t="shared" si="97"/>
        <v>13359418.709999999</v>
      </c>
      <c r="AL47" s="53">
        <f t="shared" si="97"/>
        <v>13359418.709999999</v>
      </c>
      <c r="AM47" s="53">
        <f t="shared" si="97"/>
        <v>13359418.709999999</v>
      </c>
      <c r="AN47" s="53">
        <f t="shared" si="97"/>
        <v>0</v>
      </c>
      <c r="AO47" s="53">
        <f t="shared" si="97"/>
        <v>0</v>
      </c>
      <c r="AP47" s="53">
        <f t="shared" si="97"/>
        <v>0</v>
      </c>
      <c r="AQ47" s="53">
        <f t="shared" si="97"/>
        <v>0</v>
      </c>
      <c r="AR47" s="53">
        <f t="shared" si="97"/>
        <v>0</v>
      </c>
      <c r="AS47" s="53">
        <f t="shared" si="97"/>
        <v>0</v>
      </c>
      <c r="AT47" s="53">
        <f t="shared" si="97"/>
        <v>0</v>
      </c>
      <c r="AU47" s="53">
        <f t="shared" si="97"/>
        <v>0</v>
      </c>
      <c r="AV47" s="53">
        <f t="shared" si="97"/>
        <v>0</v>
      </c>
      <c r="AW47" s="53">
        <f t="shared" si="97"/>
        <v>0</v>
      </c>
      <c r="AX47" s="53">
        <f t="shared" si="97"/>
        <v>0</v>
      </c>
      <c r="AY47" s="53">
        <f t="shared" si="97"/>
        <v>0</v>
      </c>
      <c r="AZ47" s="53">
        <f t="shared" si="97"/>
        <v>0</v>
      </c>
      <c r="BA47" s="53">
        <f t="shared" si="97"/>
        <v>0</v>
      </c>
      <c r="BB47" s="53">
        <f t="shared" si="97"/>
        <v>0</v>
      </c>
      <c r="BC47" s="53">
        <f t="shared" si="97"/>
        <v>0</v>
      </c>
      <c r="BD47" s="53">
        <f t="shared" si="97"/>
        <v>0</v>
      </c>
      <c r="BE47" s="53">
        <f t="shared" si="97"/>
        <v>0</v>
      </c>
      <c r="BF47" s="53">
        <f t="shared" si="97"/>
        <v>0</v>
      </c>
      <c r="BG47" s="53">
        <f t="shared" si="97"/>
        <v>0</v>
      </c>
      <c r="BI47" s="6" t="s">
        <v>103</v>
      </c>
      <c r="BJ47" s="63"/>
      <c r="BK47" s="63"/>
      <c r="BL47" s="63"/>
      <c r="BM47" s="63"/>
      <c r="BN47" s="63"/>
      <c r="BO47" s="63"/>
      <c r="BP47" s="63"/>
      <c r="BR47" s="64">
        <f>SUM(BR6:BR45)</f>
        <v>0</v>
      </c>
      <c r="BS47" s="64">
        <f t="shared" ref="BS47:DR47" si="98">SUM(BS6:BS45)</f>
        <v>0</v>
      </c>
      <c r="BT47" s="64">
        <f t="shared" si="98"/>
        <v>0</v>
      </c>
      <c r="BU47" s="64">
        <f t="shared" si="98"/>
        <v>0</v>
      </c>
      <c r="BV47" s="64">
        <f t="shared" si="98"/>
        <v>0</v>
      </c>
      <c r="BW47" s="64">
        <f t="shared" si="98"/>
        <v>0</v>
      </c>
      <c r="BX47" s="64">
        <f t="shared" si="98"/>
        <v>0</v>
      </c>
      <c r="BY47" s="64">
        <f t="shared" si="98"/>
        <v>0</v>
      </c>
      <c r="BZ47" s="64">
        <f t="shared" si="98"/>
        <v>0</v>
      </c>
      <c r="CA47" s="64">
        <f t="shared" si="98"/>
        <v>0</v>
      </c>
      <c r="CB47" s="64">
        <f t="shared" si="98"/>
        <v>0</v>
      </c>
      <c r="CC47" s="64">
        <f t="shared" si="98"/>
        <v>0</v>
      </c>
      <c r="CD47" s="64">
        <f t="shared" si="98"/>
        <v>0</v>
      </c>
      <c r="CE47" s="64">
        <f t="shared" si="98"/>
        <v>0</v>
      </c>
      <c r="CF47" s="64">
        <f t="shared" si="98"/>
        <v>0</v>
      </c>
      <c r="CG47" s="64">
        <f t="shared" si="98"/>
        <v>0</v>
      </c>
      <c r="CH47" s="64">
        <f t="shared" si="98"/>
        <v>0</v>
      </c>
      <c r="CI47" s="64">
        <f t="shared" si="98"/>
        <v>0</v>
      </c>
      <c r="CJ47" s="64">
        <f t="shared" si="98"/>
        <v>0</v>
      </c>
      <c r="CK47" s="64">
        <f t="shared" si="98"/>
        <v>0</v>
      </c>
      <c r="CL47" s="64">
        <f t="shared" si="98"/>
        <v>2125.3200000000002</v>
      </c>
      <c r="CM47" s="64">
        <f t="shared" si="98"/>
        <v>0</v>
      </c>
      <c r="CN47" s="64">
        <f t="shared" si="98"/>
        <v>0</v>
      </c>
      <c r="CO47" s="64">
        <f t="shared" si="98"/>
        <v>0</v>
      </c>
      <c r="CP47" s="64">
        <f t="shared" si="98"/>
        <v>0</v>
      </c>
      <c r="CQ47" s="64">
        <f t="shared" si="98"/>
        <v>0</v>
      </c>
      <c r="CR47" s="64">
        <f t="shared" si="98"/>
        <v>0</v>
      </c>
      <c r="CS47" s="64">
        <f t="shared" si="98"/>
        <v>0</v>
      </c>
      <c r="CT47" s="64">
        <f t="shared" si="98"/>
        <v>0</v>
      </c>
      <c r="CU47" s="64">
        <f t="shared" si="98"/>
        <v>18576.599999999999</v>
      </c>
      <c r="CV47" s="64">
        <f t="shared" si="98"/>
        <v>0</v>
      </c>
      <c r="CW47" s="64">
        <f t="shared" si="98"/>
        <v>0</v>
      </c>
      <c r="CX47" s="64">
        <f t="shared" si="98"/>
        <v>0</v>
      </c>
      <c r="CY47" s="64">
        <f t="shared" si="98"/>
        <v>0</v>
      </c>
      <c r="CZ47" s="64">
        <f t="shared" si="98"/>
        <v>0</v>
      </c>
      <c r="DA47" s="64">
        <f t="shared" si="98"/>
        <v>0</v>
      </c>
      <c r="DB47" s="64">
        <f t="shared" si="98"/>
        <v>0</v>
      </c>
      <c r="DC47" s="64">
        <f t="shared" si="98"/>
        <v>0</v>
      </c>
      <c r="DD47" s="64">
        <f t="shared" si="98"/>
        <v>18576.599999999999</v>
      </c>
      <c r="DE47" s="64">
        <f t="shared" si="98"/>
        <v>0</v>
      </c>
      <c r="DF47" s="64">
        <f t="shared" si="98"/>
        <v>0</v>
      </c>
      <c r="DG47" s="64">
        <f t="shared" si="98"/>
        <v>0</v>
      </c>
      <c r="DH47" s="64">
        <f t="shared" si="98"/>
        <v>0</v>
      </c>
      <c r="DI47" s="64">
        <f t="shared" si="98"/>
        <v>0</v>
      </c>
      <c r="DJ47" s="64">
        <f t="shared" si="98"/>
        <v>0</v>
      </c>
      <c r="DK47" s="64">
        <f t="shared" si="98"/>
        <v>0</v>
      </c>
      <c r="DL47" s="64">
        <f t="shared" si="98"/>
        <v>0</v>
      </c>
      <c r="DM47" s="64">
        <f t="shared" si="98"/>
        <v>18576.599999999999</v>
      </c>
      <c r="DN47" s="64">
        <f t="shared" si="98"/>
        <v>0</v>
      </c>
      <c r="DO47" s="64">
        <f t="shared" si="98"/>
        <v>0</v>
      </c>
      <c r="DP47" s="64">
        <f t="shared" si="98"/>
        <v>0</v>
      </c>
      <c r="DQ47" s="64">
        <f t="shared" si="98"/>
        <v>0</v>
      </c>
      <c r="DR47" s="64">
        <f t="shared" si="98"/>
        <v>0</v>
      </c>
    </row>
    <row r="48" spans="2:122" x14ac:dyDescent="0.25">
      <c r="B48" s="5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6"/>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row>
    <row r="49" spans="2:122" x14ac:dyDescent="0.2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row>
    <row r="50" spans="2:122" x14ac:dyDescent="0.25">
      <c r="B50" s="15"/>
      <c r="C50" s="187" t="s">
        <v>117</v>
      </c>
      <c r="E50" s="187"/>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row>
    <row r="54" spans="2:122" x14ac:dyDescent="0.25">
      <c r="B54" s="15"/>
      <c r="C54" s="187" t="s">
        <v>51</v>
      </c>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row>
    <row r="55" spans="2:122" x14ac:dyDescent="0.25">
      <c r="B55" s="15"/>
      <c r="C55" s="188">
        <v>2015</v>
      </c>
      <c r="E55" s="187"/>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R55" s="226">
        <f>-SUMIF($E6:$E45,"2015",BR6:BR45)</f>
        <v>0</v>
      </c>
      <c r="BS55" s="226">
        <f t="shared" ref="BS55:DR55" si="99">-SUMIF($E6:$E45,"2015",BS6:BS45)</f>
        <v>0</v>
      </c>
      <c r="BT55" s="226">
        <f t="shared" si="99"/>
        <v>0</v>
      </c>
      <c r="BU55" s="226">
        <f t="shared" si="99"/>
        <v>0</v>
      </c>
      <c r="BV55" s="226">
        <f t="shared" si="99"/>
        <v>0</v>
      </c>
      <c r="BW55" s="226">
        <f t="shared" si="99"/>
        <v>0</v>
      </c>
      <c r="BX55" s="226">
        <f t="shared" si="99"/>
        <v>0</v>
      </c>
      <c r="BY55" s="226">
        <f t="shared" si="99"/>
        <v>0</v>
      </c>
      <c r="BZ55" s="15"/>
      <c r="CA55" s="226">
        <f t="shared" si="99"/>
        <v>0</v>
      </c>
      <c r="CB55" s="226">
        <f t="shared" si="99"/>
        <v>0</v>
      </c>
      <c r="CC55" s="226">
        <f t="shared" si="99"/>
        <v>0</v>
      </c>
      <c r="CD55" s="226">
        <f t="shared" si="99"/>
        <v>0</v>
      </c>
      <c r="CE55" s="226">
        <f t="shared" si="99"/>
        <v>0</v>
      </c>
      <c r="CF55" s="226">
        <f t="shared" si="99"/>
        <v>0</v>
      </c>
      <c r="CG55" s="226">
        <f t="shared" si="99"/>
        <v>0</v>
      </c>
      <c r="CH55" s="226">
        <f t="shared" si="99"/>
        <v>0</v>
      </c>
      <c r="CI55" s="15"/>
      <c r="CJ55" s="226">
        <f t="shared" si="99"/>
        <v>0</v>
      </c>
      <c r="CK55" s="226">
        <f t="shared" si="99"/>
        <v>0</v>
      </c>
      <c r="CL55" s="226">
        <f t="shared" si="99"/>
        <v>0</v>
      </c>
      <c r="CM55" s="226">
        <f t="shared" si="99"/>
        <v>0</v>
      </c>
      <c r="CN55" s="226">
        <f t="shared" si="99"/>
        <v>0</v>
      </c>
      <c r="CO55" s="226">
        <f t="shared" si="99"/>
        <v>0</v>
      </c>
      <c r="CP55" s="226">
        <f t="shared" si="99"/>
        <v>0</v>
      </c>
      <c r="CQ55" s="226">
        <f t="shared" si="99"/>
        <v>0</v>
      </c>
      <c r="CR55" s="15"/>
      <c r="CS55" s="226">
        <f t="shared" si="99"/>
        <v>0</v>
      </c>
      <c r="CT55" s="226">
        <f t="shared" si="99"/>
        <v>0</v>
      </c>
      <c r="CU55" s="226">
        <f t="shared" si="99"/>
        <v>0</v>
      </c>
      <c r="CV55" s="226">
        <f t="shared" si="99"/>
        <v>0</v>
      </c>
      <c r="CW55" s="226">
        <f t="shared" si="99"/>
        <v>0</v>
      </c>
      <c r="CX55" s="226">
        <f t="shared" si="99"/>
        <v>0</v>
      </c>
      <c r="CY55" s="226">
        <f t="shared" si="99"/>
        <v>0</v>
      </c>
      <c r="CZ55" s="226">
        <f t="shared" si="99"/>
        <v>0</v>
      </c>
      <c r="DA55" s="15"/>
      <c r="DB55" s="226">
        <f t="shared" si="99"/>
        <v>0</v>
      </c>
      <c r="DC55" s="226">
        <f t="shared" si="99"/>
        <v>0</v>
      </c>
      <c r="DD55" s="226">
        <f t="shared" si="99"/>
        <v>0</v>
      </c>
      <c r="DE55" s="226">
        <f t="shared" si="99"/>
        <v>0</v>
      </c>
      <c r="DF55" s="226">
        <f t="shared" si="99"/>
        <v>0</v>
      </c>
      <c r="DG55" s="226">
        <f t="shared" si="99"/>
        <v>0</v>
      </c>
      <c r="DH55" s="226">
        <f t="shared" si="99"/>
        <v>0</v>
      </c>
      <c r="DI55" s="226">
        <f t="shared" si="99"/>
        <v>0</v>
      </c>
      <c r="DJ55" s="15"/>
      <c r="DK55" s="226">
        <f t="shared" si="99"/>
        <v>0</v>
      </c>
      <c r="DL55" s="226">
        <f t="shared" si="99"/>
        <v>0</v>
      </c>
      <c r="DM55" s="226">
        <f t="shared" si="99"/>
        <v>0</v>
      </c>
      <c r="DN55" s="226">
        <f t="shared" si="99"/>
        <v>0</v>
      </c>
      <c r="DO55" s="226">
        <f t="shared" si="99"/>
        <v>0</v>
      </c>
      <c r="DP55" s="226">
        <f t="shared" si="99"/>
        <v>0</v>
      </c>
      <c r="DQ55" s="226">
        <f t="shared" si="99"/>
        <v>0</v>
      </c>
      <c r="DR55" s="226">
        <f t="shared" si="99"/>
        <v>0</v>
      </c>
    </row>
    <row r="56" spans="2:122" x14ac:dyDescent="0.25">
      <c r="B56" s="15"/>
      <c r="C56" s="188">
        <v>2016</v>
      </c>
      <c r="E56" s="188"/>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Q56" s="15"/>
      <c r="BR56" s="226">
        <f>-SUMIF($E6:$E45,"2016",BR6:BR45)</f>
        <v>0</v>
      </c>
      <c r="BS56" s="226">
        <f t="shared" ref="BS56:DR56" si="100">-SUMIF($E6:$E45,"2016",BS6:BS45)</f>
        <v>0</v>
      </c>
      <c r="BT56" s="226">
        <f t="shared" si="100"/>
        <v>0</v>
      </c>
      <c r="BU56" s="226">
        <f t="shared" si="100"/>
        <v>0</v>
      </c>
      <c r="BV56" s="226">
        <f t="shared" si="100"/>
        <v>0</v>
      </c>
      <c r="BW56" s="226">
        <f t="shared" si="100"/>
        <v>0</v>
      </c>
      <c r="BX56" s="226">
        <f t="shared" si="100"/>
        <v>0</v>
      </c>
      <c r="BY56" s="226">
        <f t="shared" si="100"/>
        <v>0</v>
      </c>
      <c r="BZ56" s="226">
        <f t="shared" si="100"/>
        <v>0</v>
      </c>
      <c r="CA56" s="226">
        <f t="shared" si="100"/>
        <v>0</v>
      </c>
      <c r="CB56" s="226">
        <f t="shared" si="100"/>
        <v>0</v>
      </c>
      <c r="CC56" s="226">
        <f t="shared" si="100"/>
        <v>0</v>
      </c>
      <c r="CD56" s="226">
        <f t="shared" si="100"/>
        <v>0</v>
      </c>
      <c r="CE56" s="226">
        <f t="shared" si="100"/>
        <v>0</v>
      </c>
      <c r="CF56" s="226">
        <f t="shared" si="100"/>
        <v>0</v>
      </c>
      <c r="CG56" s="226">
        <f t="shared" si="100"/>
        <v>0</v>
      </c>
      <c r="CH56" s="226">
        <f t="shared" si="100"/>
        <v>0</v>
      </c>
      <c r="CI56" s="226">
        <f t="shared" si="100"/>
        <v>0</v>
      </c>
      <c r="CJ56" s="226">
        <f t="shared" si="100"/>
        <v>0</v>
      </c>
      <c r="CK56" s="226">
        <f t="shared" si="100"/>
        <v>0</v>
      </c>
      <c r="CL56" s="226">
        <f t="shared" si="100"/>
        <v>0</v>
      </c>
      <c r="CM56" s="226">
        <f t="shared" si="100"/>
        <v>0</v>
      </c>
      <c r="CN56" s="226">
        <f t="shared" si="100"/>
        <v>0</v>
      </c>
      <c r="CO56" s="226">
        <f t="shared" si="100"/>
        <v>0</v>
      </c>
      <c r="CP56" s="226">
        <f t="shared" si="100"/>
        <v>0</v>
      </c>
      <c r="CQ56" s="226">
        <f t="shared" si="100"/>
        <v>0</v>
      </c>
      <c r="CR56" s="226">
        <f t="shared" si="100"/>
        <v>0</v>
      </c>
      <c r="CS56" s="226">
        <f t="shared" si="100"/>
        <v>0</v>
      </c>
      <c r="CT56" s="226">
        <f t="shared" si="100"/>
        <v>0</v>
      </c>
      <c r="CU56" s="226">
        <f t="shared" si="100"/>
        <v>0</v>
      </c>
      <c r="CV56" s="226">
        <f t="shared" si="100"/>
        <v>0</v>
      </c>
      <c r="CW56" s="226">
        <f t="shared" si="100"/>
        <v>0</v>
      </c>
      <c r="CX56" s="226">
        <f t="shared" si="100"/>
        <v>0</v>
      </c>
      <c r="CY56" s="226">
        <f t="shared" si="100"/>
        <v>0</v>
      </c>
      <c r="CZ56" s="226">
        <f t="shared" si="100"/>
        <v>0</v>
      </c>
      <c r="DA56" s="226">
        <f t="shared" si="100"/>
        <v>0</v>
      </c>
      <c r="DB56" s="226">
        <f t="shared" si="100"/>
        <v>0</v>
      </c>
      <c r="DC56" s="226">
        <f t="shared" si="100"/>
        <v>0</v>
      </c>
      <c r="DD56" s="226">
        <f t="shared" si="100"/>
        <v>0</v>
      </c>
      <c r="DE56" s="226">
        <f t="shared" si="100"/>
        <v>0</v>
      </c>
      <c r="DF56" s="226">
        <f t="shared" si="100"/>
        <v>0</v>
      </c>
      <c r="DG56" s="226">
        <f t="shared" si="100"/>
        <v>0</v>
      </c>
      <c r="DH56" s="226">
        <f t="shared" si="100"/>
        <v>0</v>
      </c>
      <c r="DI56" s="226">
        <f t="shared" si="100"/>
        <v>0</v>
      </c>
      <c r="DJ56" s="226">
        <f t="shared" si="100"/>
        <v>0</v>
      </c>
      <c r="DK56" s="226">
        <f t="shared" si="100"/>
        <v>0</v>
      </c>
      <c r="DL56" s="226">
        <f t="shared" si="100"/>
        <v>0</v>
      </c>
      <c r="DM56" s="226">
        <f t="shared" si="100"/>
        <v>0</v>
      </c>
      <c r="DN56" s="226">
        <f t="shared" si="100"/>
        <v>0</v>
      </c>
      <c r="DO56" s="226">
        <f t="shared" si="100"/>
        <v>0</v>
      </c>
      <c r="DP56" s="226">
        <f t="shared" si="100"/>
        <v>0</v>
      </c>
      <c r="DQ56" s="226">
        <f t="shared" si="100"/>
        <v>0</v>
      </c>
      <c r="DR56" s="226">
        <f t="shared" si="100"/>
        <v>0</v>
      </c>
    </row>
    <row r="57" spans="2:122" x14ac:dyDescent="0.25">
      <c r="B57" s="15"/>
      <c r="C57" s="188">
        <v>2017</v>
      </c>
      <c r="E57" s="188"/>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Q57" s="15"/>
      <c r="BR57" s="194">
        <f>-SUMIF($E7:$E45,"2017",BR7:BR45)</f>
        <v>0</v>
      </c>
      <c r="BS57" s="194">
        <f t="shared" ref="BS57:DR57" si="101">-SUMIF($E7:$E45,"2017",BS7:BS45)</f>
        <v>0</v>
      </c>
      <c r="BT57" s="194">
        <f t="shared" si="101"/>
        <v>0</v>
      </c>
      <c r="BU57" s="194">
        <f t="shared" si="101"/>
        <v>0</v>
      </c>
      <c r="BV57" s="194">
        <f t="shared" si="101"/>
        <v>0</v>
      </c>
      <c r="BW57" s="194">
        <f t="shared" si="101"/>
        <v>0</v>
      </c>
      <c r="BX57" s="194">
        <f t="shared" si="101"/>
        <v>0</v>
      </c>
      <c r="BY57" s="194">
        <f t="shared" si="101"/>
        <v>0</v>
      </c>
      <c r="BZ57" s="194">
        <f t="shared" si="101"/>
        <v>0</v>
      </c>
      <c r="CA57" s="194">
        <f t="shared" si="101"/>
        <v>0</v>
      </c>
      <c r="CB57" s="194">
        <f t="shared" si="101"/>
        <v>0</v>
      </c>
      <c r="CC57" s="194">
        <f t="shared" si="101"/>
        <v>0</v>
      </c>
      <c r="CD57" s="194">
        <f t="shared" si="101"/>
        <v>0</v>
      </c>
      <c r="CE57" s="194">
        <f t="shared" si="101"/>
        <v>0</v>
      </c>
      <c r="CF57" s="194">
        <f t="shared" si="101"/>
        <v>0</v>
      </c>
      <c r="CG57" s="194">
        <f t="shared" si="101"/>
        <v>0</v>
      </c>
      <c r="CH57" s="194">
        <f t="shared" si="101"/>
        <v>0</v>
      </c>
      <c r="CI57" s="194">
        <f t="shared" si="101"/>
        <v>0</v>
      </c>
      <c r="CJ57" s="194">
        <f t="shared" si="101"/>
        <v>0</v>
      </c>
      <c r="CK57" s="194">
        <f t="shared" si="101"/>
        <v>0</v>
      </c>
      <c r="CL57" s="194">
        <f t="shared" si="101"/>
        <v>-2125.3200000000002</v>
      </c>
      <c r="CM57" s="194">
        <f t="shared" si="101"/>
        <v>0</v>
      </c>
      <c r="CN57" s="194">
        <f t="shared" si="101"/>
        <v>0</v>
      </c>
      <c r="CO57" s="194">
        <f t="shared" si="101"/>
        <v>0</v>
      </c>
      <c r="CP57" s="194">
        <f t="shared" si="101"/>
        <v>0</v>
      </c>
      <c r="CQ57" s="194">
        <f t="shared" si="101"/>
        <v>0</v>
      </c>
      <c r="CR57" s="194">
        <f t="shared" si="101"/>
        <v>0</v>
      </c>
      <c r="CS57" s="194">
        <f t="shared" si="101"/>
        <v>0</v>
      </c>
      <c r="CT57" s="194">
        <f t="shared" si="101"/>
        <v>0</v>
      </c>
      <c r="CU57" s="194">
        <f t="shared" si="101"/>
        <v>-2125.3200000000002</v>
      </c>
      <c r="CV57" s="194">
        <f t="shared" si="101"/>
        <v>0</v>
      </c>
      <c r="CW57" s="194">
        <f t="shared" si="101"/>
        <v>0</v>
      </c>
      <c r="CX57" s="194">
        <f t="shared" si="101"/>
        <v>0</v>
      </c>
      <c r="CY57" s="194">
        <f t="shared" si="101"/>
        <v>0</v>
      </c>
      <c r="CZ57" s="194">
        <f t="shared" si="101"/>
        <v>0</v>
      </c>
      <c r="DA57" s="194">
        <f t="shared" si="101"/>
        <v>0</v>
      </c>
      <c r="DB57" s="194">
        <f t="shared" si="101"/>
        <v>0</v>
      </c>
      <c r="DC57" s="194">
        <f t="shared" si="101"/>
        <v>0</v>
      </c>
      <c r="DD57" s="194">
        <f t="shared" si="101"/>
        <v>-2125.3200000000002</v>
      </c>
      <c r="DE57" s="194">
        <f t="shared" si="101"/>
        <v>0</v>
      </c>
      <c r="DF57" s="194">
        <f t="shared" si="101"/>
        <v>0</v>
      </c>
      <c r="DG57" s="194">
        <f t="shared" si="101"/>
        <v>0</v>
      </c>
      <c r="DH57" s="194">
        <f t="shared" si="101"/>
        <v>0</v>
      </c>
      <c r="DI57" s="194">
        <f t="shared" si="101"/>
        <v>0</v>
      </c>
      <c r="DJ57" s="194">
        <f t="shared" si="101"/>
        <v>0</v>
      </c>
      <c r="DK57" s="194">
        <f t="shared" si="101"/>
        <v>0</v>
      </c>
      <c r="DL57" s="194">
        <f t="shared" si="101"/>
        <v>0</v>
      </c>
      <c r="DM57" s="194">
        <f t="shared" si="101"/>
        <v>-2125.3200000000002</v>
      </c>
      <c r="DN57" s="194">
        <f t="shared" si="101"/>
        <v>0</v>
      </c>
      <c r="DO57" s="194">
        <f t="shared" si="101"/>
        <v>0</v>
      </c>
      <c r="DP57" s="194">
        <f t="shared" si="101"/>
        <v>0</v>
      </c>
      <c r="DQ57" s="194">
        <f t="shared" si="101"/>
        <v>0</v>
      </c>
      <c r="DR57" s="194">
        <f t="shared" si="101"/>
        <v>0</v>
      </c>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87" t="s">
        <v>148</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R59" s="64">
        <f>BR47+BR55+BR56+BR57</f>
        <v>0</v>
      </c>
      <c r="BS59" s="64">
        <f t="shared" ref="BS59:DR59" si="102">BS47+BS55+BS56+BS57</f>
        <v>0</v>
      </c>
      <c r="BT59" s="64">
        <f t="shared" si="102"/>
        <v>0</v>
      </c>
      <c r="BU59" s="64">
        <f t="shared" si="102"/>
        <v>0</v>
      </c>
      <c r="BV59" s="64">
        <f t="shared" si="102"/>
        <v>0</v>
      </c>
      <c r="BW59" s="64">
        <f t="shared" si="102"/>
        <v>0</v>
      </c>
      <c r="BX59" s="64">
        <f t="shared" si="102"/>
        <v>0</v>
      </c>
      <c r="BY59" s="64">
        <f t="shared" si="102"/>
        <v>0</v>
      </c>
      <c r="BZ59" s="64">
        <f t="shared" si="102"/>
        <v>0</v>
      </c>
      <c r="CA59" s="64">
        <f t="shared" si="102"/>
        <v>0</v>
      </c>
      <c r="CB59" s="64">
        <f t="shared" si="102"/>
        <v>0</v>
      </c>
      <c r="CC59" s="64">
        <f t="shared" si="102"/>
        <v>0</v>
      </c>
      <c r="CD59" s="64">
        <f t="shared" si="102"/>
        <v>0</v>
      </c>
      <c r="CE59" s="64">
        <f t="shared" si="102"/>
        <v>0</v>
      </c>
      <c r="CF59" s="64">
        <f t="shared" si="102"/>
        <v>0</v>
      </c>
      <c r="CG59" s="64">
        <f t="shared" si="102"/>
        <v>0</v>
      </c>
      <c r="CH59" s="64">
        <f t="shared" si="102"/>
        <v>0</v>
      </c>
      <c r="CI59" s="64">
        <f t="shared" si="102"/>
        <v>0</v>
      </c>
      <c r="CJ59" s="64">
        <f t="shared" si="102"/>
        <v>0</v>
      </c>
      <c r="CK59" s="64">
        <f t="shared" si="102"/>
        <v>0</v>
      </c>
      <c r="CL59" s="64">
        <f t="shared" si="102"/>
        <v>0</v>
      </c>
      <c r="CM59" s="64">
        <f t="shared" si="102"/>
        <v>0</v>
      </c>
      <c r="CN59" s="64">
        <f t="shared" si="102"/>
        <v>0</v>
      </c>
      <c r="CO59" s="64">
        <f t="shared" si="102"/>
        <v>0</v>
      </c>
      <c r="CP59" s="64">
        <f t="shared" si="102"/>
        <v>0</v>
      </c>
      <c r="CQ59" s="64">
        <f t="shared" si="102"/>
        <v>0</v>
      </c>
      <c r="CR59" s="64">
        <f t="shared" si="102"/>
        <v>0</v>
      </c>
      <c r="CS59" s="64">
        <f t="shared" si="102"/>
        <v>0</v>
      </c>
      <c r="CT59" s="64">
        <f t="shared" si="102"/>
        <v>0</v>
      </c>
      <c r="CU59" s="64">
        <f t="shared" si="102"/>
        <v>16451.28</v>
      </c>
      <c r="CV59" s="64">
        <f t="shared" si="102"/>
        <v>0</v>
      </c>
      <c r="CW59" s="64">
        <f t="shared" si="102"/>
        <v>0</v>
      </c>
      <c r="CX59" s="64">
        <f t="shared" si="102"/>
        <v>0</v>
      </c>
      <c r="CY59" s="64">
        <f t="shared" si="102"/>
        <v>0</v>
      </c>
      <c r="CZ59" s="64">
        <f t="shared" si="102"/>
        <v>0</v>
      </c>
      <c r="DA59" s="64">
        <f t="shared" si="102"/>
        <v>0</v>
      </c>
      <c r="DB59" s="64">
        <f t="shared" si="102"/>
        <v>0</v>
      </c>
      <c r="DC59" s="64">
        <f t="shared" si="102"/>
        <v>0</v>
      </c>
      <c r="DD59" s="64">
        <f t="shared" si="102"/>
        <v>16451.28</v>
      </c>
      <c r="DE59" s="64">
        <f t="shared" si="102"/>
        <v>0</v>
      </c>
      <c r="DF59" s="64">
        <f t="shared" si="102"/>
        <v>0</v>
      </c>
      <c r="DG59" s="64">
        <f t="shared" si="102"/>
        <v>0</v>
      </c>
      <c r="DH59" s="64">
        <f t="shared" si="102"/>
        <v>0</v>
      </c>
      <c r="DI59" s="64">
        <f t="shared" si="102"/>
        <v>0</v>
      </c>
      <c r="DJ59" s="64">
        <f t="shared" si="102"/>
        <v>0</v>
      </c>
      <c r="DK59" s="64">
        <f t="shared" si="102"/>
        <v>0</v>
      </c>
      <c r="DL59" s="64">
        <f t="shared" si="102"/>
        <v>0</v>
      </c>
      <c r="DM59" s="64">
        <f t="shared" si="102"/>
        <v>16451.28</v>
      </c>
      <c r="DN59" s="64">
        <f t="shared" si="102"/>
        <v>0</v>
      </c>
      <c r="DO59" s="64">
        <f t="shared" si="102"/>
        <v>0</v>
      </c>
      <c r="DP59" s="64">
        <f t="shared" si="102"/>
        <v>0</v>
      </c>
      <c r="DQ59" s="64">
        <f t="shared" si="102"/>
        <v>0</v>
      </c>
      <c r="DR59" s="64">
        <f t="shared" si="102"/>
        <v>0</v>
      </c>
    </row>
    <row r="60" spans="2:122" x14ac:dyDescent="0.2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row>
    <row r="61" spans="2:122" x14ac:dyDescent="0.2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row>
    <row r="62" spans="2:122" x14ac:dyDescent="0.2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row>
    <row r="64" spans="2:122" s="1" customFormat="1" ht="15" x14ac:dyDescent="0.25">
      <c r="B64" s="1" t="s">
        <v>74</v>
      </c>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71"/>
      <c r="AW64" s="71"/>
      <c r="AX64" s="2"/>
      <c r="AY64" s="2"/>
      <c r="AZ64" s="2"/>
      <c r="BA64" s="2"/>
      <c r="BB64" s="2"/>
      <c r="BC64" s="2"/>
      <c r="BD64" s="2"/>
      <c r="BE64" s="2"/>
      <c r="BR64" s="72">
        <f>'Distribution Rates'!I59</f>
        <v>2.0233333333333332E-2</v>
      </c>
      <c r="BS64" s="72">
        <f>'Distribution Rates'!I60</f>
        <v>1.6533333333333334E-2</v>
      </c>
      <c r="BT64" s="72">
        <f>'Distribution Rates'!I61</f>
        <v>4.7110999999999992</v>
      </c>
      <c r="BU64" s="72">
        <f>'Distribution Rates'!I62</f>
        <v>1.9690333333333332</v>
      </c>
      <c r="BV64" s="72">
        <f>'Distribution Rates'!I63</f>
        <v>2.2221666666666668</v>
      </c>
      <c r="BW64" s="72">
        <f>'Distribution Rates'!I64</f>
        <v>2.7708999999999997</v>
      </c>
      <c r="BX64" s="72">
        <f>'Distribution Rates'!I65</f>
        <v>-8.2666666666666666E-2</v>
      </c>
      <c r="BY64" s="72">
        <f>'Distribution Rates'!I66</f>
        <v>0</v>
      </c>
      <c r="CA64" s="72">
        <f>+'Distribution Rates'!J59</f>
        <v>1.7233333333333333E-2</v>
      </c>
      <c r="CB64" s="72">
        <f>+'Distribution Rates'!J60</f>
        <v>1.6799999999999999E-2</v>
      </c>
      <c r="CC64" s="72">
        <f>+'Distribution Rates'!J61</f>
        <v>4.7832333333333326</v>
      </c>
      <c r="CD64" s="72">
        <f>+'Distribution Rates'!J62</f>
        <v>1.9987999999999999</v>
      </c>
      <c r="CE64" s="72">
        <f>+'Distribution Rates'!J63</f>
        <v>2.2579000000000007</v>
      </c>
      <c r="CF64" s="72">
        <f>+'Distribution Rates'!J64</f>
        <v>2.8113666666666663</v>
      </c>
      <c r="CG64" s="72">
        <f>+'Distribution Rates'!J65</f>
        <v>-8.900000000000001E-2</v>
      </c>
      <c r="CH64" s="72">
        <f>+'Distribution Rates'!J66</f>
        <v>0</v>
      </c>
      <c r="CJ64" s="72">
        <f>+'Distribution Rates'!K59</f>
        <v>1.23E-2</v>
      </c>
      <c r="CK64" s="72">
        <f>+'Distribution Rates'!K60</f>
        <v>1.7033333333333334E-2</v>
      </c>
      <c r="CL64" s="72">
        <f>+'Distribution Rates'!K61</f>
        <v>4.8536000000000001</v>
      </c>
      <c r="CM64" s="72">
        <f>+'Distribution Rates'!K62</f>
        <v>2.0279333333333334</v>
      </c>
      <c r="CN64" s="72">
        <f>+'Distribution Rates'!K63</f>
        <v>2.2922333333333333</v>
      </c>
      <c r="CO64" s="72">
        <f>+'Distribution Rates'!K64</f>
        <v>2.8503666666666665</v>
      </c>
      <c r="CP64" s="72">
        <f>+'Distribution Rates'!K65</f>
        <v>-9.4266666666666665E-2</v>
      </c>
      <c r="CQ64" s="72">
        <f>+'Distribution Rates'!K66</f>
        <v>0</v>
      </c>
      <c r="CS64" s="72">
        <f>+'Distribution Rates'!L59</f>
        <v>7.0666666666666664E-3</v>
      </c>
      <c r="CT64" s="72">
        <f>+'Distribution Rates'!L60</f>
        <v>1.7166666666666667E-2</v>
      </c>
      <c r="CU64" s="72">
        <f>+'Distribution Rates'!L61</f>
        <v>4.8942333333333332</v>
      </c>
      <c r="CV64" s="72">
        <f>+'Distribution Rates'!L62</f>
        <v>2.0450000000000004</v>
      </c>
      <c r="CW64" s="72">
        <f>+'Distribution Rates'!L63</f>
        <v>2.3118666666666665</v>
      </c>
      <c r="CX64" s="72">
        <f>+'Distribution Rates'!L64</f>
        <v>2.8748333333333336</v>
      </c>
      <c r="CY64" s="72">
        <f>+'Distribution Rates'!L65</f>
        <v>-0.10256666666666665</v>
      </c>
      <c r="CZ64" s="72">
        <f>+'Distribution Rates'!L66</f>
        <v>0</v>
      </c>
      <c r="DB64" s="72">
        <f>+'Distribution Rates'!M59</f>
        <v>0</v>
      </c>
      <c r="DC64" s="72">
        <f>+'Distribution Rates'!M60</f>
        <v>0</v>
      </c>
      <c r="DD64" s="72">
        <f>+'Distribution Rates'!M61</f>
        <v>0</v>
      </c>
      <c r="DE64" s="72">
        <f>+'Distribution Rates'!M62</f>
        <v>0</v>
      </c>
      <c r="DF64" s="72">
        <f>+'Distribution Rates'!M63</f>
        <v>0</v>
      </c>
      <c r="DG64" s="72">
        <f>+'Distribution Rates'!M64</f>
        <v>0</v>
      </c>
      <c r="DH64" s="72">
        <f>+'Distribution Rates'!M65</f>
        <v>0</v>
      </c>
      <c r="DI64" s="72">
        <f>+'Distribution Rates'!M66</f>
        <v>0</v>
      </c>
      <c r="DK64" s="72">
        <f>+'Distribution Rates'!N59</f>
        <v>0</v>
      </c>
      <c r="DL64" s="72">
        <f>+'Distribution Rates'!N60</f>
        <v>0</v>
      </c>
      <c r="DM64" s="72">
        <f>+'Distribution Rates'!N61</f>
        <v>0</v>
      </c>
      <c r="DN64" s="72">
        <f>+'Distribution Rates'!N62</f>
        <v>0</v>
      </c>
      <c r="DO64" s="72">
        <f>+'Distribution Rates'!N63</f>
        <v>0</v>
      </c>
      <c r="DP64" s="72">
        <f>+'Distribution Rates'!N64</f>
        <v>0</v>
      </c>
      <c r="DQ64" s="72">
        <f>+'Distribution Rates'!N65</f>
        <v>0</v>
      </c>
      <c r="DR64" s="72">
        <f>+'Distribution Rates'!N66</f>
        <v>0</v>
      </c>
    </row>
    <row r="65" spans="2:122" s="1" customFormat="1" ht="15" x14ac:dyDescent="0.2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71"/>
      <c r="AW65" s="71"/>
      <c r="AX65" s="2"/>
      <c r="AY65" s="2"/>
      <c r="AZ65" s="2"/>
      <c r="BA65" s="2"/>
      <c r="BB65" s="2"/>
      <c r="BC65" s="2"/>
      <c r="BD65" s="2"/>
      <c r="BE65" s="2"/>
      <c r="BR65" s="5"/>
      <c r="BS65" s="5"/>
      <c r="BT65" s="5"/>
      <c r="BU65" s="5"/>
      <c r="BV65" s="5"/>
      <c r="BW65" s="5"/>
      <c r="BX65" s="5"/>
      <c r="BY65" s="5"/>
      <c r="CA65" s="5"/>
      <c r="CB65" s="5"/>
      <c r="CC65" s="5"/>
      <c r="CD65" s="5"/>
      <c r="CE65" s="5"/>
      <c r="CF65" s="5"/>
      <c r="CG65" s="5"/>
      <c r="CH65" s="5"/>
      <c r="CJ65" s="5"/>
      <c r="CK65" s="5"/>
      <c r="CL65" s="5"/>
      <c r="CM65" s="5"/>
      <c r="CN65" s="5"/>
      <c r="CO65" s="5"/>
      <c r="CP65" s="5"/>
      <c r="CQ65" s="5"/>
      <c r="CS65" s="5"/>
      <c r="CT65" s="5"/>
      <c r="CU65" s="5"/>
      <c r="CV65" s="5"/>
      <c r="CW65" s="5"/>
      <c r="CX65" s="5"/>
      <c r="CY65" s="5"/>
      <c r="CZ65" s="5"/>
      <c r="DB65" s="5"/>
      <c r="DC65" s="5"/>
      <c r="DD65" s="5"/>
      <c r="DE65" s="5"/>
      <c r="DF65" s="5"/>
      <c r="DG65" s="5"/>
      <c r="DH65" s="5"/>
      <c r="DI65" s="5"/>
      <c r="DK65" s="5"/>
      <c r="DL65" s="5"/>
      <c r="DM65" s="5"/>
      <c r="DN65" s="5"/>
      <c r="DO65" s="5"/>
      <c r="DP65" s="5"/>
      <c r="DQ65" s="5"/>
      <c r="DR65" s="5"/>
    </row>
    <row r="66" spans="2:122" s="195" customFormat="1" ht="15" x14ac:dyDescent="0.25">
      <c r="B66" s="195" t="s">
        <v>73</v>
      </c>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7"/>
      <c r="AW66" s="197"/>
      <c r="AX66" s="196"/>
      <c r="AY66" s="196"/>
      <c r="AZ66" s="196"/>
      <c r="BA66" s="196"/>
      <c r="BB66" s="196"/>
      <c r="BC66" s="196"/>
      <c r="BD66" s="196"/>
      <c r="BE66" s="196"/>
      <c r="BR66" s="195">
        <f>BR59*BR64</f>
        <v>0</v>
      </c>
      <c r="BS66" s="195">
        <f t="shared" ref="BS66:DR66" si="103">BS59*BS64</f>
        <v>0</v>
      </c>
      <c r="BT66" s="195">
        <f t="shared" si="103"/>
        <v>0</v>
      </c>
      <c r="BU66" s="195">
        <f t="shared" si="103"/>
        <v>0</v>
      </c>
      <c r="BV66" s="195">
        <f t="shared" si="103"/>
        <v>0</v>
      </c>
      <c r="BW66" s="195">
        <f t="shared" si="103"/>
        <v>0</v>
      </c>
      <c r="BX66" s="195">
        <f t="shared" si="103"/>
        <v>0</v>
      </c>
      <c r="BY66" s="195">
        <f t="shared" si="103"/>
        <v>0</v>
      </c>
      <c r="CA66" s="195">
        <f t="shared" si="103"/>
        <v>0</v>
      </c>
      <c r="CB66" s="195">
        <f t="shared" si="103"/>
        <v>0</v>
      </c>
      <c r="CC66" s="195">
        <f t="shared" si="103"/>
        <v>0</v>
      </c>
      <c r="CD66" s="195">
        <f t="shared" si="103"/>
        <v>0</v>
      </c>
      <c r="CE66" s="195">
        <f t="shared" si="103"/>
        <v>0</v>
      </c>
      <c r="CF66" s="195">
        <f t="shared" si="103"/>
        <v>0</v>
      </c>
      <c r="CG66" s="195">
        <f t="shared" si="103"/>
        <v>0</v>
      </c>
      <c r="CH66" s="195">
        <f t="shared" si="103"/>
        <v>0</v>
      </c>
      <c r="CJ66" s="195">
        <f t="shared" si="103"/>
        <v>0</v>
      </c>
      <c r="CK66" s="195">
        <f t="shared" si="103"/>
        <v>0</v>
      </c>
      <c r="CL66" s="195">
        <f t="shared" si="103"/>
        <v>0</v>
      </c>
      <c r="CM66" s="195">
        <f t="shared" si="103"/>
        <v>0</v>
      </c>
      <c r="CN66" s="195">
        <f t="shared" si="103"/>
        <v>0</v>
      </c>
      <c r="CO66" s="195">
        <f t="shared" si="103"/>
        <v>0</v>
      </c>
      <c r="CP66" s="195">
        <f t="shared" si="103"/>
        <v>0</v>
      </c>
      <c r="CQ66" s="195">
        <f t="shared" si="103"/>
        <v>0</v>
      </c>
      <c r="CS66" s="195">
        <f t="shared" si="103"/>
        <v>0</v>
      </c>
      <c r="CT66" s="195">
        <f t="shared" si="103"/>
        <v>0</v>
      </c>
      <c r="CU66" s="195">
        <f t="shared" si="103"/>
        <v>80516.402951999989</v>
      </c>
      <c r="CV66" s="195">
        <f t="shared" si="103"/>
        <v>0</v>
      </c>
      <c r="CW66" s="195">
        <f t="shared" si="103"/>
        <v>0</v>
      </c>
      <c r="CX66" s="195">
        <f t="shared" si="103"/>
        <v>0</v>
      </c>
      <c r="CY66" s="195">
        <f t="shared" si="103"/>
        <v>0</v>
      </c>
      <c r="CZ66" s="195">
        <f t="shared" si="103"/>
        <v>0</v>
      </c>
      <c r="DB66" s="195">
        <f t="shared" si="103"/>
        <v>0</v>
      </c>
      <c r="DC66" s="195">
        <f t="shared" si="103"/>
        <v>0</v>
      </c>
      <c r="DD66" s="195">
        <f t="shared" si="103"/>
        <v>0</v>
      </c>
      <c r="DE66" s="195">
        <f t="shared" si="103"/>
        <v>0</v>
      </c>
      <c r="DF66" s="195">
        <f t="shared" si="103"/>
        <v>0</v>
      </c>
      <c r="DG66" s="195">
        <f t="shared" si="103"/>
        <v>0</v>
      </c>
      <c r="DH66" s="195">
        <f t="shared" si="103"/>
        <v>0</v>
      </c>
      <c r="DI66" s="195">
        <f t="shared" si="103"/>
        <v>0</v>
      </c>
      <c r="DK66" s="195">
        <f t="shared" si="103"/>
        <v>0</v>
      </c>
      <c r="DL66" s="195">
        <f t="shared" si="103"/>
        <v>0</v>
      </c>
      <c r="DM66" s="195">
        <f t="shared" si="103"/>
        <v>0</v>
      </c>
      <c r="DN66" s="195">
        <f t="shared" si="103"/>
        <v>0</v>
      </c>
      <c r="DO66" s="195">
        <f t="shared" si="103"/>
        <v>0</v>
      </c>
      <c r="DP66" s="195">
        <f t="shared" si="103"/>
        <v>0</v>
      </c>
      <c r="DQ66" s="195">
        <f t="shared" si="103"/>
        <v>0</v>
      </c>
      <c r="DR66" s="195">
        <f t="shared" si="103"/>
        <v>0</v>
      </c>
    </row>
    <row r="68" spans="2:122" ht="15" x14ac:dyDescent="0.25">
      <c r="B68" s="65" t="s">
        <v>52</v>
      </c>
    </row>
    <row r="69" spans="2:122" ht="15" x14ac:dyDescent="0.25">
      <c r="B69" s="8"/>
    </row>
  </sheetData>
  <conditionalFormatting sqref="H6:AF25 AI6:BG25 G47:AF47 AH47:BG47 H27:AF36 AI27:BG36">
    <cfRule type="cellIs" dxfId="20" priority="21" operator="equal">
      <formula>0</formula>
    </cfRule>
  </conditionalFormatting>
  <conditionalFormatting sqref="G27:G36 G6:G25">
    <cfRule type="cellIs" dxfId="19" priority="20" operator="equal">
      <formula>0</formula>
    </cfRule>
  </conditionalFormatting>
  <conditionalFormatting sqref="AH27:AH36 AH6:AH25">
    <cfRule type="cellIs" dxfId="18" priority="19" operator="equal">
      <formula>0</formula>
    </cfRule>
  </conditionalFormatting>
  <conditionalFormatting sqref="H37:AF37 H39:AF39 AI37:BG37 AI39:BG39">
    <cfRule type="cellIs" dxfId="17" priority="18" operator="equal">
      <formula>0</formula>
    </cfRule>
  </conditionalFormatting>
  <conditionalFormatting sqref="G37 G39">
    <cfRule type="cellIs" dxfId="16" priority="17" operator="equal">
      <formula>0</formula>
    </cfRule>
  </conditionalFormatting>
  <conditionalFormatting sqref="AH37 AH39">
    <cfRule type="cellIs" dxfId="15" priority="16" operator="equal">
      <formula>0</formula>
    </cfRule>
  </conditionalFormatting>
  <conditionalFormatting sqref="H40:AF40 AI40:BG40">
    <cfRule type="cellIs" dxfId="14" priority="12" operator="equal">
      <formula>0</formula>
    </cfRule>
  </conditionalFormatting>
  <conditionalFormatting sqref="G40">
    <cfRule type="cellIs" dxfId="13" priority="11" operator="equal">
      <formula>0</formula>
    </cfRule>
  </conditionalFormatting>
  <conditionalFormatting sqref="AH40">
    <cfRule type="cellIs" dxfId="12" priority="10" operator="equal">
      <formula>0</formula>
    </cfRule>
  </conditionalFormatting>
  <conditionalFormatting sqref="H38:AF38 AI38:BG38">
    <cfRule type="cellIs" dxfId="11" priority="15" operator="equal">
      <formula>0</formula>
    </cfRule>
  </conditionalFormatting>
  <conditionalFormatting sqref="G38">
    <cfRule type="cellIs" dxfId="10" priority="14" operator="equal">
      <formula>0</formula>
    </cfRule>
  </conditionalFormatting>
  <conditionalFormatting sqref="AH38">
    <cfRule type="cellIs" dxfId="9" priority="13" operator="equal">
      <formula>0</formula>
    </cfRule>
  </conditionalFormatting>
  <conditionalFormatting sqref="H41:AF41 AI41:BG41">
    <cfRule type="cellIs" dxfId="8" priority="9" operator="equal">
      <formula>0</formula>
    </cfRule>
  </conditionalFormatting>
  <conditionalFormatting sqref="G41">
    <cfRule type="cellIs" dxfId="7" priority="8" operator="equal">
      <formula>0</formula>
    </cfRule>
  </conditionalFormatting>
  <conditionalFormatting sqref="AH41">
    <cfRule type="cellIs" dxfId="6" priority="7" operator="equal">
      <formula>0</formula>
    </cfRule>
  </conditionalFormatting>
  <conditionalFormatting sqref="H42:AF44 AI42:BG44">
    <cfRule type="cellIs" dxfId="5" priority="6" operator="equal">
      <formula>0</formula>
    </cfRule>
  </conditionalFormatting>
  <conditionalFormatting sqref="G42:G44">
    <cfRule type="cellIs" dxfId="4" priority="5" operator="equal">
      <formula>0</formula>
    </cfRule>
  </conditionalFormatting>
  <conditionalFormatting sqref="AH42:AH44">
    <cfRule type="cellIs" dxfId="3" priority="4" operator="equal">
      <formula>0</formula>
    </cfRule>
  </conditionalFormatting>
  <conditionalFormatting sqref="AI45:BG45 H45:AF45">
    <cfRule type="cellIs" dxfId="2" priority="3" operator="equal">
      <formula>0</formula>
    </cfRule>
  </conditionalFormatting>
  <conditionalFormatting sqref="G45">
    <cfRule type="cellIs" dxfId="1" priority="2" operator="equal">
      <formula>0</formula>
    </cfRule>
  </conditionalFormatting>
  <conditionalFormatting sqref="AH45">
    <cfRule type="cellIs" dxfId="0"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5"/>
  <sheetViews>
    <sheetView workbookViewId="0">
      <selection activeCell="C16" sqref="C16"/>
    </sheetView>
  </sheetViews>
  <sheetFormatPr defaultRowHeight="15" x14ac:dyDescent="0.25"/>
  <cols>
    <col min="1" max="1" width="37.85546875" customWidth="1"/>
    <col min="2" max="2" width="64" bestFit="1" customWidth="1"/>
  </cols>
  <sheetData>
    <row r="1" spans="1:8" x14ac:dyDescent="0.25">
      <c r="C1" t="s">
        <v>125</v>
      </c>
    </row>
    <row r="2" spans="1:8" x14ac:dyDescent="0.25">
      <c r="A2" t="s">
        <v>126</v>
      </c>
      <c r="C2" s="227">
        <v>2016</v>
      </c>
      <c r="D2" s="227">
        <v>2017</v>
      </c>
      <c r="E2" s="227">
        <v>2018</v>
      </c>
      <c r="F2" s="227">
        <v>2019</v>
      </c>
      <c r="G2" s="227">
        <v>2020</v>
      </c>
      <c r="H2" s="228"/>
    </row>
    <row r="3" spans="1:8" x14ac:dyDescent="0.25">
      <c r="A3">
        <v>2016</v>
      </c>
      <c r="C3" s="228" t="s">
        <v>127</v>
      </c>
      <c r="D3" s="228" t="s">
        <v>128</v>
      </c>
      <c r="E3" s="228" t="s">
        <v>129</v>
      </c>
      <c r="F3" s="228" t="s">
        <v>130</v>
      </c>
      <c r="G3" s="228" t="s">
        <v>131</v>
      </c>
      <c r="H3" s="228"/>
    </row>
    <row r="4" spans="1:8" x14ac:dyDescent="0.25">
      <c r="A4">
        <v>2017</v>
      </c>
      <c r="C4" s="228"/>
      <c r="D4" s="228" t="s">
        <v>127</v>
      </c>
      <c r="E4" s="228" t="s">
        <v>128</v>
      </c>
      <c r="F4" s="228" t="s">
        <v>129</v>
      </c>
      <c r="G4" s="228" t="s">
        <v>130</v>
      </c>
      <c r="H4" s="228"/>
    </row>
    <row r="5" spans="1:8" x14ac:dyDescent="0.25">
      <c r="A5">
        <v>2018</v>
      </c>
      <c r="C5" s="228"/>
      <c r="D5" s="228"/>
      <c r="E5" s="228" t="s">
        <v>127</v>
      </c>
      <c r="F5" s="228" t="s">
        <v>128</v>
      </c>
      <c r="G5" s="228" t="s">
        <v>129</v>
      </c>
      <c r="H5" s="228"/>
    </row>
    <row r="6" spans="1:8" x14ac:dyDescent="0.25">
      <c r="A6">
        <v>2019</v>
      </c>
      <c r="C6" s="228"/>
      <c r="D6" s="228"/>
      <c r="E6" s="228"/>
      <c r="F6" s="228" t="s">
        <v>127</v>
      </c>
      <c r="G6" s="228" t="s">
        <v>128</v>
      </c>
      <c r="H6" s="228"/>
    </row>
    <row r="7" spans="1:8" x14ac:dyDescent="0.25">
      <c r="A7">
        <v>2020</v>
      </c>
      <c r="C7" s="228"/>
      <c r="D7" s="228"/>
      <c r="E7" s="228"/>
      <c r="F7" s="228"/>
      <c r="G7" s="228" t="s">
        <v>127</v>
      </c>
      <c r="H7" s="228"/>
    </row>
    <row r="8" spans="1:8" x14ac:dyDescent="0.25">
      <c r="C8" s="228"/>
      <c r="D8" s="228"/>
      <c r="E8" s="228"/>
      <c r="F8" s="228"/>
      <c r="G8" s="228"/>
      <c r="H8" s="228"/>
    </row>
    <row r="9" spans="1:8" x14ac:dyDescent="0.25">
      <c r="A9" s="157" t="s">
        <v>132</v>
      </c>
      <c r="C9" s="228"/>
      <c r="D9" s="228"/>
      <c r="E9" s="228"/>
      <c r="F9" s="228"/>
      <c r="G9" s="228"/>
      <c r="H9" s="228"/>
    </row>
    <row r="10" spans="1:8" x14ac:dyDescent="0.25">
      <c r="A10" s="138" t="s">
        <v>133</v>
      </c>
      <c r="B10" s="138" t="s">
        <v>0</v>
      </c>
      <c r="C10" s="229" t="s">
        <v>127</v>
      </c>
      <c r="D10" s="229" t="s">
        <v>128</v>
      </c>
      <c r="E10" s="229" t="s">
        <v>129</v>
      </c>
      <c r="F10" s="229" t="s">
        <v>130</v>
      </c>
      <c r="G10" s="229" t="s">
        <v>131</v>
      </c>
      <c r="H10" s="229" t="s">
        <v>134</v>
      </c>
    </row>
    <row r="11" spans="1:8" x14ac:dyDescent="0.25">
      <c r="A11" t="s">
        <v>135</v>
      </c>
      <c r="B11" t="s">
        <v>46</v>
      </c>
      <c r="C11" s="230">
        <v>1</v>
      </c>
      <c r="D11" s="230">
        <v>1</v>
      </c>
      <c r="E11" s="230">
        <v>1</v>
      </c>
      <c r="F11" s="230">
        <v>1</v>
      </c>
      <c r="G11" s="230">
        <v>0</v>
      </c>
      <c r="H11" s="230">
        <v>0</v>
      </c>
    </row>
    <row r="12" spans="1:8" x14ac:dyDescent="0.25">
      <c r="A12" t="s">
        <v>136</v>
      </c>
      <c r="B12" t="s">
        <v>43</v>
      </c>
      <c r="C12" s="230">
        <v>1</v>
      </c>
      <c r="D12" s="230">
        <v>0.99177935979293907</v>
      </c>
      <c r="E12" s="230">
        <v>0.99177935979293907</v>
      </c>
      <c r="F12" s="230">
        <v>0.99177935979293907</v>
      </c>
      <c r="G12" s="230">
        <v>0.99177935979293907</v>
      </c>
      <c r="H12" s="230">
        <v>0.99177935979293907</v>
      </c>
    </row>
    <row r="13" spans="1:8" x14ac:dyDescent="0.25">
      <c r="A13" t="s">
        <v>28</v>
      </c>
      <c r="B13" t="s">
        <v>44</v>
      </c>
      <c r="C13" s="230">
        <v>1</v>
      </c>
      <c r="D13" s="230">
        <v>1</v>
      </c>
      <c r="E13" s="230">
        <v>1</v>
      </c>
      <c r="F13" s="230">
        <v>1</v>
      </c>
      <c r="G13" s="230">
        <v>1</v>
      </c>
      <c r="H13" s="230">
        <v>1</v>
      </c>
    </row>
    <row r="14" spans="1:8" x14ac:dyDescent="0.25">
      <c r="A14" s="231" t="s">
        <v>137</v>
      </c>
      <c r="B14" t="s">
        <v>45</v>
      </c>
      <c r="C14" s="230">
        <v>1</v>
      </c>
      <c r="D14" s="230">
        <v>0.89320101214809711</v>
      </c>
      <c r="E14" s="230">
        <v>0.87325382678820218</v>
      </c>
      <c r="F14" s="230">
        <v>0.85330663039497168</v>
      </c>
      <c r="G14" s="230">
        <v>0.85158236984644564</v>
      </c>
      <c r="H14" s="230">
        <v>0.85158236984644564</v>
      </c>
    </row>
    <row r="15" spans="1:8" x14ac:dyDescent="0.25">
      <c r="A15" t="s">
        <v>2</v>
      </c>
      <c r="B15" t="s">
        <v>47</v>
      </c>
      <c r="C15" s="230">
        <v>1</v>
      </c>
      <c r="D15" s="230">
        <v>1</v>
      </c>
      <c r="E15" s="230">
        <v>0.9950548958618578</v>
      </c>
      <c r="F15" s="230">
        <v>0.9950548958618578</v>
      </c>
      <c r="G15" s="232">
        <v>0.9950548958618578</v>
      </c>
      <c r="H15" s="230">
        <v>0.99502830665629649</v>
      </c>
    </row>
    <row r="16" spans="1:8" x14ac:dyDescent="0.25">
      <c r="A16" t="s">
        <v>138</v>
      </c>
      <c r="B16" t="s">
        <v>139</v>
      </c>
      <c r="C16" s="230">
        <v>1</v>
      </c>
      <c r="D16" s="230">
        <v>1</v>
      </c>
      <c r="E16" s="230">
        <v>1</v>
      </c>
      <c r="F16" s="230">
        <v>1</v>
      </c>
      <c r="G16" s="230">
        <v>1</v>
      </c>
      <c r="H16" s="230">
        <v>1</v>
      </c>
    </row>
    <row r="17" spans="1:8" x14ac:dyDescent="0.25">
      <c r="A17" t="s">
        <v>3</v>
      </c>
      <c r="B17" t="s">
        <v>140</v>
      </c>
      <c r="C17" s="230">
        <v>1</v>
      </c>
      <c r="D17" s="230">
        <v>1</v>
      </c>
      <c r="E17" s="230">
        <v>0.99007626660078918</v>
      </c>
      <c r="F17" s="230">
        <v>0.99007626660078918</v>
      </c>
      <c r="G17" s="230">
        <v>0.98956988012880831</v>
      </c>
      <c r="H17" s="230">
        <v>0.98956988012880831</v>
      </c>
    </row>
    <row r="18" spans="1:8" x14ac:dyDescent="0.25">
      <c r="A18" t="s">
        <v>141</v>
      </c>
      <c r="B18" t="s">
        <v>112</v>
      </c>
      <c r="C18" s="230">
        <v>1</v>
      </c>
      <c r="D18" s="230">
        <v>0.88050132684463545</v>
      </c>
      <c r="E18" s="230">
        <v>0.64298842881624785</v>
      </c>
      <c r="F18" s="230">
        <v>0.64103795559176624</v>
      </c>
      <c r="G18" s="230">
        <v>0.64103795559176624</v>
      </c>
      <c r="H18" s="230">
        <v>0.64103795559176624</v>
      </c>
    </row>
    <row r="19" spans="1:8" x14ac:dyDescent="0.25">
      <c r="A19" t="s">
        <v>3</v>
      </c>
      <c r="B19" t="s">
        <v>142</v>
      </c>
      <c r="C19" s="230">
        <v>1</v>
      </c>
      <c r="D19" s="230">
        <v>0</v>
      </c>
      <c r="E19" s="230">
        <v>0</v>
      </c>
      <c r="F19" s="230">
        <v>0</v>
      </c>
      <c r="G19" s="230">
        <v>0</v>
      </c>
      <c r="H19" s="230">
        <v>0</v>
      </c>
    </row>
    <row r="20" spans="1:8" x14ac:dyDescent="0.25">
      <c r="A20" t="s">
        <v>143</v>
      </c>
      <c r="B20" t="s">
        <v>144</v>
      </c>
      <c r="C20" s="230">
        <v>1</v>
      </c>
      <c r="D20" s="230">
        <v>1</v>
      </c>
      <c r="E20" s="230">
        <v>1</v>
      </c>
      <c r="F20" s="230">
        <v>1</v>
      </c>
      <c r="G20" s="230">
        <v>1</v>
      </c>
      <c r="H20" s="230">
        <v>1</v>
      </c>
    </row>
    <row r="21" spans="1:8" x14ac:dyDescent="0.25">
      <c r="A21" t="s">
        <v>3</v>
      </c>
      <c r="B21" t="s">
        <v>145</v>
      </c>
      <c r="C21" s="135">
        <v>1</v>
      </c>
      <c r="D21" s="135">
        <v>1</v>
      </c>
      <c r="E21" s="135">
        <v>1</v>
      </c>
      <c r="F21" s="135">
        <v>0</v>
      </c>
      <c r="G21" s="135">
        <v>0</v>
      </c>
      <c r="H21" s="135">
        <v>0</v>
      </c>
    </row>
    <row r="22" spans="1:8" x14ac:dyDescent="0.25">
      <c r="A22" t="s">
        <v>3</v>
      </c>
      <c r="B22" t="s">
        <v>32</v>
      </c>
      <c r="C22" s="135">
        <v>1</v>
      </c>
      <c r="D22" s="135">
        <v>1</v>
      </c>
      <c r="E22" s="135">
        <v>1</v>
      </c>
      <c r="F22" s="135">
        <v>1</v>
      </c>
      <c r="G22" s="135">
        <v>1</v>
      </c>
      <c r="H22" s="135">
        <v>1</v>
      </c>
    </row>
    <row r="23" spans="1:8" x14ac:dyDescent="0.25">
      <c r="A23" t="s">
        <v>146</v>
      </c>
      <c r="B23" t="s">
        <v>144</v>
      </c>
      <c r="C23" s="230">
        <v>1</v>
      </c>
      <c r="D23" s="230">
        <v>1</v>
      </c>
      <c r="E23" s="230">
        <v>1</v>
      </c>
      <c r="F23" s="230">
        <v>1</v>
      </c>
      <c r="G23" s="230">
        <v>1</v>
      </c>
      <c r="H23" s="230">
        <v>1</v>
      </c>
    </row>
    <row r="25" spans="1:8" ht="26.25" x14ac:dyDescent="0.4">
      <c r="A25" s="233"/>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66"/>
  <sheetViews>
    <sheetView zoomScale="80" zoomScaleNormal="80" workbookViewId="0">
      <pane ySplit="2" topLeftCell="A3" activePane="bottomLeft" state="frozen"/>
      <selection pane="bottomLeft" activeCell="L60" sqref="L60"/>
    </sheetView>
  </sheetViews>
  <sheetFormatPr defaultColWidth="9.140625" defaultRowHeight="15" x14ac:dyDescent="0.25"/>
  <cols>
    <col min="1" max="1" width="7.5703125" style="73" customWidth="1"/>
    <col min="2" max="2" width="39.42578125" style="74" customWidth="1"/>
    <col min="3" max="3" width="13.140625" style="74" customWidth="1"/>
    <col min="4" max="8" width="15.42578125" style="74" customWidth="1"/>
    <col min="9" max="14" width="13.5703125" style="74" customWidth="1"/>
    <col min="15" max="16384" width="9.140625" style="74"/>
  </cols>
  <sheetData>
    <row r="2" spans="1:26" ht="20.25" x14ac:dyDescent="0.3">
      <c r="B2" s="250" t="s">
        <v>53</v>
      </c>
      <c r="C2" s="250"/>
      <c r="D2" s="250"/>
      <c r="E2" s="250"/>
      <c r="F2" s="250"/>
      <c r="G2" s="250"/>
      <c r="H2" s="250"/>
      <c r="I2" s="250"/>
      <c r="J2" s="250"/>
      <c r="K2" s="250"/>
    </row>
    <row r="3" spans="1:26" ht="20.25" x14ac:dyDescent="0.3">
      <c r="B3" s="75"/>
      <c r="C3" s="75"/>
      <c r="D3" s="75"/>
      <c r="E3" s="75"/>
      <c r="F3" s="75"/>
      <c r="G3" s="75"/>
      <c r="H3" s="75"/>
      <c r="I3" s="75"/>
      <c r="J3" s="75"/>
      <c r="K3" s="75"/>
    </row>
    <row r="4" spans="1:26" ht="54" customHeight="1" x14ac:dyDescent="0.25">
      <c r="B4" s="251" t="s">
        <v>54</v>
      </c>
      <c r="C4" s="252" t="s">
        <v>93</v>
      </c>
      <c r="D4" s="252"/>
      <c r="E4" s="252"/>
      <c r="F4" s="252"/>
      <c r="G4" s="252"/>
      <c r="H4" s="252"/>
      <c r="I4" s="252"/>
      <c r="J4" s="252"/>
      <c r="K4" s="252"/>
    </row>
    <row r="5" spans="1:26" ht="34.5" customHeight="1" x14ac:dyDescent="0.25">
      <c r="B5" s="251"/>
      <c r="C5" s="252" t="s">
        <v>55</v>
      </c>
      <c r="D5" s="252"/>
      <c r="E5" s="252"/>
      <c r="F5" s="252"/>
      <c r="G5" s="252"/>
      <c r="H5" s="252"/>
      <c r="I5" s="252"/>
      <c r="J5" s="252"/>
      <c r="K5" s="252"/>
    </row>
    <row r="6" spans="1:26" ht="21" customHeight="1" x14ac:dyDescent="0.25">
      <c r="B6" s="251" t="s">
        <v>56</v>
      </c>
      <c r="C6" s="253" t="s">
        <v>57</v>
      </c>
      <c r="D6" s="253"/>
      <c r="E6" s="76"/>
    </row>
    <row r="7" spans="1:26" x14ac:dyDescent="0.25">
      <c r="B7" s="251"/>
      <c r="C7" s="254" t="s">
        <v>58</v>
      </c>
      <c r="D7" s="254"/>
      <c r="E7" s="254"/>
      <c r="M7" s="77"/>
      <c r="N7" s="77"/>
      <c r="O7" s="77"/>
      <c r="P7" s="77"/>
      <c r="Q7" s="77"/>
      <c r="R7" s="77"/>
      <c r="S7" s="77"/>
      <c r="T7" s="77"/>
      <c r="U7" s="77"/>
      <c r="V7" s="77"/>
      <c r="W7" s="77"/>
      <c r="X7" s="77"/>
      <c r="Y7" s="77"/>
      <c r="Z7" s="77"/>
    </row>
    <row r="8" spans="1:26" s="78" customFormat="1" ht="10.5" customHeight="1" x14ac:dyDescent="0.25">
      <c r="B8" s="74"/>
      <c r="C8" s="79"/>
      <c r="D8" s="80"/>
      <c r="E8" s="80"/>
      <c r="M8" s="77"/>
      <c r="N8" s="77"/>
      <c r="O8" s="77"/>
      <c r="P8" s="77"/>
      <c r="Q8" s="77"/>
      <c r="R8" s="77"/>
      <c r="S8" s="77"/>
      <c r="T8" s="77"/>
      <c r="U8" s="77"/>
      <c r="V8" s="77"/>
      <c r="W8" s="77"/>
      <c r="X8" s="77"/>
      <c r="Y8" s="77"/>
      <c r="Z8" s="77"/>
    </row>
    <row r="9" spans="1:26" s="78" customFormat="1" ht="5.25" customHeight="1" x14ac:dyDescent="0.25">
      <c r="B9" s="74"/>
      <c r="C9" s="79"/>
      <c r="D9" s="80"/>
      <c r="E9" s="80"/>
      <c r="M9" s="77"/>
      <c r="N9" s="77"/>
      <c r="O9" s="77"/>
      <c r="P9" s="77"/>
      <c r="Q9" s="77"/>
      <c r="R9" s="77"/>
      <c r="S9" s="77"/>
      <c r="T9" s="77"/>
      <c r="U9" s="77"/>
      <c r="V9" s="77"/>
      <c r="W9" s="77"/>
      <c r="X9" s="77"/>
      <c r="Y9" s="77"/>
      <c r="Z9" s="77"/>
    </row>
    <row r="10" spans="1:26" s="78" customFormat="1" ht="12.75" customHeight="1" x14ac:dyDescent="0.25">
      <c r="B10" s="74"/>
      <c r="C10" s="81"/>
      <c r="M10" s="77"/>
      <c r="N10" s="77"/>
      <c r="O10" s="77"/>
      <c r="P10" s="77"/>
      <c r="Q10" s="77"/>
      <c r="R10" s="77"/>
      <c r="S10" s="77"/>
      <c r="T10" s="77"/>
      <c r="U10" s="77"/>
      <c r="V10" s="77"/>
      <c r="W10" s="77"/>
      <c r="X10" s="77"/>
      <c r="Y10" s="77"/>
      <c r="Z10" s="77"/>
    </row>
    <row r="11" spans="1:26" s="81" customFormat="1" ht="18.75" x14ac:dyDescent="0.25">
      <c r="A11" s="82"/>
      <c r="B11" s="83" t="s">
        <v>59</v>
      </c>
      <c r="C11" s="84"/>
      <c r="D11" s="84"/>
      <c r="E11" s="84"/>
      <c r="F11" s="84"/>
      <c r="G11" s="84"/>
      <c r="H11" s="84"/>
      <c r="I11" s="84"/>
      <c r="J11" s="84"/>
      <c r="K11" s="84"/>
      <c r="M11" s="82"/>
      <c r="N11" s="82"/>
      <c r="O11" s="82"/>
      <c r="P11" s="82"/>
      <c r="Q11" s="82"/>
      <c r="R11" s="82"/>
      <c r="S11" s="82"/>
      <c r="T11" s="82"/>
      <c r="U11" s="82"/>
      <c r="V11" s="82"/>
      <c r="W11" s="82"/>
      <c r="X11" s="82"/>
      <c r="Y11" s="82"/>
      <c r="Z11" s="82"/>
    </row>
    <row r="12" spans="1:26" ht="6.75" customHeight="1" x14ac:dyDescent="0.25">
      <c r="A12" s="77"/>
      <c r="B12" s="84"/>
      <c r="C12" s="84"/>
      <c r="D12" s="84"/>
      <c r="E12" s="84"/>
      <c r="F12" s="84"/>
      <c r="G12" s="84"/>
      <c r="H12" s="84"/>
      <c r="I12" s="84"/>
      <c r="J12" s="84"/>
      <c r="K12" s="84"/>
      <c r="M12" s="77"/>
      <c r="N12" s="77"/>
      <c r="O12" s="77"/>
      <c r="P12" s="77"/>
      <c r="Q12" s="77"/>
      <c r="R12" s="77"/>
      <c r="S12" s="77"/>
      <c r="T12" s="77"/>
      <c r="U12" s="77"/>
      <c r="V12" s="77"/>
      <c r="W12" s="77"/>
      <c r="X12" s="77"/>
      <c r="Y12" s="77"/>
      <c r="Z12" s="77"/>
    </row>
    <row r="13" spans="1:26" s="87" customFormat="1" ht="14.25" customHeight="1" x14ac:dyDescent="0.25">
      <c r="A13" s="77"/>
      <c r="B13" s="141" t="s">
        <v>94</v>
      </c>
      <c r="C13" s="85"/>
      <c r="D13" s="85"/>
      <c r="E13" s="85"/>
      <c r="F13" s="85"/>
      <c r="G13" s="85"/>
      <c r="H13" s="85"/>
      <c r="I13" s="85"/>
      <c r="J13" s="85"/>
      <c r="K13" s="85"/>
      <c r="L13" s="86"/>
    </row>
    <row r="14" spans="1:26" s="92" customFormat="1" ht="46.5" customHeight="1" thickBot="1" x14ac:dyDescent="0.3">
      <c r="A14" s="88"/>
      <c r="B14" s="89" t="s">
        <v>60</v>
      </c>
      <c r="C14" s="90" t="s">
        <v>61</v>
      </c>
      <c r="D14" s="91" t="s">
        <v>62</v>
      </c>
      <c r="E14" s="91" t="s">
        <v>63</v>
      </c>
      <c r="F14" s="91" t="s">
        <v>64</v>
      </c>
      <c r="G14" s="91" t="s">
        <v>65</v>
      </c>
      <c r="H14" s="91" t="s">
        <v>66</v>
      </c>
      <c r="I14" s="91" t="s">
        <v>90</v>
      </c>
      <c r="J14" s="91" t="s">
        <v>91</v>
      </c>
      <c r="K14" s="91" t="s">
        <v>98</v>
      </c>
      <c r="L14" s="91" t="s">
        <v>147</v>
      </c>
    </row>
    <row r="15" spans="1:26" s="87" customFormat="1" ht="14.25" x14ac:dyDescent="0.2">
      <c r="A15" s="73"/>
      <c r="B15" s="93" t="s">
        <v>67</v>
      </c>
      <c r="C15" s="94"/>
      <c r="D15" s="95">
        <v>2010</v>
      </c>
      <c r="E15" s="95">
        <v>2011</v>
      </c>
      <c r="F15" s="95">
        <v>2012</v>
      </c>
      <c r="G15" s="95">
        <v>2013</v>
      </c>
      <c r="H15" s="95">
        <v>2014</v>
      </c>
      <c r="I15" s="95">
        <v>2015</v>
      </c>
      <c r="J15" s="95">
        <v>2016</v>
      </c>
      <c r="K15" s="95">
        <v>2017</v>
      </c>
      <c r="L15" s="95">
        <v>2018</v>
      </c>
    </row>
    <row r="16" spans="1:26" s="87" customFormat="1" ht="14.25" x14ac:dyDescent="0.2">
      <c r="A16" s="73"/>
      <c r="B16" s="96" t="s">
        <v>68</v>
      </c>
      <c r="C16" s="97"/>
      <c r="D16" s="98">
        <v>4</v>
      </c>
      <c r="E16" s="98">
        <v>4</v>
      </c>
      <c r="F16" s="98">
        <v>4</v>
      </c>
      <c r="G16" s="98">
        <v>4</v>
      </c>
      <c r="H16" s="98">
        <v>4</v>
      </c>
      <c r="I16" s="98">
        <v>4</v>
      </c>
      <c r="J16" s="98">
        <v>4</v>
      </c>
      <c r="K16" s="98">
        <v>4</v>
      </c>
      <c r="L16" s="98">
        <v>4</v>
      </c>
    </row>
    <row r="17" spans="1:12" s="87" customFormat="1" ht="14.25" x14ac:dyDescent="0.2">
      <c r="A17" s="73"/>
      <c r="B17" s="96" t="s">
        <v>69</v>
      </c>
      <c r="C17" s="97"/>
      <c r="D17" s="99">
        <f>12-D16</f>
        <v>8</v>
      </c>
      <c r="E17" s="99">
        <f>12-E16</f>
        <v>8</v>
      </c>
      <c r="F17" s="99">
        <f t="shared" ref="F17:K17" si="0">12-F16</f>
        <v>8</v>
      </c>
      <c r="G17" s="99">
        <f t="shared" si="0"/>
        <v>8</v>
      </c>
      <c r="H17" s="99">
        <f t="shared" si="0"/>
        <v>8</v>
      </c>
      <c r="I17" s="99">
        <f t="shared" si="0"/>
        <v>8</v>
      </c>
      <c r="J17" s="99">
        <f t="shared" si="0"/>
        <v>8</v>
      </c>
      <c r="K17" s="99">
        <f t="shared" si="0"/>
        <v>8</v>
      </c>
      <c r="L17" s="99">
        <f t="shared" ref="L17" si="1">12-L16</f>
        <v>8</v>
      </c>
    </row>
    <row r="18" spans="1:12" s="87" customFormat="1" ht="14.25" x14ac:dyDescent="0.2">
      <c r="A18" s="100"/>
      <c r="B18" s="101" t="s">
        <v>1</v>
      </c>
      <c r="C18" s="102" t="s">
        <v>71</v>
      </c>
      <c r="D18" s="103">
        <v>0</v>
      </c>
      <c r="E18" s="103">
        <v>-2.9999999999999997E-4</v>
      </c>
      <c r="F18" s="103">
        <v>-2.9999999999999997E-4</v>
      </c>
      <c r="G18" s="103">
        <v>-2.9999999999999997E-4</v>
      </c>
      <c r="H18" s="103">
        <v>-2.9999999999999997E-4</v>
      </c>
      <c r="I18" s="103">
        <v>-2.9999999999999997E-4</v>
      </c>
      <c r="J18" s="103">
        <v>0</v>
      </c>
      <c r="K18" s="103">
        <v>0</v>
      </c>
      <c r="L18" s="103">
        <v>0</v>
      </c>
    </row>
    <row r="19" spans="1:12" x14ac:dyDescent="0.25">
      <c r="B19" s="101" t="s">
        <v>5</v>
      </c>
      <c r="C19" s="102" t="s">
        <v>71</v>
      </c>
      <c r="D19" s="103">
        <v>0</v>
      </c>
      <c r="E19" s="103">
        <v>-2.0000000000000001E-4</v>
      </c>
      <c r="F19" s="103">
        <v>-2.0000000000000001E-4</v>
      </c>
      <c r="G19" s="103">
        <v>-2.0000000000000001E-4</v>
      </c>
      <c r="H19" s="103">
        <v>-2.0000000000000001E-4</v>
      </c>
      <c r="I19" s="103">
        <v>-2.0000000000000001E-4</v>
      </c>
      <c r="J19" s="103">
        <v>-2.0000000000000001E-4</v>
      </c>
      <c r="K19" s="103">
        <v>-2.0000000000000001E-4</v>
      </c>
      <c r="L19" s="103">
        <v>-2.0000000000000001E-4</v>
      </c>
    </row>
    <row r="20" spans="1:12" s="78" customFormat="1" ht="14.25" x14ac:dyDescent="0.2">
      <c r="B20" s="101" t="s">
        <v>6</v>
      </c>
      <c r="C20" s="102" t="s">
        <v>72</v>
      </c>
      <c r="D20" s="103">
        <v>0</v>
      </c>
      <c r="E20" s="103">
        <v>-3.9399999999999998E-2</v>
      </c>
      <c r="F20" s="103">
        <v>-4.8500000000000001E-2</v>
      </c>
      <c r="G20" s="103">
        <v>-4.53E-2</v>
      </c>
      <c r="H20" s="103">
        <v>-4.53E-2</v>
      </c>
      <c r="I20" s="103">
        <v>-0.05</v>
      </c>
      <c r="J20" s="103">
        <v>-3.4700000000000002E-2</v>
      </c>
      <c r="K20" s="103">
        <v>-3.56E-2</v>
      </c>
      <c r="L20" s="103">
        <v>-3.5200000000000002E-2</v>
      </c>
    </row>
    <row r="21" spans="1:12" s="78" customFormat="1" ht="14.25" x14ac:dyDescent="0.2">
      <c r="A21" s="73"/>
      <c r="B21" s="101" t="s">
        <v>7</v>
      </c>
      <c r="C21" s="102" t="s">
        <v>72</v>
      </c>
      <c r="D21" s="103">
        <v>0</v>
      </c>
      <c r="E21" s="103">
        <v>-1.8700000000000001E-2</v>
      </c>
      <c r="F21" s="103">
        <v>-2.29E-2</v>
      </c>
      <c r="G21" s="103">
        <v>-2.1399999999999999E-2</v>
      </c>
      <c r="H21" s="103">
        <v>-2.1399999999999999E-2</v>
      </c>
      <c r="I21" s="103">
        <v>-2.2700000000000001E-2</v>
      </c>
      <c r="J21" s="103">
        <v>-1.7299999999999999E-2</v>
      </c>
      <c r="K21" s="103">
        <v>-1.77E-2</v>
      </c>
      <c r="L21" s="103">
        <v>-1.7399999999999999E-2</v>
      </c>
    </row>
    <row r="22" spans="1:12" s="78" customFormat="1" ht="14.25" x14ac:dyDescent="0.2">
      <c r="A22" s="73"/>
      <c r="B22" s="101" t="s">
        <v>8</v>
      </c>
      <c r="C22" s="102" t="s">
        <v>72</v>
      </c>
      <c r="D22" s="103">
        <v>0</v>
      </c>
      <c r="E22" s="103">
        <v>-2.4199999999999999E-2</v>
      </c>
      <c r="F22" s="103">
        <v>-2.98E-2</v>
      </c>
      <c r="G22" s="103">
        <v>-2.7799999999999998E-2</v>
      </c>
      <c r="H22" s="103">
        <v>-2.7799999999999998E-2</v>
      </c>
      <c r="I22" s="103">
        <v>-2.9399999999999999E-2</v>
      </c>
      <c r="J22" s="103">
        <v>-2.01E-2</v>
      </c>
      <c r="K22" s="103">
        <v>-0.02</v>
      </c>
      <c r="L22" s="103">
        <v>-1.9400000000000001E-2</v>
      </c>
    </row>
    <row r="23" spans="1:12" s="78" customFormat="1" ht="14.25" x14ac:dyDescent="0.2">
      <c r="A23" s="73"/>
      <c r="B23" s="101" t="s">
        <v>9</v>
      </c>
      <c r="C23" s="102" t="s">
        <v>72</v>
      </c>
      <c r="D23" s="103">
        <v>0</v>
      </c>
      <c r="E23" s="103">
        <v>-0.32100000000000001</v>
      </c>
      <c r="F23" s="103">
        <v>-3.95E-2</v>
      </c>
      <c r="G23" s="103">
        <v>-3.6900000000000002E-2</v>
      </c>
      <c r="H23" s="103">
        <v>-3.6900000000000002E-2</v>
      </c>
      <c r="I23" s="103">
        <v>-3.9E-2</v>
      </c>
      <c r="J23" s="103">
        <v>-3.3500000000000002E-2</v>
      </c>
      <c r="K23" s="103">
        <v>-3.61E-2</v>
      </c>
      <c r="L23" s="103">
        <v>-3.4099999999999998E-2</v>
      </c>
    </row>
    <row r="24" spans="1:12" s="78" customFormat="1" ht="14.25" x14ac:dyDescent="0.2">
      <c r="A24" s="73"/>
      <c r="B24" s="101" t="s">
        <v>10</v>
      </c>
      <c r="C24" s="102" t="s">
        <v>72</v>
      </c>
      <c r="D24" s="103">
        <v>0</v>
      </c>
      <c r="E24" s="103">
        <v>-6.93E-2</v>
      </c>
      <c r="F24" s="103">
        <v>-8.5199999999999998E-2</v>
      </c>
      <c r="G24" s="103">
        <v>-7.9600000000000004E-2</v>
      </c>
      <c r="H24" s="103">
        <v>-7.9600000000000004E-2</v>
      </c>
      <c r="I24" s="103">
        <v>-8.4199999999999997E-2</v>
      </c>
      <c r="J24" s="103">
        <v>-9.1399999999999995E-2</v>
      </c>
      <c r="K24" s="103">
        <v>-9.5699999999999993E-2</v>
      </c>
      <c r="L24" s="103">
        <v>-0.106</v>
      </c>
    </row>
    <row r="25" spans="1:12" s="78" customFormat="1" ht="14.25" x14ac:dyDescent="0.2">
      <c r="A25" s="73"/>
      <c r="B25" s="104" t="s">
        <v>4</v>
      </c>
      <c r="C25" s="105"/>
      <c r="D25" s="106"/>
      <c r="E25" s="106"/>
      <c r="F25" s="106"/>
      <c r="G25" s="106"/>
      <c r="H25" s="106"/>
      <c r="I25" s="107"/>
      <c r="J25" s="107"/>
      <c r="K25" s="107"/>
      <c r="L25" s="107"/>
    </row>
    <row r="26" spans="1:12" s="78" customFormat="1" ht="14.25" x14ac:dyDescent="0.2">
      <c r="A26" s="73"/>
      <c r="B26" s="108"/>
      <c r="C26" s="137"/>
      <c r="D26" s="167"/>
      <c r="E26" s="167"/>
      <c r="F26" s="167"/>
      <c r="G26" s="167"/>
      <c r="H26" s="167"/>
      <c r="I26" s="168"/>
      <c r="J26" s="168"/>
      <c r="K26" s="168"/>
      <c r="L26" s="168"/>
    </row>
    <row r="27" spans="1:12" s="78" customFormat="1" x14ac:dyDescent="0.2">
      <c r="A27" s="73"/>
      <c r="B27" s="169" t="s">
        <v>95</v>
      </c>
      <c r="C27" s="137"/>
      <c r="D27" s="110"/>
      <c r="E27" s="110"/>
      <c r="F27" s="110"/>
      <c r="G27" s="110"/>
      <c r="H27" s="110"/>
      <c r="I27" s="111"/>
      <c r="J27" s="111"/>
      <c r="K27" s="111"/>
    </row>
    <row r="28" spans="1:12" s="92" customFormat="1" ht="46.5" customHeight="1" thickBot="1" x14ac:dyDescent="0.3">
      <c r="A28" s="88"/>
      <c r="B28" s="89" t="s">
        <v>60</v>
      </c>
      <c r="C28" s="90" t="s">
        <v>61</v>
      </c>
      <c r="D28" s="91" t="s">
        <v>62</v>
      </c>
      <c r="E28" s="91" t="s">
        <v>63</v>
      </c>
      <c r="F28" s="91" t="s">
        <v>64</v>
      </c>
      <c r="G28" s="91" t="s">
        <v>65</v>
      </c>
      <c r="H28" s="91" t="s">
        <v>66</v>
      </c>
      <c r="I28" s="91" t="s">
        <v>90</v>
      </c>
      <c r="J28" s="91" t="s">
        <v>91</v>
      </c>
      <c r="K28" s="91" t="s">
        <v>98</v>
      </c>
      <c r="L28" s="91" t="s">
        <v>147</v>
      </c>
    </row>
    <row r="29" spans="1:12" s="87" customFormat="1" ht="14.25" x14ac:dyDescent="0.2">
      <c r="A29" s="73"/>
      <c r="B29" s="93" t="s">
        <v>67</v>
      </c>
      <c r="C29" s="94"/>
      <c r="D29" s="95">
        <v>2010</v>
      </c>
      <c r="E29" s="95">
        <v>2011</v>
      </c>
      <c r="F29" s="95">
        <v>2012</v>
      </c>
      <c r="G29" s="95">
        <v>2013</v>
      </c>
      <c r="H29" s="95">
        <v>2014</v>
      </c>
      <c r="I29" s="95">
        <v>2015</v>
      </c>
      <c r="J29" s="95">
        <v>2016</v>
      </c>
      <c r="K29" s="95">
        <v>2017</v>
      </c>
      <c r="L29" s="95">
        <v>2018</v>
      </c>
    </row>
    <row r="30" spans="1:12" s="87" customFormat="1" ht="14.25" x14ac:dyDescent="0.2">
      <c r="A30" s="73"/>
      <c r="B30" s="96" t="s">
        <v>68</v>
      </c>
      <c r="C30" s="97"/>
      <c r="D30" s="98">
        <v>4</v>
      </c>
      <c r="E30" s="98">
        <v>4</v>
      </c>
      <c r="F30" s="98">
        <v>4</v>
      </c>
      <c r="G30" s="98">
        <v>4</v>
      </c>
      <c r="H30" s="98">
        <v>4</v>
      </c>
      <c r="I30" s="98">
        <v>4</v>
      </c>
      <c r="J30" s="98">
        <v>4</v>
      </c>
      <c r="K30" s="98">
        <v>4</v>
      </c>
      <c r="L30" s="98">
        <v>4</v>
      </c>
    </row>
    <row r="31" spans="1:12" s="87" customFormat="1" ht="14.25" x14ac:dyDescent="0.2">
      <c r="A31" s="73"/>
      <c r="B31" s="96" t="s">
        <v>69</v>
      </c>
      <c r="C31" s="97"/>
      <c r="D31" s="99">
        <f>12-D30</f>
        <v>8</v>
      </c>
      <c r="E31" s="99">
        <f>12-E30</f>
        <v>8</v>
      </c>
      <c r="F31" s="99">
        <f t="shared" ref="F31:K31" si="2">12-F30</f>
        <v>8</v>
      </c>
      <c r="G31" s="99">
        <f t="shared" si="2"/>
        <v>8</v>
      </c>
      <c r="H31" s="99">
        <f t="shared" si="2"/>
        <v>8</v>
      </c>
      <c r="I31" s="99">
        <f t="shared" si="2"/>
        <v>8</v>
      </c>
      <c r="J31" s="99">
        <f t="shared" si="2"/>
        <v>8</v>
      </c>
      <c r="K31" s="99">
        <f t="shared" si="2"/>
        <v>8</v>
      </c>
      <c r="L31" s="99">
        <f t="shared" ref="L31" si="3">12-L30</f>
        <v>8</v>
      </c>
    </row>
    <row r="32" spans="1:12" s="87" customFormat="1" ht="14.25" x14ac:dyDescent="0.2">
      <c r="A32" s="100"/>
      <c r="B32" s="101" t="s">
        <v>1</v>
      </c>
      <c r="C32" s="102" t="s">
        <v>71</v>
      </c>
      <c r="D32" s="103">
        <v>1.9900000000000001E-2</v>
      </c>
      <c r="E32" s="103">
        <v>0.02</v>
      </c>
      <c r="F32" s="103">
        <v>2.01E-2</v>
      </c>
      <c r="G32" s="103">
        <v>2.0199999999999999E-2</v>
      </c>
      <c r="H32" s="103">
        <v>2.0400000000000001E-2</v>
      </c>
      <c r="I32" s="103">
        <v>2.06E-2</v>
      </c>
      <c r="J32" s="103">
        <v>1.5699999999999999E-2</v>
      </c>
      <c r="K32" s="103">
        <v>1.06E-2</v>
      </c>
      <c r="L32" s="103">
        <v>5.3E-3</v>
      </c>
    </row>
    <row r="33" spans="1:18" x14ac:dyDescent="0.25">
      <c r="B33" s="101" t="s">
        <v>5</v>
      </c>
      <c r="C33" s="102" t="s">
        <v>71</v>
      </c>
      <c r="D33" s="103">
        <v>1.6199999999999999E-2</v>
      </c>
      <c r="E33" s="103">
        <v>1.6199999999999999E-2</v>
      </c>
      <c r="F33" s="103">
        <v>1.6299999999999999E-2</v>
      </c>
      <c r="G33" s="103">
        <v>1.6400000000000001E-2</v>
      </c>
      <c r="H33" s="103">
        <v>1.66E-2</v>
      </c>
      <c r="I33" s="103">
        <v>1.6799999999999999E-2</v>
      </c>
      <c r="J33" s="103">
        <v>1.7100000000000001E-2</v>
      </c>
      <c r="K33" s="103">
        <v>1.7299999999999999E-2</v>
      </c>
      <c r="L33" s="103">
        <v>1.7399999999999999E-2</v>
      </c>
    </row>
    <row r="34" spans="1:18" s="78" customFormat="1" ht="14.25" x14ac:dyDescent="0.2">
      <c r="B34" s="101" t="s">
        <v>6</v>
      </c>
      <c r="C34" s="102" t="s">
        <v>72</v>
      </c>
      <c r="D34" s="103">
        <v>4.7074999999999996</v>
      </c>
      <c r="E34" s="103">
        <v>4.6228999999999996</v>
      </c>
      <c r="F34" s="103">
        <v>4.6543000000000001</v>
      </c>
      <c r="G34" s="103">
        <v>4.6765999999999996</v>
      </c>
      <c r="H34" s="103">
        <v>4.7279999999999998</v>
      </c>
      <c r="I34" s="103">
        <v>4.7752999999999997</v>
      </c>
      <c r="J34" s="103">
        <v>4.8468999999999998</v>
      </c>
      <c r="K34" s="103">
        <v>4.9099000000000004</v>
      </c>
      <c r="L34" s="103">
        <v>4.9394</v>
      </c>
    </row>
    <row r="35" spans="1:18" s="78" customFormat="1" ht="14.25" x14ac:dyDescent="0.2">
      <c r="A35" s="73"/>
      <c r="B35" s="101" t="s">
        <v>7</v>
      </c>
      <c r="C35" s="102" t="s">
        <v>72</v>
      </c>
      <c r="D35" s="103">
        <v>1.9306000000000001</v>
      </c>
      <c r="E35" s="103">
        <v>1.9340999999999999</v>
      </c>
      <c r="F35" s="103">
        <v>1.9473</v>
      </c>
      <c r="G35" s="103">
        <v>1.9565999999999999</v>
      </c>
      <c r="H35" s="103">
        <v>1.9781</v>
      </c>
      <c r="I35" s="103">
        <v>1.9979</v>
      </c>
      <c r="J35" s="103">
        <v>2.0278999999999998</v>
      </c>
      <c r="K35" s="103">
        <v>2.0543</v>
      </c>
      <c r="L35" s="103">
        <v>2.0666000000000002</v>
      </c>
    </row>
    <row r="36" spans="1:18" s="78" customFormat="1" ht="14.25" x14ac:dyDescent="0.2">
      <c r="A36" s="73"/>
      <c r="B36" s="101" t="s">
        <v>8</v>
      </c>
      <c r="C36" s="102" t="s">
        <v>72</v>
      </c>
      <c r="D36" s="103">
        <v>2.1823999999999999</v>
      </c>
      <c r="E36" s="103">
        <v>2.1863000000000001</v>
      </c>
      <c r="F36" s="103">
        <v>2.2012</v>
      </c>
      <c r="G36" s="103">
        <v>2.2118000000000002</v>
      </c>
      <c r="H36" s="103">
        <v>2.2361</v>
      </c>
      <c r="I36" s="103">
        <v>2.2585000000000002</v>
      </c>
      <c r="J36" s="103">
        <v>2.2924000000000002</v>
      </c>
      <c r="K36" s="103">
        <v>2.3222</v>
      </c>
      <c r="L36" s="103">
        <v>2.3361000000000001</v>
      </c>
    </row>
    <row r="37" spans="1:18" s="78" customFormat="1" ht="14.25" x14ac:dyDescent="0.2">
      <c r="A37" s="73"/>
      <c r="B37" s="101" t="s">
        <v>9</v>
      </c>
      <c r="C37" s="102" t="s">
        <v>72</v>
      </c>
      <c r="D37" s="103">
        <v>2.7235</v>
      </c>
      <c r="E37" s="103">
        <v>2.7284000000000002</v>
      </c>
      <c r="F37" s="103">
        <v>2.7469999999999999</v>
      </c>
      <c r="G37" s="103">
        <v>2.7602000000000002</v>
      </c>
      <c r="H37" s="103">
        <v>2.7906</v>
      </c>
      <c r="I37" s="103">
        <v>2.8184999999999998</v>
      </c>
      <c r="J37" s="103">
        <v>2.8607999999999998</v>
      </c>
      <c r="K37" s="103">
        <v>2.8980000000000001</v>
      </c>
      <c r="L37" s="103">
        <v>2.9154</v>
      </c>
    </row>
    <row r="38" spans="1:18" s="78" customFormat="1" ht="14.25" x14ac:dyDescent="0.2">
      <c r="A38" s="73"/>
      <c r="B38" s="101" t="s">
        <v>10</v>
      </c>
      <c r="C38" s="102" t="s">
        <v>72</v>
      </c>
      <c r="D38" s="103">
        <v>0</v>
      </c>
      <c r="E38" s="103">
        <v>0</v>
      </c>
      <c r="F38" s="103">
        <v>0</v>
      </c>
      <c r="G38" s="103">
        <v>0</v>
      </c>
      <c r="H38" s="103">
        <v>0</v>
      </c>
      <c r="I38" s="103">
        <v>0</v>
      </c>
      <c r="J38" s="103">
        <v>0</v>
      </c>
      <c r="K38" s="103">
        <v>0</v>
      </c>
      <c r="L38" s="103">
        <v>0</v>
      </c>
    </row>
    <row r="39" spans="1:18" s="78" customFormat="1" ht="14.25" x14ac:dyDescent="0.2">
      <c r="A39" s="73"/>
      <c r="B39" s="104" t="s">
        <v>4</v>
      </c>
      <c r="C39" s="105"/>
      <c r="D39" s="106"/>
      <c r="E39" s="106"/>
      <c r="F39" s="106"/>
      <c r="G39" s="106"/>
      <c r="H39" s="106"/>
      <c r="I39" s="107"/>
      <c r="J39" s="107"/>
      <c r="K39" s="107"/>
      <c r="L39" s="107"/>
    </row>
    <row r="40" spans="1:18" s="78" customFormat="1" ht="14.25" x14ac:dyDescent="0.2">
      <c r="A40" s="73"/>
      <c r="B40" s="108"/>
      <c r="C40" s="137"/>
      <c r="D40" s="110"/>
      <c r="E40" s="110"/>
      <c r="F40" s="110"/>
      <c r="G40" s="110"/>
      <c r="H40" s="110"/>
      <c r="I40" s="111"/>
      <c r="J40" s="111"/>
      <c r="K40" s="111"/>
    </row>
    <row r="41" spans="1:18" s="78" customFormat="1" x14ac:dyDescent="0.2">
      <c r="A41" s="73"/>
      <c r="B41" s="169" t="s">
        <v>96</v>
      </c>
      <c r="C41" s="137"/>
      <c r="D41" s="110"/>
      <c r="E41" s="110"/>
      <c r="F41" s="110"/>
      <c r="G41" s="110"/>
      <c r="H41" s="110"/>
      <c r="I41" s="111"/>
      <c r="J41" s="111"/>
      <c r="K41" s="111"/>
    </row>
    <row r="42" spans="1:18" s="92" customFormat="1" ht="46.5" customHeight="1" thickBot="1" x14ac:dyDescent="0.3">
      <c r="A42" s="88"/>
      <c r="B42" s="89" t="s">
        <v>60</v>
      </c>
      <c r="C42" s="90" t="s">
        <v>61</v>
      </c>
      <c r="D42" s="170" t="s">
        <v>62</v>
      </c>
      <c r="E42" s="170" t="s">
        <v>63</v>
      </c>
      <c r="F42" s="170" t="s">
        <v>64</v>
      </c>
      <c r="G42" s="170" t="s">
        <v>65</v>
      </c>
      <c r="H42" s="170" t="s">
        <v>66</v>
      </c>
      <c r="I42" s="170" t="s">
        <v>90</v>
      </c>
      <c r="J42" s="170" t="s">
        <v>91</v>
      </c>
      <c r="K42" s="170" t="s">
        <v>98</v>
      </c>
      <c r="L42" s="170" t="s">
        <v>147</v>
      </c>
    </row>
    <row r="43" spans="1:18" s="87" customFormat="1" ht="14.25" x14ac:dyDescent="0.2">
      <c r="A43" s="73"/>
      <c r="B43" s="93" t="s">
        <v>67</v>
      </c>
      <c r="C43" s="94"/>
      <c r="D43" s="171">
        <v>2010</v>
      </c>
      <c r="E43" s="171">
        <v>2011</v>
      </c>
      <c r="F43" s="171">
        <v>2012</v>
      </c>
      <c r="G43" s="171">
        <v>2013</v>
      </c>
      <c r="H43" s="171">
        <v>2014</v>
      </c>
      <c r="I43" s="171">
        <v>2015</v>
      </c>
      <c r="J43" s="171">
        <v>2016</v>
      </c>
      <c r="K43" s="171">
        <v>2017</v>
      </c>
      <c r="L43" s="171">
        <v>2018</v>
      </c>
      <c r="M43" s="92"/>
      <c r="N43" s="92"/>
      <c r="O43" s="92"/>
      <c r="P43" s="92"/>
      <c r="Q43" s="92"/>
      <c r="R43" s="92"/>
    </row>
    <row r="44" spans="1:18" s="87" customFormat="1" ht="14.25" x14ac:dyDescent="0.2">
      <c r="A44" s="73"/>
      <c r="B44" s="96" t="s">
        <v>68</v>
      </c>
      <c r="C44" s="97"/>
      <c r="D44" s="172">
        <v>4</v>
      </c>
      <c r="E44" s="172">
        <v>4</v>
      </c>
      <c r="F44" s="172">
        <v>4</v>
      </c>
      <c r="G44" s="172">
        <v>4</v>
      </c>
      <c r="H44" s="172">
        <v>4</v>
      </c>
      <c r="I44" s="172">
        <v>4</v>
      </c>
      <c r="J44" s="172">
        <v>4</v>
      </c>
      <c r="K44" s="172">
        <v>4</v>
      </c>
      <c r="L44" s="172">
        <v>4</v>
      </c>
      <c r="M44" s="92"/>
      <c r="N44" s="92"/>
      <c r="O44" s="92"/>
      <c r="P44" s="92"/>
      <c r="Q44" s="92"/>
      <c r="R44" s="92"/>
    </row>
    <row r="45" spans="1:18" s="87" customFormat="1" ht="14.25" x14ac:dyDescent="0.2">
      <c r="A45" s="73"/>
      <c r="B45" s="96" t="s">
        <v>69</v>
      </c>
      <c r="C45" s="97"/>
      <c r="D45" s="173">
        <f>12-D44</f>
        <v>8</v>
      </c>
      <c r="E45" s="173">
        <f>12-E44</f>
        <v>8</v>
      </c>
      <c r="F45" s="173">
        <f t="shared" ref="F45:K45" si="4">12-F44</f>
        <v>8</v>
      </c>
      <c r="G45" s="173">
        <f t="shared" si="4"/>
        <v>8</v>
      </c>
      <c r="H45" s="173">
        <f t="shared" si="4"/>
        <v>8</v>
      </c>
      <c r="I45" s="173">
        <f t="shared" si="4"/>
        <v>8</v>
      </c>
      <c r="J45" s="173">
        <f t="shared" si="4"/>
        <v>8</v>
      </c>
      <c r="K45" s="173">
        <f t="shared" si="4"/>
        <v>8</v>
      </c>
      <c r="L45" s="173">
        <f t="shared" ref="L45" si="5">12-L44</f>
        <v>8</v>
      </c>
    </row>
    <row r="46" spans="1:18" s="87" customFormat="1" ht="14.25" x14ac:dyDescent="0.2">
      <c r="A46" s="100"/>
      <c r="B46" s="101" t="s">
        <v>1</v>
      </c>
      <c r="C46" s="102" t="s">
        <v>71</v>
      </c>
      <c r="D46" s="174">
        <f>+D18+D32</f>
        <v>1.9900000000000001E-2</v>
      </c>
      <c r="E46" s="174">
        <f t="shared" ref="E46:J46" si="6">+E18+E32</f>
        <v>1.9699999999999999E-2</v>
      </c>
      <c r="F46" s="174">
        <f t="shared" si="6"/>
        <v>1.9799999999999998E-2</v>
      </c>
      <c r="G46" s="174">
        <f t="shared" si="6"/>
        <v>1.9899999999999998E-2</v>
      </c>
      <c r="H46" s="174">
        <f t="shared" si="6"/>
        <v>2.01E-2</v>
      </c>
      <c r="I46" s="174">
        <f t="shared" si="6"/>
        <v>2.0299999999999999E-2</v>
      </c>
      <c r="J46" s="174">
        <f t="shared" si="6"/>
        <v>1.5699999999999999E-2</v>
      </c>
      <c r="K46" s="174">
        <f t="shared" ref="K46:L52" si="7">+K18+K32</f>
        <v>1.06E-2</v>
      </c>
      <c r="L46" s="174">
        <f t="shared" si="7"/>
        <v>5.3E-3</v>
      </c>
    </row>
    <row r="47" spans="1:18" x14ac:dyDescent="0.25">
      <c r="B47" s="101" t="s">
        <v>5</v>
      </c>
      <c r="C47" s="102" t="s">
        <v>71</v>
      </c>
      <c r="D47" s="174">
        <f t="shared" ref="D47:D52" si="8">+D19+D33</f>
        <v>1.6199999999999999E-2</v>
      </c>
      <c r="E47" s="174">
        <f t="shared" ref="E47:J52" si="9">+E19+E33</f>
        <v>1.6E-2</v>
      </c>
      <c r="F47" s="174">
        <f t="shared" si="9"/>
        <v>1.61E-2</v>
      </c>
      <c r="G47" s="174">
        <f t="shared" si="9"/>
        <v>1.6200000000000003E-2</v>
      </c>
      <c r="H47" s="174">
        <f t="shared" si="9"/>
        <v>1.6400000000000001E-2</v>
      </c>
      <c r="I47" s="174">
        <f t="shared" si="9"/>
        <v>1.66E-2</v>
      </c>
      <c r="J47" s="174">
        <f t="shared" si="9"/>
        <v>1.6900000000000002E-2</v>
      </c>
      <c r="K47" s="174">
        <f t="shared" si="7"/>
        <v>1.7100000000000001E-2</v>
      </c>
      <c r="L47" s="174">
        <f t="shared" si="7"/>
        <v>1.72E-2</v>
      </c>
    </row>
    <row r="48" spans="1:18" s="78" customFormat="1" ht="14.25" x14ac:dyDescent="0.2">
      <c r="B48" s="101" t="s">
        <v>6</v>
      </c>
      <c r="C48" s="102" t="s">
        <v>72</v>
      </c>
      <c r="D48" s="174">
        <f t="shared" si="8"/>
        <v>4.7074999999999996</v>
      </c>
      <c r="E48" s="174">
        <f t="shared" si="9"/>
        <v>4.5834999999999999</v>
      </c>
      <c r="F48" s="174">
        <f t="shared" si="9"/>
        <v>4.6058000000000003</v>
      </c>
      <c r="G48" s="174">
        <f t="shared" si="9"/>
        <v>4.6312999999999995</v>
      </c>
      <c r="H48" s="174">
        <f t="shared" si="9"/>
        <v>4.6826999999999996</v>
      </c>
      <c r="I48" s="174">
        <f t="shared" si="9"/>
        <v>4.7252999999999998</v>
      </c>
      <c r="J48" s="174">
        <f t="shared" si="9"/>
        <v>4.8121999999999998</v>
      </c>
      <c r="K48" s="174">
        <f t="shared" si="7"/>
        <v>4.8743000000000007</v>
      </c>
      <c r="L48" s="174">
        <f t="shared" si="7"/>
        <v>4.9042000000000003</v>
      </c>
    </row>
    <row r="49" spans="1:14" s="78" customFormat="1" ht="14.25" x14ac:dyDescent="0.2">
      <c r="A49" s="73"/>
      <c r="B49" s="101" t="s">
        <v>7</v>
      </c>
      <c r="C49" s="102" t="s">
        <v>72</v>
      </c>
      <c r="D49" s="174">
        <f t="shared" si="8"/>
        <v>1.9306000000000001</v>
      </c>
      <c r="E49" s="174">
        <f t="shared" si="9"/>
        <v>1.9154</v>
      </c>
      <c r="F49" s="174">
        <f t="shared" si="9"/>
        <v>1.9244000000000001</v>
      </c>
      <c r="G49" s="174">
        <f t="shared" si="9"/>
        <v>1.9351999999999998</v>
      </c>
      <c r="H49" s="174">
        <f t="shared" si="9"/>
        <v>1.9566999999999999</v>
      </c>
      <c r="I49" s="174">
        <f t="shared" si="9"/>
        <v>1.9752000000000001</v>
      </c>
      <c r="J49" s="174">
        <f t="shared" si="9"/>
        <v>2.0105999999999997</v>
      </c>
      <c r="K49" s="174">
        <f t="shared" si="7"/>
        <v>2.0366</v>
      </c>
      <c r="L49" s="174">
        <f t="shared" si="7"/>
        <v>2.0492000000000004</v>
      </c>
    </row>
    <row r="50" spans="1:14" s="78" customFormat="1" ht="14.25" x14ac:dyDescent="0.2">
      <c r="A50" s="73"/>
      <c r="B50" s="101" t="s">
        <v>8</v>
      </c>
      <c r="C50" s="102" t="s">
        <v>72</v>
      </c>
      <c r="D50" s="174">
        <f t="shared" si="8"/>
        <v>2.1823999999999999</v>
      </c>
      <c r="E50" s="174">
        <f t="shared" si="9"/>
        <v>2.1621000000000001</v>
      </c>
      <c r="F50" s="174">
        <f t="shared" si="9"/>
        <v>2.1714000000000002</v>
      </c>
      <c r="G50" s="174">
        <f t="shared" si="9"/>
        <v>2.1840000000000002</v>
      </c>
      <c r="H50" s="174">
        <f t="shared" si="9"/>
        <v>2.2082999999999999</v>
      </c>
      <c r="I50" s="174">
        <f t="shared" si="9"/>
        <v>2.2291000000000003</v>
      </c>
      <c r="J50" s="174">
        <f t="shared" si="9"/>
        <v>2.2723000000000004</v>
      </c>
      <c r="K50" s="174">
        <f t="shared" si="7"/>
        <v>2.3022</v>
      </c>
      <c r="L50" s="174">
        <f t="shared" si="7"/>
        <v>2.3167</v>
      </c>
    </row>
    <row r="51" spans="1:14" s="78" customFormat="1" ht="14.25" x14ac:dyDescent="0.2">
      <c r="A51" s="73"/>
      <c r="B51" s="101" t="s">
        <v>9</v>
      </c>
      <c r="C51" s="102" t="s">
        <v>72</v>
      </c>
      <c r="D51" s="174">
        <f t="shared" si="8"/>
        <v>2.7235</v>
      </c>
      <c r="E51" s="174">
        <f t="shared" si="9"/>
        <v>2.4074</v>
      </c>
      <c r="F51" s="174">
        <f t="shared" si="9"/>
        <v>2.7075</v>
      </c>
      <c r="G51" s="174">
        <f t="shared" si="9"/>
        <v>2.7233000000000001</v>
      </c>
      <c r="H51" s="174">
        <f t="shared" si="9"/>
        <v>2.7536999999999998</v>
      </c>
      <c r="I51" s="174">
        <f t="shared" si="9"/>
        <v>2.7794999999999996</v>
      </c>
      <c r="J51" s="174">
        <f t="shared" si="9"/>
        <v>2.8272999999999997</v>
      </c>
      <c r="K51" s="174">
        <f t="shared" si="7"/>
        <v>2.8619000000000003</v>
      </c>
      <c r="L51" s="174">
        <f t="shared" si="7"/>
        <v>2.8813</v>
      </c>
    </row>
    <row r="52" spans="1:14" s="78" customFormat="1" ht="14.25" x14ac:dyDescent="0.2">
      <c r="A52" s="73"/>
      <c r="B52" s="101" t="s">
        <v>10</v>
      </c>
      <c r="C52" s="102" t="s">
        <v>72</v>
      </c>
      <c r="D52" s="174">
        <f t="shared" si="8"/>
        <v>0</v>
      </c>
      <c r="E52" s="174">
        <f t="shared" si="9"/>
        <v>-6.93E-2</v>
      </c>
      <c r="F52" s="174">
        <f t="shared" si="9"/>
        <v>-8.5199999999999998E-2</v>
      </c>
      <c r="G52" s="174">
        <f t="shared" si="9"/>
        <v>-7.9600000000000004E-2</v>
      </c>
      <c r="H52" s="174">
        <f t="shared" si="9"/>
        <v>-7.9600000000000004E-2</v>
      </c>
      <c r="I52" s="174">
        <f t="shared" si="9"/>
        <v>-8.4199999999999997E-2</v>
      </c>
      <c r="J52" s="174">
        <f t="shared" si="9"/>
        <v>-9.1399999999999995E-2</v>
      </c>
      <c r="K52" s="174">
        <f t="shared" si="7"/>
        <v>-9.5699999999999993E-2</v>
      </c>
      <c r="L52" s="174">
        <f t="shared" si="7"/>
        <v>-0.106</v>
      </c>
    </row>
    <row r="53" spans="1:14" s="78" customFormat="1" ht="14.25" x14ac:dyDescent="0.2">
      <c r="A53" s="73"/>
      <c r="B53" s="104" t="s">
        <v>4</v>
      </c>
      <c r="C53" s="105"/>
      <c r="D53" s="175"/>
      <c r="E53" s="175"/>
      <c r="F53" s="175"/>
      <c r="G53" s="175"/>
      <c r="H53" s="175"/>
      <c r="I53" s="176"/>
      <c r="J53" s="176"/>
      <c r="K53" s="176"/>
      <c r="L53" s="176"/>
    </row>
    <row r="54" spans="1:14" s="78" customFormat="1" ht="14.25" x14ac:dyDescent="0.2">
      <c r="A54" s="73"/>
      <c r="B54" s="108"/>
      <c r="C54" s="109"/>
      <c r="D54" s="110"/>
      <c r="E54" s="110"/>
      <c r="F54" s="110"/>
      <c r="G54" s="110"/>
      <c r="H54" s="110"/>
      <c r="I54" s="111"/>
      <c r="J54" s="111"/>
      <c r="K54" s="111"/>
    </row>
    <row r="55" spans="1:14" s="78" customFormat="1" x14ac:dyDescent="0.25">
      <c r="A55" s="73"/>
      <c r="B55" s="112"/>
      <c r="C55" s="113"/>
      <c r="D55" s="114"/>
      <c r="E55" s="114"/>
      <c r="F55" s="114"/>
      <c r="G55" s="114"/>
      <c r="H55" s="114"/>
      <c r="I55" s="81"/>
      <c r="J55" s="81"/>
      <c r="K55" s="81"/>
    </row>
    <row r="56" spans="1:14" s="81" customFormat="1" ht="18.75" x14ac:dyDescent="0.25">
      <c r="A56" s="115"/>
      <c r="B56" s="116" t="s">
        <v>70</v>
      </c>
      <c r="C56" s="84"/>
      <c r="D56" s="84"/>
      <c r="E56" s="84"/>
      <c r="F56" s="84"/>
      <c r="G56" s="84"/>
      <c r="H56" s="84"/>
      <c r="I56" s="84"/>
      <c r="J56" s="124"/>
      <c r="K56" s="84"/>
    </row>
    <row r="57" spans="1:14" ht="9" customHeight="1" x14ac:dyDescent="0.25">
      <c r="B57" s="87"/>
      <c r="C57" s="87"/>
      <c r="D57" s="87"/>
      <c r="E57" s="87"/>
      <c r="F57" s="87"/>
      <c r="G57" s="87"/>
      <c r="H57" s="87"/>
      <c r="I57" s="87"/>
      <c r="J57" s="87"/>
      <c r="K57" s="87"/>
    </row>
    <row r="58" spans="1:14" ht="27" customHeight="1" x14ac:dyDescent="0.25">
      <c r="B58" s="117" t="s">
        <v>60</v>
      </c>
      <c r="C58" s="247" t="s">
        <v>61</v>
      </c>
      <c r="D58" s="248"/>
      <c r="E58" s="118">
        <v>2011</v>
      </c>
      <c r="F58" s="118">
        <v>2012</v>
      </c>
      <c r="G58" s="118">
        <v>2013</v>
      </c>
      <c r="H58" s="118">
        <v>2014</v>
      </c>
      <c r="I58" s="118">
        <v>2015</v>
      </c>
      <c r="J58" s="118">
        <v>2016</v>
      </c>
      <c r="K58" s="118">
        <v>2017</v>
      </c>
      <c r="L58" s="118">
        <v>2018</v>
      </c>
      <c r="M58" s="118">
        <v>2019</v>
      </c>
      <c r="N58" s="119">
        <v>2020</v>
      </c>
    </row>
    <row r="59" spans="1:14" ht="19.5" customHeight="1" x14ac:dyDescent="0.25">
      <c r="B59" s="234" t="str">
        <f>+B46</f>
        <v>Residential</v>
      </c>
      <c r="C59" s="249" t="s">
        <v>71</v>
      </c>
      <c r="D59" s="249"/>
      <c r="E59" s="235">
        <f>SUM(D46*$E$44+E46*$E$45)/12</f>
        <v>1.9766666666666665E-2</v>
      </c>
      <c r="F59" s="235">
        <f t="shared" ref="F59:F65" si="10">SUM(E46*$F$44+F46*$F$45)/12</f>
        <v>1.9766666666666665E-2</v>
      </c>
      <c r="G59" s="235">
        <f t="shared" ref="G59:G65" si="11">SUM(F46*$G$44+G46*$G$45)/12</f>
        <v>1.9866666666666664E-2</v>
      </c>
      <c r="H59" s="235">
        <f t="shared" ref="H59:H65" si="12">SUM(G46*$H$44+H46*$H$45)/12</f>
        <v>2.0033333333333334E-2</v>
      </c>
      <c r="I59" s="235">
        <f t="shared" ref="I59:I65" si="13">SUM(H46*$I$44+I46*$I$45)/12</f>
        <v>2.0233333333333332E-2</v>
      </c>
      <c r="J59" s="235">
        <f>SUM(I46*$J$44+J46*$J$45)/12</f>
        <v>1.7233333333333333E-2</v>
      </c>
      <c r="K59" s="235">
        <f>IF(K46=0,0,SUM(J46*$K$44+K46*$K$45)/12)</f>
        <v>1.23E-2</v>
      </c>
      <c r="L59" s="235">
        <f>IF(L46=0,0,SUM(K46*$L$44+L46*$L$45)/12)</f>
        <v>7.0666666666666664E-3</v>
      </c>
      <c r="M59" s="236"/>
      <c r="N59" s="237"/>
    </row>
    <row r="60" spans="1:14" ht="19.5" customHeight="1" x14ac:dyDescent="0.25">
      <c r="B60" s="120" t="str">
        <f t="shared" ref="B60:B65" si="14">+B47</f>
        <v>General Service &lt;50 kW</v>
      </c>
      <c r="C60" s="245" t="s">
        <v>71</v>
      </c>
      <c r="D60" s="245"/>
      <c r="E60" s="121">
        <f t="shared" ref="E60:E65" si="15">SUM(D47*$E$44+E47*$E$45)/12</f>
        <v>1.6066666666666667E-2</v>
      </c>
      <c r="F60" s="121">
        <f t="shared" si="10"/>
        <v>1.6066666666666667E-2</v>
      </c>
      <c r="G60" s="121">
        <f t="shared" si="11"/>
        <v>1.6166666666666666E-2</v>
      </c>
      <c r="H60" s="121">
        <f t="shared" si="12"/>
        <v>1.6333333333333335E-2</v>
      </c>
      <c r="I60" s="121">
        <f t="shared" si="13"/>
        <v>1.6533333333333334E-2</v>
      </c>
      <c r="J60" s="121">
        <f t="shared" ref="J60:J65" si="16">SUM(I47*$J$44+J47*$J$45)/12</f>
        <v>1.6799999999999999E-2</v>
      </c>
      <c r="K60" s="121">
        <f t="shared" ref="K60:K65" si="17">IF(K47=0,0,SUM(J47*$K$44+K47*$K$45)/12)</f>
        <v>1.7033333333333334E-2</v>
      </c>
      <c r="L60" s="121">
        <f t="shared" ref="L60:L65" si="18">IF(L47=0,0,SUM(K47*$L$44+L47*$L$45)/12)</f>
        <v>1.7166666666666667E-2</v>
      </c>
      <c r="M60" s="81"/>
      <c r="N60" s="238"/>
    </row>
    <row r="61" spans="1:14" ht="19.5" customHeight="1" x14ac:dyDescent="0.25">
      <c r="B61" s="120" t="str">
        <f t="shared" si="14"/>
        <v>General Service 50 - 4,999 kW</v>
      </c>
      <c r="C61" s="245" t="s">
        <v>72</v>
      </c>
      <c r="D61" s="245"/>
      <c r="E61" s="121">
        <f t="shared" si="15"/>
        <v>4.6248333333333331</v>
      </c>
      <c r="F61" s="121">
        <f t="shared" si="10"/>
        <v>4.5983666666666672</v>
      </c>
      <c r="G61" s="121">
        <f t="shared" si="11"/>
        <v>4.6227999999999998</v>
      </c>
      <c r="H61" s="121">
        <f t="shared" si="12"/>
        <v>4.665566666666666</v>
      </c>
      <c r="I61" s="121">
        <f t="shared" si="13"/>
        <v>4.7110999999999992</v>
      </c>
      <c r="J61" s="121">
        <f t="shared" si="16"/>
        <v>4.7832333333333326</v>
      </c>
      <c r="K61" s="121">
        <f t="shared" si="17"/>
        <v>4.8536000000000001</v>
      </c>
      <c r="L61" s="121">
        <f t="shared" si="18"/>
        <v>4.8942333333333332</v>
      </c>
      <c r="M61" s="81"/>
      <c r="N61" s="238"/>
    </row>
    <row r="62" spans="1:14" ht="19.5" customHeight="1" x14ac:dyDescent="0.25">
      <c r="B62" s="120" t="str">
        <f t="shared" si="14"/>
        <v>General Service 3,000 - 4,999 kW</v>
      </c>
      <c r="C62" s="245" t="s">
        <v>72</v>
      </c>
      <c r="D62" s="245"/>
      <c r="E62" s="121">
        <f t="shared" si="15"/>
        <v>1.9204666666666668</v>
      </c>
      <c r="F62" s="121">
        <f t="shared" si="10"/>
        <v>1.9214000000000002</v>
      </c>
      <c r="G62" s="121">
        <f t="shared" si="11"/>
        <v>1.9315999999999998</v>
      </c>
      <c r="H62" s="121">
        <f t="shared" si="12"/>
        <v>1.9495333333333331</v>
      </c>
      <c r="I62" s="121">
        <f t="shared" si="13"/>
        <v>1.9690333333333332</v>
      </c>
      <c r="J62" s="121">
        <f t="shared" si="16"/>
        <v>1.9987999999999999</v>
      </c>
      <c r="K62" s="121">
        <f t="shared" si="17"/>
        <v>2.0279333333333334</v>
      </c>
      <c r="L62" s="121">
        <f t="shared" si="18"/>
        <v>2.0450000000000004</v>
      </c>
      <c r="M62" s="81"/>
      <c r="N62" s="238"/>
    </row>
    <row r="63" spans="1:14" ht="19.5" customHeight="1" x14ac:dyDescent="0.25">
      <c r="B63" s="120" t="str">
        <f t="shared" si="14"/>
        <v>Large use - Regular</v>
      </c>
      <c r="C63" s="245" t="s">
        <v>72</v>
      </c>
      <c r="D63" s="245"/>
      <c r="E63" s="121">
        <f t="shared" si="15"/>
        <v>2.1688666666666667</v>
      </c>
      <c r="F63" s="121">
        <f t="shared" si="10"/>
        <v>2.1683000000000003</v>
      </c>
      <c r="G63" s="121">
        <f t="shared" si="11"/>
        <v>2.1798000000000002</v>
      </c>
      <c r="H63" s="121">
        <f t="shared" si="12"/>
        <v>2.2002000000000002</v>
      </c>
      <c r="I63" s="121">
        <f t="shared" si="13"/>
        <v>2.2221666666666668</v>
      </c>
      <c r="J63" s="121">
        <f t="shared" si="16"/>
        <v>2.2579000000000007</v>
      </c>
      <c r="K63" s="121">
        <f t="shared" si="17"/>
        <v>2.2922333333333333</v>
      </c>
      <c r="L63" s="121">
        <f t="shared" si="18"/>
        <v>2.3118666666666665</v>
      </c>
      <c r="M63" s="81"/>
      <c r="N63" s="238"/>
    </row>
    <row r="64" spans="1:14" ht="19.5" customHeight="1" x14ac:dyDescent="0.25">
      <c r="B64" s="120" t="str">
        <f t="shared" si="14"/>
        <v>Large Use - 3TS</v>
      </c>
      <c r="C64" s="245" t="s">
        <v>72</v>
      </c>
      <c r="D64" s="245"/>
      <c r="E64" s="121">
        <f t="shared" si="15"/>
        <v>2.5127666666666664</v>
      </c>
      <c r="F64" s="121">
        <f t="shared" si="10"/>
        <v>2.6074666666666668</v>
      </c>
      <c r="G64" s="121">
        <f t="shared" si="11"/>
        <v>2.7180333333333331</v>
      </c>
      <c r="H64" s="121">
        <f t="shared" si="12"/>
        <v>2.7435666666666663</v>
      </c>
      <c r="I64" s="121">
        <f t="shared" si="13"/>
        <v>2.7708999999999997</v>
      </c>
      <c r="J64" s="121">
        <f t="shared" si="16"/>
        <v>2.8113666666666663</v>
      </c>
      <c r="K64" s="121">
        <f t="shared" si="17"/>
        <v>2.8503666666666665</v>
      </c>
      <c r="L64" s="121">
        <f t="shared" si="18"/>
        <v>2.8748333333333336</v>
      </c>
      <c r="M64" s="81"/>
      <c r="N64" s="238"/>
    </row>
    <row r="65" spans="2:14" ht="19.5" customHeight="1" x14ac:dyDescent="0.25">
      <c r="B65" s="120" t="str">
        <f t="shared" si="14"/>
        <v>Large Use - Ford Annex</v>
      </c>
      <c r="C65" s="245" t="s">
        <v>71</v>
      </c>
      <c r="D65" s="245"/>
      <c r="E65" s="121">
        <f t="shared" si="15"/>
        <v>-4.6199999999999998E-2</v>
      </c>
      <c r="F65" s="121">
        <f t="shared" si="10"/>
        <v>-7.9899999999999999E-2</v>
      </c>
      <c r="G65" s="121">
        <f t="shared" si="11"/>
        <v>-8.1466666666666673E-2</v>
      </c>
      <c r="H65" s="121">
        <f t="shared" si="12"/>
        <v>-7.9600000000000004E-2</v>
      </c>
      <c r="I65" s="121">
        <f t="shared" si="13"/>
        <v>-8.2666666666666666E-2</v>
      </c>
      <c r="J65" s="121">
        <f t="shared" si="16"/>
        <v>-8.900000000000001E-2</v>
      </c>
      <c r="K65" s="121">
        <f t="shared" si="17"/>
        <v>-9.4266666666666665E-2</v>
      </c>
      <c r="L65" s="121">
        <f t="shared" si="18"/>
        <v>-0.10256666666666665</v>
      </c>
      <c r="M65" s="81"/>
      <c r="N65" s="238"/>
    </row>
    <row r="66" spans="2:14" ht="19.5" customHeight="1" x14ac:dyDescent="0.25">
      <c r="B66" s="122" t="s">
        <v>4</v>
      </c>
      <c r="C66" s="246"/>
      <c r="D66" s="246"/>
      <c r="E66" s="123"/>
      <c r="F66" s="123"/>
      <c r="G66" s="123"/>
      <c r="H66" s="123"/>
      <c r="I66" s="123"/>
      <c r="J66" s="123"/>
      <c r="K66" s="123"/>
      <c r="L66" s="123"/>
      <c r="M66" s="239"/>
      <c r="N66" s="240"/>
    </row>
  </sheetData>
  <mergeCells count="16">
    <mergeCell ref="B2:K2"/>
    <mergeCell ref="B4:B5"/>
    <mergeCell ref="C4:K4"/>
    <mergeCell ref="C5:K5"/>
    <mergeCell ref="B6:B7"/>
    <mergeCell ref="C6:D6"/>
    <mergeCell ref="C7:E7"/>
    <mergeCell ref="C64:D64"/>
    <mergeCell ref="C65:D65"/>
    <mergeCell ref="C66:D66"/>
    <mergeCell ref="C58:D58"/>
    <mergeCell ref="C59:D59"/>
    <mergeCell ref="C60:D60"/>
    <mergeCell ref="C61:D61"/>
    <mergeCell ref="C62:D62"/>
    <mergeCell ref="C63:D63"/>
  </mergeCells>
  <pageMargins left="0.7" right="0.7" top="0.75" bottom="0.75" header="0.3" footer="0.3"/>
  <pageSetup scale="57" orientation="landscape" r:id="rId1"/>
  <ignoredErrors>
    <ignoredError sqref="D47:J52 K46:K52 E46:J46"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T56"/>
  <sheetViews>
    <sheetView zoomScale="70" zoomScaleNormal="70" workbookViewId="0">
      <pane ySplit="3" topLeftCell="A4" activePane="bottomLeft" state="frozen"/>
      <selection pane="bottomLeft" activeCell="F63" sqref="F63"/>
    </sheetView>
  </sheetViews>
  <sheetFormatPr defaultColWidth="9.140625" defaultRowHeight="15" x14ac:dyDescent="0.25"/>
  <cols>
    <col min="1" max="1" width="7.5703125" style="73" customWidth="1"/>
    <col min="2" max="2" width="39.42578125" style="74" customWidth="1"/>
    <col min="3" max="4" width="15.140625" style="74" bestFit="1" customWidth="1"/>
    <col min="5" max="5" width="16.140625" style="74" customWidth="1"/>
    <col min="6" max="8" width="13.5703125" style="74" customWidth="1"/>
    <col min="9" max="10" width="9.140625" style="74"/>
    <col min="11" max="11" width="9.5703125" style="74" bestFit="1" customWidth="1"/>
    <col min="12" max="16384" width="9.140625" style="74"/>
  </cols>
  <sheetData>
    <row r="3" spans="1:20" ht="20.25" x14ac:dyDescent="0.3">
      <c r="B3" s="250" t="s">
        <v>99</v>
      </c>
      <c r="C3" s="250"/>
      <c r="D3" s="250"/>
      <c r="E3" s="250"/>
    </row>
    <row r="4" spans="1:20" ht="20.25" x14ac:dyDescent="0.3">
      <c r="B4" s="75"/>
      <c r="C4" s="75"/>
      <c r="D4" s="75"/>
      <c r="E4" s="75"/>
    </row>
    <row r="5" spans="1:20" x14ac:dyDescent="0.25">
      <c r="B5" s="151" t="s">
        <v>84</v>
      </c>
      <c r="C5" s="85"/>
      <c r="D5" s="85"/>
      <c r="E5" s="85"/>
      <c r="F5" s="85"/>
    </row>
    <row r="6" spans="1:20" x14ac:dyDescent="0.25">
      <c r="B6" s="151"/>
      <c r="C6" s="128">
        <v>2017</v>
      </c>
      <c r="D6" s="128">
        <v>2018</v>
      </c>
      <c r="E6" s="128">
        <v>2019</v>
      </c>
      <c r="F6" s="128">
        <v>2020</v>
      </c>
    </row>
    <row r="7" spans="1:20" x14ac:dyDescent="0.25">
      <c r="B7" s="151"/>
      <c r="C7" s="127"/>
      <c r="D7" s="127"/>
      <c r="E7" s="127"/>
      <c r="F7" s="127"/>
    </row>
    <row r="8" spans="1:20" x14ac:dyDescent="0.25">
      <c r="B8" s="85" t="s">
        <v>78</v>
      </c>
      <c r="C8" s="152">
        <v>0</v>
      </c>
      <c r="D8" s="152">
        <f>C9</f>
        <v>60.60328726800001</v>
      </c>
      <c r="E8" s="152">
        <f>+IF(E9=0,0,D10)</f>
        <v>1085.9561595595417</v>
      </c>
      <c r="F8" s="152">
        <f>+IF(F9=0,0,E10)</f>
        <v>0</v>
      </c>
    </row>
    <row r="9" spans="1:20" x14ac:dyDescent="0.25">
      <c r="B9" s="85" t="s">
        <v>85</v>
      </c>
      <c r="C9" s="153">
        <f t="shared" ref="C9:F9" si="0">+C56</f>
        <v>60.60328726800001</v>
      </c>
      <c r="D9" s="153">
        <f t="shared" si="0"/>
        <v>1025.3528722915416</v>
      </c>
      <c r="E9" s="153">
        <f t="shared" si="0"/>
        <v>2275.2266903677</v>
      </c>
      <c r="F9" s="153">
        <f t="shared" si="0"/>
        <v>0</v>
      </c>
    </row>
    <row r="10" spans="1:20" x14ac:dyDescent="0.25">
      <c r="B10" s="85" t="s">
        <v>79</v>
      </c>
      <c r="C10" s="152">
        <f t="shared" ref="C10:F10" si="1">SUM(C8:C9)</f>
        <v>60.60328726800001</v>
      </c>
      <c r="D10" s="152">
        <f t="shared" si="1"/>
        <v>1085.9561595595417</v>
      </c>
      <c r="E10" s="152">
        <f t="shared" si="1"/>
        <v>3361.1828499272415</v>
      </c>
      <c r="F10" s="152">
        <f t="shared" si="1"/>
        <v>0</v>
      </c>
    </row>
    <row r="11" spans="1:20" s="78" customFormat="1" ht="10.5" customHeight="1" x14ac:dyDescent="0.25">
      <c r="B11" s="74"/>
      <c r="G11" s="77"/>
      <c r="H11" s="77"/>
      <c r="I11" s="77"/>
      <c r="J11" s="77"/>
      <c r="K11" s="77"/>
      <c r="L11" s="77"/>
      <c r="M11" s="77"/>
      <c r="N11" s="77"/>
      <c r="O11" s="77"/>
      <c r="P11" s="77"/>
      <c r="Q11" s="77"/>
      <c r="R11" s="77"/>
      <c r="S11" s="77"/>
      <c r="T11" s="77"/>
    </row>
    <row r="12" spans="1:20" s="78" customFormat="1" ht="5.25" customHeight="1" x14ac:dyDescent="0.25">
      <c r="B12" s="74"/>
      <c r="G12" s="77"/>
      <c r="H12" s="77"/>
      <c r="I12" s="77"/>
      <c r="J12" s="77"/>
      <c r="K12" s="77"/>
      <c r="L12" s="77"/>
      <c r="M12" s="77"/>
      <c r="N12" s="77"/>
      <c r="O12" s="77"/>
      <c r="P12" s="77"/>
      <c r="Q12" s="77"/>
      <c r="R12" s="77"/>
      <c r="S12" s="77"/>
      <c r="T12" s="77"/>
    </row>
    <row r="13" spans="1:20" s="78" customFormat="1" x14ac:dyDescent="0.25">
      <c r="B13" s="141" t="s">
        <v>82</v>
      </c>
      <c r="G13" s="77"/>
      <c r="H13" s="77"/>
      <c r="I13" s="77"/>
      <c r="J13" s="77"/>
      <c r="K13" s="77"/>
      <c r="L13" s="77"/>
      <c r="M13" s="77"/>
      <c r="N13" s="77"/>
      <c r="O13" s="77"/>
      <c r="P13" s="77"/>
      <c r="Q13" s="77"/>
      <c r="R13" s="77"/>
      <c r="S13" s="77"/>
      <c r="T13" s="77"/>
    </row>
    <row r="14" spans="1:20" s="92" customFormat="1" ht="46.5" customHeight="1" thickBot="1" x14ac:dyDescent="0.3">
      <c r="A14" s="88"/>
      <c r="B14" s="89"/>
      <c r="C14" s="91">
        <v>2017</v>
      </c>
      <c r="D14" s="91">
        <v>2018</v>
      </c>
      <c r="E14" s="91">
        <v>2019</v>
      </c>
      <c r="F14" s="91">
        <v>2020</v>
      </c>
    </row>
    <row r="15" spans="1:20" s="87" customFormat="1" ht="14.25" x14ac:dyDescent="0.2">
      <c r="A15" s="100"/>
      <c r="B15" s="142">
        <v>1</v>
      </c>
      <c r="C15" s="129">
        <v>1.0999999999999999E-2</v>
      </c>
      <c r="D15" s="129">
        <v>1.4999999999999999E-2</v>
      </c>
      <c r="E15" s="129">
        <v>2.4500000000000001E-2</v>
      </c>
      <c r="F15" s="129">
        <v>2.18E-2</v>
      </c>
    </row>
    <row r="16" spans="1:20" x14ac:dyDescent="0.25">
      <c r="B16" s="142">
        <v>42767</v>
      </c>
      <c r="C16" s="129">
        <v>1.0999999999999999E-2</v>
      </c>
      <c r="D16" s="129">
        <v>1.4999999999999999E-2</v>
      </c>
      <c r="E16" s="129">
        <v>2.4500000000000001E-2</v>
      </c>
      <c r="F16" s="129">
        <v>2.18E-2</v>
      </c>
      <c r="H16" s="87"/>
      <c r="I16" s="87"/>
    </row>
    <row r="17" spans="1:9" s="78" customFormat="1" ht="14.25" x14ac:dyDescent="0.2">
      <c r="B17" s="142">
        <v>42795</v>
      </c>
      <c r="C17" s="129">
        <v>1.0999999999999999E-2</v>
      </c>
      <c r="D17" s="129">
        <v>1.4999999999999999E-2</v>
      </c>
      <c r="E17" s="129">
        <v>2.4500000000000001E-2</v>
      </c>
      <c r="F17" s="129">
        <v>2.18E-2</v>
      </c>
      <c r="H17" s="87"/>
      <c r="I17" s="87"/>
    </row>
    <row r="18" spans="1:9" s="78" customFormat="1" ht="14.25" x14ac:dyDescent="0.2">
      <c r="A18" s="73"/>
      <c r="B18" s="142">
        <v>42826</v>
      </c>
      <c r="C18" s="129">
        <v>1.0999999999999999E-2</v>
      </c>
      <c r="D18" s="129">
        <v>1.89E-2</v>
      </c>
      <c r="E18" s="129">
        <v>2.18E-2</v>
      </c>
      <c r="F18" s="129">
        <v>2.18E-2</v>
      </c>
      <c r="H18" s="87"/>
      <c r="I18" s="87"/>
    </row>
    <row r="19" spans="1:9" s="78" customFormat="1" ht="14.25" x14ac:dyDescent="0.2">
      <c r="A19" s="73"/>
      <c r="B19" s="142">
        <v>42856</v>
      </c>
      <c r="C19" s="129">
        <v>1.0999999999999999E-2</v>
      </c>
      <c r="D19" s="129">
        <v>1.89E-2</v>
      </c>
      <c r="E19" s="129">
        <v>2.18E-2</v>
      </c>
      <c r="F19" s="129">
        <v>2.18E-2</v>
      </c>
      <c r="H19" s="87"/>
      <c r="I19" s="87"/>
    </row>
    <row r="20" spans="1:9" s="78" customFormat="1" ht="14.25" x14ac:dyDescent="0.2">
      <c r="A20" s="73"/>
      <c r="B20" s="142">
        <v>42887</v>
      </c>
      <c r="C20" s="129">
        <v>1.0999999999999999E-2</v>
      </c>
      <c r="D20" s="129">
        <v>1.89E-2</v>
      </c>
      <c r="E20" s="129">
        <v>2.18E-2</v>
      </c>
      <c r="F20" s="129">
        <v>2.18E-2</v>
      </c>
      <c r="H20" s="87"/>
      <c r="I20" s="87"/>
    </row>
    <row r="21" spans="1:9" s="78" customFormat="1" ht="14.25" x14ac:dyDescent="0.2">
      <c r="A21" s="73"/>
      <c r="B21" s="142">
        <v>42917</v>
      </c>
      <c r="C21" s="129">
        <v>1.0999999999999999E-2</v>
      </c>
      <c r="D21" s="129">
        <v>1.89E-2</v>
      </c>
      <c r="E21" s="129">
        <v>2.18E-2</v>
      </c>
      <c r="F21" s="129">
        <v>2.18E-2</v>
      </c>
      <c r="H21" s="87"/>
      <c r="I21" s="87"/>
    </row>
    <row r="22" spans="1:9" s="78" customFormat="1" ht="14.25" x14ac:dyDescent="0.2">
      <c r="A22" s="73"/>
      <c r="B22" s="142">
        <v>42948</v>
      </c>
      <c r="C22" s="129">
        <v>1.0999999999999999E-2</v>
      </c>
      <c r="D22" s="129">
        <v>1.89E-2</v>
      </c>
      <c r="E22" s="129">
        <v>2.18E-2</v>
      </c>
      <c r="F22" s="129">
        <v>2.18E-2</v>
      </c>
      <c r="H22" s="87"/>
      <c r="I22" s="87"/>
    </row>
    <row r="23" spans="1:9" s="78" customFormat="1" ht="14.25" x14ac:dyDescent="0.2">
      <c r="A23" s="73"/>
      <c r="B23" s="142">
        <v>42979</v>
      </c>
      <c r="C23" s="129">
        <v>1.0999999999999999E-2</v>
      </c>
      <c r="D23" s="129">
        <v>1.89E-2</v>
      </c>
      <c r="E23" s="129">
        <v>2.18E-2</v>
      </c>
      <c r="F23" s="129">
        <v>2.18E-2</v>
      </c>
      <c r="H23" s="87"/>
      <c r="I23" s="87"/>
    </row>
    <row r="24" spans="1:9" s="78" customFormat="1" ht="14.25" x14ac:dyDescent="0.2">
      <c r="A24" s="73"/>
      <c r="B24" s="142">
        <v>43009</v>
      </c>
      <c r="C24" s="129">
        <v>1.4999999999999999E-2</v>
      </c>
      <c r="D24" s="129">
        <v>2.1700000000000001E-2</v>
      </c>
      <c r="E24" s="129">
        <v>2.18E-2</v>
      </c>
      <c r="F24" s="129">
        <v>2.18E-2</v>
      </c>
      <c r="H24" s="87"/>
      <c r="I24" s="87"/>
    </row>
    <row r="25" spans="1:9" s="78" customFormat="1" ht="14.25" x14ac:dyDescent="0.2">
      <c r="A25" s="73"/>
      <c r="B25" s="142">
        <v>43040</v>
      </c>
      <c r="C25" s="129">
        <v>1.4999999999999999E-2</v>
      </c>
      <c r="D25" s="129">
        <v>2.1700000000000001E-2</v>
      </c>
      <c r="E25" s="129">
        <v>2.18E-2</v>
      </c>
      <c r="F25" s="129">
        <v>2.18E-2</v>
      </c>
      <c r="H25" s="87"/>
      <c r="I25" s="130"/>
    </row>
    <row r="26" spans="1:9" s="78" customFormat="1" ht="14.25" x14ac:dyDescent="0.2">
      <c r="A26" s="73"/>
      <c r="B26" s="149">
        <v>43070</v>
      </c>
      <c r="C26" s="145">
        <v>1.4999999999999999E-2</v>
      </c>
      <c r="D26" s="145">
        <v>2.1700000000000001E-2</v>
      </c>
      <c r="E26" s="129">
        <v>2.18E-2</v>
      </c>
      <c r="F26" s="129">
        <v>2.18E-2</v>
      </c>
      <c r="I26" s="130"/>
    </row>
    <row r="27" spans="1:9" s="78" customFormat="1" x14ac:dyDescent="0.25">
      <c r="A27" s="73"/>
      <c r="B27" s="148" t="s">
        <v>75</v>
      </c>
      <c r="C27" s="144">
        <f t="shared" ref="C27:F27" si="2">AVERAGE(C15:C26)</f>
        <v>1.1999999999999997E-2</v>
      </c>
      <c r="D27" s="144">
        <f t="shared" si="2"/>
        <v>1.8624999999999999E-2</v>
      </c>
      <c r="E27" s="144">
        <f t="shared" si="2"/>
        <v>2.2474999999999995E-2</v>
      </c>
      <c r="F27" s="144">
        <f t="shared" si="2"/>
        <v>2.1799999999999996E-2</v>
      </c>
    </row>
    <row r="28" spans="1:9" s="78" customFormat="1" ht="14.25" x14ac:dyDescent="0.2">
      <c r="A28" s="73"/>
      <c r="B28" s="108"/>
      <c r="C28" s="111"/>
    </row>
    <row r="29" spans="1:9" s="78" customFormat="1" x14ac:dyDescent="0.25">
      <c r="A29" s="73"/>
      <c r="B29" s="150" t="s">
        <v>77</v>
      </c>
      <c r="C29" s="81"/>
    </row>
    <row r="30" spans="1:9" x14ac:dyDescent="0.25">
      <c r="B30" s="74" t="str">
        <f>+'LRAM Summary'!A6</f>
        <v>Opening LRAM Balance</v>
      </c>
      <c r="C30" s="140">
        <f>+'LRAM Summary'!E6</f>
        <v>0</v>
      </c>
      <c r="D30" s="140">
        <f>+'LRAM Summary'!F6</f>
        <v>10315.453152000002</v>
      </c>
      <c r="E30" s="140">
        <f>+D30+D31</f>
        <v>101233.66809199999</v>
      </c>
      <c r="F30" s="140">
        <f>+'LRAM Summary'!H6</f>
        <v>0</v>
      </c>
    </row>
    <row r="31" spans="1:9" x14ac:dyDescent="0.25">
      <c r="B31" s="74" t="str">
        <f>+'LRAM Summary'!B16</f>
        <v>Incremental Annual LRAM</v>
      </c>
      <c r="C31" s="243">
        <f>+'LRAM Summary'!E16</f>
        <v>10315.453152000002</v>
      </c>
      <c r="D31" s="243">
        <f>+'LRAM Summary'!F16</f>
        <v>90918.214939999991</v>
      </c>
      <c r="E31" s="243">
        <f>+'LRAM Summary'!G16</f>
        <v>0</v>
      </c>
      <c r="F31" s="243">
        <f>+'LRAM Summary'!H16</f>
        <v>0</v>
      </c>
    </row>
    <row r="32" spans="1:9" x14ac:dyDescent="0.25">
      <c r="C32" s="140"/>
      <c r="D32" s="140"/>
      <c r="E32" s="140"/>
      <c r="F32" s="140"/>
    </row>
    <row r="33" spans="2:6" x14ac:dyDescent="0.25">
      <c r="B33" s="74" t="s">
        <v>1</v>
      </c>
      <c r="C33" s="140">
        <f>'LRAM Summary'!E8</f>
        <v>0</v>
      </c>
      <c r="D33" s="140">
        <f>'LRAM Summary'!F8</f>
        <v>0</v>
      </c>
      <c r="E33" s="140">
        <f>'LRAM Summary'!G8</f>
        <v>0</v>
      </c>
      <c r="F33" s="140">
        <f>'LRAM Summary'!H8</f>
        <v>0</v>
      </c>
    </row>
    <row r="34" spans="2:6" x14ac:dyDescent="0.25">
      <c r="B34" s="74" t="s">
        <v>5</v>
      </c>
      <c r="C34" s="140">
        <f>'LRAM Summary'!E9</f>
        <v>0</v>
      </c>
      <c r="D34" s="140">
        <f>'LRAM Summary'!F9</f>
        <v>0</v>
      </c>
      <c r="E34" s="140">
        <f>'LRAM Summary'!G9</f>
        <v>0</v>
      </c>
      <c r="F34" s="140">
        <f>'LRAM Summary'!H9</f>
        <v>0</v>
      </c>
    </row>
    <row r="35" spans="2:6" x14ac:dyDescent="0.25">
      <c r="B35" s="74" t="s">
        <v>6</v>
      </c>
      <c r="C35" s="140">
        <f>'LRAM Summary'!E10</f>
        <v>10315.453152000002</v>
      </c>
      <c r="D35" s="140">
        <f>'LRAM Summary'!F10</f>
        <v>90918.214939999991</v>
      </c>
      <c r="E35" s="140">
        <f>'LRAM Summary'!G10</f>
        <v>0</v>
      </c>
      <c r="F35" s="140">
        <f>'LRAM Summary'!H10</f>
        <v>0</v>
      </c>
    </row>
    <row r="36" spans="2:6" x14ac:dyDescent="0.25">
      <c r="B36" s="74" t="s">
        <v>7</v>
      </c>
      <c r="C36" s="140">
        <f>'LRAM Summary'!E11</f>
        <v>0</v>
      </c>
      <c r="D36" s="140">
        <f>'LRAM Summary'!F11</f>
        <v>0</v>
      </c>
      <c r="E36" s="140">
        <f>'LRAM Summary'!G11</f>
        <v>0</v>
      </c>
      <c r="F36" s="140">
        <f>'LRAM Summary'!H11</f>
        <v>0</v>
      </c>
    </row>
    <row r="37" spans="2:6" x14ac:dyDescent="0.25">
      <c r="B37" s="74" t="s">
        <v>8</v>
      </c>
      <c r="C37" s="140">
        <f>'LRAM Summary'!E12</f>
        <v>0</v>
      </c>
      <c r="D37" s="140">
        <f>'LRAM Summary'!F12</f>
        <v>0</v>
      </c>
      <c r="E37" s="140">
        <f>'LRAM Summary'!G12</f>
        <v>0</v>
      </c>
      <c r="F37" s="140">
        <f>'LRAM Summary'!H12</f>
        <v>0</v>
      </c>
    </row>
    <row r="38" spans="2:6" x14ac:dyDescent="0.25">
      <c r="B38" s="74" t="s">
        <v>9</v>
      </c>
      <c r="C38" s="140">
        <f>'LRAM Summary'!E13</f>
        <v>0</v>
      </c>
      <c r="D38" s="140">
        <f>'LRAM Summary'!F13</f>
        <v>0</v>
      </c>
      <c r="E38" s="140">
        <f>'LRAM Summary'!G13</f>
        <v>0</v>
      </c>
      <c r="F38" s="140">
        <f>'LRAM Summary'!H13</f>
        <v>0</v>
      </c>
    </row>
    <row r="39" spans="2:6" x14ac:dyDescent="0.25">
      <c r="B39" s="74" t="s">
        <v>10</v>
      </c>
      <c r="C39" s="140">
        <f>'LRAM Summary'!E14</f>
        <v>0</v>
      </c>
      <c r="D39" s="140">
        <f>'LRAM Summary'!F14</f>
        <v>0</v>
      </c>
      <c r="E39" s="140">
        <f>'LRAM Summary'!G14</f>
        <v>0</v>
      </c>
      <c r="F39" s="140">
        <f>'LRAM Summary'!H14</f>
        <v>0</v>
      </c>
    </row>
    <row r="40" spans="2:6" x14ac:dyDescent="0.25">
      <c r="B40" s="74" t="s">
        <v>4</v>
      </c>
      <c r="C40" s="140">
        <f>'LRAM Summary'!E15</f>
        <v>0</v>
      </c>
      <c r="D40" s="140">
        <f>'LRAM Summary'!F15</f>
        <v>0</v>
      </c>
      <c r="E40" s="140">
        <f>'LRAM Summary'!G15</f>
        <v>0</v>
      </c>
      <c r="F40" s="140">
        <f>'LRAM Summary'!H15</f>
        <v>0</v>
      </c>
    </row>
    <row r="41" spans="2:6" x14ac:dyDescent="0.25">
      <c r="B41" s="74" t="s">
        <v>149</v>
      </c>
      <c r="C41" s="244">
        <f t="shared" ref="C41:D41" si="3">SUM(C33:C40)</f>
        <v>10315.453152000002</v>
      </c>
      <c r="D41" s="244">
        <f t="shared" si="3"/>
        <v>90918.214939999991</v>
      </c>
      <c r="E41" s="244">
        <f t="shared" ref="E41" si="4">SUM(E33:E40)</f>
        <v>0</v>
      </c>
      <c r="F41" s="244">
        <f t="shared" ref="F41" si="5">SUM(F33:F40)</f>
        <v>0</v>
      </c>
    </row>
    <row r="43" spans="2:6" ht="15.75" thickBot="1" x14ac:dyDescent="0.3">
      <c r="B43" s="89"/>
      <c r="C43" s="91">
        <v>2017</v>
      </c>
      <c r="D43" s="91">
        <v>2018</v>
      </c>
      <c r="E43" s="91">
        <v>2019</v>
      </c>
      <c r="F43" s="91">
        <v>2020</v>
      </c>
    </row>
    <row r="44" spans="2:6" x14ac:dyDescent="0.25">
      <c r="B44" s="142">
        <v>1</v>
      </c>
      <c r="C44" s="143">
        <f t="shared" ref="C44:C50" si="6">(C$30+(C$31*(MONTH($B15)-1)/12))*(C15/12)</f>
        <v>0</v>
      </c>
      <c r="D44" s="143">
        <f>((D$30+C30)+(D$31*(MONTH($B15)-1)/12))*(D15/12)</f>
        <v>12.894316440000003</v>
      </c>
      <c r="E44" s="143">
        <f t="shared" ref="E44:F44" si="7">(E$30+(E$31*(MONTH($B15)-1)/12))*(E15/12)</f>
        <v>206.68540568783334</v>
      </c>
      <c r="F44" s="143">
        <f t="shared" si="7"/>
        <v>0</v>
      </c>
    </row>
    <row r="45" spans="2:6" x14ac:dyDescent="0.25">
      <c r="B45" s="142">
        <v>42767</v>
      </c>
      <c r="C45" s="143">
        <f t="shared" si="6"/>
        <v>0.78798600466666679</v>
      </c>
      <c r="D45" s="143">
        <f>((D$30+C30)+(D$31*(MONTH($B16)-1)/12))*(D16/12)</f>
        <v>22.364963829583335</v>
      </c>
      <c r="E45" s="143">
        <f t="shared" ref="E45:F50" si="8">(E$30+(E$31*(MONTH($B16)-1)/12))*(E16/12)</f>
        <v>206.68540568783334</v>
      </c>
      <c r="F45" s="143">
        <f t="shared" si="8"/>
        <v>0</v>
      </c>
    </row>
    <row r="46" spans="2:6" x14ac:dyDescent="0.25">
      <c r="B46" s="142">
        <v>42795</v>
      </c>
      <c r="C46" s="143">
        <f t="shared" si="6"/>
        <v>1.5759720093333336</v>
      </c>
      <c r="D46" s="143">
        <f>((D$30+C30)+(D$31*(MONTH($B17)-1)/12))*(D17/12)</f>
        <v>31.835611219166669</v>
      </c>
      <c r="E46" s="143">
        <f t="shared" si="8"/>
        <v>206.68540568783334</v>
      </c>
      <c r="F46" s="143">
        <f t="shared" si="8"/>
        <v>0</v>
      </c>
    </row>
    <row r="47" spans="2:6" x14ac:dyDescent="0.25">
      <c r="B47" s="142">
        <v>42826</v>
      </c>
      <c r="C47" s="143">
        <f t="shared" si="6"/>
        <v>2.3639580140000005</v>
      </c>
      <c r="D47" s="143">
        <f>((D$30+C30)+(D$31*(MONTH($B18)-1)/12))*(D18/12)</f>
        <v>52.045885847024991</v>
      </c>
      <c r="E47" s="143">
        <f t="shared" si="8"/>
        <v>183.90783036713333</v>
      </c>
      <c r="F47" s="143">
        <f t="shared" si="8"/>
        <v>0</v>
      </c>
    </row>
    <row r="48" spans="2:6" x14ac:dyDescent="0.25">
      <c r="B48" s="142">
        <v>42856</v>
      </c>
      <c r="C48" s="143">
        <f t="shared" si="6"/>
        <v>3.1519440186666672</v>
      </c>
      <c r="D48" s="143">
        <f>(D$30+(D$31*(MONTH($B19)-1)/12))*(D19/12)</f>
        <v>63.978901557899995</v>
      </c>
      <c r="E48" s="143">
        <f t="shared" si="8"/>
        <v>183.90783036713333</v>
      </c>
      <c r="F48" s="143">
        <f t="shared" si="8"/>
        <v>0</v>
      </c>
    </row>
    <row r="49" spans="2:6" x14ac:dyDescent="0.25">
      <c r="B49" s="142">
        <v>42887</v>
      </c>
      <c r="C49" s="143">
        <f t="shared" si="6"/>
        <v>3.9399300233333343</v>
      </c>
      <c r="D49" s="143">
        <f>(D$30+(D$31*(MONTH($B20)-1)/12))*(D20/12)</f>
        <v>75.911917268774985</v>
      </c>
      <c r="E49" s="143">
        <f t="shared" si="8"/>
        <v>183.90783036713333</v>
      </c>
      <c r="F49" s="143">
        <f t="shared" si="8"/>
        <v>0</v>
      </c>
    </row>
    <row r="50" spans="2:6" x14ac:dyDescent="0.25">
      <c r="B50" s="142">
        <v>42917</v>
      </c>
      <c r="C50" s="143">
        <f t="shared" si="6"/>
        <v>4.727916028000001</v>
      </c>
      <c r="D50" s="143">
        <f>(D$30+(D$31*(MONTH($B21)-1)/12))*(D21/12)</f>
        <v>87.844932979649997</v>
      </c>
      <c r="E50" s="143">
        <f t="shared" si="8"/>
        <v>183.90783036713333</v>
      </c>
      <c r="F50" s="143">
        <f t="shared" si="8"/>
        <v>0</v>
      </c>
    </row>
    <row r="51" spans="2:6" x14ac:dyDescent="0.25">
      <c r="B51" s="142">
        <v>42948</v>
      </c>
      <c r="C51" s="143">
        <f t="shared" ref="C51:F51" si="9">(C$30+(C$31*(MONTH($B22)-1)/12))*(C22/12)</f>
        <v>5.5159020326666672</v>
      </c>
      <c r="D51" s="143">
        <f t="shared" si="9"/>
        <v>99.777948690524994</v>
      </c>
      <c r="E51" s="143">
        <f t="shared" si="9"/>
        <v>183.90783036713333</v>
      </c>
      <c r="F51" s="143">
        <f t="shared" si="9"/>
        <v>0</v>
      </c>
    </row>
    <row r="52" spans="2:6" x14ac:dyDescent="0.25">
      <c r="B52" s="142">
        <v>42979</v>
      </c>
      <c r="C52" s="143">
        <f t="shared" ref="C52:F55" si="10">(C$30+(C$31*(MONTH($B23)-1)/12))*(C23/12)</f>
        <v>6.3038880373333344</v>
      </c>
      <c r="D52" s="143">
        <f t="shared" si="10"/>
        <v>111.71096440139999</v>
      </c>
      <c r="E52" s="143">
        <f t="shared" si="10"/>
        <v>183.90783036713333</v>
      </c>
      <c r="F52" s="143">
        <f t="shared" si="10"/>
        <v>0</v>
      </c>
    </row>
    <row r="53" spans="2:6" x14ac:dyDescent="0.25">
      <c r="B53" s="142">
        <v>43009</v>
      </c>
      <c r="C53" s="143">
        <f t="shared" si="10"/>
        <v>9.6707373300000015</v>
      </c>
      <c r="D53" s="143">
        <f t="shared" si="10"/>
        <v>141.96160679557499</v>
      </c>
      <c r="E53" s="143">
        <f t="shared" si="10"/>
        <v>183.90783036713333</v>
      </c>
      <c r="F53" s="143">
        <f t="shared" si="10"/>
        <v>0</v>
      </c>
    </row>
    <row r="54" spans="2:6" x14ac:dyDescent="0.25">
      <c r="B54" s="142">
        <v>43040</v>
      </c>
      <c r="C54" s="143">
        <f t="shared" si="10"/>
        <v>10.745263700000002</v>
      </c>
      <c r="D54" s="143">
        <f t="shared" si="10"/>
        <v>155.66247668583887</v>
      </c>
      <c r="E54" s="143">
        <f t="shared" si="10"/>
        <v>183.90783036713333</v>
      </c>
      <c r="F54" s="143">
        <f t="shared" si="10"/>
        <v>0</v>
      </c>
    </row>
    <row r="55" spans="2:6" x14ac:dyDescent="0.25">
      <c r="B55" s="149">
        <v>43070</v>
      </c>
      <c r="C55" s="147">
        <f t="shared" si="10"/>
        <v>11.819790070000002</v>
      </c>
      <c r="D55" s="147">
        <f t="shared" si="10"/>
        <v>169.36334657610277</v>
      </c>
      <c r="E55" s="147">
        <f t="shared" si="10"/>
        <v>183.90783036713333</v>
      </c>
      <c r="F55" s="147">
        <f t="shared" si="10"/>
        <v>0</v>
      </c>
    </row>
    <row r="56" spans="2:6" x14ac:dyDescent="0.25">
      <c r="B56" s="148" t="s">
        <v>83</v>
      </c>
      <c r="C56" s="146">
        <f t="shared" ref="C56:F56" si="11">SUM(C44:C55)</f>
        <v>60.60328726800001</v>
      </c>
      <c r="D56" s="146">
        <f t="shared" si="11"/>
        <v>1025.3528722915416</v>
      </c>
      <c r="E56" s="146">
        <f t="shared" si="11"/>
        <v>2275.2266903677</v>
      </c>
      <c r="F56" s="146">
        <f t="shared" si="11"/>
        <v>0</v>
      </c>
    </row>
  </sheetData>
  <mergeCells count="1">
    <mergeCell ref="B3:E3"/>
  </mergeCells>
  <pageMargins left="0.7" right="0.7" top="0.75" bottom="0.75" header="0.3" footer="0.3"/>
  <pageSetup scale="57" orientation="landscape" r:id="rId1"/>
  <ignoredErrors>
    <ignoredError sqref="C51:F56 E44:F44 E45:F45 E46:F46 E47:F47 E48:F48 D49:F49 D50:F5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4"/>
  <sheetViews>
    <sheetView showGridLines="0" tabSelected="1" workbookViewId="0"/>
  </sheetViews>
  <sheetFormatPr defaultRowHeight="15" x14ac:dyDescent="0.25"/>
  <cols>
    <col min="2" max="2" width="31.85546875" customWidth="1"/>
    <col min="3" max="3" width="12.7109375" customWidth="1"/>
    <col min="4" max="4" width="2" customWidth="1"/>
    <col min="5" max="8" width="17.42578125" customWidth="1"/>
    <col min="9" max="9" width="1.5703125" customWidth="1"/>
    <col min="10" max="10" width="14.7109375" customWidth="1"/>
    <col min="11" max="11" width="14.28515625" bestFit="1" customWidth="1"/>
  </cols>
  <sheetData>
    <row r="3" spans="1:12" ht="28.5" x14ac:dyDescent="0.45">
      <c r="A3" s="179" t="s">
        <v>80</v>
      </c>
    </row>
    <row r="4" spans="1:12" ht="75" x14ac:dyDescent="0.25">
      <c r="E4" s="241" t="s">
        <v>86</v>
      </c>
      <c r="F4" s="241" t="s">
        <v>87</v>
      </c>
      <c r="G4" s="241" t="s">
        <v>88</v>
      </c>
      <c r="H4" s="241" t="s">
        <v>89</v>
      </c>
      <c r="I4" s="242"/>
      <c r="J4" s="241" t="s">
        <v>92</v>
      </c>
    </row>
    <row r="5" spans="1:12" x14ac:dyDescent="0.25">
      <c r="E5" s="131"/>
      <c r="F5" s="131"/>
      <c r="G5" s="131"/>
      <c r="H5" s="131"/>
      <c r="J5" s="131"/>
    </row>
    <row r="6" spans="1:12" s="138" customFormat="1" x14ac:dyDescent="0.25">
      <c r="A6" s="138" t="s">
        <v>100</v>
      </c>
      <c r="E6" s="159"/>
      <c r="F6" s="159">
        <f>E16</f>
        <v>10315.453152000002</v>
      </c>
      <c r="G6" s="159">
        <f>+IF(G8="",0,F18)</f>
        <v>0</v>
      </c>
      <c r="H6" s="159">
        <f>+IF(H8="",0,G18)</f>
        <v>0</v>
      </c>
      <c r="J6" s="164">
        <v>0</v>
      </c>
    </row>
    <row r="8" spans="1:12" x14ac:dyDescent="0.25">
      <c r="B8" s="126" t="s">
        <v>1</v>
      </c>
      <c r="C8" s="131">
        <v>150680</v>
      </c>
      <c r="D8" s="131"/>
      <c r="E8" s="217">
        <f>+'2017'!CJ63</f>
        <v>0</v>
      </c>
      <c r="F8" s="217">
        <f>+'2017'!CS63+'2018'!CS66</f>
        <v>0</v>
      </c>
      <c r="G8" s="154"/>
      <c r="H8" s="154"/>
      <c r="J8" s="125">
        <f>SUM(E8:H8)</f>
        <v>0</v>
      </c>
    </row>
    <row r="9" spans="1:12" x14ac:dyDescent="0.25">
      <c r="B9" s="126" t="s">
        <v>5</v>
      </c>
      <c r="C9" s="131">
        <v>150682</v>
      </c>
      <c r="D9" s="131"/>
      <c r="E9" s="218">
        <f>+'2017'!CK63</f>
        <v>0</v>
      </c>
      <c r="F9" s="218">
        <f>+'2017'!CT63+'2018'!CT66</f>
        <v>0</v>
      </c>
      <c r="G9" s="155"/>
      <c r="H9" s="155"/>
      <c r="J9" s="125">
        <f t="shared" ref="J9:J15" si="0">SUM(E9:H9)</f>
        <v>0</v>
      </c>
    </row>
    <row r="10" spans="1:12" x14ac:dyDescent="0.25">
      <c r="B10" s="126" t="s">
        <v>6</v>
      </c>
      <c r="C10" s="131">
        <v>150683</v>
      </c>
      <c r="D10" s="131"/>
      <c r="E10" s="218">
        <f>+'2017'!CL63</f>
        <v>10315.453152000002</v>
      </c>
      <c r="F10" s="218">
        <f>+'2017'!CU63+'2018'!CU66</f>
        <v>90918.214939999991</v>
      </c>
      <c r="G10" s="155"/>
      <c r="H10" s="155"/>
      <c r="J10" s="125">
        <f t="shared" si="0"/>
        <v>101233.66809199999</v>
      </c>
    </row>
    <row r="11" spans="1:12" x14ac:dyDescent="0.25">
      <c r="B11" s="126" t="s">
        <v>7</v>
      </c>
      <c r="C11" s="131">
        <v>150684</v>
      </c>
      <c r="D11" s="131"/>
      <c r="E11" s="218">
        <f>+'2017'!CM63</f>
        <v>0</v>
      </c>
      <c r="F11" s="218">
        <f>+'2017'!CV63+'2018'!CV66</f>
        <v>0</v>
      </c>
      <c r="G11" s="155"/>
      <c r="H11" s="155"/>
      <c r="J11" s="125">
        <f t="shared" si="0"/>
        <v>0</v>
      </c>
    </row>
    <row r="12" spans="1:12" x14ac:dyDescent="0.25">
      <c r="B12" s="126" t="s">
        <v>8</v>
      </c>
      <c r="C12" s="131">
        <v>150685</v>
      </c>
      <c r="D12" s="131"/>
      <c r="E12" s="218">
        <f>+'2017'!CN63</f>
        <v>0</v>
      </c>
      <c r="F12" s="218">
        <f>+'2017'!CW63+'2018'!CW66</f>
        <v>0</v>
      </c>
      <c r="G12" s="155"/>
      <c r="H12" s="155"/>
      <c r="J12" s="125">
        <f t="shared" si="0"/>
        <v>0</v>
      </c>
    </row>
    <row r="13" spans="1:12" x14ac:dyDescent="0.25">
      <c r="B13" s="126" t="s">
        <v>9</v>
      </c>
      <c r="C13" s="131">
        <v>150686</v>
      </c>
      <c r="D13" s="131"/>
      <c r="E13" s="218">
        <f>+'2017'!CO63</f>
        <v>0</v>
      </c>
      <c r="F13" s="218">
        <f>+'2017'!CX63+'2018'!CX66</f>
        <v>0</v>
      </c>
      <c r="G13" s="155"/>
      <c r="H13" s="155"/>
      <c r="J13" s="125">
        <f t="shared" si="0"/>
        <v>0</v>
      </c>
    </row>
    <row r="14" spans="1:12" x14ac:dyDescent="0.25">
      <c r="B14" s="126" t="s">
        <v>10</v>
      </c>
      <c r="C14" s="133" t="s">
        <v>76</v>
      </c>
      <c r="D14" s="132"/>
      <c r="E14" s="218">
        <f>+'2017'!CP63</f>
        <v>0</v>
      </c>
      <c r="F14" s="218">
        <f>+'2017'!CY63+'2018'!CY66</f>
        <v>0</v>
      </c>
      <c r="G14" s="155"/>
      <c r="H14" s="155"/>
      <c r="J14" s="125">
        <f t="shared" si="0"/>
        <v>0</v>
      </c>
    </row>
    <row r="15" spans="1:12" x14ac:dyDescent="0.25">
      <c r="B15" s="126" t="s">
        <v>4</v>
      </c>
      <c r="C15" s="133" t="s">
        <v>76</v>
      </c>
      <c r="D15" s="132"/>
      <c r="E15" s="219">
        <f>+'2017'!CQ63</f>
        <v>0</v>
      </c>
      <c r="F15" s="219">
        <f>+'2017'!CZ63+'2018'!CZ66</f>
        <v>0</v>
      </c>
      <c r="G15" s="156"/>
      <c r="H15" s="156"/>
      <c r="J15" s="125">
        <f t="shared" si="0"/>
        <v>0</v>
      </c>
    </row>
    <row r="16" spans="1:12" s="138" customFormat="1" x14ac:dyDescent="0.25">
      <c r="B16" s="160" t="s">
        <v>81</v>
      </c>
      <c r="C16" s="161"/>
      <c r="D16" s="162"/>
      <c r="E16" s="163">
        <f t="shared" ref="E16:H16" si="1">SUM(E8:E15)</f>
        <v>10315.453152000002</v>
      </c>
      <c r="F16" s="163">
        <f t="shared" si="1"/>
        <v>90918.214939999991</v>
      </c>
      <c r="G16" s="163">
        <f t="shared" si="1"/>
        <v>0</v>
      </c>
      <c r="H16" s="163">
        <f t="shared" si="1"/>
        <v>0</v>
      </c>
      <c r="J16" s="177">
        <f>SUM(E16:H16)</f>
        <v>101233.66809199999</v>
      </c>
      <c r="K16" s="180"/>
      <c r="L16" s="181"/>
    </row>
    <row r="17" spans="1:10" x14ac:dyDescent="0.25">
      <c r="B17" s="126"/>
      <c r="C17" s="133"/>
      <c r="D17" s="132"/>
      <c r="E17" s="166"/>
      <c r="F17" s="166"/>
      <c r="G17" s="166"/>
      <c r="H17" s="166"/>
      <c r="J17" s="139"/>
    </row>
    <row r="18" spans="1:10" s="138" customFormat="1" x14ac:dyDescent="0.25">
      <c r="A18" s="138" t="s">
        <v>101</v>
      </c>
      <c r="E18" s="164">
        <f t="shared" ref="E18:J18" si="2">+E6+E16</f>
        <v>10315.453152000002</v>
      </c>
      <c r="F18" s="164">
        <f t="shared" si="2"/>
        <v>101233.66809199999</v>
      </c>
      <c r="G18" s="164">
        <f t="shared" si="2"/>
        <v>0</v>
      </c>
      <c r="H18" s="164">
        <f t="shared" si="2"/>
        <v>0</v>
      </c>
      <c r="J18" s="164">
        <f t="shared" si="2"/>
        <v>101233.66809199999</v>
      </c>
    </row>
    <row r="19" spans="1:10" x14ac:dyDescent="0.25">
      <c r="I19" s="157"/>
    </row>
    <row r="20" spans="1:10" x14ac:dyDescent="0.25">
      <c r="B20" t="s">
        <v>97</v>
      </c>
      <c r="C20" s="136">
        <v>150681</v>
      </c>
      <c r="E20" s="134">
        <f>+'Interest Summary'!C10</f>
        <v>60.60328726800001</v>
      </c>
      <c r="F20" s="134">
        <f>+'Interest Summary'!D10</f>
        <v>1085.9561595595417</v>
      </c>
      <c r="G20" s="134">
        <f>+'Interest Summary'!E10</f>
        <v>3361.1828499272415</v>
      </c>
      <c r="H20" s="134">
        <f>+'Interest Summary'!F10</f>
        <v>0</v>
      </c>
      <c r="J20" s="164">
        <f>+IF(H20&gt;0,H20,IF(G20&gt;0,G20,IF(F20&gt;0,F20,IF(E20&gt;0,E20,IF(#REF!&gt;0,#REF!,0)))))</f>
        <v>3361.1828499272415</v>
      </c>
    </row>
    <row r="21" spans="1:10" x14ac:dyDescent="0.25">
      <c r="E21" s="139"/>
      <c r="F21" s="139"/>
      <c r="G21" s="139"/>
      <c r="H21" s="139"/>
      <c r="J21" s="139"/>
    </row>
    <row r="22" spans="1:10" s="138" customFormat="1" x14ac:dyDescent="0.25">
      <c r="A22" s="138" t="s">
        <v>102</v>
      </c>
      <c r="E22" s="165">
        <f t="shared" ref="E22:J22" si="3">+E18+E20</f>
        <v>10376.056439268003</v>
      </c>
      <c r="F22" s="165">
        <f t="shared" si="3"/>
        <v>102319.62425155954</v>
      </c>
      <c r="G22" s="165">
        <f t="shared" si="3"/>
        <v>3361.1828499272415</v>
      </c>
      <c r="H22" s="165">
        <f t="shared" si="3"/>
        <v>0</v>
      </c>
      <c r="J22" s="165">
        <f t="shared" si="3"/>
        <v>104594.85094192723</v>
      </c>
    </row>
    <row r="23" spans="1:10" x14ac:dyDescent="0.25">
      <c r="B23" s="157"/>
    </row>
    <row r="25" spans="1:10" x14ac:dyDescent="0.25">
      <c r="B25" s="157"/>
    </row>
    <row r="27" spans="1:10" ht="31.5" x14ac:dyDescent="0.5">
      <c r="C27" s="158"/>
      <c r="D27" s="158"/>
    </row>
    <row r="28" spans="1:10" x14ac:dyDescent="0.25">
      <c r="B28" s="157"/>
    </row>
    <row r="29" spans="1:10" x14ac:dyDescent="0.25">
      <c r="B29" s="157"/>
    </row>
    <row r="32" spans="1:10" x14ac:dyDescent="0.25">
      <c r="B32" s="157"/>
    </row>
    <row r="34" spans="2:2" x14ac:dyDescent="0.25">
      <c r="B34" s="157"/>
    </row>
  </sheetData>
  <pageMargins left="0.7" right="0.7" top="0.75" bottom="0.75" header="0.3" footer="0.3"/>
  <ignoredErrors>
    <ignoredError sqref="F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heetViews>
  <sheetFormatPr defaultRowHeight="15" x14ac:dyDescent="0.25"/>
  <sheetData>
    <row r="1" spans="1:12" x14ac:dyDescent="0.25">
      <c r="A1" s="186" t="s">
        <v>21</v>
      </c>
    </row>
    <row r="2" spans="1:12" x14ac:dyDescent="0.25">
      <c r="A2" t="s">
        <v>22</v>
      </c>
    </row>
    <row r="3" spans="1:12" x14ac:dyDescent="0.25">
      <c r="A3" t="s">
        <v>19</v>
      </c>
    </row>
    <row r="4" spans="1:12" ht="53.25" customHeight="1" x14ac:dyDescent="0.25">
      <c r="A4" s="255" t="s">
        <v>20</v>
      </c>
      <c r="B4" s="255"/>
      <c r="C4" s="255"/>
      <c r="D4" s="255"/>
      <c r="E4" s="255"/>
      <c r="F4" s="255"/>
      <c r="G4" s="255"/>
      <c r="H4" s="255"/>
      <c r="I4" s="255"/>
      <c r="J4" s="255"/>
      <c r="K4" s="255"/>
      <c r="L4" s="255"/>
    </row>
    <row r="6" spans="1:12" x14ac:dyDescent="0.25">
      <c r="A6" s="186" t="s">
        <v>104</v>
      </c>
    </row>
    <row r="7" spans="1:12" x14ac:dyDescent="0.25">
      <c r="A7" t="s">
        <v>105</v>
      </c>
    </row>
    <row r="8" spans="1:12" x14ac:dyDescent="0.25">
      <c r="A8" t="s">
        <v>106</v>
      </c>
    </row>
  </sheetData>
  <mergeCells count="1">
    <mergeCell ref="A4: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2017</vt:lpstr>
      <vt:lpstr>2018</vt:lpstr>
      <vt:lpstr>Persistence</vt:lpstr>
      <vt:lpstr>Distribution Rates</vt:lpstr>
      <vt:lpstr>Interest Summary</vt:lpstr>
      <vt:lpstr>LRAM Summary</vt:lpstr>
      <vt:lpstr>Notes</vt:lpstr>
      <vt:lpstr>'Distribution Rates'!Print_Area</vt:lpstr>
      <vt:lpstr>'Interest Summary'!Print_Area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Chris Routliffe</cp:lastModifiedBy>
  <dcterms:created xsi:type="dcterms:W3CDTF">2014-05-28T15:37:43Z</dcterms:created>
  <dcterms:modified xsi:type="dcterms:W3CDTF">2019-07-30T19:15:10Z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