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IRM Model 2020 Rates\Original Documents Submitted\"/>
    </mc:Choice>
  </mc:AlternateContent>
  <bookViews>
    <workbookView xWindow="0" yWindow="0" windowWidth="15360" windowHeight="5805"/>
  </bookViews>
  <sheets>
    <sheet name="IESO Inoivce Adjustments 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39" i="1"/>
  <c r="D56" i="1" l="1"/>
  <c r="D38" i="1"/>
  <c r="D55" i="1" l="1"/>
  <c r="D37" i="1"/>
  <c r="D54" i="1" l="1"/>
  <c r="D36" i="1"/>
  <c r="D53" i="1" l="1"/>
  <c r="D35" i="1"/>
  <c r="D52" i="1" l="1"/>
  <c r="D34" i="1"/>
  <c r="D51" i="1" l="1"/>
  <c r="D33" i="1"/>
  <c r="D50" i="1" l="1"/>
  <c r="D32" i="1"/>
  <c r="D49" i="1" l="1"/>
  <c r="D31" i="1"/>
  <c r="D48" i="1" l="1"/>
  <c r="D30" i="1"/>
  <c r="D47" i="1" l="1"/>
  <c r="D29" i="1"/>
  <c r="E28" i="1" l="1"/>
  <c r="H8" i="1" s="1"/>
  <c r="E30" i="1"/>
  <c r="H10" i="1" s="1"/>
  <c r="E37" i="1"/>
  <c r="H17" i="1" s="1"/>
  <c r="E29" i="1" l="1"/>
  <c r="H9" i="1" s="1"/>
  <c r="E33" i="1"/>
  <c r="H13" i="1" s="1"/>
  <c r="B40" i="1"/>
  <c r="C40" i="1"/>
  <c r="E36" i="1"/>
  <c r="H16" i="1" s="1"/>
  <c r="E32" i="1"/>
  <c r="H12" i="1" s="1"/>
  <c r="E31" i="1"/>
  <c r="H11" i="1" s="1"/>
  <c r="E39" i="1"/>
  <c r="H19" i="1" s="1"/>
  <c r="E35" i="1"/>
  <c r="H15" i="1" s="1"/>
  <c r="E38" i="1"/>
  <c r="H18" i="1" s="1"/>
  <c r="E34" i="1"/>
  <c r="H14" i="1" s="1"/>
  <c r="D40" i="1" l="1"/>
  <c r="E40" i="1"/>
  <c r="K20" i="1"/>
  <c r="H20" i="1" l="1"/>
  <c r="B20" i="1" l="1"/>
  <c r="E14" i="1"/>
  <c r="C53" i="1" s="1"/>
  <c r="E8" i="1"/>
  <c r="E17" i="1"/>
  <c r="C56" i="1" s="1"/>
  <c r="C20" i="1"/>
  <c r="E13" i="1"/>
  <c r="E9" i="1"/>
  <c r="E19" i="1"/>
  <c r="L19" i="1" s="1"/>
  <c r="E10" i="1"/>
  <c r="D20" i="1"/>
  <c r="E16" i="1"/>
  <c r="E12" i="1"/>
  <c r="E11" i="1"/>
  <c r="E18" i="1"/>
  <c r="C57" i="1" s="1"/>
  <c r="D58" i="1"/>
  <c r="E15" i="1"/>
  <c r="C54" i="1" s="1"/>
  <c r="B58" i="1"/>
  <c r="E46" i="1"/>
  <c r="L16" i="1" l="1"/>
  <c r="C55" i="1"/>
  <c r="L13" i="1"/>
  <c r="C52" i="1"/>
  <c r="E52" i="1" s="1"/>
  <c r="L12" i="1"/>
  <c r="C51" i="1"/>
  <c r="L11" i="1"/>
  <c r="C50" i="1"/>
  <c r="E50" i="1" s="1"/>
  <c r="L10" i="1"/>
  <c r="C49" i="1"/>
  <c r="L9" i="1"/>
  <c r="C48" i="1"/>
  <c r="E48" i="1" s="1"/>
  <c r="L8" i="1"/>
  <c r="C47" i="1"/>
  <c r="E47" i="1" s="1"/>
  <c r="F56" i="1"/>
  <c r="L18" i="1"/>
  <c r="F53" i="1"/>
  <c r="L15" i="1"/>
  <c r="F55" i="1"/>
  <c r="L17" i="1"/>
  <c r="F52" i="1"/>
  <c r="L14" i="1"/>
  <c r="E56" i="1"/>
  <c r="G15" i="1"/>
  <c r="E51" i="1"/>
  <c r="F50" i="1"/>
  <c r="G9" i="1"/>
  <c r="E55" i="1"/>
  <c r="G55" i="1" s="1"/>
  <c r="F57" i="1"/>
  <c r="G13" i="1"/>
  <c r="G14" i="1"/>
  <c r="G12" i="1"/>
  <c r="F51" i="1"/>
  <c r="G18" i="1"/>
  <c r="E53" i="1"/>
  <c r="F46" i="1"/>
  <c r="G46" i="1" s="1"/>
  <c r="G10" i="1"/>
  <c r="G17" i="1"/>
  <c r="G8" i="1"/>
  <c r="F47" i="1"/>
  <c r="G19" i="1"/>
  <c r="E57" i="1"/>
  <c r="F48" i="1"/>
  <c r="G11" i="1"/>
  <c r="F49" i="1"/>
  <c r="E49" i="1"/>
  <c r="F54" i="1"/>
  <c r="G16" i="1"/>
  <c r="E54" i="1"/>
  <c r="G51" i="1" l="1"/>
  <c r="G56" i="1"/>
  <c r="G49" i="1"/>
  <c r="I19" i="1"/>
  <c r="J19" i="1" s="1"/>
  <c r="F39" i="1"/>
  <c r="G39" i="1" s="1"/>
  <c r="I9" i="1"/>
  <c r="M9" i="1" s="1"/>
  <c r="N9" i="1" s="1"/>
  <c r="F29" i="1"/>
  <c r="G29" i="1" s="1"/>
  <c r="I16" i="1"/>
  <c r="J16" i="1" s="1"/>
  <c r="F36" i="1"/>
  <c r="G36" i="1" s="1"/>
  <c r="I18" i="1"/>
  <c r="J18" i="1" s="1"/>
  <c r="F38" i="1"/>
  <c r="G38" i="1" s="1"/>
  <c r="I8" i="1"/>
  <c r="J8" i="1" s="1"/>
  <c r="F28" i="1"/>
  <c r="G28" i="1" s="1"/>
  <c r="I12" i="1"/>
  <c r="M12" i="1" s="1"/>
  <c r="N12" i="1" s="1"/>
  <c r="F32" i="1"/>
  <c r="G32" i="1" s="1"/>
  <c r="I17" i="1"/>
  <c r="M17" i="1" s="1"/>
  <c r="N17" i="1" s="1"/>
  <c r="F37" i="1"/>
  <c r="G37" i="1" s="1"/>
  <c r="I11" i="1"/>
  <c r="J11" i="1" s="1"/>
  <c r="F31" i="1"/>
  <c r="G31" i="1" s="1"/>
  <c r="I10" i="1"/>
  <c r="J10" i="1" s="1"/>
  <c r="F30" i="1"/>
  <c r="G30" i="1" s="1"/>
  <c r="I15" i="1"/>
  <c r="M15" i="1" s="1"/>
  <c r="N15" i="1" s="1"/>
  <c r="F35" i="1"/>
  <c r="G35" i="1" s="1"/>
  <c r="I14" i="1"/>
  <c r="M14" i="1" s="1"/>
  <c r="N14" i="1" s="1"/>
  <c r="F34" i="1"/>
  <c r="G34" i="1" s="1"/>
  <c r="I13" i="1"/>
  <c r="M13" i="1" s="1"/>
  <c r="N13" i="1" s="1"/>
  <c r="F33" i="1"/>
  <c r="G52" i="1"/>
  <c r="G53" i="1"/>
  <c r="G50" i="1"/>
  <c r="G57" i="1"/>
  <c r="G47" i="1"/>
  <c r="G48" i="1"/>
  <c r="E20" i="1"/>
  <c r="F58" i="1" s="1"/>
  <c r="G54" i="1"/>
  <c r="C58" i="1"/>
  <c r="G20" i="1"/>
  <c r="E58" i="1"/>
  <c r="M16" i="1" l="1"/>
  <c r="N16" i="1" s="1"/>
  <c r="M19" i="1"/>
  <c r="N19" i="1" s="1"/>
  <c r="M10" i="1"/>
  <c r="N10" i="1" s="1"/>
  <c r="J12" i="1"/>
  <c r="M8" i="1"/>
  <c r="N8" i="1" s="1"/>
  <c r="J17" i="1"/>
  <c r="J15" i="1"/>
  <c r="J9" i="1"/>
  <c r="M18" i="1"/>
  <c r="N18" i="1" s="1"/>
  <c r="M11" i="1"/>
  <c r="N11" i="1" s="1"/>
  <c r="J14" i="1"/>
  <c r="J13" i="1"/>
  <c r="F40" i="1"/>
  <c r="G33" i="1"/>
  <c r="G40" i="1" s="1"/>
  <c r="G58" i="1"/>
  <c r="I20" i="1"/>
  <c r="N20" i="1" l="1"/>
  <c r="J20" i="1"/>
  <c r="M20" i="1"/>
</calcChain>
</file>

<file path=xl/sharedStrings.xml><?xml version="1.0" encoding="utf-8"?>
<sst xmlns="http://schemas.openxmlformats.org/spreadsheetml/2006/main" count="71" uniqueCount="51">
  <si>
    <t>IESO Actual GA Rate on website</t>
  </si>
  <si>
    <t>B</t>
  </si>
  <si>
    <t>Month</t>
  </si>
  <si>
    <t>1. Expected CT148 Calculated vs. per IESO Invoices</t>
  </si>
  <si>
    <t>Total</t>
  </si>
  <si>
    <t>A</t>
  </si>
  <si>
    <t>C</t>
  </si>
  <si>
    <t>D=A+B-C</t>
  </si>
  <si>
    <t>kWh</t>
  </si>
  <si>
    <t>$/kWh</t>
  </si>
  <si>
    <t>$</t>
  </si>
  <si>
    <t>E</t>
  </si>
  <si>
    <t>F=D X E</t>
  </si>
  <si>
    <t>G</t>
  </si>
  <si>
    <t>Difference</t>
  </si>
  <si>
    <t>Note: the STPP, STPF and IESO Invoices include the entire month data as at month end</t>
  </si>
  <si>
    <t>IESO Monthly invoice = Current month STPP + Last Month STPF - Last Month STPP</t>
  </si>
  <si>
    <t>Current Month STPP CT148 $</t>
  </si>
  <si>
    <t>Last Month STPP CT148 $</t>
  </si>
  <si>
    <t>F = D-E</t>
  </si>
  <si>
    <t>Net for the month</t>
  </si>
  <si>
    <t>2. STPP, STPF and IESO Monthly Invoice $ Reconciliation for CT148</t>
  </si>
  <si>
    <t xml:space="preserve">AQEW  </t>
  </si>
  <si>
    <t>3. STPP, STPF and Loads pertaining to Class B kWh Reconciliation</t>
  </si>
  <si>
    <t>Current Month STPP CT148 kWh</t>
  </si>
  <si>
    <t>Last Month STPP CT148 kWh</t>
  </si>
  <si>
    <t>Net for the month (kWh)</t>
  </si>
  <si>
    <t>Loads pertaining to Class B (Calculated in Table 1)</t>
  </si>
  <si>
    <t>F=D-E</t>
  </si>
  <si>
    <t>Loads pertaining to Class B (CT148)</t>
  </si>
  <si>
    <t>Expected GA Charges Class B CT148 $  (Calculated)</t>
  </si>
  <si>
    <t>Difference (kWh)</t>
  </si>
  <si>
    <t>Last Month STPF CT148 $</t>
  </si>
  <si>
    <t>Last Month STPF CT148 kWh</t>
  </si>
  <si>
    <t>H = G - F</t>
  </si>
  <si>
    <t>Estimated RPP Proportion</t>
  </si>
  <si>
    <t>I</t>
  </si>
  <si>
    <t>Adjustments pertaining to RPP</t>
  </si>
  <si>
    <t>Adjustments pertaining to non-RPP Class B</t>
  </si>
  <si>
    <t>%</t>
  </si>
  <si>
    <t>J = I / D</t>
  </si>
  <si>
    <t>L = H - K</t>
  </si>
  <si>
    <t>RPP (Including Loss Factor) Billed Consumption adjusted for Unbilled</t>
  </si>
  <si>
    <t>K = H x J</t>
  </si>
  <si>
    <t>IESO Invoice Adjustments Analysis</t>
  </si>
  <si>
    <t>Embedded Generation</t>
  </si>
  <si>
    <t>Class A Consumption</t>
  </si>
  <si>
    <t>Billing Variance</t>
  </si>
  <si>
    <t>IESO Invoice CT148 $ (Calculated in Table 1)</t>
  </si>
  <si>
    <t>CT 148 $ per IESO Invoice (Calculated in Table 2)</t>
  </si>
  <si>
    <t>NPEI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</si>
</sst>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;[Red]\-&quot;$&quot;#,##0.00"/>
    <numFmt numFmtId="166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8" tint="-0.249977111117893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4" fillId="0" borderId="1" xfId="2" applyFont="1" applyBorder="1"/>
    <xf numFmtId="0" fontId="3" fillId="0" borderId="1" xfId="0" applyFont="1" applyBorder="1" applyAlignment="1">
      <alignment horizontal="center" wrapText="1"/>
    </xf>
    <xf numFmtId="165" fontId="5" fillId="2" borderId="1" xfId="0" applyNumberFormat="1" applyFont="1" applyFill="1" applyBorder="1"/>
    <xf numFmtId="17" fontId="5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44" fontId="5" fillId="0" borderId="1" xfId="0" applyNumberFormat="1" applyFont="1" applyBorder="1"/>
    <xf numFmtId="0" fontId="3" fillId="0" borderId="1" xfId="0" quotePrefix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/>
    <xf numFmtId="164" fontId="3" fillId="0" borderId="1" xfId="0" applyNumberFormat="1" applyFont="1" applyBorder="1"/>
    <xf numFmtId="0" fontId="7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43" fontId="5" fillId="0" borderId="1" xfId="1" applyFont="1" applyBorder="1"/>
    <xf numFmtId="43" fontId="3" fillId="0" borderId="1" xfId="0" applyNumberFormat="1" applyFont="1" applyBorder="1"/>
    <xf numFmtId="0" fontId="2" fillId="0" borderId="0" xfId="0" applyFont="1"/>
    <xf numFmtId="43" fontId="5" fillId="3" borderId="1" xfId="1" applyFont="1" applyFill="1" applyBorder="1"/>
    <xf numFmtId="164" fontId="4" fillId="3" borderId="1" xfId="2" applyFont="1" applyFill="1" applyBorder="1"/>
    <xf numFmtId="0" fontId="3" fillId="0" borderId="1" xfId="0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43" fontId="0" fillId="0" borderId="0" xfId="0" applyNumberFormat="1"/>
    <xf numFmtId="44" fontId="5" fillId="3" borderId="1" xfId="1" applyNumberFormat="1" applyFont="1" applyFill="1" applyBorder="1"/>
    <xf numFmtId="44" fontId="5" fillId="0" borderId="1" xfId="1" applyNumberFormat="1" applyFont="1" applyBorder="1"/>
    <xf numFmtId="44" fontId="3" fillId="0" borderId="1" xfId="0" applyNumberFormat="1" applyFont="1" applyBorder="1"/>
    <xf numFmtId="44" fontId="3" fillId="0" borderId="1" xfId="1" applyNumberFormat="1" applyFont="1" applyBorder="1"/>
    <xf numFmtId="164" fontId="5" fillId="0" borderId="1" xfId="0" applyNumberFormat="1" applyFont="1" applyBorder="1"/>
    <xf numFmtId="43" fontId="5" fillId="0" borderId="1" xfId="0" applyNumberFormat="1" applyFont="1" applyBorder="1"/>
    <xf numFmtId="44" fontId="8" fillId="0" borderId="0" xfId="0" applyNumberFormat="1" applyFont="1"/>
    <xf numFmtId="0" fontId="10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44" fontId="8" fillId="0" borderId="0" xfId="3" applyFont="1" applyFill="1" applyBorder="1"/>
    <xf numFmtId="0" fontId="0" fillId="0" borderId="0" xfId="0" applyFill="1" applyBorder="1"/>
    <xf numFmtId="43" fontId="9" fillId="0" borderId="0" xfId="0" applyNumberFormat="1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44" fontId="8" fillId="0" borderId="0" xfId="0" applyNumberFormat="1" applyFont="1" applyFill="1" applyBorder="1"/>
    <xf numFmtId="164" fontId="3" fillId="0" borderId="2" xfId="0" applyNumberFormat="1" applyFont="1" applyBorder="1"/>
    <xf numFmtId="8" fontId="3" fillId="0" borderId="2" xfId="0" applyNumberFormat="1" applyFont="1" applyBorder="1"/>
    <xf numFmtId="17" fontId="3" fillId="0" borderId="0" xfId="0" applyNumberFormat="1" applyFont="1" applyFill="1" applyBorder="1"/>
    <xf numFmtId="164" fontId="3" fillId="0" borderId="0" xfId="0" applyNumberFormat="1" applyFont="1" applyFill="1" applyBorder="1"/>
    <xf numFmtId="8" fontId="3" fillId="0" borderId="0" xfId="0" applyNumberFormat="1" applyFont="1" applyFill="1" applyBorder="1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3" fontId="5" fillId="0" borderId="1" xfId="0" applyNumberFormat="1" applyFont="1" applyBorder="1"/>
    <xf numFmtId="10" fontId="5" fillId="0" borderId="1" xfId="0" applyNumberFormat="1" applyFont="1" applyBorder="1"/>
    <xf numFmtId="8" fontId="3" fillId="0" borderId="1" xfId="0" applyNumberFormat="1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8" fontId="3" fillId="4" borderId="1" xfId="0" applyNumberFormat="1" applyFont="1" applyFill="1" applyBorder="1"/>
    <xf numFmtId="8" fontId="3" fillId="5" borderId="1" xfId="0" applyNumberFormat="1" applyFont="1" applyFill="1" applyBorder="1"/>
    <xf numFmtId="166" fontId="5" fillId="0" borderId="1" xfId="0" applyNumberFormat="1" applyFont="1" applyFill="1" applyBorder="1"/>
    <xf numFmtId="165" fontId="5" fillId="0" borderId="1" xfId="0" applyNumberFormat="1" applyFont="1" applyFill="1" applyBorder="1"/>
    <xf numFmtId="0" fontId="0" fillId="0" borderId="0" xfId="0"/>
    <xf numFmtId="0" fontId="3" fillId="0" borderId="0" xfId="0" applyFont="1"/>
    <xf numFmtId="165" fontId="5" fillId="3" borderId="1" xfId="1" applyNumberFormat="1" applyFont="1" applyFill="1" applyBorder="1"/>
  </cellXfs>
  <cellStyles count="4">
    <cellStyle name="Comma" xfId="1" builtinId="3"/>
    <cellStyle name="Comma 3" xfId="2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4763</xdr:colOff>
      <xdr:row>21</xdr:row>
      <xdr:rowOff>9525</xdr:rowOff>
    </xdr:from>
    <xdr:to>
      <xdr:col>10</xdr:col>
      <xdr:colOff>352425</xdr:colOff>
      <xdr:row>25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06038" y="5133975"/>
          <a:ext cx="1795462" cy="7810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Total Difference $ represents the IESO</a:t>
          </a:r>
          <a:r>
            <a:rPr lang="en-US" sz="1100" baseline="0"/>
            <a:t> Invoice adjustments not reflected in the final GA posted rates.</a:t>
          </a:r>
          <a:endParaRPr lang="en-US" sz="1100"/>
        </a:p>
      </xdr:txBody>
    </xdr:sp>
    <xdr:clientData/>
  </xdr:twoCellAnchor>
  <xdr:twoCellAnchor>
    <xdr:from>
      <xdr:col>8</xdr:col>
      <xdr:colOff>19050</xdr:colOff>
      <xdr:row>20</xdr:row>
      <xdr:rowOff>57151</xdr:rowOff>
    </xdr:from>
    <xdr:to>
      <xdr:col>8</xdr:col>
      <xdr:colOff>685802</xdr:colOff>
      <xdr:row>20</xdr:row>
      <xdr:rowOff>190500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0220325" y="4981576"/>
          <a:ext cx="666752" cy="1333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zoomScaleNormal="100" workbookViewId="0"/>
  </sheetViews>
  <sheetFormatPr defaultRowHeight="15" x14ac:dyDescent="0.25"/>
  <cols>
    <col min="2" max="2" width="21.28515625" customWidth="1"/>
    <col min="3" max="5" width="20.85546875" bestFit="1" customWidth="1"/>
    <col min="6" max="6" width="20.7109375" bestFit="1" customWidth="1"/>
    <col min="7" max="7" width="22" customWidth="1"/>
    <col min="8" max="8" width="19.42578125" bestFit="1" customWidth="1"/>
    <col min="9" max="9" width="21.7109375" customWidth="1"/>
    <col min="10" max="10" width="17.140625" hidden="1" customWidth="1"/>
    <col min="11" max="11" width="19.28515625" customWidth="1"/>
    <col min="12" max="12" width="15.28515625" customWidth="1"/>
    <col min="13" max="13" width="19.85546875" customWidth="1"/>
    <col min="14" max="14" width="21.42578125" customWidth="1"/>
    <col min="15" max="15" width="14.28515625" customWidth="1"/>
  </cols>
  <sheetData>
    <row r="1" spans="1:14" ht="15.75" x14ac:dyDescent="0.25">
      <c r="A1" s="8" t="s">
        <v>50</v>
      </c>
    </row>
    <row r="2" spans="1:14" x14ac:dyDescent="0.25">
      <c r="A2" s="7" t="s">
        <v>44</v>
      </c>
    </row>
    <row r="4" spans="1:14" ht="15.75" x14ac:dyDescent="0.25">
      <c r="A4" s="8" t="s">
        <v>3</v>
      </c>
    </row>
    <row r="5" spans="1:14" ht="90" x14ac:dyDescent="0.25">
      <c r="A5" s="6" t="s">
        <v>2</v>
      </c>
      <c r="B5" s="1" t="s">
        <v>22</v>
      </c>
      <c r="C5" s="1" t="s">
        <v>45</v>
      </c>
      <c r="D5" s="1" t="s">
        <v>46</v>
      </c>
      <c r="E5" s="1" t="s">
        <v>29</v>
      </c>
      <c r="F5" s="1" t="s">
        <v>0</v>
      </c>
      <c r="G5" s="54" t="s">
        <v>30</v>
      </c>
      <c r="H5" s="1" t="s">
        <v>49</v>
      </c>
      <c r="I5" s="53" t="s">
        <v>47</v>
      </c>
      <c r="K5" s="49" t="s">
        <v>42</v>
      </c>
      <c r="L5" s="9" t="s">
        <v>35</v>
      </c>
      <c r="M5" s="9" t="s">
        <v>37</v>
      </c>
      <c r="N5" s="9" t="s">
        <v>38</v>
      </c>
    </row>
    <row r="6" spans="1:14" ht="15.75" x14ac:dyDescent="0.25">
      <c r="A6" s="6"/>
      <c r="B6" s="11" t="s">
        <v>8</v>
      </c>
      <c r="C6" s="11" t="s">
        <v>8</v>
      </c>
      <c r="D6" s="11" t="s">
        <v>8</v>
      </c>
      <c r="E6" s="11" t="s">
        <v>8</v>
      </c>
      <c r="F6" s="11" t="s">
        <v>9</v>
      </c>
      <c r="G6" s="12" t="s">
        <v>10</v>
      </c>
      <c r="H6" s="1" t="s">
        <v>10</v>
      </c>
      <c r="I6" s="9" t="s">
        <v>10</v>
      </c>
      <c r="K6" s="48" t="s">
        <v>8</v>
      </c>
      <c r="L6" s="48" t="s">
        <v>39</v>
      </c>
      <c r="M6" s="48" t="s">
        <v>10</v>
      </c>
      <c r="N6" s="48" t="s">
        <v>10</v>
      </c>
    </row>
    <row r="7" spans="1:14" ht="15.75" x14ac:dyDescent="0.25">
      <c r="A7" s="6"/>
      <c r="B7" s="1" t="s">
        <v>5</v>
      </c>
      <c r="C7" s="1" t="s">
        <v>1</v>
      </c>
      <c r="D7" s="1" t="s">
        <v>6</v>
      </c>
      <c r="E7" s="1" t="s">
        <v>7</v>
      </c>
      <c r="F7" s="3" t="s">
        <v>11</v>
      </c>
      <c r="G7" s="3" t="s">
        <v>12</v>
      </c>
      <c r="H7" s="3" t="s">
        <v>13</v>
      </c>
      <c r="I7" s="3" t="s">
        <v>34</v>
      </c>
      <c r="K7" s="23" t="s">
        <v>36</v>
      </c>
      <c r="L7" s="23" t="s">
        <v>40</v>
      </c>
      <c r="M7" s="23" t="s">
        <v>43</v>
      </c>
      <c r="N7" s="23" t="s">
        <v>41</v>
      </c>
    </row>
    <row r="8" spans="1:14" ht="15.75" x14ac:dyDescent="0.25">
      <c r="A8" s="5">
        <v>42736</v>
      </c>
      <c r="B8" s="22">
        <v>101489435</v>
      </c>
      <c r="C8" s="22">
        <v>5226762</v>
      </c>
      <c r="D8" s="22"/>
      <c r="E8" s="2">
        <f>B8+C8-D8</f>
        <v>106716197</v>
      </c>
      <c r="F8" s="57">
        <v>8.2269999999999996E-2</v>
      </c>
      <c r="G8" s="4">
        <f t="shared" ref="G8:G19" si="0">E8*F8</f>
        <v>8779541.5271899998</v>
      </c>
      <c r="H8" s="58">
        <f>E28</f>
        <v>8780167.75</v>
      </c>
      <c r="I8" s="10">
        <f>H8-G8</f>
        <v>626.2228100001812</v>
      </c>
      <c r="J8" t="str">
        <f t="shared" ref="J8:J20" si="1">IF(I8&gt;0,"Overcharged","Undercharged")</f>
        <v>Overcharged</v>
      </c>
      <c r="K8" s="50">
        <v>44433015.550092839</v>
      </c>
      <c r="L8" s="51">
        <f>IFERROR(K8/E8,0)</f>
        <v>0.41636618244644569</v>
      </c>
      <c r="M8" s="10">
        <f>I8*L8</f>
        <v>260.73800076066135</v>
      </c>
      <c r="N8" s="10">
        <f>I8-M8</f>
        <v>365.48480923951985</v>
      </c>
    </row>
    <row r="9" spans="1:14" ht="15.75" x14ac:dyDescent="0.25">
      <c r="A9" s="5">
        <v>42767</v>
      </c>
      <c r="B9" s="22">
        <v>87948911</v>
      </c>
      <c r="C9" s="22">
        <v>4231054</v>
      </c>
      <c r="D9" s="22"/>
      <c r="E9" s="2">
        <f t="shared" ref="E9:E19" si="2">B9+C9-D9</f>
        <v>92179965</v>
      </c>
      <c r="F9" s="57">
        <v>8.6389999999999995E-2</v>
      </c>
      <c r="G9" s="4">
        <f t="shared" si="0"/>
        <v>7963427.1763499994</v>
      </c>
      <c r="H9" s="58">
        <f t="shared" ref="H9:H19" si="3">E29</f>
        <v>7963528.8399999999</v>
      </c>
      <c r="I9" s="10">
        <f t="shared" ref="I9:I19" si="4">H9-G9</f>
        <v>101.6636500004679</v>
      </c>
      <c r="J9" t="str">
        <f t="shared" si="1"/>
        <v>Overcharged</v>
      </c>
      <c r="K9" s="50">
        <v>44623166.687757187</v>
      </c>
      <c r="L9" s="51">
        <f t="shared" ref="L9:L19" si="5">IFERROR(K9/E9,0)</f>
        <v>0.48408747701040228</v>
      </c>
      <c r="M9" s="10">
        <f t="shared" ref="M9:M19" si="6">I9*L9</f>
        <v>49.214099832395085</v>
      </c>
      <c r="N9" s="10">
        <f t="shared" ref="N9:N19" si="7">I9-M9</f>
        <v>52.449550168072811</v>
      </c>
    </row>
    <row r="10" spans="1:14" ht="15.75" x14ac:dyDescent="0.25">
      <c r="A10" s="5">
        <v>42795</v>
      </c>
      <c r="B10" s="22">
        <v>93731031</v>
      </c>
      <c r="C10" s="22">
        <v>4288707</v>
      </c>
      <c r="D10" s="22"/>
      <c r="E10" s="2">
        <f t="shared" si="2"/>
        <v>98019738</v>
      </c>
      <c r="F10" s="57">
        <v>7.1349999999999997E-2</v>
      </c>
      <c r="G10" s="4">
        <f t="shared" si="0"/>
        <v>6993708.3062999994</v>
      </c>
      <c r="H10" s="58">
        <f t="shared" si="3"/>
        <v>6993537.8400000008</v>
      </c>
      <c r="I10" s="10">
        <f t="shared" si="4"/>
        <v>-170.46629999857396</v>
      </c>
      <c r="J10" t="str">
        <f>IF(I10&gt;0,"Overcharged","Undercharged")</f>
        <v>Undercharged</v>
      </c>
      <c r="K10" s="50">
        <v>43343004.504533842</v>
      </c>
      <c r="L10" s="51">
        <f t="shared" si="5"/>
        <v>0.4421864961986926</v>
      </c>
      <c r="M10" s="10">
        <f t="shared" si="6"/>
        <v>-75.377895916324618</v>
      </c>
      <c r="N10" s="10">
        <f t="shared" si="7"/>
        <v>-95.08840408224934</v>
      </c>
    </row>
    <row r="11" spans="1:14" ht="15.75" x14ac:dyDescent="0.25">
      <c r="A11" s="5">
        <v>42826</v>
      </c>
      <c r="B11" s="22">
        <v>82371430</v>
      </c>
      <c r="C11" s="22">
        <v>4830410</v>
      </c>
      <c r="D11" s="22"/>
      <c r="E11" s="2">
        <f t="shared" si="2"/>
        <v>87201840</v>
      </c>
      <c r="F11" s="57">
        <v>0.10778</v>
      </c>
      <c r="G11" s="4">
        <f t="shared" si="0"/>
        <v>9398614.315200001</v>
      </c>
      <c r="H11" s="58">
        <f t="shared" si="3"/>
        <v>9393215.3999999985</v>
      </c>
      <c r="I11" s="10">
        <f t="shared" si="4"/>
        <v>-5398.9152000024915</v>
      </c>
      <c r="J11" t="str">
        <f t="shared" si="1"/>
        <v>Undercharged</v>
      </c>
      <c r="K11" s="50">
        <v>40516624.468781829</v>
      </c>
      <c r="L11" s="51">
        <f t="shared" si="5"/>
        <v>0.46463038473479262</v>
      </c>
      <c r="M11" s="10">
        <f t="shared" si="6"/>
        <v>-2508.5000465276776</v>
      </c>
      <c r="N11" s="10">
        <f t="shared" si="7"/>
        <v>-2890.4151534748139</v>
      </c>
    </row>
    <row r="12" spans="1:14" ht="15.75" x14ac:dyDescent="0.25">
      <c r="A12" s="5">
        <v>42856</v>
      </c>
      <c r="B12" s="22">
        <v>85426218</v>
      </c>
      <c r="C12" s="22">
        <v>3963517</v>
      </c>
      <c r="D12" s="22"/>
      <c r="E12" s="2">
        <f t="shared" si="2"/>
        <v>89389735</v>
      </c>
      <c r="F12" s="57">
        <v>0.12307</v>
      </c>
      <c r="G12" s="4">
        <f t="shared" si="0"/>
        <v>11001194.686449999</v>
      </c>
      <c r="H12" s="58">
        <f t="shared" si="3"/>
        <v>10998599.809999997</v>
      </c>
      <c r="I12" s="10">
        <f t="shared" si="4"/>
        <v>-2594.8764500021935</v>
      </c>
      <c r="J12" t="str">
        <f t="shared" si="1"/>
        <v>Undercharged</v>
      </c>
      <c r="K12" s="50">
        <v>38285836.652448043</v>
      </c>
      <c r="L12" s="51">
        <f t="shared" si="5"/>
        <v>0.42830238452377156</v>
      </c>
      <c r="M12" s="10">
        <f t="shared" si="6"/>
        <v>-1111.3917710805188</v>
      </c>
      <c r="N12" s="10">
        <f t="shared" si="7"/>
        <v>-1483.4846789216747</v>
      </c>
    </row>
    <row r="13" spans="1:14" ht="15.75" x14ac:dyDescent="0.25">
      <c r="A13" s="5">
        <v>42887</v>
      </c>
      <c r="B13" s="22">
        <v>95075738</v>
      </c>
      <c r="C13" s="22">
        <v>4016690</v>
      </c>
      <c r="D13" s="22"/>
      <c r="E13" s="2">
        <f t="shared" si="2"/>
        <v>99092428</v>
      </c>
      <c r="F13" s="57">
        <v>0.11848</v>
      </c>
      <c r="G13" s="4">
        <f t="shared" si="0"/>
        <v>11740470.869440001</v>
      </c>
      <c r="H13" s="58">
        <f t="shared" si="3"/>
        <v>11263225.000000002</v>
      </c>
      <c r="I13" s="10">
        <f t="shared" si="4"/>
        <v>-477245.86943999864</v>
      </c>
      <c r="J13" t="str">
        <f t="shared" si="1"/>
        <v>Undercharged</v>
      </c>
      <c r="K13" s="50">
        <v>46025795.487399094</v>
      </c>
      <c r="L13" s="51">
        <f t="shared" si="5"/>
        <v>0.46447338526611837</v>
      </c>
      <c r="M13" s="10">
        <f t="shared" si="6"/>
        <v>-221668.0045830681</v>
      </c>
      <c r="N13" s="10">
        <f t="shared" si="7"/>
        <v>-255577.86485693054</v>
      </c>
    </row>
    <row r="14" spans="1:14" ht="15.75" x14ac:dyDescent="0.25">
      <c r="A14" s="5">
        <v>42917</v>
      </c>
      <c r="B14" s="22">
        <v>119437374.563719</v>
      </c>
      <c r="C14" s="22">
        <v>4206468</v>
      </c>
      <c r="D14" s="22">
        <v>10075721.563719001</v>
      </c>
      <c r="E14" s="2">
        <f t="shared" si="2"/>
        <v>113568121</v>
      </c>
      <c r="F14" s="57">
        <v>0.1128</v>
      </c>
      <c r="G14" s="4">
        <f t="shared" si="0"/>
        <v>12810484.048799999</v>
      </c>
      <c r="H14" s="58">
        <f t="shared" si="3"/>
        <v>13140632.57</v>
      </c>
      <c r="I14" s="10">
        <f t="shared" si="4"/>
        <v>330148.52120000124</v>
      </c>
      <c r="J14" t="str">
        <f t="shared" si="1"/>
        <v>Overcharged</v>
      </c>
      <c r="K14" s="50">
        <v>55945806.048215948</v>
      </c>
      <c r="L14" s="51">
        <f t="shared" si="5"/>
        <v>0.49261892823088926</v>
      </c>
      <c r="M14" s="10">
        <f t="shared" si="6"/>
        <v>162637.41067055764</v>
      </c>
      <c r="N14" s="10">
        <f t="shared" si="7"/>
        <v>167511.1105294436</v>
      </c>
    </row>
    <row r="15" spans="1:14" ht="15.75" x14ac:dyDescent="0.25">
      <c r="A15" s="5">
        <v>42948</v>
      </c>
      <c r="B15" s="22">
        <v>106161870.540084</v>
      </c>
      <c r="C15" s="22">
        <v>3234481</v>
      </c>
      <c r="D15" s="22">
        <v>10387392.540084001</v>
      </c>
      <c r="E15" s="2">
        <f t="shared" si="2"/>
        <v>99008959</v>
      </c>
      <c r="F15" s="57">
        <v>0.10109</v>
      </c>
      <c r="G15" s="4">
        <f t="shared" si="0"/>
        <v>10008815.665309999</v>
      </c>
      <c r="H15" s="58">
        <f t="shared" si="3"/>
        <v>10003380.08</v>
      </c>
      <c r="I15" s="10">
        <f t="shared" si="4"/>
        <v>-5435.5853099990636</v>
      </c>
      <c r="J15" t="str">
        <f t="shared" si="1"/>
        <v>Undercharged</v>
      </c>
      <c r="K15" s="50">
        <v>53240374.326573029</v>
      </c>
      <c r="L15" s="51">
        <f t="shared" si="5"/>
        <v>0.53773289674294045</v>
      </c>
      <c r="M15" s="10">
        <f t="shared" si="6"/>
        <v>-2922.8930342391704</v>
      </c>
      <c r="N15" s="10">
        <f t="shared" si="7"/>
        <v>-2512.6922757598932</v>
      </c>
    </row>
    <row r="16" spans="1:14" ht="15.75" x14ac:dyDescent="0.25">
      <c r="A16" s="5">
        <v>42979</v>
      </c>
      <c r="B16" s="22">
        <v>94191225.851788998</v>
      </c>
      <c r="C16" s="22">
        <v>3668563</v>
      </c>
      <c r="D16" s="22">
        <v>9538885.8517890014</v>
      </c>
      <c r="E16" s="2">
        <f t="shared" si="2"/>
        <v>88320903</v>
      </c>
      <c r="F16" s="57">
        <v>8.8639999999999997E-2</v>
      </c>
      <c r="G16" s="4">
        <f t="shared" si="0"/>
        <v>7828764.8419199996</v>
      </c>
      <c r="H16" s="58">
        <f t="shared" si="3"/>
        <v>7828097.8899999987</v>
      </c>
      <c r="I16" s="10">
        <f t="shared" si="4"/>
        <v>-666.95192000083625</v>
      </c>
      <c r="J16" t="str">
        <f t="shared" si="1"/>
        <v>Undercharged</v>
      </c>
      <c r="K16" s="50">
        <v>45818377.829048939</v>
      </c>
      <c r="L16" s="51">
        <f t="shared" si="5"/>
        <v>0.51877161886636214</v>
      </c>
      <c r="M16" s="10">
        <f t="shared" si="6"/>
        <v>-345.99572724486228</v>
      </c>
      <c r="N16" s="10">
        <f t="shared" si="7"/>
        <v>-320.95619275597397</v>
      </c>
    </row>
    <row r="17" spans="1:14" ht="15.75" x14ac:dyDescent="0.25">
      <c r="A17" s="5">
        <v>43009</v>
      </c>
      <c r="B17" s="22">
        <v>86146945.891059995</v>
      </c>
      <c r="C17" s="22">
        <v>2902664</v>
      </c>
      <c r="D17" s="22">
        <v>9467316.8910600003</v>
      </c>
      <c r="E17" s="2">
        <f t="shared" si="2"/>
        <v>79582293</v>
      </c>
      <c r="F17" s="57">
        <v>0.12562999999999999</v>
      </c>
      <c r="G17" s="4">
        <f t="shared" si="0"/>
        <v>9997923.4695899989</v>
      </c>
      <c r="H17" s="58">
        <f t="shared" si="3"/>
        <v>9997984.8000000007</v>
      </c>
      <c r="I17" s="10">
        <f t="shared" si="4"/>
        <v>61.330410001799464</v>
      </c>
      <c r="J17" t="str">
        <f t="shared" si="1"/>
        <v>Overcharged</v>
      </c>
      <c r="K17" s="50">
        <v>41381634.366512991</v>
      </c>
      <c r="L17" s="51">
        <f t="shared" si="5"/>
        <v>0.51998544910628541</v>
      </c>
      <c r="M17" s="10">
        <f t="shared" si="6"/>
        <v>31.890920788658313</v>
      </c>
      <c r="N17" s="10">
        <f t="shared" si="7"/>
        <v>29.439489213141151</v>
      </c>
    </row>
    <row r="18" spans="1:14" ht="15.75" x14ac:dyDescent="0.25">
      <c r="A18" s="5">
        <v>43040</v>
      </c>
      <c r="B18" s="22">
        <v>92528401.187383994</v>
      </c>
      <c r="C18" s="22">
        <v>4717832</v>
      </c>
      <c r="D18" s="22">
        <v>9068387.187384</v>
      </c>
      <c r="E18" s="2">
        <f t="shared" si="2"/>
        <v>88177846</v>
      </c>
      <c r="F18" s="57">
        <v>9.7040000000000001E-2</v>
      </c>
      <c r="G18" s="4">
        <f t="shared" si="0"/>
        <v>8556778.1758399997</v>
      </c>
      <c r="H18" s="58">
        <f t="shared" si="3"/>
        <v>8584355.1699999999</v>
      </c>
      <c r="I18" s="10">
        <f t="shared" si="4"/>
        <v>27576.994160000235</v>
      </c>
      <c r="J18" t="str">
        <f t="shared" si="1"/>
        <v>Overcharged</v>
      </c>
      <c r="K18" s="50">
        <v>41377986.27032683</v>
      </c>
      <c r="L18" s="51">
        <f t="shared" si="5"/>
        <v>0.46925603365642238</v>
      </c>
      <c r="M18" s="10">
        <f t="shared" si="6"/>
        <v>12940.670899688033</v>
      </c>
      <c r="N18" s="10">
        <f t="shared" si="7"/>
        <v>14636.323260312201</v>
      </c>
    </row>
    <row r="19" spans="1:14" ht="15.75" x14ac:dyDescent="0.25">
      <c r="A19" s="5">
        <v>43070</v>
      </c>
      <c r="B19" s="22">
        <v>100534453.14244001</v>
      </c>
      <c r="C19" s="22">
        <v>4233651</v>
      </c>
      <c r="D19" s="22">
        <v>8362560.1424399996</v>
      </c>
      <c r="E19" s="2">
        <f t="shared" si="2"/>
        <v>96405544</v>
      </c>
      <c r="F19" s="57">
        <v>9.2069999999999999E-2</v>
      </c>
      <c r="G19" s="4">
        <f t="shared" si="0"/>
        <v>8876058.4360799994</v>
      </c>
      <c r="H19" s="58">
        <f t="shared" si="3"/>
        <v>8880383.5299999993</v>
      </c>
      <c r="I19" s="10">
        <f t="shared" si="4"/>
        <v>4325.0939199998975</v>
      </c>
      <c r="J19" t="str">
        <f t="shared" si="1"/>
        <v>Overcharged</v>
      </c>
      <c r="K19" s="50">
        <v>56337751.128879905</v>
      </c>
      <c r="L19" s="51">
        <f t="shared" si="5"/>
        <v>0.58438289740764182</v>
      </c>
      <c r="M19" s="10">
        <f t="shared" si="6"/>
        <v>2527.5109165297154</v>
      </c>
      <c r="N19" s="10">
        <f t="shared" si="7"/>
        <v>1797.5830034701821</v>
      </c>
    </row>
    <row r="20" spans="1:14" ht="15.75" x14ac:dyDescent="0.25">
      <c r="A20" s="13" t="s">
        <v>4</v>
      </c>
      <c r="B20" s="14">
        <f>SUM(B8:B19)</f>
        <v>1145043034.176476</v>
      </c>
      <c r="C20" s="14">
        <f>SUM(C8:C19)</f>
        <v>49520799</v>
      </c>
      <c r="D20" s="14">
        <f>SUM(D8:D19)</f>
        <v>56900264.176476002</v>
      </c>
      <c r="E20" s="14">
        <f>SUM(E8:E19)</f>
        <v>1137663569</v>
      </c>
      <c r="F20" s="42"/>
      <c r="G20" s="55">
        <f>SUM(G8:G19)</f>
        <v>113955781.51846999</v>
      </c>
      <c r="H20" s="52">
        <f>SUM(H8:H19)</f>
        <v>113827108.67999999</v>
      </c>
      <c r="I20" s="56">
        <f>SUM(I8:I19)</f>
        <v>-128672.83846999798</v>
      </c>
      <c r="J20" t="str">
        <f t="shared" si="1"/>
        <v>Undercharged</v>
      </c>
      <c r="K20" s="14">
        <f>SUM(K8:K19)</f>
        <v>551329373.32057047</v>
      </c>
      <c r="L20" s="43"/>
      <c r="M20" s="52">
        <f>SUM(M8:M19)</f>
        <v>-50184.727549919538</v>
      </c>
      <c r="N20" s="52">
        <f>SUM(N8:N19)</f>
        <v>-78488.110920078441</v>
      </c>
    </row>
    <row r="21" spans="1:14" s="47" customFormat="1" ht="15.75" x14ac:dyDescent="0.25">
      <c r="A21" s="44"/>
      <c r="B21" s="45"/>
      <c r="C21" s="45"/>
      <c r="D21" s="45"/>
      <c r="E21" s="45"/>
      <c r="F21" s="45"/>
      <c r="G21" s="46"/>
      <c r="H21" s="46"/>
      <c r="I21" s="46"/>
    </row>
    <row r="22" spans="1:14" s="47" customFormat="1" ht="15.75" x14ac:dyDescent="0.25">
      <c r="A22" s="60" t="s">
        <v>21</v>
      </c>
      <c r="B22" s="45"/>
      <c r="C22" s="45"/>
      <c r="D22" s="45"/>
      <c r="E22" s="45"/>
      <c r="F22" s="45"/>
      <c r="G22" s="46"/>
      <c r="H22" s="46"/>
      <c r="I22" s="46"/>
    </row>
    <row r="23" spans="1:14" s="47" customFormat="1" ht="15.75" x14ac:dyDescent="0.25">
      <c r="A23" s="59" t="s">
        <v>15</v>
      </c>
      <c r="B23" s="45"/>
      <c r="C23" s="45"/>
      <c r="D23" s="45"/>
      <c r="E23" s="45"/>
      <c r="F23" s="45"/>
      <c r="G23" s="46"/>
      <c r="H23" s="46"/>
      <c r="I23" s="46"/>
    </row>
    <row r="24" spans="1:14" x14ac:dyDescent="0.25">
      <c r="A24" s="15" t="s">
        <v>16</v>
      </c>
    </row>
    <row r="25" spans="1:14" x14ac:dyDescent="0.25">
      <c r="A25" s="25"/>
    </row>
    <row r="26" spans="1:14" s="16" customFormat="1" ht="63" x14ac:dyDescent="0.25">
      <c r="A26" s="17"/>
      <c r="B26" s="3" t="s">
        <v>17</v>
      </c>
      <c r="C26" s="3" t="s">
        <v>32</v>
      </c>
      <c r="D26" s="3" t="s">
        <v>18</v>
      </c>
      <c r="E26" s="3" t="s">
        <v>20</v>
      </c>
      <c r="F26" s="3" t="s">
        <v>48</v>
      </c>
      <c r="G26" s="3" t="s">
        <v>14</v>
      </c>
      <c r="H26" s="34"/>
      <c r="I26" s="35"/>
    </row>
    <row r="27" spans="1:14" s="16" customFormat="1" ht="15.75" x14ac:dyDescent="0.25">
      <c r="A27" s="17"/>
      <c r="B27" s="3" t="s">
        <v>5</v>
      </c>
      <c r="C27" s="3" t="s">
        <v>1</v>
      </c>
      <c r="D27" s="3" t="s">
        <v>6</v>
      </c>
      <c r="E27" s="3" t="s">
        <v>7</v>
      </c>
      <c r="F27" s="3" t="s">
        <v>11</v>
      </c>
      <c r="G27" s="3" t="s">
        <v>19</v>
      </c>
      <c r="H27" s="34"/>
      <c r="I27" s="35"/>
    </row>
    <row r="28" spans="1:14" ht="15.75" x14ac:dyDescent="0.25">
      <c r="A28" s="5">
        <v>42736</v>
      </c>
      <c r="B28" s="27">
        <v>8827080.1400000006</v>
      </c>
      <c r="C28" s="27">
        <v>9064028.1999999993</v>
      </c>
      <c r="D28" s="27">
        <v>9110940.5899999999</v>
      </c>
      <c r="E28" s="28">
        <f>B28+C28-D28</f>
        <v>8780167.75</v>
      </c>
      <c r="F28" s="61">
        <f>G8</f>
        <v>8779541.5271899998</v>
      </c>
      <c r="G28" s="28">
        <f t="shared" ref="G28:G39" si="8">E28-F28</f>
        <v>626.2228100001812</v>
      </c>
      <c r="H28" s="36"/>
      <c r="I28" s="37"/>
    </row>
    <row r="29" spans="1:14" ht="15.75" x14ac:dyDescent="0.25">
      <c r="A29" s="5">
        <v>42767</v>
      </c>
      <c r="B29" s="27">
        <v>7963746.46</v>
      </c>
      <c r="C29" s="27">
        <v>8826862.5200000014</v>
      </c>
      <c r="D29" s="27">
        <f>B28</f>
        <v>8827080.1400000006</v>
      </c>
      <c r="E29" s="28">
        <f t="shared" ref="E29:E39" si="9">B29+C29-D29</f>
        <v>7963528.8399999999</v>
      </c>
      <c r="F29" s="61">
        <f t="shared" ref="F29:F39" si="10">G9</f>
        <v>7963427.1763499994</v>
      </c>
      <c r="G29" s="28">
        <f t="shared" si="8"/>
        <v>101.6636500004679</v>
      </c>
      <c r="H29" s="36"/>
      <c r="I29" s="37"/>
    </row>
    <row r="30" spans="1:14" ht="15.75" x14ac:dyDescent="0.25">
      <c r="A30" s="5">
        <v>42795</v>
      </c>
      <c r="B30" s="27">
        <v>6993465.8600000003</v>
      </c>
      <c r="C30" s="27">
        <v>7963818.4400000004</v>
      </c>
      <c r="D30" s="27">
        <f t="shared" ref="D30:D39" si="11">B29</f>
        <v>7963746.46</v>
      </c>
      <c r="E30" s="28">
        <f t="shared" si="9"/>
        <v>6993537.8400000008</v>
      </c>
      <c r="F30" s="61">
        <f t="shared" si="10"/>
        <v>6993708.3062999994</v>
      </c>
      <c r="G30" s="28">
        <f t="shared" si="8"/>
        <v>-170.46629999857396</v>
      </c>
      <c r="H30" s="36"/>
      <c r="I30" s="37"/>
    </row>
    <row r="31" spans="1:14" ht="15.75" x14ac:dyDescent="0.25">
      <c r="A31" s="5">
        <v>42826</v>
      </c>
      <c r="B31" s="27">
        <v>9393186.5999999996</v>
      </c>
      <c r="C31" s="27">
        <v>6993494.6600000001</v>
      </c>
      <c r="D31" s="27">
        <f t="shared" si="11"/>
        <v>6993465.8600000003</v>
      </c>
      <c r="E31" s="28">
        <f t="shared" si="9"/>
        <v>9393215.3999999985</v>
      </c>
      <c r="F31" s="61">
        <f t="shared" si="10"/>
        <v>9398614.315200001</v>
      </c>
      <c r="G31" s="28">
        <f t="shared" si="8"/>
        <v>-5398.9152000024915</v>
      </c>
      <c r="H31" s="36"/>
      <c r="I31" s="37"/>
    </row>
    <row r="32" spans="1:14" ht="15.75" x14ac:dyDescent="0.25">
      <c r="A32" s="5">
        <v>42856</v>
      </c>
      <c r="B32" s="27">
        <v>10982364.029999999</v>
      </c>
      <c r="C32" s="27">
        <v>9409422.379999999</v>
      </c>
      <c r="D32" s="27">
        <f t="shared" si="11"/>
        <v>9393186.5999999996</v>
      </c>
      <c r="E32" s="28">
        <f t="shared" si="9"/>
        <v>10998599.809999997</v>
      </c>
      <c r="F32" s="61">
        <f t="shared" si="10"/>
        <v>11001194.686449999</v>
      </c>
      <c r="G32" s="28">
        <f t="shared" si="8"/>
        <v>-2594.8764500021935</v>
      </c>
      <c r="H32" s="36"/>
      <c r="I32" s="37"/>
    </row>
    <row r="33" spans="1:9" ht="15.75" x14ac:dyDescent="0.25">
      <c r="A33" s="5">
        <v>42887</v>
      </c>
      <c r="B33" s="27">
        <v>11262765.449999999</v>
      </c>
      <c r="C33" s="27">
        <v>10982823.58</v>
      </c>
      <c r="D33" s="27">
        <f t="shared" si="11"/>
        <v>10982364.029999999</v>
      </c>
      <c r="E33" s="28">
        <f t="shared" si="9"/>
        <v>11263225.000000002</v>
      </c>
      <c r="F33" s="61">
        <f t="shared" si="10"/>
        <v>11740470.869440001</v>
      </c>
      <c r="G33" s="28">
        <f t="shared" si="8"/>
        <v>-477245.86943999864</v>
      </c>
      <c r="H33" s="36"/>
      <c r="I33" s="37"/>
    </row>
    <row r="34" spans="1:9" ht="15.75" x14ac:dyDescent="0.25">
      <c r="A34" s="5">
        <v>42917</v>
      </c>
      <c r="B34" s="27">
        <v>11889620.380000001</v>
      </c>
      <c r="C34" s="27">
        <v>12513777.639999999</v>
      </c>
      <c r="D34" s="27">
        <f t="shared" si="11"/>
        <v>11262765.449999999</v>
      </c>
      <c r="E34" s="28">
        <f t="shared" si="9"/>
        <v>13140632.57</v>
      </c>
      <c r="F34" s="61">
        <f t="shared" si="10"/>
        <v>12810484.048799999</v>
      </c>
      <c r="G34" s="28">
        <f t="shared" si="8"/>
        <v>330148.52120000124</v>
      </c>
      <c r="H34" s="36"/>
      <c r="I34" s="37"/>
    </row>
    <row r="35" spans="1:9" ht="15.75" x14ac:dyDescent="0.25">
      <c r="A35" s="5">
        <v>42948</v>
      </c>
      <c r="B35" s="27">
        <v>10003314.619999999</v>
      </c>
      <c r="C35" s="27">
        <v>11889685.840000002</v>
      </c>
      <c r="D35" s="27">
        <f t="shared" si="11"/>
        <v>11889620.380000001</v>
      </c>
      <c r="E35" s="28">
        <f t="shared" si="9"/>
        <v>10003380.08</v>
      </c>
      <c r="F35" s="61">
        <f t="shared" si="10"/>
        <v>10008815.665309999</v>
      </c>
      <c r="G35" s="28">
        <f t="shared" si="8"/>
        <v>-5435.5853099990636</v>
      </c>
      <c r="H35" s="36"/>
      <c r="I35" s="37"/>
    </row>
    <row r="36" spans="1:9" ht="15.75" x14ac:dyDescent="0.25">
      <c r="A36" s="5">
        <v>42979</v>
      </c>
      <c r="B36" s="27">
        <v>7827010.7199999997</v>
      </c>
      <c r="C36" s="27">
        <v>10004401.789999999</v>
      </c>
      <c r="D36" s="27">
        <f t="shared" si="11"/>
        <v>10003314.619999999</v>
      </c>
      <c r="E36" s="28">
        <f t="shared" si="9"/>
        <v>7828097.8899999987</v>
      </c>
      <c r="F36" s="61">
        <f t="shared" si="10"/>
        <v>7828764.8419199996</v>
      </c>
      <c r="G36" s="28">
        <f t="shared" si="8"/>
        <v>-666.95192000083625</v>
      </c>
      <c r="H36" s="36"/>
      <c r="I36" s="37"/>
    </row>
    <row r="37" spans="1:9" ht="15.75" x14ac:dyDescent="0.25">
      <c r="A37" s="5">
        <v>43009</v>
      </c>
      <c r="B37" s="27">
        <v>9998285.0600000005</v>
      </c>
      <c r="C37" s="27">
        <v>7826710.46</v>
      </c>
      <c r="D37" s="27">
        <f t="shared" si="11"/>
        <v>7827010.7199999997</v>
      </c>
      <c r="E37" s="28">
        <f t="shared" si="9"/>
        <v>9997984.8000000007</v>
      </c>
      <c r="F37" s="61">
        <f t="shared" si="10"/>
        <v>9997923.4695899989</v>
      </c>
      <c r="G37" s="28">
        <f t="shared" si="8"/>
        <v>61.330410001799464</v>
      </c>
      <c r="H37" s="36"/>
      <c r="I37" s="37"/>
    </row>
    <row r="38" spans="1:9" ht="15.75" x14ac:dyDescent="0.25">
      <c r="A38" s="5">
        <v>43040</v>
      </c>
      <c r="B38" s="27">
        <v>8582308.0299999993</v>
      </c>
      <c r="C38" s="27">
        <v>10000332.200000001</v>
      </c>
      <c r="D38" s="27">
        <f t="shared" si="11"/>
        <v>9998285.0600000005</v>
      </c>
      <c r="E38" s="28">
        <f t="shared" si="9"/>
        <v>8584355.1699999999</v>
      </c>
      <c r="F38" s="61">
        <f t="shared" si="10"/>
        <v>8556778.1758399997</v>
      </c>
      <c r="G38" s="28">
        <f t="shared" si="8"/>
        <v>27576.994160000235</v>
      </c>
      <c r="H38" s="36"/>
      <c r="I38" s="37"/>
    </row>
    <row r="39" spans="1:9" ht="15.75" x14ac:dyDescent="0.25">
      <c r="A39" s="5">
        <v>43070</v>
      </c>
      <c r="B39" s="27">
        <v>8880222.6999999993</v>
      </c>
      <c r="C39" s="27">
        <v>8582468.8599999994</v>
      </c>
      <c r="D39" s="27">
        <f t="shared" si="11"/>
        <v>8582308.0299999993</v>
      </c>
      <c r="E39" s="28">
        <f t="shared" si="9"/>
        <v>8880383.5299999993</v>
      </c>
      <c r="F39" s="61">
        <f t="shared" si="10"/>
        <v>8876058.4360799994</v>
      </c>
      <c r="G39" s="28">
        <f t="shared" si="8"/>
        <v>4325.0939199998975</v>
      </c>
      <c r="H39" s="36"/>
      <c r="I39" s="37"/>
    </row>
    <row r="40" spans="1:9" s="20" customFormat="1" ht="15.75" x14ac:dyDescent="0.25">
      <c r="A40" s="13" t="s">
        <v>4</v>
      </c>
      <c r="B40" s="29">
        <f>SUM(B28:B39)</f>
        <v>112603370.05000001</v>
      </c>
      <c r="C40" s="29">
        <f t="shared" ref="C40:E40" si="12">SUM(C28:C39)</f>
        <v>114057826.57000001</v>
      </c>
      <c r="D40" s="29">
        <f t="shared" si="12"/>
        <v>112834087.94</v>
      </c>
      <c r="E40" s="29">
        <f t="shared" si="12"/>
        <v>113827108.67999999</v>
      </c>
      <c r="F40" s="30">
        <f>SUM(F28:F39)</f>
        <v>113955781.51846999</v>
      </c>
      <c r="G40" s="30">
        <f>SUM(G28:G39)</f>
        <v>-128672.83846999798</v>
      </c>
      <c r="H40" s="38"/>
      <c r="I40" s="39"/>
    </row>
    <row r="41" spans="1:9" x14ac:dyDescent="0.25">
      <c r="F41" s="33"/>
      <c r="G41" s="24"/>
      <c r="H41" s="36"/>
      <c r="I41" s="40"/>
    </row>
    <row r="42" spans="1:9" ht="15.75" x14ac:dyDescent="0.25">
      <c r="A42" s="8" t="s">
        <v>23</v>
      </c>
      <c r="F42" s="33"/>
      <c r="G42" s="33"/>
      <c r="H42" s="36"/>
      <c r="I42" s="40"/>
    </row>
    <row r="43" spans="1:9" x14ac:dyDescent="0.25">
      <c r="F43" s="33"/>
      <c r="G43" s="24"/>
      <c r="H43" s="41"/>
      <c r="I43" s="40"/>
    </row>
    <row r="44" spans="1:9" ht="63" x14ac:dyDescent="0.25">
      <c r="A44" s="17"/>
      <c r="B44" s="3" t="s">
        <v>24</v>
      </c>
      <c r="C44" s="3" t="s">
        <v>33</v>
      </c>
      <c r="D44" s="3" t="s">
        <v>25</v>
      </c>
      <c r="E44" s="3" t="s">
        <v>26</v>
      </c>
      <c r="F44" s="1" t="s">
        <v>27</v>
      </c>
      <c r="G44" s="23" t="s">
        <v>31</v>
      </c>
    </row>
    <row r="45" spans="1:9" ht="15.75" x14ac:dyDescent="0.25">
      <c r="A45" s="17"/>
      <c r="B45" s="3" t="s">
        <v>5</v>
      </c>
      <c r="C45" s="3" t="s">
        <v>1</v>
      </c>
      <c r="D45" s="3" t="s">
        <v>6</v>
      </c>
      <c r="E45" s="3" t="s">
        <v>7</v>
      </c>
      <c r="F45" s="23" t="s">
        <v>11</v>
      </c>
      <c r="G45" s="23" t="s">
        <v>28</v>
      </c>
    </row>
    <row r="46" spans="1:9" ht="15.75" x14ac:dyDescent="0.25">
      <c r="A46" s="5">
        <v>42736</v>
      </c>
      <c r="B46" s="21">
        <v>106716197</v>
      </c>
      <c r="C46" s="21">
        <v>104661627.00000001</v>
      </c>
      <c r="D46" s="21">
        <v>104661627.00000001</v>
      </c>
      <c r="E46" s="18">
        <f>B46+C46-D46</f>
        <v>106716196.99999999</v>
      </c>
      <c r="F46" s="31">
        <f t="shared" ref="F46:F57" si="13">E8</f>
        <v>106716197</v>
      </c>
      <c r="G46" s="32">
        <f t="shared" ref="G46:G58" si="14">E46-F46</f>
        <v>0</v>
      </c>
    </row>
    <row r="47" spans="1:9" ht="15.75" x14ac:dyDescent="0.25">
      <c r="A47" s="5">
        <v>42767</v>
      </c>
      <c r="B47" s="21">
        <v>92179965</v>
      </c>
      <c r="C47" s="21">
        <f>E8</f>
        <v>106716197</v>
      </c>
      <c r="D47" s="21">
        <f>B46</f>
        <v>106716197</v>
      </c>
      <c r="E47" s="18">
        <f t="shared" ref="E47:E57" si="15">B47+C47-D47</f>
        <v>92179965</v>
      </c>
      <c r="F47" s="31">
        <f t="shared" si="13"/>
        <v>92179965</v>
      </c>
      <c r="G47" s="32">
        <f t="shared" si="14"/>
        <v>0</v>
      </c>
    </row>
    <row r="48" spans="1:9" ht="15.75" x14ac:dyDescent="0.25">
      <c r="A48" s="5">
        <v>42795</v>
      </c>
      <c r="B48" s="21">
        <v>98019738</v>
      </c>
      <c r="C48" s="21">
        <f t="shared" ref="C48:C57" si="16">E9</f>
        <v>92179965</v>
      </c>
      <c r="D48" s="21">
        <f t="shared" ref="D48:D57" si="17">B47</f>
        <v>92179965</v>
      </c>
      <c r="E48" s="18">
        <f t="shared" si="15"/>
        <v>98019738</v>
      </c>
      <c r="F48" s="31">
        <f t="shared" si="13"/>
        <v>98019738</v>
      </c>
      <c r="G48" s="32">
        <f t="shared" si="14"/>
        <v>0</v>
      </c>
    </row>
    <row r="49" spans="1:8" ht="15.75" x14ac:dyDescent="0.25">
      <c r="A49" s="5">
        <v>42826</v>
      </c>
      <c r="B49" s="21">
        <v>87201840</v>
      </c>
      <c r="C49" s="21">
        <f t="shared" si="16"/>
        <v>98019738</v>
      </c>
      <c r="D49" s="21">
        <f t="shared" si="17"/>
        <v>98019738</v>
      </c>
      <c r="E49" s="18">
        <f t="shared" si="15"/>
        <v>87201840</v>
      </c>
      <c r="F49" s="31">
        <f t="shared" si="13"/>
        <v>87201840</v>
      </c>
      <c r="G49" s="32">
        <f t="shared" si="14"/>
        <v>0</v>
      </c>
    </row>
    <row r="50" spans="1:8" ht="15.75" x14ac:dyDescent="0.25">
      <c r="A50" s="5">
        <v>42856</v>
      </c>
      <c r="B50" s="21">
        <v>89389734.999999985</v>
      </c>
      <c r="C50" s="21">
        <f t="shared" si="16"/>
        <v>87201840</v>
      </c>
      <c r="D50" s="21">
        <f t="shared" si="17"/>
        <v>87201840</v>
      </c>
      <c r="E50" s="18">
        <f t="shared" si="15"/>
        <v>89389735</v>
      </c>
      <c r="F50" s="31">
        <f t="shared" si="13"/>
        <v>89389735</v>
      </c>
      <c r="G50" s="32">
        <f t="shared" si="14"/>
        <v>0</v>
      </c>
    </row>
    <row r="51" spans="1:8" ht="15.75" x14ac:dyDescent="0.25">
      <c r="A51" s="5">
        <v>42887</v>
      </c>
      <c r="B51" s="21">
        <v>95075738</v>
      </c>
      <c r="C51" s="21">
        <f t="shared" si="16"/>
        <v>89389735</v>
      </c>
      <c r="D51" s="21">
        <f t="shared" si="17"/>
        <v>89389734.999999985</v>
      </c>
      <c r="E51" s="18">
        <f t="shared" si="15"/>
        <v>95075738.000000015</v>
      </c>
      <c r="F51" s="31">
        <f t="shared" si="13"/>
        <v>99092428</v>
      </c>
      <c r="G51" s="32">
        <f t="shared" si="14"/>
        <v>-4016689.9999999851</v>
      </c>
    </row>
    <row r="52" spans="1:8" ht="15.75" x14ac:dyDescent="0.25">
      <c r="A52" s="5">
        <v>42917</v>
      </c>
      <c r="B52" s="21">
        <v>113568121</v>
      </c>
      <c r="C52" s="21">
        <f t="shared" si="16"/>
        <v>99092428</v>
      </c>
      <c r="D52" s="21">
        <f t="shared" si="17"/>
        <v>95075738</v>
      </c>
      <c r="E52" s="18">
        <f t="shared" si="15"/>
        <v>117584811</v>
      </c>
      <c r="F52" s="31">
        <f t="shared" si="13"/>
        <v>113568121</v>
      </c>
      <c r="G52" s="32">
        <f t="shared" si="14"/>
        <v>4016690</v>
      </c>
    </row>
    <row r="53" spans="1:8" ht="15.75" x14ac:dyDescent="0.25">
      <c r="A53" s="5">
        <v>42948</v>
      </c>
      <c r="B53" s="21">
        <v>99008959</v>
      </c>
      <c r="C53" s="21">
        <f t="shared" si="16"/>
        <v>113568121</v>
      </c>
      <c r="D53" s="21">
        <f t="shared" si="17"/>
        <v>113568121</v>
      </c>
      <c r="E53" s="18">
        <f t="shared" si="15"/>
        <v>99008959</v>
      </c>
      <c r="F53" s="31">
        <f t="shared" si="13"/>
        <v>99008959</v>
      </c>
      <c r="G53" s="32">
        <f t="shared" si="14"/>
        <v>0</v>
      </c>
    </row>
    <row r="54" spans="1:8" ht="15.75" x14ac:dyDescent="0.25">
      <c r="A54" s="5">
        <v>42979</v>
      </c>
      <c r="B54" s="21">
        <v>88320902.999999985</v>
      </c>
      <c r="C54" s="21">
        <f t="shared" si="16"/>
        <v>99008959</v>
      </c>
      <c r="D54" s="21">
        <f t="shared" si="17"/>
        <v>99008959</v>
      </c>
      <c r="E54" s="18">
        <f t="shared" si="15"/>
        <v>88320903</v>
      </c>
      <c r="F54" s="31">
        <f t="shared" si="13"/>
        <v>88320903</v>
      </c>
      <c r="G54" s="32">
        <f t="shared" si="14"/>
        <v>0</v>
      </c>
    </row>
    <row r="55" spans="1:8" ht="15.75" x14ac:dyDescent="0.25">
      <c r="A55" s="5">
        <v>43009</v>
      </c>
      <c r="B55" s="21">
        <v>79582293</v>
      </c>
      <c r="C55" s="21">
        <f t="shared" si="16"/>
        <v>88320903</v>
      </c>
      <c r="D55" s="21">
        <f t="shared" si="17"/>
        <v>88320902.999999985</v>
      </c>
      <c r="E55" s="18">
        <f t="shared" si="15"/>
        <v>79582293.000000015</v>
      </c>
      <c r="F55" s="31">
        <f t="shared" si="13"/>
        <v>79582293</v>
      </c>
      <c r="G55" s="32">
        <f t="shared" si="14"/>
        <v>0</v>
      </c>
    </row>
    <row r="56" spans="1:8" ht="15.75" x14ac:dyDescent="0.25">
      <c r="A56" s="5">
        <v>43040</v>
      </c>
      <c r="B56" s="21">
        <v>88177845.999999985</v>
      </c>
      <c r="C56" s="21">
        <f t="shared" si="16"/>
        <v>79582293</v>
      </c>
      <c r="D56" s="21">
        <f t="shared" si="17"/>
        <v>79582293</v>
      </c>
      <c r="E56" s="18">
        <f t="shared" si="15"/>
        <v>88177846</v>
      </c>
      <c r="F56" s="31">
        <f t="shared" si="13"/>
        <v>88177846</v>
      </c>
      <c r="G56" s="32">
        <f t="shared" si="14"/>
        <v>0</v>
      </c>
    </row>
    <row r="57" spans="1:8" ht="15.75" x14ac:dyDescent="0.25">
      <c r="A57" s="5">
        <v>43070</v>
      </c>
      <c r="B57" s="21">
        <v>96405544</v>
      </c>
      <c r="C57" s="21">
        <f t="shared" si="16"/>
        <v>88177846</v>
      </c>
      <c r="D57" s="21">
        <f t="shared" si="17"/>
        <v>88177845.999999985</v>
      </c>
      <c r="E57" s="18">
        <f t="shared" si="15"/>
        <v>96405544.000000015</v>
      </c>
      <c r="F57" s="31">
        <f t="shared" si="13"/>
        <v>96405544</v>
      </c>
      <c r="G57" s="32">
        <f t="shared" si="14"/>
        <v>0</v>
      </c>
      <c r="H57" s="24"/>
    </row>
    <row r="58" spans="1:8" ht="15.75" x14ac:dyDescent="0.25">
      <c r="A58" s="13" t="s">
        <v>4</v>
      </c>
      <c r="B58" s="19">
        <f>SUM(B46:B57)</f>
        <v>1133646879</v>
      </c>
      <c r="C58" s="19">
        <f t="shared" ref="C58:E58" si="18">SUM(C46:C57)</f>
        <v>1145919652</v>
      </c>
      <c r="D58" s="19">
        <f t="shared" si="18"/>
        <v>1141902962</v>
      </c>
      <c r="E58" s="19">
        <f t="shared" si="18"/>
        <v>1137663569</v>
      </c>
      <c r="F58" s="14">
        <f t="shared" ref="F58" si="19">E20</f>
        <v>1137663569</v>
      </c>
      <c r="G58" s="19">
        <f t="shared" si="14"/>
        <v>0</v>
      </c>
    </row>
    <row r="60" spans="1:8" x14ac:dyDescent="0.25">
      <c r="G60" s="26"/>
    </row>
  </sheetData>
  <pageMargins left="0.7" right="0.7" top="0.75" bottom="0.75" header="0.3" footer="0.3"/>
  <pageSetup scale="90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IESO Inoivce Adjustments 2017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NPEI</cp:lastModifiedBy>
  <cp:lastPrinted>2019-08-08T13:44:28Z</cp:lastPrinted>
  <dcterms:created xsi:type="dcterms:W3CDTF">2018-10-30T15:06:15Z</dcterms:created>
  <dcterms:modified xsi:type="dcterms:W3CDTF">2019-08-08T20:36:32Z</dcterms:modified>
</cp:coreProperties>
</file>