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0 Rates\Original Documents Submitted\"/>
    </mc:Choice>
  </mc:AlternateContent>
  <bookViews>
    <workbookView xWindow="0" yWindow="0" windowWidth="15360" windowHeight="5805"/>
  </bookViews>
  <sheets>
    <sheet name="IESO Invoice Adjustments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39" i="1"/>
  <c r="D56" i="1" l="1"/>
  <c r="D38" i="1"/>
  <c r="D55" i="1" l="1"/>
  <c r="D37" i="1"/>
  <c r="D54" i="1" l="1"/>
  <c r="D36" i="1"/>
  <c r="D53" i="1" l="1"/>
  <c r="D35" i="1"/>
  <c r="D52" i="1" l="1"/>
  <c r="D34" i="1"/>
  <c r="D51" i="1" l="1"/>
  <c r="D33" i="1"/>
  <c r="D50" i="1" l="1"/>
  <c r="D32" i="1"/>
  <c r="D49" i="1" l="1"/>
  <c r="D31" i="1"/>
  <c r="D48" i="1" l="1"/>
  <c r="D30" i="1"/>
  <c r="D47" i="1" l="1"/>
  <c r="D29" i="1"/>
  <c r="E28" i="1" l="1"/>
  <c r="H8" i="1" s="1"/>
  <c r="E30" i="1"/>
  <c r="H10" i="1" s="1"/>
  <c r="E37" i="1"/>
  <c r="H17" i="1" s="1"/>
  <c r="E29" i="1" l="1"/>
  <c r="H9" i="1" s="1"/>
  <c r="E33" i="1"/>
  <c r="H13" i="1" s="1"/>
  <c r="B40" i="1"/>
  <c r="C40" i="1"/>
  <c r="E36" i="1"/>
  <c r="H16" i="1" s="1"/>
  <c r="E32" i="1"/>
  <c r="H12" i="1" s="1"/>
  <c r="E31" i="1"/>
  <c r="H11" i="1" s="1"/>
  <c r="E39" i="1"/>
  <c r="H19" i="1" s="1"/>
  <c r="E35" i="1"/>
  <c r="H15" i="1" s="1"/>
  <c r="E38" i="1"/>
  <c r="H18" i="1" s="1"/>
  <c r="E34" i="1"/>
  <c r="H14" i="1" s="1"/>
  <c r="D40" i="1" l="1"/>
  <c r="E40" i="1"/>
  <c r="K20" i="1"/>
  <c r="H20" i="1" l="1"/>
  <c r="B20" i="1" l="1"/>
  <c r="E14" i="1"/>
  <c r="C53" i="1" s="1"/>
  <c r="E8" i="1"/>
  <c r="E17" i="1"/>
  <c r="C56" i="1" s="1"/>
  <c r="C20" i="1"/>
  <c r="E13" i="1"/>
  <c r="E9" i="1"/>
  <c r="E19" i="1"/>
  <c r="L19" i="1" s="1"/>
  <c r="E10" i="1"/>
  <c r="D20" i="1"/>
  <c r="E16" i="1"/>
  <c r="E12" i="1"/>
  <c r="E11" i="1"/>
  <c r="E18" i="1"/>
  <c r="C57" i="1" s="1"/>
  <c r="D58" i="1"/>
  <c r="E15" i="1"/>
  <c r="C54" i="1" s="1"/>
  <c r="B58" i="1"/>
  <c r="E46" i="1"/>
  <c r="L16" i="1" l="1"/>
  <c r="C55" i="1"/>
  <c r="E55" i="1" s="1"/>
  <c r="L13" i="1"/>
  <c r="C52" i="1"/>
  <c r="E52" i="1" s="1"/>
  <c r="L12" i="1"/>
  <c r="C51" i="1"/>
  <c r="E51" i="1" s="1"/>
  <c r="L11" i="1"/>
  <c r="C50" i="1"/>
  <c r="E50" i="1" s="1"/>
  <c r="L10" i="1"/>
  <c r="C49" i="1"/>
  <c r="L9" i="1"/>
  <c r="C48" i="1"/>
  <c r="E48" i="1" s="1"/>
  <c r="L8" i="1"/>
  <c r="C47" i="1"/>
  <c r="E47" i="1" s="1"/>
  <c r="F56" i="1"/>
  <c r="L18" i="1"/>
  <c r="F53" i="1"/>
  <c r="L15" i="1"/>
  <c r="F55" i="1"/>
  <c r="L17" i="1"/>
  <c r="F52" i="1"/>
  <c r="L14" i="1"/>
  <c r="E56" i="1"/>
  <c r="G15" i="1"/>
  <c r="F50" i="1"/>
  <c r="G9" i="1"/>
  <c r="F57" i="1"/>
  <c r="G13" i="1"/>
  <c r="G14" i="1"/>
  <c r="G12" i="1"/>
  <c r="F51" i="1"/>
  <c r="G18" i="1"/>
  <c r="E53" i="1"/>
  <c r="F46" i="1"/>
  <c r="G46" i="1" s="1"/>
  <c r="G10" i="1"/>
  <c r="G17" i="1"/>
  <c r="G8" i="1"/>
  <c r="F47" i="1"/>
  <c r="G19" i="1"/>
  <c r="E57" i="1"/>
  <c r="F48" i="1"/>
  <c r="G11" i="1"/>
  <c r="F49" i="1"/>
  <c r="E49" i="1"/>
  <c r="F54" i="1"/>
  <c r="G16" i="1"/>
  <c r="E54" i="1"/>
  <c r="G55" i="1" l="1"/>
  <c r="G51" i="1"/>
  <c r="G56" i="1"/>
  <c r="G49" i="1"/>
  <c r="I19" i="1"/>
  <c r="J19" i="1" s="1"/>
  <c r="F39" i="1"/>
  <c r="G39" i="1" s="1"/>
  <c r="I9" i="1"/>
  <c r="M9" i="1" s="1"/>
  <c r="N9" i="1" s="1"/>
  <c r="F29" i="1"/>
  <c r="G29" i="1" s="1"/>
  <c r="I16" i="1"/>
  <c r="J16" i="1" s="1"/>
  <c r="F36" i="1"/>
  <c r="G36" i="1" s="1"/>
  <c r="I18" i="1"/>
  <c r="J18" i="1" s="1"/>
  <c r="F38" i="1"/>
  <c r="G38" i="1" s="1"/>
  <c r="I8" i="1"/>
  <c r="J8" i="1" s="1"/>
  <c r="F28" i="1"/>
  <c r="G28" i="1" s="1"/>
  <c r="I12" i="1"/>
  <c r="M12" i="1" s="1"/>
  <c r="N12" i="1" s="1"/>
  <c r="F32" i="1"/>
  <c r="G32" i="1" s="1"/>
  <c r="I17" i="1"/>
  <c r="M17" i="1" s="1"/>
  <c r="N17" i="1" s="1"/>
  <c r="F37" i="1"/>
  <c r="G37" i="1" s="1"/>
  <c r="I11" i="1"/>
  <c r="J11" i="1" s="1"/>
  <c r="F31" i="1"/>
  <c r="G31" i="1" s="1"/>
  <c r="I10" i="1"/>
  <c r="J10" i="1" s="1"/>
  <c r="F30" i="1"/>
  <c r="G30" i="1" s="1"/>
  <c r="I15" i="1"/>
  <c r="M15" i="1" s="1"/>
  <c r="N15" i="1" s="1"/>
  <c r="F35" i="1"/>
  <c r="G35" i="1" s="1"/>
  <c r="I14" i="1"/>
  <c r="M14" i="1" s="1"/>
  <c r="N14" i="1" s="1"/>
  <c r="F34" i="1"/>
  <c r="G34" i="1" s="1"/>
  <c r="I13" i="1"/>
  <c r="M13" i="1" s="1"/>
  <c r="N13" i="1" s="1"/>
  <c r="F33" i="1"/>
  <c r="G52" i="1"/>
  <c r="G53" i="1"/>
  <c r="G50" i="1"/>
  <c r="G57" i="1"/>
  <c r="G47" i="1"/>
  <c r="G48" i="1"/>
  <c r="E20" i="1"/>
  <c r="F58" i="1" s="1"/>
  <c r="G54" i="1"/>
  <c r="C58" i="1"/>
  <c r="G20" i="1"/>
  <c r="E58" i="1"/>
  <c r="M16" i="1" l="1"/>
  <c r="N16" i="1" s="1"/>
  <c r="M19" i="1"/>
  <c r="N19" i="1" s="1"/>
  <c r="M10" i="1"/>
  <c r="N10" i="1" s="1"/>
  <c r="J12" i="1"/>
  <c r="M8" i="1"/>
  <c r="N8" i="1" s="1"/>
  <c r="J17" i="1"/>
  <c r="J15" i="1"/>
  <c r="J9" i="1"/>
  <c r="M18" i="1"/>
  <c r="N18" i="1" s="1"/>
  <c r="M11" i="1"/>
  <c r="N11" i="1" s="1"/>
  <c r="J14" i="1"/>
  <c r="J13" i="1"/>
  <c r="F40" i="1"/>
  <c r="G33" i="1"/>
  <c r="G40" i="1" s="1"/>
  <c r="G58" i="1"/>
  <c r="I20" i="1"/>
  <c r="N20" i="1" l="1"/>
  <c r="J20" i="1"/>
  <c r="M20" i="1"/>
</calcChain>
</file>

<file path=xl/comments1.xml><?xml version="1.0" encoding="utf-8"?>
<comments xmlns="http://schemas.openxmlformats.org/spreadsheetml/2006/main">
  <authors>
    <author>NPEI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NPEI:</t>
        </r>
        <r>
          <rPr>
            <sz val="8"/>
            <color indexed="81"/>
            <rFont val="Tahoma"/>
            <family val="2"/>
          </rPr>
          <t xml:space="preserve">
Class B consumption only</t>
        </r>
      </text>
    </comment>
  </commentList>
</comments>
</file>

<file path=xl/sharedStrings.xml><?xml version="1.0" encoding="utf-8"?>
<sst xmlns="http://schemas.openxmlformats.org/spreadsheetml/2006/main" count="71" uniqueCount="51">
  <si>
    <t>IESO Actual GA Rate on website</t>
  </si>
  <si>
    <t>B</t>
  </si>
  <si>
    <t>Month</t>
  </si>
  <si>
    <t>1. Expected CT148 Calculated vs. per IESO Invoices</t>
  </si>
  <si>
    <t>Total</t>
  </si>
  <si>
    <t>A</t>
  </si>
  <si>
    <t>C</t>
  </si>
  <si>
    <t>D=A+B-C</t>
  </si>
  <si>
    <t>kWh</t>
  </si>
  <si>
    <t>$/kWh</t>
  </si>
  <si>
    <t>$</t>
  </si>
  <si>
    <t>E</t>
  </si>
  <si>
    <t>F=D X E</t>
  </si>
  <si>
    <t>G</t>
  </si>
  <si>
    <t>Difference</t>
  </si>
  <si>
    <t>Note: the STPP, STPF and IESO Invoices include the entire month data as at month end</t>
  </si>
  <si>
    <t>IESO Monthly invoice = Current month STPP + Last Month STPF - Last Month STPP</t>
  </si>
  <si>
    <t>Current Month STPP CT148 $</t>
  </si>
  <si>
    <t>Last Month STPP CT148 $</t>
  </si>
  <si>
    <t>F = D-E</t>
  </si>
  <si>
    <t>Net for the month</t>
  </si>
  <si>
    <t>2. STPP, STPF and IESO Monthly Invoice $ Reconciliation for CT148</t>
  </si>
  <si>
    <t>3. STPP, STPF and Loads pertaining to Class B kWh Reconciliation</t>
  </si>
  <si>
    <t>Current Month STPP CT148 kWh</t>
  </si>
  <si>
    <t>Last Month STPP CT148 kWh</t>
  </si>
  <si>
    <t>Net for the month (kWh)</t>
  </si>
  <si>
    <t>Loads pertaining to Class B (Calculated in Table 1)</t>
  </si>
  <si>
    <t>F=D-E</t>
  </si>
  <si>
    <t>Loads pertaining to Class B (CT148)</t>
  </si>
  <si>
    <t>Expected GA Charges Class B CT148 $  (Calculated)</t>
  </si>
  <si>
    <t>Difference (kWh)</t>
  </si>
  <si>
    <t>Last Month STPF CT148 $</t>
  </si>
  <si>
    <t>Last Month STPF CT148 kWh</t>
  </si>
  <si>
    <t>H = G - F</t>
  </si>
  <si>
    <t>Estimated RPP Proportion</t>
  </si>
  <si>
    <t>I</t>
  </si>
  <si>
    <t>Adjustments pertaining to RPP</t>
  </si>
  <si>
    <t>Adjustments pertaining to non-RPP Class B</t>
  </si>
  <si>
    <t>%</t>
  </si>
  <si>
    <t>J = I / D</t>
  </si>
  <si>
    <t>L = H - K</t>
  </si>
  <si>
    <t>RPP (Including Loss Factor) Billed Consumption adjusted for Unbilled</t>
  </si>
  <si>
    <t>K = H x J</t>
  </si>
  <si>
    <t>IESO Invoice Adjustments Analysis</t>
  </si>
  <si>
    <t>Embedded Generation</t>
  </si>
  <si>
    <t>Class A Consumption</t>
  </si>
  <si>
    <t>Billing Variance</t>
  </si>
  <si>
    <t>IESO Invoice CT148 $ (Calculated in Table 1)</t>
  </si>
  <si>
    <t>CT 148 $ per IESO Invoice (Calculated in Table 2)</t>
  </si>
  <si>
    <t>NPEI 2018</t>
  </si>
  <si>
    <t>AQEW  (Class B Consumption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</si>
</sst>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;[Red]\-&quot;$&quot;#,##0.00"/>
    <numFmt numFmtId="166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8" tint="-0.249977111117893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/>
    <xf numFmtId="0" fontId="3" fillId="0" borderId="1" xfId="0" applyFont="1" applyBorder="1" applyAlignment="1">
      <alignment horizontal="center" wrapText="1"/>
    </xf>
    <xf numFmtId="165" fontId="5" fillId="2" borderId="1" xfId="0" applyNumberFormat="1" applyFont="1" applyFill="1" applyBorder="1"/>
    <xf numFmtId="17" fontId="5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/>
    <xf numFmtId="0" fontId="3" fillId="0" borderId="1" xfId="0" quotePrefix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164" fontId="3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3" fontId="5" fillId="0" borderId="1" xfId="1" applyFont="1" applyBorder="1"/>
    <xf numFmtId="43" fontId="3" fillId="0" borderId="1" xfId="0" applyNumberFormat="1" applyFont="1" applyBorder="1"/>
    <xf numFmtId="0" fontId="2" fillId="0" borderId="0" xfId="0" applyFont="1"/>
    <xf numFmtId="43" fontId="5" fillId="3" borderId="1" xfId="1" applyFont="1" applyFill="1" applyBorder="1"/>
    <xf numFmtId="164" fontId="4" fillId="3" borderId="1" xfId="2" applyFont="1" applyFill="1" applyBorder="1"/>
    <xf numFmtId="0" fontId="3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43" fontId="0" fillId="0" borderId="0" xfId="0" applyNumberFormat="1"/>
    <xf numFmtId="44" fontId="5" fillId="3" borderId="1" xfId="1" applyNumberFormat="1" applyFont="1" applyFill="1" applyBorder="1"/>
    <xf numFmtId="44" fontId="5" fillId="0" borderId="1" xfId="1" applyNumberFormat="1" applyFont="1" applyBorder="1"/>
    <xf numFmtId="44" fontId="3" fillId="0" borderId="1" xfId="0" applyNumberFormat="1" applyFont="1" applyBorder="1"/>
    <xf numFmtId="44" fontId="3" fillId="0" borderId="1" xfId="1" applyNumberFormat="1" applyFont="1" applyBorder="1"/>
    <xf numFmtId="164" fontId="5" fillId="0" borderId="1" xfId="0" applyNumberFormat="1" applyFont="1" applyBorder="1"/>
    <xf numFmtId="43" fontId="5" fillId="0" borderId="1" xfId="0" applyNumberFormat="1" applyFont="1" applyBorder="1"/>
    <xf numFmtId="44" fontId="8" fillId="0" borderId="0" xfId="0" applyNumberFormat="1" applyFont="1"/>
    <xf numFmtId="0" fontId="10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4" fontId="8" fillId="0" borderId="0" xfId="3" applyFont="1" applyFill="1" applyBorder="1"/>
    <xf numFmtId="0" fontId="0" fillId="0" borderId="0" xfId="0" applyFill="1" applyBorder="1"/>
    <xf numFmtId="43" fontId="9" fillId="0" borderId="0" xfId="0" applyNumberFormat="1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44" fontId="8" fillId="0" borderId="0" xfId="0" applyNumberFormat="1" applyFont="1" applyFill="1" applyBorder="1"/>
    <xf numFmtId="164" fontId="3" fillId="0" borderId="2" xfId="0" applyNumberFormat="1" applyFont="1" applyBorder="1"/>
    <xf numFmtId="8" fontId="3" fillId="0" borderId="2" xfId="0" applyNumberFormat="1" applyFont="1" applyBorder="1"/>
    <xf numFmtId="17" fontId="3" fillId="0" borderId="0" xfId="0" applyNumberFormat="1" applyFont="1" applyFill="1" applyBorder="1"/>
    <xf numFmtId="164" fontId="3" fillId="0" borderId="0" xfId="0" applyNumberFormat="1" applyFont="1" applyFill="1" applyBorder="1"/>
    <xf numFmtId="8" fontId="3" fillId="0" borderId="0" xfId="0" applyNumberFormat="1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3" fontId="5" fillId="0" borderId="1" xfId="0" applyNumberFormat="1" applyFont="1" applyBorder="1"/>
    <xf numFmtId="10" fontId="5" fillId="0" borderId="1" xfId="0" applyNumberFormat="1" applyFont="1" applyBorder="1"/>
    <xf numFmtId="8" fontId="3" fillId="0" borderId="1" xfId="0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0" applyNumberFormat="1" applyFont="1" applyFill="1" applyBorder="1"/>
    <xf numFmtId="8" fontId="3" fillId="5" borderId="1" xfId="0" applyNumberFormat="1" applyFont="1" applyFill="1" applyBorder="1"/>
    <xf numFmtId="166" fontId="5" fillId="0" borderId="1" xfId="0" applyNumberFormat="1" applyFont="1" applyFill="1" applyBorder="1"/>
    <xf numFmtId="165" fontId="5" fillId="0" borderId="1" xfId="0" applyNumberFormat="1" applyFont="1" applyFill="1" applyBorder="1"/>
    <xf numFmtId="0" fontId="0" fillId="0" borderId="0" xfId="0"/>
    <xf numFmtId="0" fontId="3" fillId="0" borderId="0" xfId="0" applyFont="1"/>
    <xf numFmtId="165" fontId="5" fillId="3" borderId="1" xfId="1" applyNumberFormat="1" applyFont="1" applyFill="1" applyBorder="1"/>
    <xf numFmtId="3" fontId="5" fillId="0" borderId="1" xfId="0" applyNumberFormat="1" applyFont="1" applyFill="1" applyBorder="1"/>
  </cellXfs>
  <cellStyles count="4">
    <cellStyle name="Comma" xfId="1" builtinId="3"/>
    <cellStyle name="Comma 3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4763</xdr:colOff>
      <xdr:row>21</xdr:row>
      <xdr:rowOff>9525</xdr:rowOff>
    </xdr:from>
    <xdr:to>
      <xdr:col>10</xdr:col>
      <xdr:colOff>352425</xdr:colOff>
      <xdr:row>25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06038" y="5133975"/>
          <a:ext cx="1795462" cy="7810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Difference $ represents the IESO</a:t>
          </a:r>
          <a:r>
            <a:rPr lang="en-US" sz="1100" baseline="0"/>
            <a:t> Invoice adjustments not reflected in the final GA posted rates.</a:t>
          </a:r>
          <a:endParaRPr lang="en-US" sz="1100"/>
        </a:p>
      </xdr:txBody>
    </xdr:sp>
    <xdr:clientData/>
  </xdr:twoCellAnchor>
  <xdr:twoCellAnchor>
    <xdr:from>
      <xdr:col>8</xdr:col>
      <xdr:colOff>19050</xdr:colOff>
      <xdr:row>20</xdr:row>
      <xdr:rowOff>57151</xdr:rowOff>
    </xdr:from>
    <xdr:to>
      <xdr:col>8</xdr:col>
      <xdr:colOff>685802</xdr:colOff>
      <xdr:row>20</xdr:row>
      <xdr:rowOff>190500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220325" y="4981576"/>
          <a:ext cx="666752" cy="1333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workbookViewId="0"/>
  </sheetViews>
  <sheetFormatPr defaultRowHeight="15" x14ac:dyDescent="0.25"/>
  <cols>
    <col min="2" max="2" width="21.28515625" customWidth="1"/>
    <col min="3" max="5" width="20.85546875" bestFit="1" customWidth="1"/>
    <col min="6" max="6" width="20.7109375" bestFit="1" customWidth="1"/>
    <col min="7" max="7" width="22" customWidth="1"/>
    <col min="8" max="8" width="19.42578125" bestFit="1" customWidth="1"/>
    <col min="9" max="9" width="21.7109375" customWidth="1"/>
    <col min="10" max="10" width="17.140625" hidden="1" customWidth="1"/>
    <col min="11" max="11" width="19.28515625" customWidth="1"/>
    <col min="12" max="12" width="15.28515625" customWidth="1"/>
    <col min="13" max="13" width="19.85546875" customWidth="1"/>
    <col min="14" max="14" width="21.42578125" customWidth="1"/>
    <col min="15" max="15" width="14.28515625" customWidth="1"/>
  </cols>
  <sheetData>
    <row r="1" spans="1:14" ht="15.75" x14ac:dyDescent="0.25">
      <c r="A1" s="8" t="s">
        <v>49</v>
      </c>
    </row>
    <row r="2" spans="1:14" x14ac:dyDescent="0.25">
      <c r="A2" s="7" t="s">
        <v>43</v>
      </c>
    </row>
    <row r="4" spans="1:14" ht="15.75" x14ac:dyDescent="0.25">
      <c r="A4" s="8" t="s">
        <v>3</v>
      </c>
    </row>
    <row r="5" spans="1:14" ht="90" x14ac:dyDescent="0.25">
      <c r="A5" s="6" t="s">
        <v>2</v>
      </c>
      <c r="B5" s="1" t="s">
        <v>50</v>
      </c>
      <c r="C5" s="1" t="s">
        <v>44</v>
      </c>
      <c r="D5" s="1" t="s">
        <v>45</v>
      </c>
      <c r="E5" s="1" t="s">
        <v>28</v>
      </c>
      <c r="F5" s="1" t="s">
        <v>0</v>
      </c>
      <c r="G5" s="54" t="s">
        <v>29</v>
      </c>
      <c r="H5" s="1" t="s">
        <v>48</v>
      </c>
      <c r="I5" s="53" t="s">
        <v>46</v>
      </c>
      <c r="K5" s="49" t="s">
        <v>41</v>
      </c>
      <c r="L5" s="9" t="s">
        <v>34</v>
      </c>
      <c r="M5" s="9" t="s">
        <v>36</v>
      </c>
      <c r="N5" s="9" t="s">
        <v>37</v>
      </c>
    </row>
    <row r="6" spans="1:14" ht="15.75" x14ac:dyDescent="0.25">
      <c r="A6" s="6"/>
      <c r="B6" s="11" t="s">
        <v>8</v>
      </c>
      <c r="C6" s="11" t="s">
        <v>8</v>
      </c>
      <c r="D6" s="11" t="s">
        <v>8</v>
      </c>
      <c r="E6" s="11" t="s">
        <v>8</v>
      </c>
      <c r="F6" s="11" t="s">
        <v>9</v>
      </c>
      <c r="G6" s="12" t="s">
        <v>10</v>
      </c>
      <c r="H6" s="1" t="s">
        <v>10</v>
      </c>
      <c r="I6" s="9" t="s">
        <v>10</v>
      </c>
      <c r="K6" s="48" t="s">
        <v>8</v>
      </c>
      <c r="L6" s="48" t="s">
        <v>38</v>
      </c>
      <c r="M6" s="48" t="s">
        <v>10</v>
      </c>
      <c r="N6" s="48" t="s">
        <v>10</v>
      </c>
    </row>
    <row r="7" spans="1:14" ht="15.75" x14ac:dyDescent="0.25">
      <c r="A7" s="6"/>
      <c r="B7" s="1" t="s">
        <v>5</v>
      </c>
      <c r="C7" s="1" t="s">
        <v>1</v>
      </c>
      <c r="D7" s="1" t="s">
        <v>6</v>
      </c>
      <c r="E7" s="1" t="s">
        <v>7</v>
      </c>
      <c r="F7" s="3" t="s">
        <v>11</v>
      </c>
      <c r="G7" s="3" t="s">
        <v>12</v>
      </c>
      <c r="H7" s="3" t="s">
        <v>13</v>
      </c>
      <c r="I7" s="3" t="s">
        <v>33</v>
      </c>
      <c r="K7" s="23" t="s">
        <v>35</v>
      </c>
      <c r="L7" s="23" t="s">
        <v>39</v>
      </c>
      <c r="M7" s="23" t="s">
        <v>42</v>
      </c>
      <c r="N7" s="23" t="s">
        <v>40</v>
      </c>
    </row>
    <row r="8" spans="1:14" ht="15.75" x14ac:dyDescent="0.25">
      <c r="A8" s="5">
        <v>43101</v>
      </c>
      <c r="B8" s="22">
        <v>96114756</v>
      </c>
      <c r="C8" s="22">
        <v>5144977</v>
      </c>
      <c r="D8" s="22"/>
      <c r="E8" s="2">
        <f>B8+C8-D8</f>
        <v>101259733</v>
      </c>
      <c r="F8" s="57">
        <v>6.7360000000000003E-2</v>
      </c>
      <c r="G8" s="4">
        <f t="shared" ref="G8:G19" si="0">E8*F8</f>
        <v>6820855.6148800002</v>
      </c>
      <c r="H8" s="58">
        <f>E28</f>
        <v>6823438.3200000003</v>
      </c>
      <c r="I8" s="10">
        <f>H8-G8</f>
        <v>2582.7051200000569</v>
      </c>
      <c r="J8" t="str">
        <f t="shared" ref="J8:J20" si="1">IF(I8&gt;0,"Overcharged","Undercharged")</f>
        <v>Overcharged</v>
      </c>
      <c r="K8" s="50">
        <v>53235860.109999999</v>
      </c>
      <c r="L8" s="51">
        <f>IFERROR(K8/E8,0)</f>
        <v>0.52573573455896827</v>
      </c>
      <c r="M8" s="10">
        <f>I8*L8</f>
        <v>1357.8203734124381</v>
      </c>
      <c r="N8" s="10">
        <f>I8-M8</f>
        <v>1224.8847465876188</v>
      </c>
    </row>
    <row r="9" spans="1:14" ht="15.75" x14ac:dyDescent="0.25">
      <c r="A9" s="5">
        <v>43132</v>
      </c>
      <c r="B9" s="22">
        <v>79791144</v>
      </c>
      <c r="C9" s="22">
        <v>5663956</v>
      </c>
      <c r="D9" s="22"/>
      <c r="E9" s="2">
        <f t="shared" ref="E9:E19" si="2">B9+C9-D9</f>
        <v>85455100</v>
      </c>
      <c r="F9" s="57">
        <v>8.1670000000000006E-2</v>
      </c>
      <c r="G9" s="4">
        <f t="shared" si="0"/>
        <v>6979118.0170000009</v>
      </c>
      <c r="H9" s="58">
        <f t="shared" ref="H9:H19" si="3">E29</f>
        <v>6979113.1000000006</v>
      </c>
      <c r="I9" s="10">
        <f t="shared" ref="I9:I19" si="4">H9-G9</f>
        <v>-4.9170000003650784</v>
      </c>
      <c r="J9" t="str">
        <f t="shared" si="1"/>
        <v>Undercharged</v>
      </c>
      <c r="K9" s="50">
        <v>46363264.899999999</v>
      </c>
      <c r="L9" s="51">
        <f t="shared" ref="L9:L19" si="5">IFERROR(K9/E9,0)</f>
        <v>0.54254532380162213</v>
      </c>
      <c r="M9" s="10">
        <f t="shared" ref="M9:M19" si="6">I9*L9</f>
        <v>-2.6676953573306474</v>
      </c>
      <c r="N9" s="10">
        <f t="shared" ref="N9:N19" si="7">I9-M9</f>
        <v>-2.249304643034431</v>
      </c>
    </row>
    <row r="10" spans="1:14" ht="15.75" x14ac:dyDescent="0.25">
      <c r="A10" s="5">
        <v>43160</v>
      </c>
      <c r="B10" s="22">
        <v>84742303</v>
      </c>
      <c r="C10" s="22">
        <v>4747155</v>
      </c>
      <c r="D10" s="22"/>
      <c r="E10" s="2">
        <f t="shared" si="2"/>
        <v>89489458</v>
      </c>
      <c r="F10" s="57">
        <v>9.4810000000000005E-2</v>
      </c>
      <c r="G10" s="4">
        <f t="shared" si="0"/>
        <v>8484495.512980001</v>
      </c>
      <c r="H10" s="58">
        <f t="shared" si="3"/>
        <v>8484190.4399999995</v>
      </c>
      <c r="I10" s="10">
        <f t="shared" si="4"/>
        <v>-305.07298000156879</v>
      </c>
      <c r="J10" t="str">
        <f>IF(I10&gt;0,"Overcharged","Undercharged")</f>
        <v>Undercharged</v>
      </c>
      <c r="K10" s="50">
        <v>44052212.759999998</v>
      </c>
      <c r="L10" s="51">
        <f t="shared" si="5"/>
        <v>0.49226147687697469</v>
      </c>
      <c r="M10" s="10">
        <f t="shared" si="6"/>
        <v>-150.17567569083201</v>
      </c>
      <c r="N10" s="10">
        <f t="shared" si="7"/>
        <v>-154.89730431073679</v>
      </c>
    </row>
    <row r="11" spans="1:14" ht="15.75" x14ac:dyDescent="0.25">
      <c r="A11" s="5">
        <v>43191</v>
      </c>
      <c r="B11" s="22">
        <v>79716887</v>
      </c>
      <c r="C11" s="22">
        <v>5107019</v>
      </c>
      <c r="D11" s="22"/>
      <c r="E11" s="2">
        <f t="shared" si="2"/>
        <v>84823906</v>
      </c>
      <c r="F11" s="57">
        <v>9.9589999999999998E-2</v>
      </c>
      <c r="G11" s="4">
        <f t="shared" si="0"/>
        <v>8447612.7985399999</v>
      </c>
      <c r="H11" s="58">
        <f t="shared" si="3"/>
        <v>8447948.7400000021</v>
      </c>
      <c r="I11" s="10">
        <f t="shared" si="4"/>
        <v>335.94146000221372</v>
      </c>
      <c r="J11" t="str">
        <f t="shared" si="1"/>
        <v>Overcharged</v>
      </c>
      <c r="K11" s="50">
        <v>44680412.229999922</v>
      </c>
      <c r="L11" s="51">
        <f t="shared" si="5"/>
        <v>0.5267431592928522</v>
      </c>
      <c r="M11" s="10">
        <f t="shared" si="6"/>
        <v>176.95486597901939</v>
      </c>
      <c r="N11" s="10">
        <f t="shared" si="7"/>
        <v>158.98659402319433</v>
      </c>
    </row>
    <row r="12" spans="1:14" ht="15.75" x14ac:dyDescent="0.25">
      <c r="A12" s="5">
        <v>43221</v>
      </c>
      <c r="B12" s="22">
        <v>78107020</v>
      </c>
      <c r="C12" s="22">
        <v>4677507</v>
      </c>
      <c r="D12" s="22"/>
      <c r="E12" s="2">
        <f t="shared" si="2"/>
        <v>82784527</v>
      </c>
      <c r="F12" s="57">
        <v>0.10793000000000001</v>
      </c>
      <c r="G12" s="4">
        <f t="shared" si="0"/>
        <v>8934933.9991100002</v>
      </c>
      <c r="H12" s="58">
        <f t="shared" si="3"/>
        <v>8935070.2799999975</v>
      </c>
      <c r="I12" s="10">
        <f t="shared" si="4"/>
        <v>136.28088999725878</v>
      </c>
      <c r="J12" t="str">
        <f t="shared" si="1"/>
        <v>Overcharged</v>
      </c>
      <c r="K12" s="50">
        <v>42237838.78999988</v>
      </c>
      <c r="L12" s="51">
        <f t="shared" si="5"/>
        <v>0.51021417069882979</v>
      </c>
      <c r="M12" s="10">
        <f t="shared" si="6"/>
        <v>69.532441272049837</v>
      </c>
      <c r="N12" s="10">
        <f t="shared" si="7"/>
        <v>66.748448725208945</v>
      </c>
    </row>
    <row r="13" spans="1:14" ht="15.75" x14ac:dyDescent="0.25">
      <c r="A13" s="5">
        <v>43252</v>
      </c>
      <c r="B13" s="22">
        <v>87327325</v>
      </c>
      <c r="C13" s="22">
        <v>4696653</v>
      </c>
      <c r="D13" s="22"/>
      <c r="E13" s="2">
        <f t="shared" si="2"/>
        <v>92023978</v>
      </c>
      <c r="F13" s="57">
        <v>0.11896</v>
      </c>
      <c r="G13" s="4">
        <f t="shared" si="0"/>
        <v>10947172.42288</v>
      </c>
      <c r="H13" s="58">
        <f t="shared" si="3"/>
        <v>10944312.719999999</v>
      </c>
      <c r="I13" s="10">
        <f t="shared" si="4"/>
        <v>-2859.7028800006956</v>
      </c>
      <c r="J13" t="str">
        <f t="shared" si="1"/>
        <v>Undercharged</v>
      </c>
      <c r="K13" s="50">
        <v>49347543.229999997</v>
      </c>
      <c r="L13" s="51">
        <f t="shared" si="5"/>
        <v>0.53624657727793512</v>
      </c>
      <c r="M13" s="10">
        <f t="shared" si="6"/>
        <v>-1533.5058814322267</v>
      </c>
      <c r="N13" s="10">
        <f t="shared" si="7"/>
        <v>-1326.1969985684689</v>
      </c>
    </row>
    <row r="14" spans="1:14" ht="15.75" x14ac:dyDescent="0.25">
      <c r="A14" s="5">
        <v>43282</v>
      </c>
      <c r="B14" s="22">
        <v>112344575</v>
      </c>
      <c r="C14" s="22">
        <v>3701266</v>
      </c>
      <c r="D14" s="22"/>
      <c r="E14" s="2">
        <f t="shared" si="2"/>
        <v>116045841</v>
      </c>
      <c r="F14" s="57">
        <v>7.7370000000000008E-2</v>
      </c>
      <c r="G14" s="4">
        <f t="shared" si="0"/>
        <v>8978466.7181700002</v>
      </c>
      <c r="H14" s="58">
        <f t="shared" si="3"/>
        <v>8971144.620000001</v>
      </c>
      <c r="I14" s="10">
        <f t="shared" si="4"/>
        <v>-7322.0981699991971</v>
      </c>
      <c r="J14" t="str">
        <f t="shared" si="1"/>
        <v>Undercharged</v>
      </c>
      <c r="K14" s="50">
        <v>64838316.580000006</v>
      </c>
      <c r="L14" s="51">
        <f t="shared" si="5"/>
        <v>0.55873020541942564</v>
      </c>
      <c r="M14" s="10">
        <f t="shared" si="6"/>
        <v>-4091.0774146248518</v>
      </c>
      <c r="N14" s="10">
        <f t="shared" si="7"/>
        <v>-3231.0207553743453</v>
      </c>
    </row>
    <row r="15" spans="1:14" ht="15.75" x14ac:dyDescent="0.25">
      <c r="A15" s="5">
        <v>43313</v>
      </c>
      <c r="B15" s="22">
        <v>97748442</v>
      </c>
      <c r="C15" s="22">
        <v>4212975</v>
      </c>
      <c r="D15" s="22"/>
      <c r="E15" s="2">
        <f t="shared" si="2"/>
        <v>101961417</v>
      </c>
      <c r="F15" s="57">
        <v>7.4900000000000008E-2</v>
      </c>
      <c r="G15" s="4">
        <f t="shared" si="0"/>
        <v>7636910.1333000008</v>
      </c>
      <c r="H15" s="58">
        <f t="shared" si="3"/>
        <v>7636497.9000000004</v>
      </c>
      <c r="I15" s="10">
        <f t="shared" si="4"/>
        <v>-412.23330000042915</v>
      </c>
      <c r="J15" t="str">
        <f t="shared" si="1"/>
        <v>Undercharged</v>
      </c>
      <c r="K15" s="50">
        <v>68732984.930000007</v>
      </c>
      <c r="L15" s="51">
        <f t="shared" si="5"/>
        <v>0.67410778461425269</v>
      </c>
      <c r="M15" s="10">
        <f t="shared" si="6"/>
        <v>-277.88967660751189</v>
      </c>
      <c r="N15" s="10">
        <f t="shared" si="7"/>
        <v>-134.34362339291727</v>
      </c>
    </row>
    <row r="16" spans="1:14" ht="15.75" x14ac:dyDescent="0.25">
      <c r="A16" s="5">
        <v>43344</v>
      </c>
      <c r="B16" s="22">
        <v>79722318</v>
      </c>
      <c r="C16" s="22">
        <v>4881085</v>
      </c>
      <c r="D16" s="22"/>
      <c r="E16" s="2">
        <f t="shared" si="2"/>
        <v>84603403</v>
      </c>
      <c r="F16" s="57">
        <v>8.584E-2</v>
      </c>
      <c r="G16" s="4">
        <f t="shared" si="0"/>
        <v>7262356.1135200001</v>
      </c>
      <c r="H16" s="58">
        <f t="shared" si="3"/>
        <v>7262816.8200000003</v>
      </c>
      <c r="I16" s="10">
        <f t="shared" si="4"/>
        <v>460.70648000016809</v>
      </c>
      <c r="J16" t="str">
        <f t="shared" si="1"/>
        <v>Overcharged</v>
      </c>
      <c r="K16" s="50">
        <v>48353883.379999995</v>
      </c>
      <c r="L16" s="51">
        <f t="shared" si="5"/>
        <v>0.57153591540519944</v>
      </c>
      <c r="M16" s="10">
        <f t="shared" si="6"/>
        <v>263.31029978000328</v>
      </c>
      <c r="N16" s="10">
        <f t="shared" si="7"/>
        <v>197.39618022016481</v>
      </c>
    </row>
    <row r="17" spans="1:14" ht="15.75" x14ac:dyDescent="0.25">
      <c r="A17" s="5">
        <v>43374</v>
      </c>
      <c r="B17" s="22">
        <v>70668602</v>
      </c>
      <c r="C17" s="22">
        <v>2863107</v>
      </c>
      <c r="D17" s="22"/>
      <c r="E17" s="2">
        <f t="shared" si="2"/>
        <v>73531709</v>
      </c>
      <c r="F17" s="57">
        <v>0.12059</v>
      </c>
      <c r="G17" s="4">
        <f t="shared" si="0"/>
        <v>8867188.7883100007</v>
      </c>
      <c r="H17" s="58">
        <f t="shared" si="3"/>
        <v>8867704.2400000002</v>
      </c>
      <c r="I17" s="10">
        <f t="shared" si="4"/>
        <v>515.45168999955058</v>
      </c>
      <c r="J17" t="str">
        <f t="shared" si="1"/>
        <v>Overcharged</v>
      </c>
      <c r="K17" s="50">
        <v>44267880.640000001</v>
      </c>
      <c r="L17" s="51">
        <f t="shared" si="5"/>
        <v>0.60202436801788461</v>
      </c>
      <c r="M17" s="10">
        <f t="shared" si="6"/>
        <v>310.31447791573004</v>
      </c>
      <c r="N17" s="10">
        <f t="shared" si="7"/>
        <v>205.13721208382054</v>
      </c>
    </row>
    <row r="18" spans="1:14" ht="15.75" x14ac:dyDescent="0.25">
      <c r="A18" s="5">
        <v>43405</v>
      </c>
      <c r="B18" s="22">
        <v>74911990</v>
      </c>
      <c r="C18" s="22">
        <v>4558013</v>
      </c>
      <c r="D18" s="22"/>
      <c r="E18" s="2">
        <f t="shared" si="2"/>
        <v>79470003</v>
      </c>
      <c r="F18" s="57">
        <v>9.8549999999999999E-2</v>
      </c>
      <c r="G18" s="4">
        <f t="shared" si="0"/>
        <v>7831768.7956499998</v>
      </c>
      <c r="H18" s="58">
        <f t="shared" si="3"/>
        <v>7831878.1300000008</v>
      </c>
      <c r="I18" s="10">
        <f t="shared" si="4"/>
        <v>109.33435000106692</v>
      </c>
      <c r="J18" t="str">
        <f t="shared" si="1"/>
        <v>Overcharged</v>
      </c>
      <c r="K18" s="50">
        <v>42467216.719999917</v>
      </c>
      <c r="L18" s="51">
        <f t="shared" si="5"/>
        <v>0.53438045950495205</v>
      </c>
      <c r="M18" s="10">
        <f t="shared" si="6"/>
        <v>58.426140193245395</v>
      </c>
      <c r="N18" s="10">
        <f t="shared" si="7"/>
        <v>50.908209807821528</v>
      </c>
    </row>
    <row r="19" spans="1:14" ht="15.75" x14ac:dyDescent="0.25">
      <c r="A19" s="5">
        <v>43435</v>
      </c>
      <c r="B19" s="22">
        <v>81972680</v>
      </c>
      <c r="C19" s="22">
        <v>4284365</v>
      </c>
      <c r="D19" s="22"/>
      <c r="E19" s="2">
        <f t="shared" si="2"/>
        <v>86257045</v>
      </c>
      <c r="F19" s="57">
        <v>7.4040000000000009E-2</v>
      </c>
      <c r="G19" s="4">
        <f t="shared" si="0"/>
        <v>6386471.611800001</v>
      </c>
      <c r="H19" s="58">
        <f t="shared" si="3"/>
        <v>6392486.459999999</v>
      </c>
      <c r="I19" s="10">
        <f t="shared" si="4"/>
        <v>6014.8481999980286</v>
      </c>
      <c r="J19" t="str">
        <f t="shared" si="1"/>
        <v>Overcharged</v>
      </c>
      <c r="K19" s="62">
        <v>46579514.149999991</v>
      </c>
      <c r="L19" s="51">
        <f t="shared" si="5"/>
        <v>0.54000822947273452</v>
      </c>
      <c r="M19" s="10">
        <f t="shared" si="6"/>
        <v>3248.0675270281995</v>
      </c>
      <c r="N19" s="10">
        <f t="shared" si="7"/>
        <v>2766.7806729698291</v>
      </c>
    </row>
    <row r="20" spans="1:14" ht="15.75" x14ac:dyDescent="0.25">
      <c r="A20" s="13" t="s">
        <v>4</v>
      </c>
      <c r="B20" s="14">
        <f>SUM(B8:B19)</f>
        <v>1023168042</v>
      </c>
      <c r="C20" s="14">
        <f>SUM(C8:C19)</f>
        <v>54538078</v>
      </c>
      <c r="D20" s="14">
        <f>SUM(D8:D19)</f>
        <v>0</v>
      </c>
      <c r="E20" s="14">
        <f>SUM(E8:E19)</f>
        <v>1077706120</v>
      </c>
      <c r="F20" s="42"/>
      <c r="G20" s="55">
        <f>SUM(G8:G19)</f>
        <v>97577350.526140019</v>
      </c>
      <c r="H20" s="52">
        <f>SUM(H8:H19)</f>
        <v>97576601.769999981</v>
      </c>
      <c r="I20" s="56">
        <f>SUM(I8:I19)</f>
        <v>-748.75614000391215</v>
      </c>
      <c r="J20" t="str">
        <f t="shared" si="1"/>
        <v>Undercharged</v>
      </c>
      <c r="K20" s="14">
        <f>SUM(K8:K19)</f>
        <v>595156928.41999972</v>
      </c>
      <c r="L20" s="43"/>
      <c r="M20" s="52">
        <f>SUM(M8:M19)</f>
        <v>-570.89021813206773</v>
      </c>
      <c r="N20" s="52">
        <f>SUM(N8:N19)</f>
        <v>-177.86592187184488</v>
      </c>
    </row>
    <row r="21" spans="1:14" s="47" customFormat="1" ht="15.75" x14ac:dyDescent="0.25">
      <c r="A21" s="44"/>
      <c r="B21" s="45"/>
      <c r="C21" s="45"/>
      <c r="D21" s="45"/>
      <c r="E21" s="45"/>
      <c r="F21" s="45"/>
      <c r="G21" s="46"/>
      <c r="H21" s="46"/>
      <c r="I21" s="46"/>
    </row>
    <row r="22" spans="1:14" s="47" customFormat="1" ht="15.75" x14ac:dyDescent="0.25">
      <c r="A22" s="60" t="s">
        <v>21</v>
      </c>
      <c r="B22" s="45"/>
      <c r="C22" s="45"/>
      <c r="D22" s="45"/>
      <c r="E22" s="45"/>
      <c r="F22" s="45"/>
      <c r="G22" s="46"/>
      <c r="H22" s="46"/>
      <c r="I22" s="46"/>
    </row>
    <row r="23" spans="1:14" s="47" customFormat="1" ht="15.75" x14ac:dyDescent="0.25">
      <c r="A23" s="59" t="s">
        <v>15</v>
      </c>
      <c r="B23" s="45"/>
      <c r="C23" s="45"/>
      <c r="D23" s="45"/>
      <c r="E23" s="45"/>
      <c r="F23" s="45"/>
      <c r="G23" s="46"/>
      <c r="H23" s="46"/>
      <c r="I23" s="46"/>
    </row>
    <row r="24" spans="1:14" x14ac:dyDescent="0.25">
      <c r="A24" s="15" t="s">
        <v>16</v>
      </c>
    </row>
    <row r="25" spans="1:14" x14ac:dyDescent="0.25">
      <c r="A25" s="25"/>
    </row>
    <row r="26" spans="1:14" s="16" customFormat="1" ht="63" x14ac:dyDescent="0.25">
      <c r="A26" s="17"/>
      <c r="B26" s="3" t="s">
        <v>17</v>
      </c>
      <c r="C26" s="3" t="s">
        <v>31</v>
      </c>
      <c r="D26" s="3" t="s">
        <v>18</v>
      </c>
      <c r="E26" s="3" t="s">
        <v>20</v>
      </c>
      <c r="F26" s="3" t="s">
        <v>47</v>
      </c>
      <c r="G26" s="3" t="s">
        <v>14</v>
      </c>
      <c r="H26" s="34"/>
      <c r="I26" s="35"/>
    </row>
    <row r="27" spans="1:14" s="16" customFormat="1" ht="15.75" x14ac:dyDescent="0.25">
      <c r="A27" s="17"/>
      <c r="B27" s="3" t="s">
        <v>5</v>
      </c>
      <c r="C27" s="3" t="s">
        <v>1</v>
      </c>
      <c r="D27" s="3" t="s">
        <v>6</v>
      </c>
      <c r="E27" s="3" t="s">
        <v>7</v>
      </c>
      <c r="F27" s="3" t="s">
        <v>11</v>
      </c>
      <c r="G27" s="3" t="s">
        <v>19</v>
      </c>
      <c r="H27" s="34"/>
      <c r="I27" s="35"/>
    </row>
    <row r="28" spans="1:14" ht="15.75" x14ac:dyDescent="0.25">
      <c r="A28" s="5">
        <v>43101</v>
      </c>
      <c r="B28" s="27">
        <v>6823868.0499999998</v>
      </c>
      <c r="C28" s="27">
        <v>8879792.9699999988</v>
      </c>
      <c r="D28" s="27">
        <v>8880222.6999999993</v>
      </c>
      <c r="E28" s="28">
        <f>B28+C28-D28</f>
        <v>6823438.3200000003</v>
      </c>
      <c r="F28" s="61">
        <f>G8</f>
        <v>6820855.6148800002</v>
      </c>
      <c r="G28" s="28">
        <f t="shared" ref="G28:G39" si="8">E28-F28</f>
        <v>2582.7051200000569</v>
      </c>
      <c r="H28" s="36"/>
      <c r="I28" s="37"/>
    </row>
    <row r="29" spans="1:14" ht="15.75" x14ac:dyDescent="0.25">
      <c r="A29" s="5">
        <v>43132</v>
      </c>
      <c r="B29" s="27">
        <v>6978732.3200000003</v>
      </c>
      <c r="C29" s="27">
        <v>6824248.8300000001</v>
      </c>
      <c r="D29" s="27">
        <f>B28</f>
        <v>6823868.0499999998</v>
      </c>
      <c r="E29" s="28">
        <f t="shared" ref="E29:E39" si="9">B29+C29-D29</f>
        <v>6979113.1000000006</v>
      </c>
      <c r="F29" s="61">
        <f t="shared" ref="F29:F39" si="10">G9</f>
        <v>6979118.0170000009</v>
      </c>
      <c r="G29" s="28">
        <f t="shared" si="8"/>
        <v>-4.9170000003650784</v>
      </c>
      <c r="H29" s="36"/>
      <c r="I29" s="37"/>
    </row>
    <row r="30" spans="1:14" ht="15.75" x14ac:dyDescent="0.25">
      <c r="A30" s="5">
        <v>43160</v>
      </c>
      <c r="B30" s="27">
        <v>8484002.1099999994</v>
      </c>
      <c r="C30" s="27">
        <v>6978920.6500000004</v>
      </c>
      <c r="D30" s="27">
        <f t="shared" ref="D30:D39" si="11">B29</f>
        <v>6978732.3200000003</v>
      </c>
      <c r="E30" s="28">
        <f t="shared" si="9"/>
        <v>8484190.4399999995</v>
      </c>
      <c r="F30" s="61">
        <f t="shared" si="10"/>
        <v>8484495.512980001</v>
      </c>
      <c r="G30" s="28">
        <f t="shared" si="8"/>
        <v>-305.07298000156879</v>
      </c>
      <c r="H30" s="36"/>
      <c r="I30" s="37"/>
    </row>
    <row r="31" spans="1:14" ht="15.75" x14ac:dyDescent="0.25">
      <c r="A31" s="5">
        <v>43191</v>
      </c>
      <c r="B31" s="27">
        <v>8451410.9800000004</v>
      </c>
      <c r="C31" s="27">
        <v>8480539.8699999992</v>
      </c>
      <c r="D31" s="27">
        <f t="shared" si="11"/>
        <v>8484002.1099999994</v>
      </c>
      <c r="E31" s="28">
        <f t="shared" si="9"/>
        <v>8447948.7400000021</v>
      </c>
      <c r="F31" s="61">
        <f t="shared" si="10"/>
        <v>8447612.7985399999</v>
      </c>
      <c r="G31" s="28">
        <f t="shared" si="8"/>
        <v>335.94146000221372</v>
      </c>
      <c r="H31" s="36"/>
      <c r="I31" s="37"/>
    </row>
    <row r="32" spans="1:14" ht="15.75" x14ac:dyDescent="0.25">
      <c r="A32" s="5">
        <v>43221</v>
      </c>
      <c r="B32" s="27">
        <v>8934691.7899999991</v>
      </c>
      <c r="C32" s="27">
        <v>8451789.4700000007</v>
      </c>
      <c r="D32" s="27">
        <f t="shared" si="11"/>
        <v>8451410.9800000004</v>
      </c>
      <c r="E32" s="28">
        <f t="shared" si="9"/>
        <v>8935070.2799999975</v>
      </c>
      <c r="F32" s="61">
        <f t="shared" si="10"/>
        <v>8934933.9991100002</v>
      </c>
      <c r="G32" s="28">
        <f t="shared" si="8"/>
        <v>136.28088999725878</v>
      </c>
      <c r="H32" s="36"/>
      <c r="I32" s="37"/>
    </row>
    <row r="33" spans="1:9" ht="15.75" x14ac:dyDescent="0.25">
      <c r="A33" s="5">
        <v>43252</v>
      </c>
      <c r="B33" s="27">
        <v>10944327.59</v>
      </c>
      <c r="C33" s="27">
        <v>8934676.9199999999</v>
      </c>
      <c r="D33" s="27">
        <f t="shared" si="11"/>
        <v>8934691.7899999991</v>
      </c>
      <c r="E33" s="28">
        <f t="shared" si="9"/>
        <v>10944312.719999999</v>
      </c>
      <c r="F33" s="61">
        <f t="shared" si="10"/>
        <v>10947172.42288</v>
      </c>
      <c r="G33" s="28">
        <f t="shared" si="8"/>
        <v>-2859.7028800006956</v>
      </c>
      <c r="H33" s="36"/>
      <c r="I33" s="37"/>
    </row>
    <row r="34" spans="1:9" ht="15.75" x14ac:dyDescent="0.25">
      <c r="A34" s="5">
        <v>43282</v>
      </c>
      <c r="B34" s="27">
        <v>8913859.3399999999</v>
      </c>
      <c r="C34" s="27">
        <v>11001612.869999999</v>
      </c>
      <c r="D34" s="27">
        <f t="shared" si="11"/>
        <v>10944327.59</v>
      </c>
      <c r="E34" s="28">
        <f t="shared" si="9"/>
        <v>8971144.620000001</v>
      </c>
      <c r="F34" s="61">
        <f t="shared" si="10"/>
        <v>8978466.7181700002</v>
      </c>
      <c r="G34" s="28">
        <f t="shared" si="8"/>
        <v>-7322.0981699991971</v>
      </c>
      <c r="H34" s="36"/>
      <c r="I34" s="37"/>
    </row>
    <row r="35" spans="1:9" ht="15.75" x14ac:dyDescent="0.25">
      <c r="A35" s="5">
        <v>43313</v>
      </c>
      <c r="B35" s="27">
        <v>7639167.8399999999</v>
      </c>
      <c r="C35" s="27">
        <v>8911189.4000000004</v>
      </c>
      <c r="D35" s="27">
        <f t="shared" si="11"/>
        <v>8913859.3399999999</v>
      </c>
      <c r="E35" s="28">
        <f t="shared" si="9"/>
        <v>7636497.9000000004</v>
      </c>
      <c r="F35" s="61">
        <f t="shared" si="10"/>
        <v>7636910.1333000008</v>
      </c>
      <c r="G35" s="28">
        <f t="shared" si="8"/>
        <v>-412.23330000042915</v>
      </c>
      <c r="H35" s="36"/>
      <c r="I35" s="37"/>
    </row>
    <row r="36" spans="1:9" ht="15.75" x14ac:dyDescent="0.25">
      <c r="A36" s="5">
        <v>43344</v>
      </c>
      <c r="B36" s="27">
        <v>7262371.3499999996</v>
      </c>
      <c r="C36" s="27">
        <v>7639613.3099999996</v>
      </c>
      <c r="D36" s="27">
        <f t="shared" si="11"/>
        <v>7639167.8399999999</v>
      </c>
      <c r="E36" s="28">
        <f t="shared" si="9"/>
        <v>7262816.8200000003</v>
      </c>
      <c r="F36" s="61">
        <f t="shared" si="10"/>
        <v>7262356.1135200001</v>
      </c>
      <c r="G36" s="28">
        <f t="shared" si="8"/>
        <v>460.70648000016809</v>
      </c>
      <c r="H36" s="36"/>
      <c r="I36" s="37"/>
    </row>
    <row r="37" spans="1:9" ht="15.75" x14ac:dyDescent="0.25">
      <c r="A37" s="5">
        <v>43374</v>
      </c>
      <c r="B37" s="27">
        <v>8857353.3000000007</v>
      </c>
      <c r="C37" s="27">
        <v>7272722.29</v>
      </c>
      <c r="D37" s="27">
        <f t="shared" si="11"/>
        <v>7262371.3499999996</v>
      </c>
      <c r="E37" s="28">
        <f t="shared" si="9"/>
        <v>8867704.2400000002</v>
      </c>
      <c r="F37" s="61">
        <f t="shared" si="10"/>
        <v>8867188.7883100007</v>
      </c>
      <c r="G37" s="28">
        <f t="shared" si="8"/>
        <v>515.45168999955058</v>
      </c>
      <c r="H37" s="36"/>
      <c r="I37" s="37"/>
    </row>
    <row r="38" spans="1:9" ht="15.75" x14ac:dyDescent="0.25">
      <c r="A38" s="5">
        <v>43405</v>
      </c>
      <c r="B38" s="27">
        <v>7831613.4000000004</v>
      </c>
      <c r="C38" s="27">
        <v>8857618.0300000012</v>
      </c>
      <c r="D38" s="27">
        <f t="shared" si="11"/>
        <v>8857353.3000000007</v>
      </c>
      <c r="E38" s="28">
        <f t="shared" si="9"/>
        <v>7831878.1300000008</v>
      </c>
      <c r="F38" s="61">
        <f t="shared" si="10"/>
        <v>7831768.7956499998</v>
      </c>
      <c r="G38" s="28">
        <f t="shared" si="8"/>
        <v>109.33435000106692</v>
      </c>
      <c r="H38" s="36"/>
      <c r="I38" s="37"/>
    </row>
    <row r="39" spans="1:9" ht="15.75" x14ac:dyDescent="0.25">
      <c r="A39" s="5">
        <v>43435</v>
      </c>
      <c r="B39" s="27">
        <v>6837232.2400000002</v>
      </c>
      <c r="C39" s="27">
        <v>7386867.6200000001</v>
      </c>
      <c r="D39" s="27">
        <f t="shared" si="11"/>
        <v>7831613.4000000004</v>
      </c>
      <c r="E39" s="28">
        <f t="shared" si="9"/>
        <v>6392486.459999999</v>
      </c>
      <c r="F39" s="61">
        <f t="shared" si="10"/>
        <v>6386471.611800001</v>
      </c>
      <c r="G39" s="28">
        <f t="shared" si="8"/>
        <v>6014.8481999980286</v>
      </c>
      <c r="H39" s="36"/>
      <c r="I39" s="37"/>
    </row>
    <row r="40" spans="1:9" s="20" customFormat="1" ht="15.75" x14ac:dyDescent="0.25">
      <c r="A40" s="13" t="s">
        <v>4</v>
      </c>
      <c r="B40" s="29">
        <f>SUM(B28:B39)</f>
        <v>97958630.310000002</v>
      </c>
      <c r="C40" s="29">
        <f t="shared" ref="C40:E40" si="12">SUM(C28:C39)</f>
        <v>99619592.230000019</v>
      </c>
      <c r="D40" s="29">
        <f t="shared" si="12"/>
        <v>100001620.77</v>
      </c>
      <c r="E40" s="29">
        <f t="shared" si="12"/>
        <v>97576601.769999981</v>
      </c>
      <c r="F40" s="30">
        <f>SUM(F28:F39)</f>
        <v>97577350.526140019</v>
      </c>
      <c r="G40" s="30">
        <f>SUM(G28:G39)</f>
        <v>-748.75614000391215</v>
      </c>
      <c r="H40" s="38"/>
      <c r="I40" s="39"/>
    </row>
    <row r="41" spans="1:9" x14ac:dyDescent="0.25">
      <c r="F41" s="33"/>
      <c r="G41" s="24"/>
      <c r="H41" s="36"/>
      <c r="I41" s="40"/>
    </row>
    <row r="42" spans="1:9" ht="15.75" x14ac:dyDescent="0.25">
      <c r="A42" s="8" t="s">
        <v>22</v>
      </c>
      <c r="F42" s="33"/>
      <c r="G42" s="33"/>
      <c r="H42" s="36"/>
      <c r="I42" s="40"/>
    </row>
    <row r="43" spans="1:9" x14ac:dyDescent="0.25">
      <c r="F43" s="33"/>
      <c r="G43" s="24"/>
      <c r="H43" s="41"/>
      <c r="I43" s="40"/>
    </row>
    <row r="44" spans="1:9" ht="63" x14ac:dyDescent="0.25">
      <c r="A44" s="17"/>
      <c r="B44" s="3" t="s">
        <v>23</v>
      </c>
      <c r="C44" s="3" t="s">
        <v>32</v>
      </c>
      <c r="D44" s="3" t="s">
        <v>24</v>
      </c>
      <c r="E44" s="3" t="s">
        <v>25</v>
      </c>
      <c r="F44" s="1" t="s">
        <v>26</v>
      </c>
      <c r="G44" s="23" t="s">
        <v>30</v>
      </c>
    </row>
    <row r="45" spans="1:9" ht="15.75" x14ac:dyDescent="0.25">
      <c r="A45" s="17"/>
      <c r="B45" s="3" t="s">
        <v>5</v>
      </c>
      <c r="C45" s="3" t="s">
        <v>1</v>
      </c>
      <c r="D45" s="3" t="s">
        <v>6</v>
      </c>
      <c r="E45" s="3" t="s">
        <v>7</v>
      </c>
      <c r="F45" s="23" t="s">
        <v>11</v>
      </c>
      <c r="G45" s="23" t="s">
        <v>27</v>
      </c>
    </row>
    <row r="46" spans="1:9" ht="15.75" x14ac:dyDescent="0.25">
      <c r="A46" s="5">
        <v>43101</v>
      </c>
      <c r="B46" s="21">
        <v>101259733</v>
      </c>
      <c r="C46" s="21">
        <v>96405544</v>
      </c>
      <c r="D46" s="21">
        <v>96405544</v>
      </c>
      <c r="E46" s="18">
        <f>B46+C46-D46</f>
        <v>101259733</v>
      </c>
      <c r="F46" s="31">
        <f t="shared" ref="F46:F57" si="13">E8</f>
        <v>101259733</v>
      </c>
      <c r="G46" s="32">
        <f t="shared" ref="G46:G58" si="14">E46-F46</f>
        <v>0</v>
      </c>
    </row>
    <row r="47" spans="1:9" ht="15.75" x14ac:dyDescent="0.25">
      <c r="A47" s="5">
        <v>43132</v>
      </c>
      <c r="B47" s="21">
        <v>85455100</v>
      </c>
      <c r="C47" s="21">
        <f>E8</f>
        <v>101259733</v>
      </c>
      <c r="D47" s="21">
        <f>B46</f>
        <v>101259733</v>
      </c>
      <c r="E47" s="18">
        <f t="shared" ref="E47:E57" si="15">B47+C47-D47</f>
        <v>85455100</v>
      </c>
      <c r="F47" s="31">
        <f t="shared" si="13"/>
        <v>85455100</v>
      </c>
      <c r="G47" s="32">
        <f t="shared" si="14"/>
        <v>0</v>
      </c>
    </row>
    <row r="48" spans="1:9" ht="15.75" x14ac:dyDescent="0.25">
      <c r="A48" s="5">
        <v>43160</v>
      </c>
      <c r="B48" s="21">
        <v>89489458</v>
      </c>
      <c r="C48" s="21">
        <f t="shared" ref="C48:C57" si="16">E9</f>
        <v>85455100</v>
      </c>
      <c r="D48" s="21">
        <f t="shared" ref="D48:D57" si="17">B47</f>
        <v>85455100</v>
      </c>
      <c r="E48" s="18">
        <f t="shared" si="15"/>
        <v>89489458</v>
      </c>
      <c r="F48" s="31">
        <f t="shared" si="13"/>
        <v>89489458</v>
      </c>
      <c r="G48" s="32">
        <f t="shared" si="14"/>
        <v>0</v>
      </c>
    </row>
    <row r="49" spans="1:8" ht="15.75" x14ac:dyDescent="0.25">
      <c r="A49" s="5">
        <v>43191</v>
      </c>
      <c r="B49" s="21">
        <v>84823906</v>
      </c>
      <c r="C49" s="21">
        <f t="shared" si="16"/>
        <v>89489458</v>
      </c>
      <c r="D49" s="21">
        <f t="shared" si="17"/>
        <v>89489458</v>
      </c>
      <c r="E49" s="18">
        <f t="shared" si="15"/>
        <v>84823906</v>
      </c>
      <c r="F49" s="31">
        <f t="shared" si="13"/>
        <v>84823906</v>
      </c>
      <c r="G49" s="32">
        <f t="shared" si="14"/>
        <v>0</v>
      </c>
    </row>
    <row r="50" spans="1:8" ht="15.75" x14ac:dyDescent="0.25">
      <c r="A50" s="5">
        <v>43221</v>
      </c>
      <c r="B50" s="21">
        <v>82784527</v>
      </c>
      <c r="C50" s="21">
        <f t="shared" si="16"/>
        <v>84823906</v>
      </c>
      <c r="D50" s="21">
        <f t="shared" si="17"/>
        <v>84823906</v>
      </c>
      <c r="E50" s="18">
        <f t="shared" si="15"/>
        <v>82784527</v>
      </c>
      <c r="F50" s="31">
        <f t="shared" si="13"/>
        <v>82784527</v>
      </c>
      <c r="G50" s="32">
        <f t="shared" si="14"/>
        <v>0</v>
      </c>
    </row>
    <row r="51" spans="1:8" ht="15.75" x14ac:dyDescent="0.25">
      <c r="A51" s="5">
        <v>43252</v>
      </c>
      <c r="B51" s="21">
        <v>92023978</v>
      </c>
      <c r="C51" s="21">
        <f t="shared" si="16"/>
        <v>82784527</v>
      </c>
      <c r="D51" s="21">
        <f t="shared" si="17"/>
        <v>82784527</v>
      </c>
      <c r="E51" s="18">
        <f t="shared" si="15"/>
        <v>92023978</v>
      </c>
      <c r="F51" s="31">
        <f t="shared" si="13"/>
        <v>92023978</v>
      </c>
      <c r="G51" s="32">
        <f t="shared" si="14"/>
        <v>0</v>
      </c>
    </row>
    <row r="52" spans="1:8" ht="15.75" x14ac:dyDescent="0.25">
      <c r="A52" s="5">
        <v>43282</v>
      </c>
      <c r="B52" s="21">
        <v>116045841</v>
      </c>
      <c r="C52" s="21">
        <f t="shared" si="16"/>
        <v>92023978</v>
      </c>
      <c r="D52" s="21">
        <f t="shared" si="17"/>
        <v>92023978</v>
      </c>
      <c r="E52" s="18">
        <f t="shared" si="15"/>
        <v>116045841</v>
      </c>
      <c r="F52" s="31">
        <f t="shared" si="13"/>
        <v>116045841</v>
      </c>
      <c r="G52" s="32">
        <f t="shared" si="14"/>
        <v>0</v>
      </c>
    </row>
    <row r="53" spans="1:8" ht="15.75" x14ac:dyDescent="0.25">
      <c r="A53" s="5">
        <v>43313</v>
      </c>
      <c r="B53" s="21">
        <v>101961417</v>
      </c>
      <c r="C53" s="21">
        <f t="shared" si="16"/>
        <v>116045841</v>
      </c>
      <c r="D53" s="21">
        <f t="shared" si="17"/>
        <v>116045841</v>
      </c>
      <c r="E53" s="18">
        <f t="shared" si="15"/>
        <v>101961417</v>
      </c>
      <c r="F53" s="31">
        <f t="shared" si="13"/>
        <v>101961417</v>
      </c>
      <c r="G53" s="32">
        <f t="shared" si="14"/>
        <v>0</v>
      </c>
    </row>
    <row r="54" spans="1:8" ht="15.75" x14ac:dyDescent="0.25">
      <c r="A54" s="5">
        <v>43344</v>
      </c>
      <c r="B54" s="21">
        <v>84603403</v>
      </c>
      <c r="C54" s="21">
        <f t="shared" si="16"/>
        <v>101961417</v>
      </c>
      <c r="D54" s="21">
        <f t="shared" si="17"/>
        <v>101961417</v>
      </c>
      <c r="E54" s="18">
        <f t="shared" si="15"/>
        <v>84603403</v>
      </c>
      <c r="F54" s="31">
        <f t="shared" si="13"/>
        <v>84603403</v>
      </c>
      <c r="G54" s="32">
        <f t="shared" si="14"/>
        <v>0</v>
      </c>
    </row>
    <row r="55" spans="1:8" ht="15.75" x14ac:dyDescent="0.25">
      <c r="A55" s="5">
        <v>43374</v>
      </c>
      <c r="B55" s="21">
        <v>73531709</v>
      </c>
      <c r="C55" s="21">
        <f t="shared" si="16"/>
        <v>84603403</v>
      </c>
      <c r="D55" s="21">
        <f t="shared" si="17"/>
        <v>84603403</v>
      </c>
      <c r="E55" s="18">
        <f t="shared" si="15"/>
        <v>73531709</v>
      </c>
      <c r="F55" s="31">
        <f t="shared" si="13"/>
        <v>73531709</v>
      </c>
      <c r="G55" s="32">
        <f t="shared" si="14"/>
        <v>0</v>
      </c>
    </row>
    <row r="56" spans="1:8" ht="15.75" x14ac:dyDescent="0.25">
      <c r="A56" s="5">
        <v>43405</v>
      </c>
      <c r="B56" s="21">
        <v>79470003.000000015</v>
      </c>
      <c r="C56" s="21">
        <f t="shared" si="16"/>
        <v>73531709</v>
      </c>
      <c r="D56" s="21">
        <f t="shared" si="17"/>
        <v>73531709</v>
      </c>
      <c r="E56" s="18">
        <f t="shared" si="15"/>
        <v>79470003</v>
      </c>
      <c r="F56" s="31">
        <f t="shared" si="13"/>
        <v>79470003</v>
      </c>
      <c r="G56" s="32">
        <f t="shared" si="14"/>
        <v>0</v>
      </c>
    </row>
    <row r="57" spans="1:8" ht="15.75" x14ac:dyDescent="0.25">
      <c r="A57" s="5">
        <v>43435</v>
      </c>
      <c r="B57" s="21">
        <v>86257045</v>
      </c>
      <c r="C57" s="21">
        <f t="shared" si="16"/>
        <v>79470003</v>
      </c>
      <c r="D57" s="21">
        <f t="shared" si="17"/>
        <v>79470003.000000015</v>
      </c>
      <c r="E57" s="18">
        <f t="shared" si="15"/>
        <v>86257044.999999985</v>
      </c>
      <c r="F57" s="31">
        <f t="shared" si="13"/>
        <v>86257045</v>
      </c>
      <c r="G57" s="32">
        <f t="shared" si="14"/>
        <v>0</v>
      </c>
      <c r="H57" s="24"/>
    </row>
    <row r="58" spans="1:8" ht="15.75" x14ac:dyDescent="0.25">
      <c r="A58" s="13" t="s">
        <v>4</v>
      </c>
      <c r="B58" s="19">
        <f>SUM(B46:B57)</f>
        <v>1077706120</v>
      </c>
      <c r="C58" s="19">
        <f t="shared" ref="C58:E58" si="18">SUM(C46:C57)</f>
        <v>1087854619</v>
      </c>
      <c r="D58" s="19">
        <f t="shared" si="18"/>
        <v>1087854619</v>
      </c>
      <c r="E58" s="19">
        <f t="shared" si="18"/>
        <v>1077706120</v>
      </c>
      <c r="F58" s="14">
        <f t="shared" ref="F58" si="19">E20</f>
        <v>1077706120</v>
      </c>
      <c r="G58" s="19">
        <f t="shared" si="14"/>
        <v>0</v>
      </c>
    </row>
    <row r="60" spans="1:8" x14ac:dyDescent="0.25">
      <c r="G60" s="26"/>
    </row>
  </sheetData>
  <pageMargins left="0.7" right="0.7" top="0.75" bottom="0.75" header="0.3" footer="0.3"/>
  <pageSetup scale="90" fitToWidth="2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IESO Invoice Adjustments 2018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NPEI</cp:lastModifiedBy>
  <cp:lastPrinted>2019-08-08T13:45:47Z</cp:lastPrinted>
  <dcterms:created xsi:type="dcterms:W3CDTF">2018-10-30T15:06:15Z</dcterms:created>
  <dcterms:modified xsi:type="dcterms:W3CDTF">2019-08-08T20:37:05Z</dcterms:modified>
</cp:coreProperties>
</file>