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CWELL-FILE01\Data\Regulatory\CoS &amp; IRM\2020 IRM\Models\Models Submitted Aug 12 2019\"/>
    </mc:Choice>
  </mc:AlternateContent>
  <xr:revisionPtr revIDLastSave="0" documentId="8_{9429AB6B-F862-476D-ADCD-5171B8D09C9A}" xr6:coauthVersionLast="43" xr6:coauthVersionMax="43" xr10:uidLastSave="{00000000-0000-0000-0000-000000000000}"/>
  <bookViews>
    <workbookView xWindow="-108" yWindow="-108" windowWidth="23256" windowHeight="12576"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Instructions!$B$1:$U$59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92" i="79" l="1"/>
  <c r="J692" i="79"/>
  <c r="H692" i="79"/>
  <c r="X674" i="79" l="1"/>
  <c r="W674" i="79"/>
  <c r="V674" i="79"/>
  <c r="U674" i="79"/>
  <c r="X673" i="79"/>
  <c r="W673" i="79"/>
  <c r="V673" i="79"/>
  <c r="U673" i="79"/>
  <c r="X671" i="79"/>
  <c r="W671" i="79"/>
  <c r="V671" i="79"/>
  <c r="U671" i="79"/>
  <c r="X670" i="79"/>
  <c r="W670" i="79"/>
  <c r="V670" i="79"/>
  <c r="U670" i="79"/>
  <c r="J671" i="79"/>
  <c r="K671" i="79"/>
  <c r="L671" i="79"/>
  <c r="M671" i="79"/>
  <c r="M670" i="79"/>
  <c r="L670" i="79"/>
  <c r="K670" i="79"/>
  <c r="J670" i="79"/>
  <c r="J674" i="79"/>
  <c r="K674" i="79"/>
  <c r="L674" i="79"/>
  <c r="M674" i="79"/>
  <c r="M673" i="79"/>
  <c r="L673" i="79"/>
  <c r="K673" i="79"/>
  <c r="J673" i="79"/>
  <c r="J657" i="79"/>
  <c r="K657" i="79"/>
  <c r="L657" i="79"/>
  <c r="M657" i="79"/>
  <c r="J654" i="79"/>
  <c r="K654" i="79"/>
  <c r="L654" i="79"/>
  <c r="M654" i="79"/>
  <c r="I654" i="79"/>
  <c r="T657" i="79" l="1"/>
  <c r="S657" i="79"/>
  <c r="R657" i="79"/>
  <c r="Q657" i="79"/>
  <c r="P657" i="79"/>
  <c r="P654" i="79"/>
  <c r="T654" i="79"/>
  <c r="S654" i="79"/>
  <c r="R654" i="79"/>
  <c r="Q654" i="79"/>
  <c r="T674" i="79"/>
  <c r="S674" i="79"/>
  <c r="R674" i="79"/>
  <c r="T673" i="79"/>
  <c r="S673" i="79"/>
  <c r="R673" i="79"/>
  <c r="T671" i="79"/>
  <c r="S671" i="79"/>
  <c r="R671" i="79"/>
  <c r="T670" i="79"/>
  <c r="S670" i="79"/>
  <c r="R670" i="79"/>
  <c r="Q674" i="79"/>
  <c r="P674" i="79"/>
  <c r="Q673" i="79"/>
  <c r="P673" i="79"/>
  <c r="Q671" i="79"/>
  <c r="P671" i="79"/>
  <c r="Q670" i="79"/>
  <c r="P670" i="79"/>
  <c r="H674" i="79"/>
  <c r="I674" i="79"/>
  <c r="G674" i="79"/>
  <c r="E674" i="79"/>
  <c r="F674" i="79"/>
  <c r="H671" i="79"/>
  <c r="I671" i="79"/>
  <c r="G671" i="79"/>
  <c r="E671" i="79"/>
  <c r="F671" i="79"/>
  <c r="H673" i="79"/>
  <c r="I673" i="79"/>
  <c r="G673" i="79"/>
  <c r="F673" i="79"/>
  <c r="E673" i="79"/>
  <c r="H670" i="79"/>
  <c r="I670" i="79"/>
  <c r="G670" i="79"/>
  <c r="F670" i="79"/>
  <c r="E670" i="79"/>
  <c r="F657" i="79"/>
  <c r="G657" i="79"/>
  <c r="H657" i="79"/>
  <c r="I657" i="79"/>
  <c r="E657" i="79"/>
  <c r="H654" i="79"/>
  <c r="G654" i="79"/>
  <c r="F654" i="79"/>
  <c r="E654" i="79"/>
  <c r="H141" i="47" l="1"/>
  <c r="C131" i="45" l="1"/>
  <c r="D131" i="45"/>
  <c r="E131" i="45"/>
  <c r="F131" i="45"/>
  <c r="G131" i="45"/>
  <c r="H131" i="45"/>
  <c r="I131" i="45"/>
  <c r="J131" i="45"/>
  <c r="K131" i="45"/>
  <c r="L131" i="45"/>
  <c r="M131" i="45"/>
  <c r="N131" i="45"/>
  <c r="O131" i="45"/>
  <c r="P131" i="45"/>
  <c r="H60" i="47"/>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N491" i="79"/>
  <c r="AM490" i="79"/>
  <c r="AL488" i="79"/>
  <c r="AK488" i="79"/>
  <c r="AJ488" i="79"/>
  <c r="AI488" i="79"/>
  <c r="AH488" i="79"/>
  <c r="AG488" i="79"/>
  <c r="AF488" i="79"/>
  <c r="AE488" i="79"/>
  <c r="AD488" i="79"/>
  <c r="AC488" i="79"/>
  <c r="AB488" i="79"/>
  <c r="Z488" i="79"/>
  <c r="Y488" i="79"/>
  <c r="N488" i="79"/>
  <c r="AA487" i="79"/>
  <c r="AA488" i="79" s="1"/>
  <c r="Z487" i="79"/>
  <c r="AM487" i="79" s="1"/>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AM474" i="79"/>
  <c r="AL472" i="79"/>
  <c r="AK472" i="79"/>
  <c r="AJ472" i="79"/>
  <c r="AI472" i="79"/>
  <c r="AH472" i="79"/>
  <c r="AG472" i="79"/>
  <c r="AF472" i="79"/>
  <c r="AE472" i="79"/>
  <c r="AD472" i="79"/>
  <c r="AC472" i="79"/>
  <c r="AB472" i="79"/>
  <c r="AA472" i="79"/>
  <c r="Z472" i="79"/>
  <c r="Y472" i="79"/>
  <c r="AM471"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N305"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24" i="46"/>
  <c r="AK224" i="46"/>
  <c r="AJ224" i="46"/>
  <c r="AI224" i="46"/>
  <c r="AH224" i="46"/>
  <c r="AG224" i="46"/>
  <c r="AF224" i="46"/>
  <c r="AE224" i="46"/>
  <c r="AD224" i="46"/>
  <c r="AC224" i="46"/>
  <c r="AB224" i="46"/>
  <c r="AA224" i="46"/>
  <c r="Z224" i="46"/>
  <c r="Y224" i="46"/>
  <c r="N224" i="46"/>
  <c r="AM223" i="46"/>
  <c r="Y160" i="46"/>
  <c r="Y157" i="46"/>
  <c r="Y154" i="46"/>
  <c r="Y151" i="46"/>
  <c r="Y32" i="46"/>
  <c r="Y29" i="46"/>
  <c r="Y26" i="46"/>
  <c r="Y23" i="46"/>
  <c r="N191" i="46"/>
  <c r="N188" i="46"/>
  <c r="N185" i="46"/>
  <c r="N182" i="46"/>
  <c r="N179" i="46"/>
  <c r="N125" i="46"/>
  <c r="N122" i="46"/>
  <c r="N119" i="46"/>
  <c r="N115" i="46"/>
  <c r="N112" i="46"/>
  <c r="N109" i="46"/>
  <c r="N106" i="46"/>
  <c r="N103" i="46"/>
  <c r="N76" i="46"/>
  <c r="N79" i="46"/>
  <c r="N82" i="46"/>
  <c r="N85" i="46"/>
  <c r="N63" i="46"/>
  <c r="N60" i="46"/>
  <c r="N57" i="46"/>
  <c r="N54" i="46"/>
  <c r="N51"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342" i="46"/>
  <c r="N339" i="46"/>
  <c r="N336" i="46"/>
  <c r="N333" i="46"/>
  <c r="N253" i="46"/>
  <c r="N250" i="46"/>
  <c r="N247" i="46"/>
  <c r="N243" i="46"/>
  <c r="N240" i="46"/>
  <c r="N237" i="46"/>
  <c r="N234" i="46"/>
  <c r="N231" i="46"/>
  <c r="N227" i="46"/>
  <c r="N213" i="46"/>
  <c r="N210" i="46"/>
  <c r="N207" i="46"/>
  <c r="N20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99" i="46"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M341" i="46"/>
  <c r="AM338" i="46"/>
  <c r="AM335" i="46"/>
  <c r="AM332"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C31" i="44" l="1"/>
  <c r="C30" i="44"/>
  <c r="C16" i="44"/>
  <c r="C15" i="44"/>
  <c r="AL227" i="46"/>
  <c r="AK227" i="46"/>
  <c r="AJ227" i="46"/>
  <c r="AI227" i="46"/>
  <c r="AH227" i="46"/>
  <c r="AG227" i="46"/>
  <c r="AF227" i="46"/>
  <c r="AE227" i="46"/>
  <c r="AD227" i="46"/>
  <c r="AC227" i="46"/>
  <c r="AB227" i="46"/>
  <c r="AA227" i="46"/>
  <c r="Z227" i="46"/>
  <c r="Y227"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N134" i="79"/>
  <c r="N131" i="79"/>
  <c r="N11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L107" i="45"/>
  <c r="L86" i="45"/>
  <c r="L114" i="45"/>
  <c r="L100" i="45"/>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K516" i="46"/>
  <c r="AK520" i="46" s="1"/>
  <c r="C133" i="45"/>
  <c r="Y1113" i="79" s="1"/>
  <c r="AA381" i="79"/>
  <c r="AA382" i="79" s="1"/>
  <c r="AF258" i="46"/>
  <c r="Y258" i="46"/>
  <c r="Y259" i="46" s="1"/>
  <c r="AF130" i="46"/>
  <c r="AF131" i="46" s="1"/>
  <c r="K54" i="43" s="1"/>
  <c r="AE198" i="79"/>
  <c r="AE202" i="79" s="1"/>
  <c r="C132" i="45"/>
  <c r="AF387" i="46"/>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I130" i="46"/>
  <c r="AI131" i="46" s="1"/>
  <c r="N54" i="43" s="1"/>
  <c r="AH130" i="46"/>
  <c r="AH131" i="46" s="1"/>
  <c r="M54" i="43" s="1"/>
  <c r="AK130" i="46"/>
  <c r="AK131" i="46" s="1"/>
  <c r="P54" i="43" s="1"/>
  <c r="AJ258" i="46"/>
  <c r="AJ260" i="46" s="1"/>
  <c r="AL516" i="46"/>
  <c r="AL520" i="46" s="1"/>
  <c r="AH516" i="46"/>
  <c r="AH518" i="46" s="1"/>
  <c r="AI516" i="46"/>
  <c r="AI517" i="46" s="1"/>
  <c r="AL258" i="46"/>
  <c r="AL259" i="46" s="1"/>
  <c r="AI258" i="46"/>
  <c r="AI260" i="46" s="1"/>
  <c r="AL130" i="46"/>
  <c r="AL131" i="46" s="1"/>
  <c r="Q54" i="43" s="1"/>
  <c r="AL387" i="46"/>
  <c r="AL389" i="46" s="1"/>
  <c r="AJ387" i="46"/>
  <c r="AJ389" i="46" s="1"/>
  <c r="AH258" i="46"/>
  <c r="AH260" i="46" s="1"/>
  <c r="AG130" i="46"/>
  <c r="AG131" i="46" s="1"/>
  <c r="L54" i="43" s="1"/>
  <c r="AK564" i="79"/>
  <c r="AK568" i="79" s="1"/>
  <c r="AJ516" i="46"/>
  <c r="AJ520" i="46" s="1"/>
  <c r="AF516" i="46"/>
  <c r="AF520" i="46" s="1"/>
  <c r="AJ130" i="46"/>
  <c r="AJ131" i="46" s="1"/>
  <c r="O54" i="43" s="1"/>
  <c r="AI387" i="46"/>
  <c r="AI389" i="46" s="1"/>
  <c r="AG516" i="46"/>
  <c r="AG520" i="46" s="1"/>
  <c r="AG387" i="46"/>
  <c r="AG389" i="46" s="1"/>
  <c r="AG258" i="46"/>
  <c r="AG259" i="46" s="1"/>
  <c r="Y522" i="46"/>
  <c r="D64" i="43" s="1"/>
  <c r="AD522" i="46"/>
  <c r="I64" i="43" s="1"/>
  <c r="Y1117" i="79"/>
  <c r="Y1123" i="79"/>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AG390"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F262" i="46"/>
  <c r="K58" i="43" s="1"/>
  <c r="Y1125" i="79"/>
  <c r="AK387" i="46"/>
  <c r="AK389" i="46" s="1"/>
  <c r="AH262" i="46"/>
  <c r="M58" i="43" s="1"/>
  <c r="AH387" i="46"/>
  <c r="AH392" i="46" s="1"/>
  <c r="M61" i="43" s="1"/>
  <c r="AA389" i="79"/>
  <c r="F70" i="43" s="1"/>
  <c r="AF522" i="46"/>
  <c r="K64" i="43" s="1"/>
  <c r="AF519" i="46"/>
  <c r="AI381" i="79"/>
  <c r="AI383" i="79" s="1"/>
  <c r="Y757" i="79"/>
  <c r="Y202" i="79"/>
  <c r="Y200" i="79"/>
  <c r="Y201" i="79"/>
  <c r="Y205" i="79"/>
  <c r="AI132" i="46"/>
  <c r="N55" i="43" s="1"/>
  <c r="AI259" i="46"/>
  <c r="AI261" i="46" s="1"/>
  <c r="N57" i="43" s="1"/>
  <c r="AJ262" i="46"/>
  <c r="O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K522" i="46"/>
  <c r="P64" i="43" s="1"/>
  <c r="AK260" i="46"/>
  <c r="AK259"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517" i="46" l="1"/>
  <c r="AI519" i="46"/>
  <c r="AG262" i="46"/>
  <c r="L58" i="43" s="1"/>
  <c r="AH132" i="46"/>
  <c r="M55" i="43" s="1"/>
  <c r="R18" i="47" s="1"/>
  <c r="AH520" i="46"/>
  <c r="AH522" i="46"/>
  <c r="M64" i="43" s="1"/>
  <c r="AH519" i="46"/>
  <c r="AL260" i="46"/>
  <c r="AL132" i="46"/>
  <c r="Q55" i="43" s="1"/>
  <c r="V25" i="47" s="1"/>
  <c r="AI262" i="46"/>
  <c r="N58" i="43" s="1"/>
  <c r="AG132" i="46"/>
  <c r="L55" i="43" s="1"/>
  <c r="Q15" i="47" s="1"/>
  <c r="AF517" i="46"/>
  <c r="AH259" i="46"/>
  <c r="AH261" i="46" s="1"/>
  <c r="M57" i="43" s="1"/>
  <c r="AK132" i="46"/>
  <c r="P55" i="43" s="1"/>
  <c r="U17" i="47" s="1"/>
  <c r="AG388" i="46"/>
  <c r="AJ259" i="46"/>
  <c r="AJ261" i="46" s="1"/>
  <c r="O57" i="43" s="1"/>
  <c r="AG517" i="46"/>
  <c r="AL262" i="46"/>
  <c r="Q58" i="43" s="1"/>
  <c r="AL392" i="46"/>
  <c r="Q61" i="43" s="1"/>
  <c r="AI388" i="46"/>
  <c r="AK570" i="79"/>
  <c r="AK566" i="79"/>
  <c r="AK573" i="79"/>
  <c r="P73" i="43" s="1"/>
  <c r="AI518" i="46"/>
  <c r="AI520" i="46"/>
  <c r="AM520" i="46" s="1"/>
  <c r="AK571" i="79"/>
  <c r="AL388" i="46"/>
  <c r="AI522" i="46"/>
  <c r="N64" i="43" s="1"/>
  <c r="AF518" i="46"/>
  <c r="AJ522" i="46"/>
  <c r="O64" i="43" s="1"/>
  <c r="AJ518" i="46"/>
  <c r="AJ388" i="46"/>
  <c r="AJ390" i="46"/>
  <c r="AG519" i="46"/>
  <c r="AJ519" i="46"/>
  <c r="AJ392" i="46"/>
  <c r="O61" i="43" s="1"/>
  <c r="AJ517" i="46"/>
  <c r="AG522" i="46"/>
  <c r="L64" i="43" s="1"/>
  <c r="AG518" i="46"/>
  <c r="AI392" i="46"/>
  <c r="N61" i="43" s="1"/>
  <c r="AK565" i="79"/>
  <c r="AK567" i="79"/>
  <c r="AK569" i="79"/>
  <c r="AL390" i="46"/>
  <c r="AI390" i="46"/>
  <c r="AG260" i="46"/>
  <c r="AG261" i="46" s="1"/>
  <c r="L57" i="43" s="1"/>
  <c r="AJ132" i="46"/>
  <c r="O55" i="43" s="1"/>
  <c r="T16" i="47" s="1"/>
  <c r="Y756" i="79"/>
  <c r="D75" i="43" s="1"/>
  <c r="P20" i="47"/>
  <c r="S23"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D67" i="43"/>
  <c r="AD568" i="79"/>
  <c r="AH569" i="79"/>
  <c r="AL569" i="79"/>
  <c r="AD565" i="79"/>
  <c r="AI569" i="79"/>
  <c r="R17" i="47"/>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Q24" i="47"/>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A388" i="79"/>
  <c r="F69" i="43" s="1"/>
  <c r="AG391" i="46"/>
  <c r="L60" i="43" s="1"/>
  <c r="D82" i="43"/>
  <c r="Y1124" i="79"/>
  <c r="D81" i="43" s="1"/>
  <c r="P17" i="47"/>
  <c r="P18" i="47"/>
  <c r="AJ202" i="79"/>
  <c r="AI200" i="79"/>
  <c r="P21" i="47"/>
  <c r="P24" i="47"/>
  <c r="AL200" i="79"/>
  <c r="AI202" i="79"/>
  <c r="AH389" i="46"/>
  <c r="E94" i="43" s="1"/>
  <c r="AH390" i="46"/>
  <c r="AH388" i="46"/>
  <c r="P19" i="47"/>
  <c r="AJ200" i="79"/>
  <c r="P22" i="47"/>
  <c r="Q23" i="47"/>
  <c r="AI203" i="79"/>
  <c r="P16" i="47"/>
  <c r="P25" i="47"/>
  <c r="P23" i="47"/>
  <c r="Q18" i="47"/>
  <c r="AL199" i="79"/>
  <c r="AJ199" i="79"/>
  <c r="AJ201" i="79"/>
  <c r="AI201" i="79"/>
  <c r="P26" i="47"/>
  <c r="Q20" i="47"/>
  <c r="AJ205" i="79"/>
  <c r="O67" i="43" s="1"/>
  <c r="AH203" i="79"/>
  <c r="AH201" i="79"/>
  <c r="AH199" i="79"/>
  <c r="AH200" i="79"/>
  <c r="AH202" i="79"/>
  <c r="S20" i="47"/>
  <c r="S24" i="47"/>
  <c r="S26" i="47"/>
  <c r="S17" i="47"/>
  <c r="S19" i="47"/>
  <c r="S21" i="47"/>
  <c r="S18" i="47"/>
  <c r="S15" i="47"/>
  <c r="S25" i="47"/>
  <c r="S16" i="47"/>
  <c r="S22" i="47"/>
  <c r="S32" i="47"/>
  <c r="Y204" i="79"/>
  <c r="Y261" i="46"/>
  <c r="D57" i="43" s="1"/>
  <c r="D58" i="43"/>
  <c r="U20" i="47"/>
  <c r="U22" i="47"/>
  <c r="U23" i="47"/>
  <c r="U16" i="47"/>
  <c r="U15" i="47"/>
  <c r="U24" i="47"/>
  <c r="U25" i="47"/>
  <c r="U18" i="47"/>
  <c r="U26" i="47"/>
  <c r="U19" i="47"/>
  <c r="U21" i="47"/>
  <c r="S41" i="47"/>
  <c r="S39" i="47"/>
  <c r="S40" i="47"/>
  <c r="S30" i="47"/>
  <c r="S31" i="47"/>
  <c r="S36" i="47"/>
  <c r="S34" i="47"/>
  <c r="S33" i="47"/>
  <c r="S37" i="47"/>
  <c r="S38" i="47"/>
  <c r="S35" i="47"/>
  <c r="AK521" i="46"/>
  <c r="P63" i="43" s="1"/>
  <c r="AL261" i="46"/>
  <c r="Q57" i="43" s="1"/>
  <c r="AK261" i="46"/>
  <c r="P57"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5" i="47" l="1"/>
  <c r="Q26" i="47"/>
  <c r="Q19" i="47"/>
  <c r="R19" i="47"/>
  <c r="R22" i="47"/>
  <c r="R23" i="47"/>
  <c r="Q16" i="47"/>
  <c r="Q22" i="47"/>
  <c r="AM517" i="46"/>
  <c r="AF521" i="46"/>
  <c r="K63" i="43" s="1"/>
  <c r="R30" i="47"/>
  <c r="AH521" i="46"/>
  <c r="M63" i="43" s="1"/>
  <c r="V22" i="47"/>
  <c r="V26" i="47"/>
  <c r="R26" i="47"/>
  <c r="V20" i="47"/>
  <c r="R15" i="47"/>
  <c r="R20" i="47"/>
  <c r="V17" i="47"/>
  <c r="V16" i="47"/>
  <c r="D93" i="43"/>
  <c r="V24" i="47"/>
  <c r="V23" i="47"/>
  <c r="V18" i="47"/>
  <c r="R24" i="47"/>
  <c r="R21" i="47"/>
  <c r="Q34" i="47"/>
  <c r="V15" i="47"/>
  <c r="V21" i="47"/>
  <c r="V19" i="47"/>
  <c r="R25" i="47"/>
  <c r="R16" i="47"/>
  <c r="AI521" i="46"/>
  <c r="N63" i="43" s="1"/>
  <c r="V39" i="47"/>
  <c r="R58" i="43"/>
  <c r="AM262" i="46"/>
  <c r="D104" i="43" s="1"/>
  <c r="AM259" i="46"/>
  <c r="R64" i="43"/>
  <c r="Q38" i="47"/>
  <c r="AM260" i="46"/>
  <c r="AI391" i="46"/>
  <c r="N60" i="43" s="1"/>
  <c r="S56" i="47" s="1"/>
  <c r="AJ391" i="46"/>
  <c r="O60" i="43" s="1"/>
  <c r="T47" i="47" s="1"/>
  <c r="Q36" i="47"/>
  <c r="D94" i="43"/>
  <c r="Q32" i="47"/>
  <c r="Q37" i="47"/>
  <c r="Q41" i="47"/>
  <c r="Q33" i="47"/>
  <c r="Q35" i="47"/>
  <c r="Q40" i="47"/>
  <c r="Q31" i="47"/>
  <c r="Q39" i="47"/>
  <c r="Q30" i="47"/>
  <c r="AM522" i="46"/>
  <c r="F104" i="43" s="1"/>
  <c r="AM519" i="46"/>
  <c r="AL391" i="46"/>
  <c r="Q60" i="43" s="1"/>
  <c r="V52" i="47" s="1"/>
  <c r="T26" i="47"/>
  <c r="T34" i="47"/>
  <c r="T19" i="47"/>
  <c r="F93" i="43"/>
  <c r="AM518" i="46"/>
  <c r="AK572" i="79"/>
  <c r="P72" i="43" s="1"/>
  <c r="F94" i="43"/>
  <c r="AJ521" i="46"/>
  <c r="O63" i="43" s="1"/>
  <c r="T39" i="47"/>
  <c r="T21" i="47"/>
  <c r="AG521" i="46"/>
  <c r="L63" i="43" s="1"/>
  <c r="Q67" i="47" s="1"/>
  <c r="AM132" i="46"/>
  <c r="C104" i="43" s="1"/>
  <c r="T25" i="47"/>
  <c r="T17" i="47"/>
  <c r="T38" i="47"/>
  <c r="T31" i="47"/>
  <c r="T30" i="47"/>
  <c r="T35" i="47"/>
  <c r="T36" i="47"/>
  <c r="T40" i="47"/>
  <c r="T33" i="47"/>
  <c r="T23" i="47"/>
  <c r="T22" i="47"/>
  <c r="T24" i="47"/>
  <c r="T18" i="47"/>
  <c r="T41" i="47"/>
  <c r="T32" i="47"/>
  <c r="T37" i="47"/>
  <c r="T20" i="47"/>
  <c r="T15" i="47"/>
  <c r="AM383" i="79"/>
  <c r="R54" i="43"/>
  <c r="AM382" i="79"/>
  <c r="AM384"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P62" i="47"/>
  <c r="P66" i="47"/>
  <c r="P69" i="47"/>
  <c r="P67" i="47"/>
  <c r="P61" i="47"/>
  <c r="R31" i="47"/>
  <c r="P71" i="47"/>
  <c r="P70" i="47"/>
  <c r="R34" i="47"/>
  <c r="P68" i="47"/>
  <c r="P64" i="47"/>
  <c r="R38" i="47"/>
  <c r="R37" i="47"/>
  <c r="P60" i="47"/>
  <c r="P63" i="47"/>
  <c r="R39" i="47"/>
  <c r="P65" i="47"/>
  <c r="AJ204" i="79"/>
  <c r="O66" i="43" s="1"/>
  <c r="Q27" i="47"/>
  <c r="Q29" i="47" s="1"/>
  <c r="P27" i="47"/>
  <c r="P29" i="47" s="1"/>
  <c r="Q50" i="47"/>
  <c r="R40" i="47"/>
  <c r="R41" i="47"/>
  <c r="R33" i="47"/>
  <c r="AL204" i="79"/>
  <c r="Q66" i="43" s="1"/>
  <c r="Q47" i="47"/>
  <c r="Q52" i="47"/>
  <c r="R35" i="47"/>
  <c r="R32" i="47"/>
  <c r="R36" i="47"/>
  <c r="E93" i="43"/>
  <c r="Q45" i="47"/>
  <c r="G94" i="43"/>
  <c r="Q54" i="47"/>
  <c r="Q48" i="47"/>
  <c r="Q56" i="47"/>
  <c r="Q49" i="47"/>
  <c r="Q53" i="47"/>
  <c r="Q55" i="47"/>
  <c r="G95" i="43"/>
  <c r="Q51" i="47"/>
  <c r="Q46" i="47"/>
  <c r="R67" i="43"/>
  <c r="G96" i="43"/>
  <c r="AH204" i="79"/>
  <c r="M66" i="43" s="1"/>
  <c r="G93" i="43"/>
  <c r="S27" i="47"/>
  <c r="S29" i="47" s="1"/>
  <c r="S42" i="47" s="1"/>
  <c r="S44" i="47" s="1"/>
  <c r="F96" i="43"/>
  <c r="F95" i="43"/>
  <c r="D63" i="43"/>
  <c r="U27" i="47"/>
  <c r="U29" i="47"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Q66" i="47" l="1"/>
  <c r="Q60" i="47"/>
  <c r="R68" i="47"/>
  <c r="AM521" i="46"/>
  <c r="V27" i="47"/>
  <c r="V29" i="47" s="1"/>
  <c r="R27" i="47"/>
  <c r="R29" i="47" s="1"/>
  <c r="T50" i="47"/>
  <c r="D103" i="43"/>
  <c r="T53" i="47"/>
  <c r="T54" i="47"/>
  <c r="V56" i="47"/>
  <c r="S70" i="47"/>
  <c r="S67" i="47"/>
  <c r="S47" i="47"/>
  <c r="S50" i="47"/>
  <c r="S62" i="47"/>
  <c r="S54" i="47"/>
  <c r="S65" i="47"/>
  <c r="S45" i="47"/>
  <c r="S46" i="47"/>
  <c r="S55" i="47"/>
  <c r="S60" i="47"/>
  <c r="T68" i="47"/>
  <c r="AM261" i="46"/>
  <c r="AM263" i="46" s="1"/>
  <c r="S51" i="47"/>
  <c r="S52" i="47"/>
  <c r="S69" i="47"/>
  <c r="S68" i="47"/>
  <c r="S71" i="47"/>
  <c r="S53" i="47"/>
  <c r="S61" i="47"/>
  <c r="S64" i="47"/>
  <c r="S66" i="47"/>
  <c r="S63" i="47"/>
  <c r="S49" i="47"/>
  <c r="S48" i="47"/>
  <c r="V46" i="47"/>
  <c r="V61" i="47"/>
  <c r="V48" i="47"/>
  <c r="V64" i="47"/>
  <c r="V67" i="47"/>
  <c r="V54" i="47"/>
  <c r="T49" i="47"/>
  <c r="T48" i="47"/>
  <c r="T51" i="47"/>
  <c r="T55" i="47"/>
  <c r="T56" i="47"/>
  <c r="AM523" i="46"/>
  <c r="T61" i="47"/>
  <c r="T46" i="47"/>
  <c r="T45" i="47"/>
  <c r="T52" i="47"/>
  <c r="V62" i="47"/>
  <c r="V63" i="47"/>
  <c r="V60" i="47"/>
  <c r="V45" i="47"/>
  <c r="V53" i="47"/>
  <c r="V71" i="47"/>
  <c r="T67" i="47"/>
  <c r="V69" i="47"/>
  <c r="V70" i="47"/>
  <c r="V66" i="47"/>
  <c r="V51" i="47"/>
  <c r="V50" i="47"/>
  <c r="T71" i="47"/>
  <c r="Q42" i="47"/>
  <c r="Q44" i="47" s="1"/>
  <c r="Q57" i="47" s="1"/>
  <c r="Q59" i="47" s="1"/>
  <c r="V68" i="47"/>
  <c r="V65" i="47"/>
  <c r="V49" i="47"/>
  <c r="V47" i="47"/>
  <c r="V55" i="47"/>
  <c r="T70" i="47"/>
  <c r="T65" i="47"/>
  <c r="T69" i="47"/>
  <c r="T60" i="47"/>
  <c r="T75" i="47"/>
  <c r="T63" i="47"/>
  <c r="T62" i="47"/>
  <c r="T66" i="47"/>
  <c r="AM133" i="46"/>
  <c r="T64" i="47"/>
  <c r="Q68" i="47"/>
  <c r="Q63" i="47"/>
  <c r="Q65" i="47"/>
  <c r="Q64" i="47"/>
  <c r="Q69" i="47"/>
  <c r="Q61" i="47"/>
  <c r="R63" i="43"/>
  <c r="Q70" i="47"/>
  <c r="Q62" i="47"/>
  <c r="Q71" i="47"/>
  <c r="T27" i="47"/>
  <c r="T29" i="47" s="1"/>
  <c r="T42" i="47" s="1"/>
  <c r="T44" i="47" s="1"/>
  <c r="E31" i="43"/>
  <c r="E42" i="43"/>
  <c r="U83" i="47"/>
  <c r="E29" i="43"/>
  <c r="H20" i="43"/>
  <c r="E30"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T57" i="47"/>
  <c r="T59" i="47" s="1"/>
  <c r="T72" i="47" s="1"/>
  <c r="T74" i="47" s="1"/>
  <c r="T87" i="47" s="1"/>
  <c r="T89" i="47" s="1"/>
  <c r="T102" i="47" s="1"/>
  <c r="V57" i="47"/>
  <c r="V59" i="47" s="1"/>
  <c r="V72" i="47" s="1"/>
  <c r="V74" i="47" s="1"/>
  <c r="V87" i="47" s="1"/>
  <c r="V89" i="47" s="1"/>
  <c r="V102" i="47" s="1"/>
  <c r="Q72" i="47"/>
  <c r="Q74" i="47" s="1"/>
  <c r="Q87" i="47" s="1"/>
  <c r="Q89" i="47" s="1"/>
  <c r="Q102" i="47" s="1"/>
  <c r="H19" i="43"/>
  <c r="E43" i="43"/>
  <c r="W161" i="47"/>
  <c r="U57" i="47"/>
  <c r="U59" i="47" s="1"/>
  <c r="U72" i="47" s="1"/>
  <c r="U74" i="47" s="1"/>
  <c r="U87" i="47" s="1"/>
  <c r="U89" i="47" s="1"/>
  <c r="U102" i="47" s="1"/>
  <c r="M103" i="43"/>
  <c r="W27" i="47"/>
  <c r="C105" i="43"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<sst xmlns="http://schemas.openxmlformats.org/spreadsheetml/2006/main" count="2977" uniqueCount="739">
  <si>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</si>
  <si>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</si>
  <si>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</si>
  <si>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</si>
  <si>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</si>
  <si>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</si>
  <si>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</si>
  <si>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</si>
  <si>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</si>
  <si>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</si>
  <si>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</si>
  <si>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</si>
  <si>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</si>
  <si>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</si>
  <si>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</si>
  <si>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</si>
  <si>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</si>
  <si>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</si>
  <si>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</si>
  <si>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</si>
  <si>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</si>
  <si>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</si>
  <si>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</si>
  <si>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</si>
  <si>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</si>
  <si>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</si>
  <si>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</si>
  <si>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</si>
  <si>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</si>
  <si>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</si>
  <si>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</si>
  <si>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</si>
  <si>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</si>
  <si>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</si>
  <si>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</si>
  <si>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</si>
  <si>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</si>
  <si>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</si>
  <si>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</si>
  <si>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</si>
  <si>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</si>
  <si>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</si>
  <si>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</si>
  <si>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</si>
  <si>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</si>
  <si>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</si>
  <si>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</si>
  <si>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</si>
  <si>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</si>
  <si>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</si>
  <si>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</si>
  <si>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</si>
  <si>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</si>
  <si>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</si>
  <si>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</si>
  <si>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</si>
  <si>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</si>
  <si>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</si>
  <si>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</si>
  <si>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</si>
  <si>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</si>
  <si>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</si>
  <si>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</si>
  <si>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</si>
  <si>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</si>
  <si>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</si>
  <si>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</si>
  <si>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</si>
  <si>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</si>
  <si>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</si>
  <si>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</si>
  <si>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</si>
  <si>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</si>
  <si>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</si>
  <si>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</si>
  <si>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</si>
  <si>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</si>
  <si>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</si>
  <si>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</si>
  <si>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</si>
  <si>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</si>
  <si>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</si>
  <si>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</si>
  <si>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</si>
  <si>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</si>
  <si>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</si>
  <si>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</si>
  <si>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</si>
  <si>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</si>
  <si>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</si>
  <si>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</si>
  <si>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</si>
  <si>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</si>
  <si>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</si>
  <si>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</si>
  <si>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</si>
  <si>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</si>
  <si>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</si>
  <si>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</si>
  <si>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</si>
  <si>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</si>
  <si>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</si>
  <si>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</si>
  <si>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</si>
  <si>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</si>
  <si>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</si>
  <si>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</si>
  <si>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</si>
  <si>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</si>
  <si>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</si>
  <si>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</si>
  <si>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</si>
  <si>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</si>
  <si>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</si>
  <si>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</si>
  <si>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</si>
  <si>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</si>
  <si>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</si>
  <si>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</si>
  <si>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</si>
  <si>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</si>
  <si>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</si>
  <si>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</si>
  <si>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</si>
  <si>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</si>
  <si>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</si>
  <si>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</si>
  <si>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</si>
  <si>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</si>
  <si>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</si>
  <si>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</si>
  <si>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</si>
  <si>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</si>
  <si>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</si>
  <si>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</si>
  <si>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</si>
  <si>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</si>
  <si>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</si>
  <si>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</si>
  <si>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</si>
  <si>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</si>
  <si>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</si>
  <si>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</si>
  <si>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</si>
  <si>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</si>
  <si>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</si>
  <si>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</si>
  <si>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</si>
  <si>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</si>
  <si>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</si>
  <si>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</si>
  <si>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</si>
  <si>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</si>
  <si>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</si>
  <si>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</si>
  <si>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</si>
  <si>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</si>
  <si>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</si>
  <si>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</si>
  <si>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</si>
  <si>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</si>
  <si>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</si>
  <si>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</si>
  <si>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</si>
  <si>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</si>
  <si>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</si>
  <si>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</si>
  <si>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</si>
  <si>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</si>
  <si>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</si>
  <si>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</si>
  <si>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</si>
  <si>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</si>
  <si>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</si>
  <si>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</si>
  <si>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</si>
  <si>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</si>
  <si>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</si>
  <si>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</si>
  <si>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</si>
  <si>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</si>
  <si>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</si>
  <si>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</si>
  <si>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</si>
  <si>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</si>
  <si>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</si>
  <si>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</si>
  <si>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</si>
  <si>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</si>
  <si>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</si>
  <si>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</si>
  <si>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</si>
  <si>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</si>
  <si>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</si>
  <si>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</si>
  <si>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</si>
  <si>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</si>
  <si>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</si>
  <si>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</si>
  <si>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</si>
  <si>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</si>
  <si>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</si>
  <si>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</si>
  <si>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</si>
  <si>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</si>
  <si>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</si>
  <si>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</si>
  <si>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</si>
  <si>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</si>
  <si>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</si>
  <si>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</si>
  <si>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</si>
  <si>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</si>
  <si>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</si>
  <si>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</si>
  <si>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</si>
  <si>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</si>
  <si>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</si>
  <si>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</si>
  <si>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</si>
  <si>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</si>
  <si>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</si>
  <si>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</si>
  <si>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</si>
  <si>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</si>
  <si>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</si>
  <si>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</si>
  <si>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</si>
  <si>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</si>
  <si>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</si>
  <si>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</si>
  <si>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</si>
  <si>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</si>
  <si>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</si>
  <si>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</si>
  <si>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</si>
  <si>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</si>
  <si>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</si>
  <si>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</si>
  <si>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</si>
  <si>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</si>
  <si>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</si>
  <si>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</si>
  <si>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</si>
  <si>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</si>
  <si>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</si>
  <si>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</si>
  <si>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</si>
  <si>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</si>
  <si>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</si>
  <si>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</si>
  <si>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</si>
  <si>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</si>
  <si>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</si>
  <si>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</si>
  <si>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</si>
  <si>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</si>
  <si>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</si>
  <si>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</si>
  <si>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</si>
  <si>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</si>
  <si>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</si>
  <si>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</si>
  <si>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</si>
  <si>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</si>
  <si>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</si>
  <si>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</si>
  <si>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</si>
  <si>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</si>
  <si>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</si>
  <si>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</si>
  <si>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</si>
  <si>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</si>
  <si>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</si>
  <si>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</si>
  <si>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</si>
  <si>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</si>
  <si>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</si>
  <si>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</si>
  <si>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</si>
  <si>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</si>
  <si>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</si>
  <si>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</si>
  <si>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</si>
  <si>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</si>
  <si>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</si>
  <si>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</si>
  <si>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</si>
  <si>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</si>
  <si>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</si>
  <si>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</si>
  <si>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</si>
  <si>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</si>
  <si>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</si>
  <si>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</si>
  <si>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</si>
  <si>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</si>
  <si>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</si>
  <si>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</si>
  <si>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</si>
  <si>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</si>
  <si>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</si>
  <si>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</si>
  <si>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</si>
  <si>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</si>
  <si>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</si>
  <si>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</si>
  <si>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</si>
  <si>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</si>
  <si>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</si>
  <si>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</si>
  <si>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</si>
  <si>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</si>
  <si>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</si>
  <si>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</si>
  <si>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</si>
  <si>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</si>
  <si>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</si>
  <si>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</si>
  <si>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</si>
  <si>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</si>
  <si>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</si>
  <si>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</si>
  <si>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</si>
  <si>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</si>
  <si>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</si>
  <si>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</si>
  <si>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</si>
  <si>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</si>
  <si>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</si>
  <si>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</si>
  <si>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</si>
  <si>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</si>
  <si>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</si>
  <si>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</si>
  <si>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</si>
  <si>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</si>
  <si>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</si>
  <si>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</si>
  <si>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</si>
  <si>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</si>
  <si>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</si>
  <si>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</si>
  <si>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</si>
  <si>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</si>
  <si>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</si>
  <si>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</si>
  <si>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</si>
  <si>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</si>
  <si>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</si>
  <si>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</si>
  <si>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</si>
  <si>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</si>
  <si>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</si>
  <si>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</si>
  <si>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</si>
  <si>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</si>
  <si>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</si>
  <si>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</si>
  <si>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</si>
  <si>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</si>
  <si>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</si>
  <si>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</si>
  <si>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</si>
  <si>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</si>
  <si>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</si>
  <si>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</si>
  <si>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</si>
  <si>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</si>
  <si>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</si>
  <si>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</si>
  <si>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</si>
  <si>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</si>
  <si>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</si>
  <si>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</si>
  <si>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</si>
  <si>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</si>
  <si>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</si>
  <si>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</si>
  <si>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</si>
  <si>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</si>
  <si>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</si>
  <si>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</si>
  <si>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</si>
  <si>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</si>
  <si>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</si>
  <si>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</si>
  <si>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</si>
  <si>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</si>
  <si>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</si>
  <si>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</si>
  <si>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</si>
  <si>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</si>
  <si>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</si>
  <si>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</si>
  <si>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</si>
  <si>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</si>
  <si>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</si>
  <si>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</si>
  <si>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</si>
  <si>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</si>
  <si>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</si>
  <si>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</si>
  <si>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</si>
  <si>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</si>
  <si>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</si>
  <si>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</si>
  <si>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</si>
  <si>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</si>
  <si>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</si>
  <si>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</si>
  <si>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</si>
  <si>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</si>
  <si>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</si>
  <si>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</si>
  <si>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</si>
  <si>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</si>
  <si>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</si>
  <si>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</si>
  <si>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</si>
  <si>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</si>
  <si>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</si>
  <si>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</si>
  <si>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</si>
  <si>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</si>
  <si>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</si>
  <si>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</si>
  <si>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</si>
  <si>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</si>
  <si>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</si>
  <si>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</si>
  <si>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</si>
  <si>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</si>
  <si>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</si>
  <si>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</si>
  <si>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</si>
  <si>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</si>
  <si>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</si>
  <si>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</si>
  <si>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</si>
  <si>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</si>
  <si>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</si>
  <si>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</si>
  <si>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</si>
  <si>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</si>
  <si>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</si>
  <si>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</si>
  <si>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</si>
  <si>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</si>
  <si>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</si>
  <si>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</si>
  <si>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</si>
  <si>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</si>
  <si>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</si>
  <si>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</si>
  <si>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</si>
  <si>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</si>
  <si>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</si>
  <si>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</si>
  <si>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</si>
  <si>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</si>
  <si>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</si>
  <si>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</si>
  <si>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</si>
  <si>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</si>
  <si>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</si>
  <si>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</si>
  <si>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</si>
  <si>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</si>
  <si>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</si>
  <si>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</si>
  <si>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</si>
  <si>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</si>
  <si>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</si>
  <si>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</si>
  <si>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</si>
  <si>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</si>
  <si>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</si>
  <si>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</si>
  <si>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</si>
  <si>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</si>
  <si>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</si>
  <si>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</si>
  <si>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</si>
  <si>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</si>
  <si>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</si>
  <si>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</si>
  <si>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</si>
  <si>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</si>
  <si>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</si>
  <si>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</si>
  <si>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</si>
  <si>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</si>
  <si>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</si>
  <si>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</si>
  <si>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</si>
  <si>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</si>
  <si>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</si>
  <si>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</si>
  <si>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</si>
  <si>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</si>
  <si>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</si>
  <si>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</si>
  <si>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</si>
  <si>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</si>
  <si>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</si>
  <si>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</si>
  <si>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</si>
  <si>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</si>
  <si>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</si>
  <si>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</si>
  <si>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</si>
  <si>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</si>
  <si>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</si>
  <si>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</si>
  <si>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</si>
  <si>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</si>
  <si>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</si>
  <si>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</si>
  <si>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</si>
  <si>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</si>
  <si>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</si>
  <si>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</si>
  <si>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</si>
  <si>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</si>
  <si>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</si>
  <si>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</si>
  <si>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</si>
  <si>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</si>
  <si>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</si>
  <si>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</si>
  <si>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</si>
  <si>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</si>
  <si>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</si>
  <si>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</si>
  <si>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</si>
  <si>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</si>
  <si>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</si>
  <si>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</si>
  <si>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</si>
  <si>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</si>
  <si>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</si>
  <si>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</si>
  <si>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</si>
  <si>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</si>
  <si>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</si>
  <si>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</si>
  <si>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</si>
  <si>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</si>
  <si>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</si>
  <si>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</si>
  <si>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</si>
  <si>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</si>
  <si>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</si>
  <si>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</si>
  <si>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</si>
  <si>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</si>
  <si>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</si>
  <si>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</si>
  <si>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</si>
  <si>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</si>
  <si>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</si>
  <si>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</si>
  <si>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</si>
  <si>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</si>
  <si>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</si>
  <si>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</si>
  <si>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</si>
  <si>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</si>
  <si>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</si>
  <si>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</si>
  <si>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</si>
  <si>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</si>
  <si>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</si>
  <si>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</si>
  <si>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</si>
  <si>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</si>
  <si>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</si>
  <si>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</si>
  <si>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</si>
  <si>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</si>
  <si>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</si>
  <si>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</si>
  <si>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</si>
  <si>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</si>
  <si>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</si>
  <si>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</si>
  <si>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</si>
  <si>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</si>
  <si>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</si>
  <si>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</si>
  <si>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</si>
  <si>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</si>
  <si>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</si>
  <si>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</si>
  <si>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</si>
  <si>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</si>
  <si>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</si>
  <si>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</si>
  <si>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</si>
  <si>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</si>
  <si>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</si>
  <si>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</si>
  <si>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</si>
  <si>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</si>
  <si>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</si>
  <si>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</si>
  <si>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</si>
  <si>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</si>
  <si>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</si>
  <si>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</si>
  <si>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</si>
  <si>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</si>
  <si>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</si>
  <si>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</si>
  <si>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</si>
  <si>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</si>
  <si>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</si>
  <si>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</si>
  <si>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</si>
  <si>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</si>
  <si>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</si>
  <si>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</si>
  <si>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</si>
  <si>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</si>
  <si>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</si>
  <si>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</si>
  <si>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</si>
  <si>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</si>
  <si>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</si>
  <si>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</si>
  <si>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</si>
  <si>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</si>
  <si>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</si>
  <si>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</si>
  <si>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</si>
  <si>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</si>
  <si>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</si>
  <si>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</si>
  <si>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</si>
  <si>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</si>
  <si>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</si>
  <si>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</si>
  <si>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</si>
  <si>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</si>
  <si>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</si>
  <si>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</si>
  <si>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</si>
  <si>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</si>
  <si>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</si>
  <si>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</si>
  <si>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</si>
  <si>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</si>
  <si>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</si>
  <si>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</si>
  <si>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</si>
  <si>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</si>
  <si>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</si>
  <si>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</si>
  <si>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</si>
  <si>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</si>
  <si>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</si>
  <si>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</si>
  <si>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</si>
  <si>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</si>
  <si>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</si>
  <si>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</si>
  <si>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</si>
  <si>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</si>
  <si>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</si>
  <si>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</si>
  <si>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</si>
  <si>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</si>
  <si>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</si>
  <si>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</si>
  <si>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</si>
  <si>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</si>
  <si>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</si>
  <si>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</si>
  <si>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</si>
  <si>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</si>
  <si>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</si>
  <si>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</si>
  <si>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</si>
  <si>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</si>
  <si>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</si>
  <si>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</si>
  <si>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</si>
  <si>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</si>
  <si>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</si>
  <si>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</si>
  <si>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</si>
  <si>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</si>
  <si>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</si>
  <si>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</si>
  <si>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</si>
  <si>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</si>
  <si>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</si>
  <si>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</si>
  <si>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</si>
  <si>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</si>
  <si>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</si>
  <si>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</si>
  <si>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</si>
  <si>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</si>
  <si>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</si>
  <si>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</si>
  <si>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</si>
  <si>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</si>
  <si>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</si>
  <si>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</si>
  <si>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</si>
  <si>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</si>
  <si>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</si>
  <si>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</si>
  <si>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</si>
  <si>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</si>
  <si>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</si>
  <si>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EB-2019-0025</t>
  </si>
  <si>
    <t>EB-2018-0023</t>
  </si>
  <si>
    <t>2019 IRM</t>
  </si>
  <si>
    <t>2020 IRM</t>
  </si>
  <si>
    <t>General Service &lt; 50 kW</t>
  </si>
  <si>
    <t>General Service 50 to 2999 kW</t>
  </si>
  <si>
    <t>General Service 3000-4999 kW</t>
  </si>
  <si>
    <t xml:space="preserve">Street Lighting </t>
  </si>
  <si>
    <t>EB-2012-0113 Decision and Order pages 7/8</t>
  </si>
  <si>
    <t>2015, 2016, 2017 and 2018</t>
  </si>
  <si>
    <t>CDM adjustment in Load Forecasting model EB-2017-0032</t>
  </si>
  <si>
    <t xml:space="preserve"> EB-2009-0218</t>
  </si>
  <si>
    <t>EB-2010-0072</t>
  </si>
  <si>
    <t>EB-2011-0160</t>
  </si>
  <si>
    <t>EB-2013-0113</t>
  </si>
  <si>
    <t>EB-2013-0118</t>
  </si>
  <si>
    <t>EB-2014-0062</t>
  </si>
  <si>
    <t>EB-2015-0059</t>
  </si>
  <si>
    <t>EB-2016-0062</t>
  </si>
  <si>
    <t>EB-2017-0032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</si>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</sst>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1" fontId="91" fillId="28" borderId="122" xfId="0" applyNumberFormat="1" applyFont="1" applyFill="1" applyBorder="1"/>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8" borderId="36"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9" fontId="45" fillId="28" borderId="0" xfId="72" applyFont="1" applyFill="1" applyAlignment="1">
      <alignment vertical="top"/>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8" borderId="35" xfId="72" applyNumberFormat="1" applyFont="1" applyFill="1" applyBorder="1" applyAlignment="1" applyProtection="1">
      <alignment horizontal="center" vertical="center"/>
      <protection locked="0"/>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9" fontId="45" fillId="28" borderId="35" xfId="72"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46" y="0"/>
          <a:ext cx="11258271"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295614</xdr:colOff>
      <xdr:row>2</xdr:row>
      <xdr:rowOff>126999</xdr:rowOff>
    </xdr:from>
    <xdr:to>
      <xdr:col>20</xdr:col>
      <xdr:colOff>365125</xdr:colOff>
      <xdr:row>13</xdr:row>
      <xdr:rowOff>97043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5614" y="482599"/>
          <a:ext cx="14420511" cy="192584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8506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818791" cy="156640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19891374"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95" t="s">
        <v>174</v>
      </c>
      <c r="C3" s="795"/>
    </row>
    <row r="4" spans="1:3" ht="11.25" customHeight="1"/>
    <row r="5" spans="1:3" s="30" customFormat="1" ht="25.5" customHeight="1">
      <c r="B5" s="60" t="s">
        <v>419</v>
      </c>
      <c r="C5" s="60" t="s">
        <v>173</v>
      </c>
    </row>
    <row r="6" spans="1:3" s="176" customFormat="1" ht="48" customHeight="1">
      <c r="A6" s="239"/>
      <c r="B6" s="615" t="s">
        <v>170</v>
      </c>
      <c r="C6" s="668" t="s">
        <v>596</v>
      </c>
    </row>
    <row r="7" spans="1:3" s="176" customFormat="1" ht="21" customHeight="1">
      <c r="A7" s="239"/>
      <c r="B7" s="609" t="s">
        <v>551</v>
      </c>
      <c r="C7" s="669" t="s">
        <v>609</v>
      </c>
    </row>
    <row r="8" spans="1:3" s="176" customFormat="1" ht="32.25" customHeight="1">
      <c r="B8" s="609" t="s">
        <v>367</v>
      </c>
      <c r="C8" s="670" t="s">
        <v>597</v>
      </c>
    </row>
    <row r="9" spans="1:3" s="176" customFormat="1" ht="27.75" customHeight="1">
      <c r="B9" s="609" t="s">
        <v>169</v>
      </c>
      <c r="C9" s="670" t="s">
        <v>598</v>
      </c>
    </row>
    <row r="10" spans="1:3" s="176" customFormat="1" ht="33" customHeight="1">
      <c r="B10" s="609" t="s">
        <v>594</v>
      </c>
      <c r="C10" s="669" t="s">
        <v>602</v>
      </c>
    </row>
    <row r="11" spans="1:3" s="176" customFormat="1" ht="26.25" customHeight="1">
      <c r="B11" s="624" t="s">
        <v>368</v>
      </c>
      <c r="C11" s="672" t="s">
        <v>599</v>
      </c>
    </row>
    <row r="12" spans="1:3" s="176" customFormat="1" ht="39.75" customHeight="1">
      <c r="B12" s="609" t="s">
        <v>369</v>
      </c>
      <c r="C12" s="670" t="s">
        <v>600</v>
      </c>
    </row>
    <row r="13" spans="1:3" s="176" customFormat="1" ht="18" customHeight="1">
      <c r="B13" s="609" t="s">
        <v>370</v>
      </c>
      <c r="C13" s="670" t="s">
        <v>601</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595</v>
      </c>
      <c r="C17" s="674" t="s">
        <v>664</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30" activePane="bottomLeft" state="frozen"/>
      <selection pane="bottomLeft" activeCell="X10" sqref="X10"/>
    </sheetView>
  </sheetViews>
  <sheetFormatPr defaultColWidth="9.109375" defaultRowHeight="14.4"/>
  <cols>
    <col min="1" max="1" width="9.109375" style="12"/>
    <col min="2" max="2" width="36.88671875" style="701" customWidth="1"/>
    <col min="3" max="3" width="9.109375" style="10"/>
    <col min="4" max="16384" width="9.109375" style="12"/>
  </cols>
  <sheetData>
    <row r="16" spans="2:21" ht="26.25" customHeight="1">
      <c r="B16" s="702" t="s">
        <v>560</v>
      </c>
      <c r="C16" s="802" t="s">
        <v>504</v>
      </c>
      <c r="D16" s="803"/>
      <c r="E16" s="803"/>
      <c r="F16" s="803"/>
      <c r="G16" s="803"/>
      <c r="H16" s="803"/>
      <c r="I16" s="803"/>
      <c r="J16" s="803"/>
      <c r="K16" s="803"/>
      <c r="L16" s="803"/>
      <c r="M16" s="803"/>
      <c r="N16" s="803"/>
      <c r="O16" s="803"/>
      <c r="P16" s="803"/>
      <c r="Q16" s="803"/>
      <c r="R16" s="803"/>
      <c r="S16" s="803"/>
      <c r="T16" s="803"/>
      <c r="U16" s="803"/>
    </row>
    <row r="17" spans="2:21" ht="55.5" customHeight="1">
      <c r="B17" s="703" t="s">
        <v>632</v>
      </c>
      <c r="C17" s="804" t="s">
        <v>717</v>
      </c>
      <c r="D17" s="804"/>
      <c r="E17" s="804"/>
      <c r="F17" s="804"/>
      <c r="G17" s="804"/>
      <c r="H17" s="804"/>
      <c r="I17" s="804"/>
      <c r="J17" s="804"/>
      <c r="K17" s="804"/>
      <c r="L17" s="804"/>
      <c r="M17" s="804"/>
      <c r="N17" s="804"/>
      <c r="O17" s="804"/>
      <c r="P17" s="804"/>
      <c r="Q17" s="804"/>
      <c r="R17" s="804"/>
      <c r="S17" s="804"/>
      <c r="T17" s="804"/>
      <c r="U17" s="805"/>
    </row>
    <row r="18" spans="2:21" ht="15.6">
      <c r="B18" s="704"/>
      <c r="C18" s="705"/>
      <c r="D18" s="706"/>
      <c r="E18" s="706"/>
      <c r="F18" s="706"/>
      <c r="G18" s="706"/>
      <c r="H18" s="706"/>
      <c r="I18" s="706"/>
      <c r="J18" s="706"/>
      <c r="K18" s="706"/>
      <c r="L18" s="706"/>
      <c r="M18" s="706"/>
      <c r="N18" s="706"/>
      <c r="O18" s="706"/>
      <c r="P18" s="706"/>
      <c r="Q18" s="706"/>
      <c r="R18" s="706"/>
      <c r="S18" s="706"/>
      <c r="T18" s="706"/>
      <c r="U18" s="707"/>
    </row>
    <row r="19" spans="2:21" ht="15.6">
      <c r="B19" s="704"/>
      <c r="C19" s="705" t="s">
        <v>636</v>
      </c>
      <c r="D19" s="706"/>
      <c r="E19" s="706"/>
      <c r="F19" s="706"/>
      <c r="G19" s="706"/>
      <c r="H19" s="706"/>
      <c r="I19" s="706"/>
      <c r="J19" s="706"/>
      <c r="K19" s="706"/>
      <c r="L19" s="706"/>
      <c r="M19" s="706"/>
      <c r="N19" s="706"/>
      <c r="O19" s="706"/>
      <c r="P19" s="706"/>
      <c r="Q19" s="706"/>
      <c r="R19" s="706"/>
      <c r="S19" s="706"/>
      <c r="T19" s="706"/>
      <c r="U19" s="707"/>
    </row>
    <row r="20" spans="2:21" ht="15.6">
      <c r="B20" s="704"/>
      <c r="C20" s="705"/>
      <c r="D20" s="706"/>
      <c r="E20" s="706"/>
      <c r="F20" s="706"/>
      <c r="G20" s="706"/>
      <c r="H20" s="706"/>
      <c r="I20" s="706"/>
      <c r="J20" s="706"/>
      <c r="K20" s="706"/>
      <c r="L20" s="706"/>
      <c r="M20" s="706"/>
      <c r="N20" s="706"/>
      <c r="O20" s="706"/>
      <c r="P20" s="706"/>
      <c r="Q20" s="706"/>
      <c r="R20" s="706"/>
      <c r="S20" s="706"/>
      <c r="T20" s="706"/>
      <c r="U20" s="707"/>
    </row>
    <row r="21" spans="2:21" ht="15.6">
      <c r="B21" s="704"/>
      <c r="C21" s="705" t="s">
        <v>633</v>
      </c>
      <c r="D21" s="706"/>
      <c r="E21" s="706"/>
      <c r="F21" s="706"/>
      <c r="G21" s="706"/>
      <c r="H21" s="706"/>
      <c r="I21" s="706"/>
      <c r="J21" s="706"/>
      <c r="K21" s="706"/>
      <c r="L21" s="706"/>
      <c r="M21" s="706"/>
      <c r="N21" s="706"/>
      <c r="O21" s="706"/>
      <c r="P21" s="706"/>
      <c r="Q21" s="706"/>
      <c r="R21" s="706"/>
      <c r="S21" s="706"/>
      <c r="T21" s="706"/>
      <c r="U21" s="707"/>
    </row>
    <row r="22" spans="2:21" ht="15.6">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98" t="s">
        <v>634</v>
      </c>
      <c r="D23" s="798"/>
      <c r="E23" s="798"/>
      <c r="F23" s="798"/>
      <c r="G23" s="798"/>
      <c r="H23" s="798"/>
      <c r="I23" s="798"/>
      <c r="J23" s="798"/>
      <c r="K23" s="798"/>
      <c r="L23" s="798"/>
      <c r="M23" s="798"/>
      <c r="N23" s="798"/>
      <c r="O23" s="798"/>
      <c r="P23" s="798"/>
      <c r="Q23" s="798"/>
      <c r="R23" s="798"/>
      <c r="S23" s="798"/>
      <c r="T23" s="706"/>
      <c r="U23" s="707"/>
    </row>
    <row r="24" spans="2:21" ht="15.6">
      <c r="B24" s="704"/>
      <c r="C24" s="705"/>
      <c r="D24" s="706"/>
      <c r="E24" s="706"/>
      <c r="F24" s="706"/>
      <c r="G24" s="706"/>
      <c r="H24" s="706"/>
      <c r="I24" s="706"/>
      <c r="J24" s="706"/>
      <c r="K24" s="706"/>
      <c r="L24" s="706"/>
      <c r="M24" s="706"/>
      <c r="N24" s="706"/>
      <c r="O24" s="706"/>
      <c r="P24" s="706"/>
      <c r="Q24" s="706"/>
      <c r="R24" s="706"/>
      <c r="S24" s="706"/>
      <c r="T24" s="706"/>
      <c r="U24" s="707"/>
    </row>
    <row r="25" spans="2:21" ht="15.6">
      <c r="B25" s="704"/>
      <c r="C25" s="705" t="s">
        <v>637</v>
      </c>
      <c r="D25" s="706"/>
      <c r="E25" s="706"/>
      <c r="F25" s="706"/>
      <c r="G25" s="706"/>
      <c r="H25" s="706"/>
      <c r="I25" s="706"/>
      <c r="J25" s="706"/>
      <c r="K25" s="706"/>
      <c r="L25" s="706"/>
      <c r="M25" s="706"/>
      <c r="N25" s="706"/>
      <c r="O25" s="706"/>
      <c r="P25" s="706"/>
      <c r="Q25" s="706"/>
      <c r="R25" s="706"/>
      <c r="S25" s="706"/>
      <c r="T25" s="706"/>
      <c r="U25" s="707"/>
    </row>
    <row r="26" spans="2:21" ht="15.6">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98" t="s">
        <v>635</v>
      </c>
      <c r="D27" s="798"/>
      <c r="E27" s="798"/>
      <c r="F27" s="798"/>
      <c r="G27" s="798"/>
      <c r="H27" s="798"/>
      <c r="I27" s="798"/>
      <c r="J27" s="798"/>
      <c r="K27" s="798"/>
      <c r="L27" s="798"/>
      <c r="M27" s="798"/>
      <c r="N27" s="798"/>
      <c r="O27" s="798"/>
      <c r="P27" s="798"/>
      <c r="Q27" s="798"/>
      <c r="R27" s="798"/>
      <c r="S27" s="798"/>
      <c r="T27" s="798"/>
      <c r="U27" s="799"/>
    </row>
    <row r="28" spans="2:21" ht="15.6">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98" t="s">
        <v>638</v>
      </c>
      <c r="D29" s="798"/>
      <c r="E29" s="798"/>
      <c r="F29" s="798"/>
      <c r="G29" s="798"/>
      <c r="H29" s="798"/>
      <c r="I29" s="798"/>
      <c r="J29" s="798"/>
      <c r="K29" s="798"/>
      <c r="L29" s="798"/>
      <c r="M29" s="798"/>
      <c r="N29" s="798"/>
      <c r="O29" s="798"/>
      <c r="P29" s="798"/>
      <c r="Q29" s="798"/>
      <c r="R29" s="798"/>
      <c r="S29" s="798"/>
      <c r="T29" s="798"/>
      <c r="U29" s="799"/>
    </row>
    <row r="30" spans="2:21" ht="15.6">
      <c r="B30" s="704"/>
      <c r="C30" s="705"/>
      <c r="D30" s="706"/>
      <c r="E30" s="706"/>
      <c r="F30" s="706"/>
      <c r="G30" s="706"/>
      <c r="H30" s="706"/>
      <c r="I30" s="706"/>
      <c r="J30" s="706"/>
      <c r="K30" s="706"/>
      <c r="L30" s="706"/>
      <c r="M30" s="706"/>
      <c r="N30" s="706"/>
      <c r="O30" s="706"/>
      <c r="P30" s="706"/>
      <c r="Q30" s="706"/>
      <c r="R30" s="706"/>
      <c r="S30" s="706"/>
      <c r="T30" s="706"/>
      <c r="U30" s="707"/>
    </row>
    <row r="31" spans="2:21" ht="15.6">
      <c r="B31" s="704"/>
      <c r="C31" s="705" t="s">
        <v>639</v>
      </c>
      <c r="D31" s="706"/>
      <c r="E31" s="706"/>
      <c r="F31" s="706"/>
      <c r="G31" s="706"/>
      <c r="H31" s="706"/>
      <c r="I31" s="706"/>
      <c r="J31" s="706"/>
      <c r="K31" s="706"/>
      <c r="L31" s="706"/>
      <c r="M31" s="706"/>
      <c r="N31" s="706"/>
      <c r="O31" s="706"/>
      <c r="P31" s="706"/>
      <c r="Q31" s="706"/>
      <c r="R31" s="706"/>
      <c r="S31" s="706"/>
      <c r="T31" s="706"/>
      <c r="U31" s="707"/>
    </row>
    <row r="32" spans="2:21" ht="15.6">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640</v>
      </c>
      <c r="C33" s="806" t="s">
        <v>641</v>
      </c>
      <c r="D33" s="806"/>
      <c r="E33" s="806"/>
      <c r="F33" s="806"/>
      <c r="G33" s="806"/>
      <c r="H33" s="806"/>
      <c r="I33" s="806"/>
      <c r="J33" s="806"/>
      <c r="K33" s="806"/>
      <c r="L33" s="806"/>
      <c r="M33" s="806"/>
      <c r="N33" s="806"/>
      <c r="O33" s="806"/>
      <c r="P33" s="806"/>
      <c r="Q33" s="806"/>
      <c r="R33" s="806"/>
      <c r="S33" s="806"/>
      <c r="T33" s="806"/>
      <c r="U33" s="807"/>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6">
      <c r="B35" s="716" t="s">
        <v>642</v>
      </c>
      <c r="C35" s="717" t="s">
        <v>643</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644</v>
      </c>
      <c r="C37" s="800" t="s">
        <v>645</v>
      </c>
      <c r="D37" s="800"/>
      <c r="E37" s="800"/>
      <c r="F37" s="800"/>
      <c r="G37" s="800"/>
      <c r="H37" s="800"/>
      <c r="I37" s="800"/>
      <c r="J37" s="800"/>
      <c r="K37" s="800"/>
      <c r="L37" s="800"/>
      <c r="M37" s="800"/>
      <c r="N37" s="800"/>
      <c r="O37" s="800"/>
      <c r="P37" s="800"/>
      <c r="Q37" s="800"/>
      <c r="R37" s="800"/>
      <c r="S37" s="800"/>
      <c r="T37" s="800"/>
      <c r="U37" s="801"/>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6">
      <c r="B39" s="703" t="s">
        <v>646</v>
      </c>
      <c r="C39" s="719" t="s">
        <v>647</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648</v>
      </c>
      <c r="C41" s="808" t="s">
        <v>649</v>
      </c>
      <c r="D41" s="808"/>
      <c r="E41" s="808"/>
      <c r="F41" s="808"/>
      <c r="G41" s="808"/>
      <c r="H41" s="808"/>
      <c r="I41" s="808"/>
      <c r="J41" s="808"/>
      <c r="K41" s="808"/>
      <c r="L41" s="808"/>
      <c r="M41" s="808"/>
      <c r="N41" s="808"/>
      <c r="O41" s="808"/>
      <c r="P41" s="808"/>
      <c r="Q41" s="808"/>
      <c r="R41" s="808"/>
      <c r="S41" s="808"/>
      <c r="T41" s="808"/>
      <c r="U41" s="809"/>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6">
      <c r="B43" s="716" t="s">
        <v>650</v>
      </c>
      <c r="C43" s="717" t="s">
        <v>651</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6" t="s">
        <v>667</v>
      </c>
      <c r="D45" s="796"/>
      <c r="E45" s="796"/>
      <c r="F45" s="796"/>
      <c r="G45" s="796"/>
      <c r="H45" s="796"/>
      <c r="I45" s="796"/>
      <c r="J45" s="796"/>
      <c r="K45" s="796"/>
      <c r="L45" s="796"/>
      <c r="M45" s="796"/>
      <c r="N45" s="796"/>
      <c r="O45" s="796"/>
      <c r="P45" s="796"/>
      <c r="Q45" s="796"/>
      <c r="R45" s="796"/>
      <c r="S45" s="796"/>
      <c r="T45" s="796"/>
      <c r="U45" s="797"/>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6" t="s">
        <v>652</v>
      </c>
      <c r="D47" s="796"/>
      <c r="E47" s="796"/>
      <c r="F47" s="796"/>
      <c r="G47" s="796"/>
      <c r="H47" s="796"/>
      <c r="I47" s="796"/>
      <c r="J47" s="796"/>
      <c r="K47" s="796"/>
      <c r="L47" s="796"/>
      <c r="M47" s="796"/>
      <c r="N47" s="796"/>
      <c r="O47" s="796"/>
      <c r="P47" s="796"/>
      <c r="Q47" s="796"/>
      <c r="R47" s="796"/>
      <c r="S47" s="796"/>
      <c r="T47" s="796"/>
      <c r="U47" s="797"/>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6" t="s">
        <v>653</v>
      </c>
      <c r="D49" s="796"/>
      <c r="E49" s="796"/>
      <c r="F49" s="796"/>
      <c r="G49" s="796"/>
      <c r="H49" s="796"/>
      <c r="I49" s="796"/>
      <c r="J49" s="796"/>
      <c r="K49" s="796"/>
      <c r="L49" s="796"/>
      <c r="M49" s="796"/>
      <c r="N49" s="796"/>
      <c r="O49" s="796"/>
      <c r="P49" s="796"/>
      <c r="Q49" s="796"/>
      <c r="R49" s="796"/>
      <c r="S49" s="796"/>
      <c r="T49" s="796"/>
      <c r="U49" s="797"/>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6" t="s">
        <v>654</v>
      </c>
      <c r="D51" s="796"/>
      <c r="E51" s="796"/>
      <c r="F51" s="796"/>
      <c r="G51" s="796"/>
      <c r="H51" s="796"/>
      <c r="I51" s="796"/>
      <c r="J51" s="796"/>
      <c r="K51" s="796"/>
      <c r="L51" s="796"/>
      <c r="M51" s="796"/>
      <c r="N51" s="796"/>
      <c r="O51" s="796"/>
      <c r="P51" s="796"/>
      <c r="Q51" s="796"/>
      <c r="R51" s="796"/>
      <c r="S51" s="796"/>
      <c r="T51" s="796"/>
      <c r="U51" s="797"/>
    </row>
    <row r="52" spans="2:21" ht="15.6">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98" t="s">
        <v>666</v>
      </c>
      <c r="D53" s="798"/>
      <c r="E53" s="798"/>
      <c r="F53" s="798"/>
      <c r="G53" s="798"/>
      <c r="H53" s="798"/>
      <c r="I53" s="798"/>
      <c r="J53" s="798"/>
      <c r="K53" s="798"/>
      <c r="L53" s="798"/>
      <c r="M53" s="798"/>
      <c r="N53" s="798"/>
      <c r="O53" s="798"/>
      <c r="P53" s="798"/>
      <c r="Q53" s="798"/>
      <c r="R53" s="798"/>
      <c r="S53" s="798"/>
      <c r="T53" s="798"/>
      <c r="U53" s="799"/>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655</v>
      </c>
      <c r="C55" s="800" t="s">
        <v>656</v>
      </c>
      <c r="D55" s="800"/>
      <c r="E55" s="800"/>
      <c r="F55" s="800"/>
      <c r="G55" s="800"/>
      <c r="H55" s="800"/>
      <c r="I55" s="800"/>
      <c r="J55" s="800"/>
      <c r="K55" s="800"/>
      <c r="L55" s="800"/>
      <c r="M55" s="800"/>
      <c r="N55" s="800"/>
      <c r="O55" s="800"/>
      <c r="P55" s="800"/>
      <c r="Q55" s="800"/>
      <c r="R55" s="800"/>
      <c r="S55" s="800"/>
      <c r="T55" s="800"/>
      <c r="U55" s="801"/>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657</v>
      </c>
      <c r="C57" s="800" t="s">
        <v>658</v>
      </c>
      <c r="D57" s="800"/>
      <c r="E57" s="800"/>
      <c r="F57" s="800"/>
      <c r="G57" s="800"/>
      <c r="H57" s="800"/>
      <c r="I57" s="800"/>
      <c r="J57" s="800"/>
      <c r="K57" s="800"/>
      <c r="L57" s="800"/>
      <c r="M57" s="800"/>
      <c r="N57" s="800"/>
      <c r="O57" s="800"/>
      <c r="P57" s="800"/>
      <c r="Q57" s="800"/>
      <c r="R57" s="800"/>
      <c r="S57" s="800"/>
      <c r="T57" s="800"/>
      <c r="U57" s="801"/>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659</v>
      </c>
      <c r="C59" s="724" t="s">
        <v>660</v>
      </c>
      <c r="D59" s="725"/>
      <c r="E59" s="725"/>
      <c r="F59" s="725"/>
      <c r="G59" s="725"/>
      <c r="H59" s="725"/>
      <c r="I59" s="725"/>
      <c r="J59" s="725"/>
      <c r="K59" s="725"/>
      <c r="L59" s="725"/>
      <c r="M59" s="725"/>
      <c r="N59" s="725"/>
      <c r="O59" s="725"/>
      <c r="P59" s="725"/>
      <c r="Q59" s="725"/>
      <c r="R59" s="725"/>
      <c r="S59" s="725"/>
      <c r="T59" s="725"/>
      <c r="U59" s="726"/>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2" fitToHeight="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7"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11" t="s">
        <v>689</v>
      </c>
      <c r="C3" s="812"/>
      <c r="D3" s="812"/>
      <c r="E3" s="812"/>
      <c r="F3" s="813"/>
      <c r="G3" s="122"/>
    </row>
    <row r="4" spans="2:20" ht="16.5" customHeight="1">
      <c r="B4" s="814"/>
      <c r="C4" s="815"/>
      <c r="D4" s="815"/>
      <c r="E4" s="815"/>
      <c r="F4" s="816"/>
      <c r="G4" s="122"/>
    </row>
    <row r="5" spans="2:20" ht="71.25" customHeight="1">
      <c r="B5" s="814"/>
      <c r="C5" s="815"/>
      <c r="D5" s="815"/>
      <c r="E5" s="815"/>
      <c r="F5" s="816"/>
      <c r="G5" s="122"/>
    </row>
    <row r="6" spans="2:20" ht="21.75" customHeight="1">
      <c r="B6" s="817"/>
      <c r="C6" s="818"/>
      <c r="D6" s="818"/>
      <c r="E6" s="818"/>
      <c r="F6" s="819"/>
      <c r="G6" s="122"/>
    </row>
    <row r="8" spans="2:20" ht="21">
      <c r="B8" s="810" t="s">
        <v>480</v>
      </c>
      <c r="C8" s="810"/>
      <c r="D8" s="810"/>
      <c r="E8" s="810"/>
      <c r="F8" s="810"/>
      <c r="G8" s="81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4" t="s">
        <v>542</v>
      </c>
      <c r="C22" s="650" t="s">
        <v>436</v>
      </c>
      <c r="D22" s="653" t="s">
        <v>442</v>
      </c>
      <c r="E22" s="657" t="s">
        <v>585</v>
      </c>
      <c r="F22" s="653" t="s">
        <v>447</v>
      </c>
      <c r="G22" s="174"/>
      <c r="M22" s="642"/>
      <c r="T22" s="642"/>
    </row>
    <row r="23" spans="2:20" s="103" customFormat="1" ht="35.25" customHeight="1">
      <c r="B23" s="645" t="s">
        <v>457</v>
      </c>
      <c r="C23" s="651" t="s">
        <v>437</v>
      </c>
      <c r="D23" s="654" t="s">
        <v>443</v>
      </c>
      <c r="E23" s="658" t="s">
        <v>585</v>
      </c>
      <c r="F23" s="654" t="s">
        <v>447</v>
      </c>
      <c r="G23" s="174"/>
      <c r="M23" s="642"/>
      <c r="T23" s="642"/>
    </row>
    <row r="24" spans="2:20" s="103" customFormat="1" ht="34.5" customHeight="1">
      <c r="B24" s="645" t="s">
        <v>454</v>
      </c>
      <c r="C24" s="651" t="s">
        <v>437</v>
      </c>
      <c r="D24" s="654" t="s">
        <v>444</v>
      </c>
      <c r="E24" s="658" t="s">
        <v>585</v>
      </c>
      <c r="F24" s="654" t="s">
        <v>447</v>
      </c>
      <c r="G24" s="174"/>
      <c r="M24" s="642"/>
      <c r="T24" s="642"/>
    </row>
    <row r="25" spans="2:20" s="103" customFormat="1" ht="32.25" customHeight="1">
      <c r="B25" s="646" t="s">
        <v>455</v>
      </c>
      <c r="C25" s="651" t="s">
        <v>436</v>
      </c>
      <c r="D25" s="654" t="s">
        <v>445</v>
      </c>
      <c r="E25" s="659" t="s">
        <v>604</v>
      </c>
      <c r="F25" s="662"/>
      <c r="G25" s="174"/>
      <c r="M25" s="642"/>
      <c r="T25" s="642"/>
    </row>
    <row r="26" spans="2:20" s="103" customFormat="1" ht="30.75" customHeight="1">
      <c r="B26" s="647" t="s">
        <v>540</v>
      </c>
      <c r="C26" s="651" t="s">
        <v>436</v>
      </c>
      <c r="D26" s="654"/>
      <c r="E26" s="659"/>
      <c r="F26" s="662"/>
      <c r="G26" s="174"/>
      <c r="M26" s="642"/>
      <c r="T26" s="642"/>
    </row>
    <row r="27" spans="2:20" s="103" customFormat="1" ht="32.25" customHeight="1">
      <c r="B27" s="648" t="s">
        <v>541</v>
      </c>
      <c r="C27" s="651" t="s">
        <v>436</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436</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2013</v>
      </c>
      <c r="F2" s="26" t="s">
        <v>170</v>
      </c>
      <c r="G2" s="12" t="s">
        <v>569</v>
      </c>
      <c r="H2" s="12" t="s">
        <v>587</v>
      </c>
    </row>
    <row r="3" spans="1:8">
      <c r="A3" s="12" t="s">
        <v>371</v>
      </c>
      <c r="B3" s="12" t="s">
        <v>27</v>
      </c>
      <c r="C3" s="10">
        <v>2007</v>
      </c>
      <c r="D3" s="12" t="s">
        <v>416</v>
      </c>
      <c r="E3" s="10">
        <f>'2. LRAMVA Threshold'!D24</f>
        <v>2018</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zoomScale="60" zoomScaleNormal="60" workbookViewId="0">
      <selection activeCell="M78" sqref="M78"/>
    </sheetView>
  </sheetViews>
  <sheetFormatPr defaultColWidth="9.109375" defaultRowHeight="15.6"/>
  <cols>
    <col min="1" max="1" width="2.6640625" style="9" customWidth="1"/>
    <col min="2" max="2" width="33.5546875" style="9" customWidth="1"/>
    <col min="3" max="3" width="29.5546875" style="9" customWidth="1"/>
    <col min="4" max="4" width="21.44140625" style="9" customWidth="1"/>
    <col min="5" max="5" width="17" style="17" customWidth="1"/>
    <col min="6" max="6" width="17.44140625" style="9" customWidth="1"/>
    <col min="7" max="7" width="17.77734375" style="9" customWidth="1"/>
    <col min="8" max="8" width="17" style="9" customWidth="1"/>
    <col min="9" max="9" width="14.44140625" style="9" customWidth="1"/>
    <col min="10" max="10" width="19.21875"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719</v>
      </c>
      <c r="E14" s="130"/>
      <c r="F14" s="124" t="s">
        <v>547</v>
      </c>
      <c r="H14" s="539" t="s">
        <v>718</v>
      </c>
      <c r="J14" s="124" t="s">
        <v>514</v>
      </c>
      <c r="L14" s="132"/>
      <c r="N14" s="103"/>
      <c r="Q14" s="99"/>
      <c r="R14" s="96"/>
    </row>
    <row r="15" spans="2:22" ht="26.25" customHeight="1" thickBot="1">
      <c r="B15" s="124" t="s">
        <v>423</v>
      </c>
      <c r="C15" s="106"/>
      <c r="D15" s="539" t="s">
        <v>720</v>
      </c>
      <c r="F15" s="124" t="s">
        <v>413</v>
      </c>
      <c r="G15" s="127"/>
      <c r="H15" s="539" t="s">
        <v>721</v>
      </c>
      <c r="I15" s="17"/>
      <c r="J15" s="124" t="s">
        <v>515</v>
      </c>
      <c r="L15" s="132"/>
      <c r="M15" s="103"/>
      <c r="Q15" s="108"/>
      <c r="R15" s="96"/>
    </row>
    <row r="16" spans="2:22" ht="28.5" customHeight="1" thickBot="1">
      <c r="B16" s="124" t="s">
        <v>453</v>
      </c>
      <c r="C16" s="106"/>
      <c r="D16" s="540">
        <v>2017</v>
      </c>
      <c r="E16" s="103"/>
      <c r="F16" s="124" t="s">
        <v>433</v>
      </c>
      <c r="G16" s="125"/>
      <c r="H16" s="540">
        <v>2018</v>
      </c>
      <c r="I16" s="103"/>
      <c r="K16" s="195"/>
      <c r="L16" s="195"/>
      <c r="M16" s="195"/>
      <c r="N16" s="195"/>
      <c r="Q16" s="115"/>
      <c r="R16" s="96"/>
    </row>
    <row r="17" spans="1:21" ht="29.25" customHeight="1">
      <c r="B17" s="124" t="s">
        <v>420</v>
      </c>
      <c r="C17" s="106"/>
      <c r="D17" s="730">
        <v>89110</v>
      </c>
      <c r="E17" s="121"/>
      <c r="F17" s="737" t="s">
        <v>670</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434</v>
      </c>
      <c r="G19" s="600" t="s">
        <v>363</v>
      </c>
      <c r="H19" s="240">
        <f>SUM(R54,R57,R60,R63,R66,R69,R72,R75)</f>
        <v>122670.87469122923</v>
      </c>
      <c r="I19" s="17"/>
      <c r="J19" s="115"/>
      <c r="K19" s="115"/>
      <c r="L19" s="115"/>
      <c r="M19" s="115"/>
      <c r="N19" s="115"/>
      <c r="P19" s="115"/>
      <c r="Q19" s="115"/>
      <c r="R19" s="96"/>
    </row>
    <row r="20" spans="1:21" ht="27.75" customHeight="1" thickBot="1">
      <c r="E20" s="9"/>
      <c r="F20" s="124" t="s">
        <v>435</v>
      </c>
      <c r="G20" s="600" t="s">
        <v>364</v>
      </c>
      <c r="H20" s="131">
        <f>-SUM(R55,R58,R61,R64,R67,R70,R73,R76)</f>
        <v>44429.566823000001</v>
      </c>
      <c r="I20" s="17"/>
      <c r="J20" s="115"/>
      <c r="P20" s="115"/>
      <c r="Q20" s="115"/>
      <c r="R20" s="96"/>
    </row>
    <row r="21" spans="1:21" ht="27.75" customHeight="1" thickBot="1">
      <c r="C21" s="32"/>
      <c r="D21" s="32"/>
      <c r="E21" s="32"/>
      <c r="F21" s="124" t="s">
        <v>408</v>
      </c>
      <c r="G21" s="600" t="s">
        <v>365</v>
      </c>
      <c r="H21" s="188">
        <f>R84</f>
        <v>8245.7965202118266</v>
      </c>
      <c r="I21" s="103"/>
      <c r="P21" s="115"/>
      <c r="Q21" s="115"/>
      <c r="R21" s="96"/>
    </row>
    <row r="22" spans="1:21" ht="27.75" customHeight="1">
      <c r="C22" s="32"/>
      <c r="D22" s="32"/>
      <c r="E22" s="32"/>
      <c r="F22" s="124" t="s">
        <v>509</v>
      </c>
      <c r="G22" s="600" t="s">
        <v>448</v>
      </c>
      <c r="H22" s="188">
        <f>H19-H20+H21</f>
        <v>86487.104388441046</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2" t="s">
        <v>677</v>
      </c>
      <c r="C26" s="822"/>
      <c r="D26" s="822"/>
      <c r="E26" s="822"/>
      <c r="F26" s="822"/>
      <c r="G26" s="822"/>
    </row>
    <row r="27" spans="1:21" ht="14.25" customHeight="1">
      <c r="A27" s="28"/>
      <c r="B27" s="545"/>
      <c r="C27" s="545"/>
      <c r="D27" s="535"/>
      <c r="E27" s="535"/>
      <c r="F27" s="535"/>
      <c r="G27" s="545"/>
    </row>
    <row r="28" spans="1:21" s="17" customFormat="1" ht="27" customHeight="1">
      <c r="B28" s="825" t="s">
        <v>506</v>
      </c>
      <c r="C28" s="826"/>
      <c r="D28" s="133" t="s">
        <v>41</v>
      </c>
      <c r="E28" s="134" t="s">
        <v>668</v>
      </c>
      <c r="F28" s="134" t="s">
        <v>408</v>
      </c>
      <c r="G28" s="135" t="s">
        <v>409</v>
      </c>
      <c r="T28" s="136"/>
      <c r="U28" s="136"/>
    </row>
    <row r="29" spans="1:21" ht="20.25" customHeight="1">
      <c r="B29" s="754" t="s">
        <v>29</v>
      </c>
      <c r="C29" s="754"/>
      <c r="D29" s="635" t="s">
        <v>27</v>
      </c>
      <c r="E29" s="138">
        <f>SUM(D54:D83)</f>
        <v>20553.387433925556</v>
      </c>
      <c r="F29" s="139">
        <f>D84</f>
        <v>864.60188984880369</v>
      </c>
      <c r="G29" s="138">
        <f>E29+F29</f>
        <v>21417.98932377436</v>
      </c>
    </row>
    <row r="30" spans="1:21" ht="20.25" customHeight="1">
      <c r="B30" s="754" t="s">
        <v>722</v>
      </c>
      <c r="C30" s="754"/>
      <c r="D30" s="635" t="s">
        <v>27</v>
      </c>
      <c r="E30" s="140">
        <f>SUM(E54:E83)</f>
        <v>139491.5921866569</v>
      </c>
      <c r="F30" s="141">
        <f>E84</f>
        <v>5780.2591601136501</v>
      </c>
      <c r="G30" s="140">
        <f>E30+F30</f>
        <v>145271.85134677053</v>
      </c>
    </row>
    <row r="31" spans="1:21" ht="20.25" customHeight="1">
      <c r="B31" s="754" t="s">
        <v>723</v>
      </c>
      <c r="C31" s="754"/>
      <c r="D31" s="635" t="s">
        <v>28</v>
      </c>
      <c r="E31" s="140">
        <f>SUM(F54:F83)</f>
        <v>58802.821565901126</v>
      </c>
      <c r="F31" s="141">
        <f>F84</f>
        <v>2430.4950284429874</v>
      </c>
      <c r="G31" s="140">
        <f t="shared" ref="G31:G34" si="0">E31+F31</f>
        <v>61233.316594344113</v>
      </c>
    </row>
    <row r="32" spans="1:21" ht="20.25" customHeight="1">
      <c r="B32" s="754" t="s">
        <v>724</v>
      </c>
      <c r="C32" s="754"/>
      <c r="D32" s="635" t="s">
        <v>28</v>
      </c>
      <c r="E32" s="140">
        <f>SUM(G54:G83)</f>
        <v>-12457.42213718006</v>
      </c>
      <c r="F32" s="141">
        <f>G84</f>
        <v>-665.79084197288603</v>
      </c>
      <c r="G32" s="140">
        <f t="shared" si="0"/>
        <v>-13123.212979152946</v>
      </c>
    </row>
    <row r="33" spans="2:22" ht="20.25" customHeight="1">
      <c r="B33" s="754" t="s">
        <v>32</v>
      </c>
      <c r="C33" s="754"/>
      <c r="D33" s="635" t="s">
        <v>27</v>
      </c>
      <c r="E33" s="140">
        <f>SUM(H54:H83)</f>
        <v>0</v>
      </c>
      <c r="F33" s="141">
        <f>H84</f>
        <v>0</v>
      </c>
      <c r="G33" s="140">
        <f>E33+F33</f>
        <v>0</v>
      </c>
    </row>
    <row r="34" spans="2:22" ht="20.25" customHeight="1">
      <c r="B34" s="754" t="s">
        <v>30</v>
      </c>
      <c r="C34" s="754"/>
      <c r="D34" s="635" t="s">
        <v>28</v>
      </c>
      <c r="E34" s="140">
        <f>SUM(I54:I83)</f>
        <v>0</v>
      </c>
      <c r="F34" s="141">
        <f>I84</f>
        <v>0</v>
      </c>
      <c r="G34" s="140">
        <f t="shared" si="0"/>
        <v>0</v>
      </c>
    </row>
    <row r="35" spans="2:22" ht="20.25" customHeight="1">
      <c r="B35" s="754" t="s">
        <v>725</v>
      </c>
      <c r="C35" s="754"/>
      <c r="D35" s="635" t="s">
        <v>28</v>
      </c>
      <c r="E35" s="140">
        <f>SUM(J54:J83)</f>
        <v>-523.34071899999981</v>
      </c>
      <c r="F35" s="141">
        <f>J84</f>
        <v>-163.76871622072707</v>
      </c>
      <c r="G35" s="140">
        <f>E35+F35</f>
        <v>-687.10943522072694</v>
      </c>
    </row>
    <row r="36" spans="2:22" ht="20.25" customHeight="1">
      <c r="B36" s="820"/>
      <c r="C36" s="821"/>
      <c r="D36" s="635"/>
      <c r="E36" s="140">
        <f>SUM(K54:K83)</f>
        <v>0</v>
      </c>
      <c r="F36" s="141">
        <f>K84</f>
        <v>0</v>
      </c>
      <c r="G36" s="140">
        <f t="shared" ref="G36:G42" si="1">E36+F36</f>
        <v>0</v>
      </c>
    </row>
    <row r="37" spans="2:22" ht="20.25" customHeight="1">
      <c r="B37" s="820"/>
      <c r="C37" s="821"/>
      <c r="D37" s="635"/>
      <c r="E37" s="140">
        <f>SUM(L54:L83)</f>
        <v>0</v>
      </c>
      <c r="F37" s="141">
        <f>L84</f>
        <v>0</v>
      </c>
      <c r="G37" s="140">
        <f t="shared" si="1"/>
        <v>0</v>
      </c>
    </row>
    <row r="38" spans="2:22" ht="20.25" customHeight="1">
      <c r="B38" s="820"/>
      <c r="C38" s="821"/>
      <c r="D38" s="635"/>
      <c r="E38" s="140">
        <f>SUM(M54:M83)</f>
        <v>0</v>
      </c>
      <c r="F38" s="141">
        <f>M84</f>
        <v>0</v>
      </c>
      <c r="G38" s="140">
        <f t="shared" si="1"/>
        <v>0</v>
      </c>
    </row>
    <row r="39" spans="2:22" ht="20.25" customHeight="1">
      <c r="B39" s="820"/>
      <c r="C39" s="821"/>
      <c r="D39" s="635"/>
      <c r="E39" s="140">
        <f>SUM(N54:N83)</f>
        <v>0</v>
      </c>
      <c r="F39" s="141">
        <f>N84</f>
        <v>0</v>
      </c>
      <c r="G39" s="140">
        <f t="shared" si="1"/>
        <v>0</v>
      </c>
    </row>
    <row r="40" spans="2:22" ht="20.25" customHeight="1">
      <c r="B40" s="820"/>
      <c r="C40" s="821"/>
      <c r="D40" s="635"/>
      <c r="E40" s="140">
        <f>SUM(O54:O83)</f>
        <v>0</v>
      </c>
      <c r="F40" s="141">
        <f>O84</f>
        <v>0</v>
      </c>
      <c r="G40" s="140">
        <f t="shared" si="1"/>
        <v>0</v>
      </c>
    </row>
    <row r="41" spans="2:22" ht="20.25" customHeight="1">
      <c r="B41" s="820"/>
      <c r="C41" s="821"/>
      <c r="D41" s="635"/>
      <c r="E41" s="140">
        <f>SUM(P54:P83)</f>
        <v>0</v>
      </c>
      <c r="F41" s="141">
        <f>P84</f>
        <v>0</v>
      </c>
      <c r="G41" s="140">
        <f t="shared" si="1"/>
        <v>0</v>
      </c>
    </row>
    <row r="42" spans="2:22" ht="20.25" customHeight="1">
      <c r="B42" s="820"/>
      <c r="C42" s="821"/>
      <c r="D42" s="636"/>
      <c r="E42" s="142">
        <f>SUM(Q54:Q83)</f>
        <v>0</v>
      </c>
      <c r="F42" s="143">
        <f>Q84</f>
        <v>0</v>
      </c>
      <c r="G42" s="142">
        <f t="shared" si="1"/>
        <v>0</v>
      </c>
    </row>
    <row r="43" spans="2:22" s="8" customFormat="1" ht="21" customHeight="1">
      <c r="B43" s="823" t="s">
        <v>26</v>
      </c>
      <c r="C43" s="824"/>
      <c r="D43" s="137"/>
      <c r="E43" s="144">
        <f>SUM(E29:E42)</f>
        <v>205867.03833030353</v>
      </c>
      <c r="F43" s="144">
        <f>SUM(F29:F42)</f>
        <v>8245.7965202118266</v>
      </c>
      <c r="G43" s="144">
        <f>SUM(G29:G42)</f>
        <v>214112.83485051533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2" t="s">
        <v>607</v>
      </c>
      <c r="C48" s="822"/>
      <c r="D48" s="822"/>
      <c r="E48" s="822"/>
      <c r="F48" s="822"/>
      <c r="G48" s="822"/>
      <c r="H48" s="822"/>
      <c r="I48" s="822"/>
      <c r="J48" s="822"/>
      <c r="K48" s="822"/>
      <c r="L48" s="822"/>
      <c r="M48" s="614"/>
      <c r="N48" s="105"/>
      <c r="O48" s="105"/>
      <c r="P48" s="105"/>
      <c r="Q48" s="105"/>
      <c r="R48" s="105"/>
      <c r="T48" s="37"/>
      <c r="U48" s="19"/>
      <c r="V48" s="38"/>
    </row>
    <row r="49" spans="2:22" s="28" customFormat="1" ht="40.950000000000003" customHeight="1">
      <c r="B49" s="822" t="s">
        <v>563</v>
      </c>
      <c r="C49" s="822"/>
      <c r="D49" s="822"/>
      <c r="E49" s="822"/>
      <c r="F49" s="822"/>
      <c r="G49" s="822"/>
      <c r="H49" s="822"/>
      <c r="I49" s="822"/>
      <c r="J49" s="822"/>
      <c r="K49" s="822"/>
      <c r="L49" s="822"/>
      <c r="M49" s="614"/>
      <c r="N49" s="105"/>
      <c r="O49" s="105"/>
      <c r="P49" s="105"/>
      <c r="Q49" s="105"/>
      <c r="R49" s="105"/>
      <c r="T49" s="37"/>
      <c r="U49" s="19"/>
      <c r="V49" s="38"/>
    </row>
    <row r="50" spans="2:22" s="28" customFormat="1" ht="18" customHeight="1">
      <c r="B50" s="822" t="s">
        <v>676</v>
      </c>
      <c r="C50" s="822"/>
      <c r="D50" s="822"/>
      <c r="E50" s="822"/>
      <c r="F50" s="822"/>
      <c r="G50" s="822"/>
      <c r="H50" s="822"/>
      <c r="I50" s="822"/>
      <c r="J50" s="822"/>
      <c r="K50" s="822"/>
      <c r="L50" s="822"/>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2"/>
      <c r="C53" s="573"/>
      <c r="D53" s="573" t="str">
        <f>D29</f>
        <v>kWh</v>
      </c>
      <c r="E53" s="573" t="str">
        <f>D30</f>
        <v>kWh</v>
      </c>
      <c r="F53" s="573" t="str">
        <f>D31</f>
        <v>kW</v>
      </c>
      <c r="G53" s="573" t="str">
        <f>D32</f>
        <v>kW</v>
      </c>
      <c r="H53" s="573" t="str">
        <f>D33</f>
        <v>kWh</v>
      </c>
      <c r="I53" s="573" t="str">
        <f>D34</f>
        <v>kW</v>
      </c>
      <c r="J53" s="573" t="str">
        <f>D35</f>
        <v>kW</v>
      </c>
      <c r="K53" s="573">
        <f>D36</f>
        <v>0</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LRAM'!Y756</f>
        <v>19239.42869998125</v>
      </c>
      <c r="E75" s="156">
        <f>'5.  2015-2020 LRAM'!Z756</f>
        <v>68694.092704856041</v>
      </c>
      <c r="F75" s="156">
        <f>'5.  2015-2020 LRAM'!AA756</f>
        <v>29192.459113395184</v>
      </c>
      <c r="G75" s="156">
        <f>'5.  2015-2020 LRAM'!AB756</f>
        <v>3.0464929967472005</v>
      </c>
      <c r="H75" s="156">
        <f>'5.  2015-2020 LRAM'!AC756</f>
        <v>0</v>
      </c>
      <c r="I75" s="156">
        <f>'5.  2015-2020 LRAM'!AD756</f>
        <v>0</v>
      </c>
      <c r="J75" s="156">
        <f>'5.  2015-2020 LRAM'!AE756</f>
        <v>5541.8476800000008</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122670.87469122923</v>
      </c>
      <c r="U75" s="152"/>
      <c r="V75" s="153"/>
    </row>
    <row r="76" spans="2:22" s="163" customFormat="1" ht="16.5" customHeight="1">
      <c r="B76" s="154" t="s">
        <v>228</v>
      </c>
      <c r="C76" s="155"/>
      <c r="D76" s="156">
        <f>-'5.  2015-2020 LRAM'!Y757</f>
        <v>-9512.5594000000001</v>
      </c>
      <c r="E76" s="156">
        <f>-'5.  2015-2020 LRAM'!Z757</f>
        <v>-6737.6639999999998</v>
      </c>
      <c r="F76" s="156">
        <f>-'5.  2015-2020 LRAM'!AA757</f>
        <v>-3360.8419410000001</v>
      </c>
      <c r="G76" s="156">
        <f>-'5.  2015-2020 LRAM'!AB757</f>
        <v>-12463.775163</v>
      </c>
      <c r="H76" s="156">
        <f>-'5.  2015-2020 LRAM'!AC757</f>
        <v>0</v>
      </c>
      <c r="I76" s="156">
        <f>-'5.  2015-2020 LRAM'!AD757</f>
        <v>0</v>
      </c>
      <c r="J76" s="156">
        <f>-'5.  2015-2020 LRAM'!AE757</f>
        <v>-12354.726319000001</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-44429.566823000001</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10826.518133944306</v>
      </c>
      <c r="E78" s="156">
        <f>'5.  2015-2020 LRAM'!Z940</f>
        <v>77535.163481800846</v>
      </c>
      <c r="F78" s="156">
        <f>'5.  2015-2020 LRAM'!AA940</f>
        <v>32971.204393505941</v>
      </c>
      <c r="G78" s="156">
        <f>'5.  2015-2020 LRAM'!AB940</f>
        <v>3.3065328231936006</v>
      </c>
      <c r="H78" s="156">
        <f>'5.  2015-2020 LRAM'!AC940</f>
        <v>0</v>
      </c>
      <c r="I78" s="156">
        <f>'5.  2015-2020 LRAM'!AD940</f>
        <v>0</v>
      </c>
      <c r="J78" s="156">
        <f>'5.  2015-2020 LRAM'!AE940</f>
        <v>6289.5379200000007</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127625.73046207428</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f>
        <v>864.60188984880369</v>
      </c>
      <c r="E84" s="676">
        <f>'6.  Carrying Charges'!J162</f>
        <v>5780.2591601136501</v>
      </c>
      <c r="F84" s="676">
        <f>'6.  Carrying Charges'!K162</f>
        <v>2430.4950284429874</v>
      </c>
      <c r="G84" s="676">
        <f>'6.  Carrying Charges'!L162</f>
        <v>-665.79084197288603</v>
      </c>
      <c r="H84" s="676">
        <f>'6.  Carrying Charges'!M162</f>
        <v>0</v>
      </c>
      <c r="I84" s="676">
        <f>'6.  Carrying Charges'!N162</f>
        <v>0</v>
      </c>
      <c r="J84" s="676">
        <f>'6.  Carrying Charges'!O162</f>
        <v>-163.76871622072707</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8245.7965202118266</v>
      </c>
      <c r="U84" s="152"/>
      <c r="V84" s="153"/>
    </row>
    <row r="85" spans="2:22" s="163" customFormat="1" ht="21.75" customHeight="1">
      <c r="B85" s="620" t="s">
        <v>240</v>
      </c>
      <c r="C85" s="621"/>
      <c r="D85" s="620">
        <f>SUM(D54:D77)+D84</f>
        <v>10591.471189830054</v>
      </c>
      <c r="E85" s="620">
        <f>SUM(E54:E77)+E84</f>
        <v>67736.687864969688</v>
      </c>
      <c r="F85" s="620">
        <f>SUM(F54:F77)+F84</f>
        <v>28262.112200838172</v>
      </c>
      <c r="G85" s="620">
        <f>SUM(G54:G77)+G84</f>
        <v>-13126.519511976139</v>
      </c>
      <c r="H85" s="620">
        <f>SUM(H54:H77)+H84</f>
        <v>0</v>
      </c>
      <c r="I85" s="620">
        <f t="shared" ref="I85:O85" si="2">SUM(I54:I77)+I84</f>
        <v>0</v>
      </c>
      <c r="J85" s="620">
        <f t="shared" si="2"/>
        <v>-6976.6473552207271</v>
      </c>
      <c r="K85" s="620">
        <f t="shared" si="2"/>
        <v>0</v>
      </c>
      <c r="L85" s="620">
        <f t="shared" si="2"/>
        <v>0</v>
      </c>
      <c r="M85" s="620">
        <f t="shared" si="2"/>
        <v>0</v>
      </c>
      <c r="N85" s="620">
        <f>SUM(N54:N77)+N84</f>
        <v>0</v>
      </c>
      <c r="O85" s="620">
        <f t="shared" si="2"/>
        <v>0</v>
      </c>
      <c r="P85" s="620">
        <f>SUM(P54:P77)+P84</f>
        <v>0</v>
      </c>
      <c r="Q85" s="620">
        <f>SUM(Q54:Q77)+Q84</f>
        <v>0</v>
      </c>
      <c r="R85" s="620">
        <f>SUM(R54:R77)+R84</f>
        <v>86487.104388441046</v>
      </c>
      <c r="U85" s="152"/>
      <c r="V85" s="153"/>
    </row>
    <row r="86" spans="2:22" ht="20.25" customHeight="1">
      <c r="B86" s="450"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4">
      <c r="E88" s="9"/>
    </row>
    <row r="89" spans="2:22" ht="21" hidden="1" customHeight="1">
      <c r="B89" s="118" t="s">
        <v>536</v>
      </c>
      <c r="F89" s="586"/>
    </row>
    <row r="90" spans="2:22" s="546" customFormat="1" ht="27.75" hidden="1" customHeight="1">
      <c r="B90" s="567" t="s">
        <v>556</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0</v>
      </c>
      <c r="G93" s="554">
        <f>SUM('5.  2015-2020 LRAM'!Y199:AL199)</f>
        <v>0</v>
      </c>
      <c r="H93" s="553">
        <f>SUM('5.  2015-2020 LRAM'!Y382:AL382)</f>
        <v>0</v>
      </c>
      <c r="I93" s="554">
        <f>SUM('5.  2015-2020 LRAM'!Y565:AL565)</f>
        <v>0</v>
      </c>
      <c r="J93" s="553">
        <f>SUM('5.  2015-2020 LRAM'!Y748:AL748)</f>
        <v>6955.0607820746873</v>
      </c>
      <c r="K93" s="553">
        <f>SUM('5.  2015-2020 LRAM'!Y931:AL931)</f>
        <v>7415.1825729143147</v>
      </c>
      <c r="L93" s="553">
        <f>SUM('5.  2015-2020 LRAM'!Y1114:AL1114)</f>
        <v>0</v>
      </c>
      <c r="M93" s="553">
        <f>SUM(C93:L93)</f>
        <v>14370.243354989001</v>
      </c>
      <c r="T93" s="197"/>
      <c r="U93" s="197"/>
    </row>
    <row r="94" spans="2:22" s="90" customFormat="1" ht="23.25" hidden="1" customHeight="1">
      <c r="B94" s="198">
        <v>2012</v>
      </c>
      <c r="C94" s="555"/>
      <c r="D94" s="554">
        <f>SUM('4.  2011-2014 LRAM'!Y260:AL260)</f>
        <v>0</v>
      </c>
      <c r="E94" s="553">
        <f>SUM('4.  2011-2014 LRAM'!Y389:AL389)</f>
        <v>0</v>
      </c>
      <c r="F94" s="554">
        <f>SUM('4.  2011-2014 LRAM'!Y518:AL518)</f>
        <v>0</v>
      </c>
      <c r="G94" s="554">
        <f>SUM('5.  2015-2020 LRAM'!Y200:AL200)</f>
        <v>0</v>
      </c>
      <c r="H94" s="553">
        <f>SUM('5.  2015-2020 LRAM'!Y383:AL383)</f>
        <v>0</v>
      </c>
      <c r="I94" s="554">
        <f>SUM('5.  2015-2020 LRAM'!Y566:AL566)</f>
        <v>0</v>
      </c>
      <c r="J94" s="553">
        <f>SUM('5.  2015-2020 LRAM'!Y749:AL749)</f>
        <v>4781.3328493523313</v>
      </c>
      <c r="K94" s="553">
        <f>SUM('5.  2015-2020 LRAM'!Y932:AL932)</f>
        <v>5120.0563724806225</v>
      </c>
      <c r="L94" s="553">
        <f>SUM('5.  2015-2020 LRAM'!Y1115:AL1115)</f>
        <v>0</v>
      </c>
      <c r="M94" s="553">
        <f>SUM(D94:L94)</f>
        <v>9901.3892218329529</v>
      </c>
      <c r="T94" s="197"/>
      <c r="U94" s="197"/>
    </row>
    <row r="95" spans="2:22" s="90" customFormat="1" ht="23.25" hidden="1" customHeight="1">
      <c r="B95" s="198">
        <v>2013</v>
      </c>
      <c r="C95" s="556"/>
      <c r="D95" s="556"/>
      <c r="E95" s="554">
        <f>SUM('4.  2011-2014 LRAM'!Y390:AL390)</f>
        <v>0</v>
      </c>
      <c r="F95" s="554">
        <f>SUM('4.  2011-2014 LRAM'!Y519:AL519)</f>
        <v>0</v>
      </c>
      <c r="G95" s="554">
        <f>SUM('5.  2015-2020 LRAM'!Y201:AL201)</f>
        <v>0</v>
      </c>
      <c r="H95" s="553">
        <f>SUM('5.  2015-2020 LRAM'!Y384:AL384)</f>
        <v>0</v>
      </c>
      <c r="I95" s="554">
        <f>SUM('5.  2015-2020 LRAM'!Y567:AL567)</f>
        <v>0</v>
      </c>
      <c r="J95" s="553">
        <f>SUM('5.  2015-2020 LRAM'!Y750:AL750)</f>
        <v>6632.6877213998523</v>
      </c>
      <c r="K95" s="553">
        <f>SUM('5.  2015-2020 LRAM'!Y933:AL933)</f>
        <v>7193.0302071101087</v>
      </c>
      <c r="L95" s="553">
        <f>SUM('5.  2015-2020 LRAM'!Y1116:AL1116)</f>
        <v>0</v>
      </c>
      <c r="M95" s="553">
        <f>SUM(C95:L95)</f>
        <v>13825.717928509961</v>
      </c>
      <c r="T95" s="197"/>
      <c r="U95" s="197"/>
    </row>
    <row r="96" spans="2:22" s="90" customFormat="1" ht="23.25" hidden="1" customHeight="1">
      <c r="B96" s="198">
        <v>2014</v>
      </c>
      <c r="C96" s="556"/>
      <c r="D96" s="556"/>
      <c r="E96" s="556"/>
      <c r="F96" s="554">
        <f>SUM('4.  2011-2014 LRAM'!Y520:AL520)</f>
        <v>0</v>
      </c>
      <c r="G96" s="554">
        <f>SUM('5.  2015-2020 LRAM'!Y202:AL202)</f>
        <v>0</v>
      </c>
      <c r="H96" s="553">
        <f>SUM('5.  2015-2020 LRAM'!Y385:AL385)</f>
        <v>0</v>
      </c>
      <c r="I96" s="554">
        <f>SUM('5.  2015-2020 LRAM'!Y568:AL568)</f>
        <v>0</v>
      </c>
      <c r="J96" s="553">
        <f>SUM('5.  2015-2020 LRAM'!Y751:AL751)</f>
        <v>27824.014602808267</v>
      </c>
      <c r="K96" s="553">
        <f>SUM('5.  2015-2020 LRAM'!Y934:AL934)</f>
        <v>30447.573150360444</v>
      </c>
      <c r="L96" s="553">
        <f>SUM('5.  2015-2020 LRAM'!Y1117:AL1117)</f>
        <v>0</v>
      </c>
      <c r="M96" s="553">
        <f>SUM(F96:L96)</f>
        <v>58271.587753168715</v>
      </c>
      <c r="T96" s="197"/>
      <c r="U96" s="197"/>
    </row>
    <row r="97" spans="2:21" s="90" customFormat="1" ht="23.25" hidden="1" customHeight="1">
      <c r="B97" s="198">
        <v>2015</v>
      </c>
      <c r="C97" s="556"/>
      <c r="D97" s="556"/>
      <c r="E97" s="556"/>
      <c r="F97" s="556"/>
      <c r="G97" s="554">
        <f>SUM('5.  2015-2020 LRAM'!Y203:AL203)</f>
        <v>0</v>
      </c>
      <c r="H97" s="553">
        <f>SUM('5.  2015-2020 LRAM'!Y386:AL386)</f>
        <v>0</v>
      </c>
      <c r="I97" s="554">
        <f>SUM('5.  2015-2020 LRAM'!Y569:AL569)</f>
        <v>0</v>
      </c>
      <c r="J97" s="553">
        <f>SUM('5.  2015-2020 LRAM'!Y752:AL752)</f>
        <v>15188.026744000003</v>
      </c>
      <c r="K97" s="553">
        <f>SUM('5.  2015-2020 LRAM'!Y935:AL935)</f>
        <v>15945.717688000001</v>
      </c>
      <c r="L97" s="553">
        <f>SUM('5.  2015-2020 LRAM'!Y1118:AL1118)</f>
        <v>0</v>
      </c>
      <c r="M97" s="553">
        <f>SUM(G97:L97)</f>
        <v>31133.744432000003</v>
      </c>
      <c r="T97" s="197"/>
      <c r="U97" s="197"/>
    </row>
    <row r="98" spans="2:21" s="90" customFormat="1" ht="23.25" hidden="1" customHeight="1">
      <c r="B98" s="198">
        <v>2016</v>
      </c>
      <c r="C98" s="556"/>
      <c r="D98" s="556"/>
      <c r="E98" s="556"/>
      <c r="F98" s="556"/>
      <c r="G98" s="556"/>
      <c r="H98" s="553">
        <f>SUM('5.  2015-2020 LRAM'!Y387:AL387)</f>
        <v>0</v>
      </c>
      <c r="I98" s="554">
        <f>SUM('5.  2015-2020 LRAM'!Y570:AL570)</f>
        <v>0</v>
      </c>
      <c r="J98" s="553">
        <f>SUM('5.  2015-2020 LRAM'!Y753:AL753)</f>
        <v>12553.929</v>
      </c>
      <c r="K98" s="553">
        <f>SUM('5.  2015-2020 LRAM'!Y936:AL936)</f>
        <v>11600.873199999998</v>
      </c>
      <c r="L98" s="553">
        <f>SUM('5.  2015-2020 LRAM'!Y1119:AL1119)</f>
        <v>0</v>
      </c>
      <c r="M98" s="553">
        <f>SUM(H98:L98)</f>
        <v>24154.802199999998</v>
      </c>
      <c r="T98" s="197"/>
      <c r="U98" s="197"/>
    </row>
    <row r="99" spans="2:21" s="90" customFormat="1" ht="23.25" hidden="1" customHeight="1">
      <c r="B99" s="198">
        <v>2017</v>
      </c>
      <c r="C99" s="556"/>
      <c r="D99" s="556"/>
      <c r="E99" s="556"/>
      <c r="F99" s="556"/>
      <c r="G99" s="556"/>
      <c r="H99" s="556"/>
      <c r="I99" s="553">
        <f>SUM('5.  2015-2020 LRAM'!Y571:AL571)</f>
        <v>0</v>
      </c>
      <c r="J99" s="553">
        <f>SUM('5.  2015-2020 LRAM'!Y754:AL754)</f>
        <v>33012.050403596484</v>
      </c>
      <c r="K99" s="553">
        <f>SUM('5.  2015-2020 LRAM'!Y937:AL937)</f>
        <v>33583.296496950396</v>
      </c>
      <c r="L99" s="553">
        <f>SUM('5.  2015-2020 LRAM'!Y1120:AL1120)</f>
        <v>0</v>
      </c>
      <c r="M99" s="553">
        <f>SUM(I99:L99)</f>
        <v>66595.34690054688</v>
      </c>
      <c r="T99" s="197"/>
      <c r="U99" s="197"/>
    </row>
    <row r="100" spans="2:21" s="90" customFormat="1" ht="23.25" hidden="1" customHeight="1">
      <c r="B100" s="198">
        <v>2018</v>
      </c>
      <c r="C100" s="556"/>
      <c r="D100" s="556"/>
      <c r="E100" s="556"/>
      <c r="F100" s="556"/>
      <c r="G100" s="556"/>
      <c r="H100" s="556"/>
      <c r="I100" s="556"/>
      <c r="J100" s="553">
        <f>SUM('5.  2015-2020 LRAM'!Y755:AL755)</f>
        <v>15723.772587997599</v>
      </c>
      <c r="K100" s="553">
        <f>SUM('5.  2015-2020 LRAM'!Y938:AL938)</f>
        <v>16320.000774258402</v>
      </c>
      <c r="L100" s="553">
        <f>SUM('5.  2015-2020 LRAM'!Y1121:AL1121)</f>
        <v>0</v>
      </c>
      <c r="M100" s="553">
        <f>SUM(J100:L100)</f>
        <v>32043.773362256001</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518</v>
      </c>
      <c r="C103" s="552">
        <f>C93</f>
        <v>0</v>
      </c>
      <c r="D103" s="553">
        <f>D93+D94</f>
        <v>0</v>
      </c>
      <c r="E103" s="553">
        <f>E93+E94+E95</f>
        <v>0</v>
      </c>
      <c r="F103" s="553">
        <f>F93+F94+F95+F96</f>
        <v>0</v>
      </c>
      <c r="G103" s="553">
        <f>G93+G94+G95+G96+G97</f>
        <v>0</v>
      </c>
      <c r="H103" s="553">
        <f>H93+H94+H95+H96+H97+H98</f>
        <v>0</v>
      </c>
      <c r="I103" s="553">
        <f>I93+I94+I95+I96+I97+I98+I99</f>
        <v>0</v>
      </c>
      <c r="J103" s="553">
        <f>J93+J94+J95+J96+J97+J98+J99+J100</f>
        <v>122670.87469122923</v>
      </c>
      <c r="K103" s="553">
        <f>K93+K94+K95+K96+K97+K98+K99+K100+K101</f>
        <v>127625.73046207429</v>
      </c>
      <c r="L103" s="553">
        <f>SUM(L93:L102)</f>
        <v>0</v>
      </c>
      <c r="M103" s="553">
        <f>SUM(M93:M102)</f>
        <v>250296.60515330354</v>
      </c>
      <c r="T103" s="199"/>
      <c r="U103" s="199"/>
    </row>
    <row r="104" spans="2:21" s="27" customFormat="1" ht="24.75" hidden="1" customHeight="1">
      <c r="B104" s="569" t="s">
        <v>517</v>
      </c>
      <c r="C104" s="551">
        <f>'4.  2011-2014 LRAM'!AM132</f>
        <v>0</v>
      </c>
      <c r="D104" s="551">
        <f>'4.  2011-2014 LRAM'!AM262</f>
        <v>0</v>
      </c>
      <c r="E104" s="551">
        <f>'4.  2011-2014 LRAM'!AM392</f>
        <v>0</v>
      </c>
      <c r="F104" s="551">
        <f>'4.  2011-2014 LRAM'!AM522</f>
        <v>0</v>
      </c>
      <c r="G104" s="551">
        <f>'5.  2015-2020 LRAM'!AM205</f>
        <v>0</v>
      </c>
      <c r="H104" s="551">
        <f>'5.  2015-2020 LRAM'!AM389</f>
        <v>0</v>
      </c>
      <c r="I104" s="551">
        <f>'5.  2015-2020 LRAM'!AM573</f>
        <v>0</v>
      </c>
      <c r="J104" s="551">
        <f>'5.  2015-2020 LRAM'!AM757</f>
        <v>44429.566823000001</v>
      </c>
      <c r="K104" s="551">
        <f>'5.  2015-2020 LRAM'!AM941</f>
        <v>0</v>
      </c>
      <c r="L104" s="551">
        <f>'5.  2015-2020 LRAM'!AM1125</f>
        <v>0</v>
      </c>
      <c r="M104" s="553">
        <f>SUM(C104:L104)</f>
        <v>44429.566823000001</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717.04898606737584</v>
      </c>
      <c r="K105" s="551">
        <f>'6.  Carrying Charges'!W147</f>
        <v>3757.8950846112116</v>
      </c>
      <c r="L105" s="551">
        <f>'6.  Carrying Charges'!W162</f>
        <v>8245.7965202118339</v>
      </c>
      <c r="M105" s="553">
        <f>SUM(C105:L105)</f>
        <v>12720.740590890422</v>
      </c>
    </row>
    <row r="106" spans="2:21" ht="23.25" hidden="1" customHeight="1">
      <c r="B106" s="568" t="s">
        <v>26</v>
      </c>
      <c r="C106" s="551">
        <f>C103-C104+C105</f>
        <v>0</v>
      </c>
      <c r="D106" s="551">
        <f t="shared" ref="D106:J106" si="3">D103-D104+D105</f>
        <v>0</v>
      </c>
      <c r="E106" s="551">
        <f t="shared" si="3"/>
        <v>0</v>
      </c>
      <c r="F106" s="551">
        <f t="shared" si="3"/>
        <v>0</v>
      </c>
      <c r="G106" s="551">
        <f t="shared" si="3"/>
        <v>0</v>
      </c>
      <c r="H106" s="551">
        <f t="shared" si="3"/>
        <v>0</v>
      </c>
      <c r="I106" s="551">
        <f t="shared" si="3"/>
        <v>0</v>
      </c>
      <c r="J106" s="551">
        <f t="shared" si="3"/>
        <v>78958.356854296595</v>
      </c>
      <c r="K106" s="551">
        <f>K103-K104+K105</f>
        <v>131383.62554668551</v>
      </c>
      <c r="L106" s="551">
        <f>L103-L104+L105</f>
        <v>8245.7965202118339</v>
      </c>
      <c r="M106" s="551">
        <f>M103-M104+M105</f>
        <v>218587.77892119397</v>
      </c>
    </row>
    <row r="107" spans="2:21" hidden="1"/>
    <row r="108" spans="2:21">
      <c r="B108" s="586" t="s">
        <v>525</v>
      </c>
    </row>
  </sheetData>
  <mergeCells count="13">
    <mergeCell ref="B26:G26"/>
    <mergeCell ref="B28:C28"/>
    <mergeCell ref="B37:C37"/>
    <mergeCell ref="B38:C38"/>
    <mergeCell ref="B36:C36"/>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9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D53" sqref="D5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4" t="s">
        <v>171</v>
      </c>
      <c r="C14" s="126" t="s">
        <v>175</v>
      </c>
    </row>
    <row r="15" spans="2:3" ht="26.25" customHeight="1" thickBot="1">
      <c r="C15" s="128" t="s">
        <v>406</v>
      </c>
    </row>
    <row r="16" spans="2:3" ht="27" customHeight="1" thickBot="1">
      <c r="C16" s="566" t="s">
        <v>550</v>
      </c>
    </row>
    <row r="19" spans="2:8" ht="15.6">
      <c r="B19" s="534" t="s">
        <v>612</v>
      </c>
    </row>
    <row r="20" spans="2:8" ht="13.5" customHeight="1"/>
    <row r="21" spans="2:8" ht="40.950000000000003" customHeight="1">
      <c r="B21" s="822" t="s">
        <v>675</v>
      </c>
      <c r="C21" s="822"/>
      <c r="D21" s="822"/>
      <c r="E21" s="822"/>
      <c r="F21" s="822"/>
      <c r="G21" s="822"/>
      <c r="H21" s="822"/>
    </row>
    <row r="23" spans="2:8" s="606" customFormat="1" ht="15.6">
      <c r="B23" s="616" t="s">
        <v>545</v>
      </c>
      <c r="C23" s="616" t="s">
        <v>560</v>
      </c>
      <c r="D23" s="616" t="s">
        <v>544</v>
      </c>
      <c r="E23" s="831" t="s">
        <v>34</v>
      </c>
      <c r="F23" s="832"/>
      <c r="G23" s="831" t="s">
        <v>543</v>
      </c>
      <c r="H23" s="832"/>
    </row>
    <row r="24" spans="2:8">
      <c r="B24" s="605">
        <v>1</v>
      </c>
      <c r="C24" s="641"/>
      <c r="D24" s="604"/>
      <c r="E24" s="827"/>
      <c r="F24" s="828"/>
      <c r="G24" s="829"/>
      <c r="H24" s="830"/>
    </row>
    <row r="25" spans="2:8">
      <c r="B25" s="605">
        <v>2</v>
      </c>
      <c r="C25" s="641"/>
      <c r="D25" s="604"/>
      <c r="E25" s="827"/>
      <c r="F25" s="828"/>
      <c r="G25" s="829"/>
      <c r="H25" s="830"/>
    </row>
    <row r="26" spans="2:8">
      <c r="B26" s="605">
        <v>3</v>
      </c>
      <c r="C26" s="641"/>
      <c r="D26" s="604"/>
      <c r="E26" s="827"/>
      <c r="F26" s="828"/>
      <c r="G26" s="829"/>
      <c r="H26" s="830"/>
    </row>
    <row r="27" spans="2:8">
      <c r="B27" s="605">
        <v>4</v>
      </c>
      <c r="C27" s="641"/>
      <c r="D27" s="604"/>
      <c r="E27" s="827"/>
      <c r="F27" s="828"/>
      <c r="G27" s="829"/>
      <c r="H27" s="830"/>
    </row>
    <row r="28" spans="2:8">
      <c r="B28" s="605">
        <v>5</v>
      </c>
      <c r="C28" s="641"/>
      <c r="D28" s="604"/>
      <c r="E28" s="827"/>
      <c r="F28" s="828"/>
      <c r="G28" s="829"/>
      <c r="H28" s="830"/>
    </row>
    <row r="29" spans="2:8">
      <c r="B29" s="605">
        <v>6</v>
      </c>
      <c r="C29" s="641"/>
      <c r="D29" s="604"/>
      <c r="E29" s="827"/>
      <c r="F29" s="828"/>
      <c r="G29" s="829"/>
      <c r="H29" s="830"/>
    </row>
    <row r="30" spans="2:8">
      <c r="B30" s="605">
        <v>7</v>
      </c>
      <c r="C30" s="641"/>
      <c r="D30" s="604"/>
      <c r="E30" s="827"/>
      <c r="F30" s="828"/>
      <c r="G30" s="829"/>
      <c r="H30" s="830"/>
    </row>
    <row r="31" spans="2:8">
      <c r="B31" s="605">
        <v>8</v>
      </c>
      <c r="C31" s="641"/>
      <c r="D31" s="604"/>
      <c r="E31" s="827"/>
      <c r="F31" s="828"/>
      <c r="G31" s="829"/>
      <c r="H31" s="830"/>
    </row>
    <row r="32" spans="2:8">
      <c r="B32" s="605">
        <v>9</v>
      </c>
      <c r="C32" s="641"/>
      <c r="D32" s="604"/>
      <c r="E32" s="827"/>
      <c r="F32" s="828"/>
      <c r="G32" s="829"/>
      <c r="H32" s="830"/>
    </row>
    <row r="33" spans="2:8">
      <c r="B33" s="605">
        <v>10</v>
      </c>
      <c r="C33" s="641"/>
      <c r="D33" s="604"/>
      <c r="E33" s="827"/>
      <c r="F33" s="828"/>
      <c r="G33" s="829"/>
      <c r="H33" s="830"/>
    </row>
    <row r="34" spans="2:8">
      <c r="B34" s="605" t="s">
        <v>479</v>
      </c>
      <c r="C34" s="641"/>
      <c r="D34" s="604"/>
      <c r="E34" s="827"/>
      <c r="F34" s="828"/>
      <c r="G34" s="829"/>
      <c r="H34" s="830"/>
    </row>
    <row r="36" spans="2:8" ht="30.75" customHeight="1">
      <c r="B36" s="534" t="s">
        <v>608</v>
      </c>
    </row>
    <row r="37" spans="2:8" ht="23.25" customHeight="1">
      <c r="B37" s="565" t="s">
        <v>613</v>
      </c>
      <c r="C37" s="602"/>
      <c r="D37" s="602"/>
      <c r="E37" s="602"/>
      <c r="F37" s="602"/>
      <c r="G37" s="602"/>
      <c r="H37" s="602"/>
    </row>
    <row r="39" spans="2:8" s="90" customFormat="1" ht="15.6">
      <c r="B39" s="616" t="s">
        <v>545</v>
      </c>
      <c r="C39" s="616" t="s">
        <v>560</v>
      </c>
      <c r="D39" s="616" t="s">
        <v>544</v>
      </c>
      <c r="E39" s="831" t="s">
        <v>34</v>
      </c>
      <c r="F39" s="832"/>
      <c r="G39" s="831" t="s">
        <v>543</v>
      </c>
      <c r="H39" s="832"/>
    </row>
    <row r="40" spans="2:8">
      <c r="B40" s="605">
        <v>1</v>
      </c>
      <c r="C40" s="641"/>
      <c r="D40" s="604"/>
      <c r="E40" s="827"/>
      <c r="F40" s="828"/>
      <c r="G40" s="829"/>
      <c r="H40" s="830"/>
    </row>
    <row r="41" spans="2:8">
      <c r="B41" s="605">
        <v>2</v>
      </c>
      <c r="C41" s="641"/>
      <c r="D41" s="604"/>
      <c r="E41" s="827"/>
      <c r="F41" s="828"/>
      <c r="G41" s="829"/>
      <c r="H41" s="830"/>
    </row>
    <row r="42" spans="2:8">
      <c r="B42" s="605">
        <v>3</v>
      </c>
      <c r="C42" s="641"/>
      <c r="D42" s="604"/>
      <c r="E42" s="827"/>
      <c r="F42" s="828"/>
      <c r="G42" s="829"/>
      <c r="H42" s="830"/>
    </row>
    <row r="43" spans="2:8">
      <c r="B43" s="605">
        <v>4</v>
      </c>
      <c r="C43" s="641"/>
      <c r="D43" s="604"/>
      <c r="E43" s="827"/>
      <c r="F43" s="828"/>
      <c r="G43" s="829"/>
      <c r="H43" s="830"/>
    </row>
    <row r="44" spans="2:8">
      <c r="B44" s="605">
        <v>5</v>
      </c>
      <c r="C44" s="641"/>
      <c r="D44" s="604"/>
      <c r="E44" s="827"/>
      <c r="F44" s="828"/>
      <c r="G44" s="829"/>
      <c r="H44" s="830"/>
    </row>
    <row r="45" spans="2:8">
      <c r="B45" s="605">
        <v>6</v>
      </c>
      <c r="C45" s="641"/>
      <c r="D45" s="604"/>
      <c r="E45" s="827"/>
      <c r="F45" s="828"/>
      <c r="G45" s="829"/>
      <c r="H45" s="830"/>
    </row>
    <row r="46" spans="2:8">
      <c r="B46" s="605">
        <v>7</v>
      </c>
      <c r="C46" s="641"/>
      <c r="D46" s="604"/>
      <c r="E46" s="827"/>
      <c r="F46" s="828"/>
      <c r="G46" s="829"/>
      <c r="H46" s="830"/>
    </row>
    <row r="47" spans="2:8">
      <c r="B47" s="605">
        <v>8</v>
      </c>
      <c r="C47" s="641"/>
      <c r="D47" s="604"/>
      <c r="E47" s="827"/>
      <c r="F47" s="828"/>
      <c r="G47" s="829"/>
      <c r="H47" s="830"/>
    </row>
    <row r="48" spans="2:8">
      <c r="B48" s="605">
        <v>9</v>
      </c>
      <c r="C48" s="641"/>
      <c r="D48" s="604"/>
      <c r="E48" s="827"/>
      <c r="F48" s="828"/>
      <c r="G48" s="829"/>
      <c r="H48" s="830"/>
    </row>
    <row r="49" spans="2:8">
      <c r="B49" s="605">
        <v>10</v>
      </c>
      <c r="C49" s="641"/>
      <c r="D49" s="604"/>
      <c r="E49" s="827"/>
      <c r="F49" s="828"/>
      <c r="G49" s="829"/>
      <c r="H49" s="830"/>
    </row>
    <row r="50" spans="2:8">
      <c r="B50" s="605" t="s">
        <v>479</v>
      </c>
      <c r="C50" s="641"/>
      <c r="D50" s="604"/>
      <c r="E50" s="827"/>
      <c r="F50" s="828"/>
      <c r="G50" s="829"/>
      <c r="H50" s="83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7" zoomScale="80" zoomScaleNormal="80" workbookViewId="0">
      <selection activeCell="C50" sqref="C5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3"/>
      <c r="D4" s="255" t="s">
        <v>175</v>
      </c>
      <c r="E4" s="436"/>
      <c r="F4" s="436"/>
      <c r="G4" s="436"/>
      <c r="H4" s="436"/>
      <c r="I4" s="436"/>
      <c r="J4" s="436"/>
      <c r="K4" s="436"/>
      <c r="L4" s="436"/>
      <c r="M4" s="436"/>
      <c r="N4" s="436"/>
      <c r="O4" s="436"/>
      <c r="P4" s="436"/>
      <c r="Q4" s="454"/>
    </row>
    <row r="5" spans="2:17" s="2" customFormat="1" ht="24" customHeight="1" thickBot="1">
      <c r="B5" s="455"/>
      <c r="C5" s="453"/>
      <c r="D5" s="456" t="s">
        <v>406</v>
      </c>
      <c r="F5" s="436"/>
      <c r="G5" s="436"/>
      <c r="H5" s="436"/>
      <c r="I5" s="436"/>
      <c r="J5" s="436"/>
      <c r="K5" s="436"/>
      <c r="L5" s="436"/>
      <c r="M5" s="436"/>
      <c r="N5" s="436"/>
      <c r="O5" s="436"/>
      <c r="P5" s="436"/>
      <c r="Q5" s="454"/>
    </row>
    <row r="6" spans="2:17" s="2" customFormat="1" ht="28.5" customHeight="1" thickBot="1">
      <c r="B6" s="455"/>
      <c r="C6" s="453"/>
      <c r="D6" s="259" t="s">
        <v>172</v>
      </c>
      <c r="E6" s="436"/>
      <c r="F6" s="436"/>
      <c r="G6" s="436"/>
      <c r="H6" s="436"/>
      <c r="I6" s="436"/>
      <c r="J6" s="436"/>
      <c r="K6" s="436"/>
      <c r="L6" s="436"/>
      <c r="M6" s="436"/>
      <c r="N6" s="436"/>
      <c r="O6" s="436"/>
      <c r="P6" s="436"/>
      <c r="Q6" s="454"/>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2">
        <v>2013</v>
      </c>
    </row>
    <row r="10" spans="2:17" s="17" customFormat="1" ht="16.5" customHeight="1"/>
    <row r="11" spans="2:17" s="17" customFormat="1" ht="36.75" customHeight="1">
      <c r="B11" s="833" t="s">
        <v>562</v>
      </c>
      <c r="C11" s="833"/>
      <c r="D11" s="833"/>
      <c r="E11" s="833"/>
      <c r="F11" s="833"/>
      <c r="G11" s="833"/>
      <c r="H11" s="833"/>
      <c r="I11" s="833"/>
      <c r="J11" s="833"/>
      <c r="K11" s="833"/>
      <c r="L11" s="833"/>
      <c r="M11" s="833"/>
      <c r="N11" s="611"/>
      <c r="O11" s="611"/>
      <c r="P11" s="611"/>
      <c r="Q11" s="611"/>
    </row>
    <row r="12" spans="2:17" s="2" customFormat="1" ht="15.75" customHeight="1">
      <c r="D12" s="20"/>
    </row>
    <row r="13" spans="2:17" s="17" customFormat="1" ht="48" customHeight="1">
      <c r="C13" s="241" t="str">
        <f>'1.  LRAMVA Summary'!R52</f>
        <v>Total</v>
      </c>
      <c r="D13" s="241" t="str">
        <f>'1.  LRAMVA Summary'!D52</f>
        <v>Residential</v>
      </c>
      <c r="E13" s="241" t="str">
        <f>'1.  LRAMVA Summary'!E52</f>
        <v>General Service &lt; 50 kW</v>
      </c>
      <c r="F13" s="241" t="str">
        <f>'1.  LRAMVA Summary'!F52</f>
        <v>General Service 50 to 2999 kW</v>
      </c>
      <c r="G13" s="241" t="str">
        <f>'1.  LRAMVA Summary'!G52</f>
        <v>General Service 3000-4999 kW</v>
      </c>
      <c r="H13" s="241" t="str">
        <f>'1.  LRAMVA Summary'!H52</f>
        <v>Unmetered Scattered Load</v>
      </c>
      <c r="I13" s="241" t="str">
        <f>'1.  LRAMVA Summary'!I52</f>
        <v>Sentinel Lighting</v>
      </c>
      <c r="J13" s="241" t="str">
        <f>'1.  LRAMVA Summary'!J52</f>
        <v xml:space="preserve">Street Lighting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kWh</v>
      </c>
      <c r="I14" s="576" t="str">
        <f>'1.  LRAMVA Summary'!I53</f>
        <v>kW</v>
      </c>
      <c r="J14" s="576" t="str">
        <f>'1.  LRAMVA Summary'!J53</f>
        <v>kW</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2288799.0000000005</v>
      </c>
      <c r="D15" s="755">
        <v>716874.66</v>
      </c>
      <c r="E15" s="755">
        <v>319363.99</v>
      </c>
      <c r="F15" s="755">
        <v>959424.9</v>
      </c>
      <c r="G15" s="755">
        <v>265405.07</v>
      </c>
      <c r="H15" s="755">
        <v>9457.8700000000008</v>
      </c>
      <c r="I15" s="755">
        <v>586.22</v>
      </c>
      <c r="J15" s="755">
        <v>17686.29</v>
      </c>
      <c r="K15" s="448"/>
      <c r="L15" s="448"/>
      <c r="M15" s="448"/>
      <c r="N15" s="448"/>
      <c r="O15" s="448"/>
      <c r="P15" s="449"/>
      <c r="Q15" s="449"/>
    </row>
    <row r="16" spans="2:17" s="453" customFormat="1" ht="15.75" customHeight="1">
      <c r="B16" s="458" t="s">
        <v>28</v>
      </c>
      <c r="C16" s="623">
        <f>SUM(D16:Q16)</f>
        <v>3103.2799999999997</v>
      </c>
      <c r="D16" s="756"/>
      <c r="E16" s="756"/>
      <c r="F16" s="756">
        <v>2466.6799999999998</v>
      </c>
      <c r="G16" s="756">
        <v>585.48</v>
      </c>
      <c r="H16" s="756"/>
      <c r="I16" s="756">
        <v>1.63</v>
      </c>
      <c r="J16" s="756">
        <v>49.49</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7" t="s">
        <v>669</v>
      </c>
      <c r="C20" s="450"/>
      <c r="D20" s="451"/>
    </row>
    <row r="21" spans="2:17" s="436" customFormat="1" ht="21" customHeight="1">
      <c r="B21" s="457" t="s">
        <v>366</v>
      </c>
      <c r="C21" s="366" t="s">
        <v>726</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v>2018</v>
      </c>
    </row>
    <row r="25" spans="2:17" s="2" customFormat="1" ht="15.75" customHeight="1">
      <c r="D25" s="20"/>
    </row>
    <row r="26" spans="2:17" s="2" customFormat="1" ht="42" customHeight="1">
      <c r="B26" s="833" t="s">
        <v>561</v>
      </c>
      <c r="C26" s="833"/>
      <c r="D26" s="833"/>
      <c r="E26" s="833"/>
      <c r="F26" s="833"/>
      <c r="G26" s="833"/>
      <c r="H26" s="833"/>
      <c r="I26" s="833"/>
      <c r="J26" s="833"/>
      <c r="K26" s="833"/>
      <c r="L26" s="833"/>
      <c r="M26" s="833"/>
      <c r="N26" s="611"/>
      <c r="O26" s="611"/>
      <c r="P26" s="611"/>
      <c r="Q26" s="611"/>
    </row>
    <row r="27" spans="2:17" s="2" customFormat="1" ht="15.75" customHeight="1">
      <c r="D27" s="20"/>
    </row>
    <row r="28" spans="2:17" s="17" customFormat="1" ht="44.25" customHeight="1">
      <c r="C28" s="241" t="str">
        <f>'1.  LRAMVA Summary'!R52</f>
        <v>Total</v>
      </c>
      <c r="D28" s="241" t="str">
        <f>'1.  LRAMVA Summary'!D52</f>
        <v>Residential</v>
      </c>
      <c r="E28" s="241" t="str">
        <f>'1.  LRAMVA Summary'!E52</f>
        <v>General Service &lt; 50 kW</v>
      </c>
      <c r="F28" s="241" t="str">
        <f>'1.  LRAMVA Summary'!F52</f>
        <v>General Service 50 to 2999 kW</v>
      </c>
      <c r="G28" s="241" t="str">
        <f>'1.  LRAMVA Summary'!G52</f>
        <v>General Service 3000-4999 kW</v>
      </c>
      <c r="H28" s="241" t="str">
        <f>'1.  LRAMVA Summary'!H52</f>
        <v>Unmetered Scattered Load</v>
      </c>
      <c r="I28" s="241" t="str">
        <f>'1.  LRAMVA Summary'!I52</f>
        <v>Sentinel Lighting</v>
      </c>
      <c r="J28" s="241" t="str">
        <f>'1.  LRAMVA Summary'!J52</f>
        <v xml:space="preserve">Street Lighting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kWh</v>
      </c>
      <c r="I29" s="576" t="str">
        <f>'1.  LRAMVA Summary'!I53</f>
        <v>kW</v>
      </c>
      <c r="J29" s="576" t="str">
        <f>'1.  LRAMVA Summary'!J53</f>
        <v>kW</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7405795</v>
      </c>
      <c r="D30" s="757">
        <v>1285481</v>
      </c>
      <c r="E30" s="757">
        <v>350920</v>
      </c>
      <c r="F30" s="757">
        <v>1597975</v>
      </c>
      <c r="G30" s="757">
        <v>3673849</v>
      </c>
      <c r="H30" s="757">
        <v>0</v>
      </c>
      <c r="I30" s="757">
        <v>0</v>
      </c>
      <c r="J30" s="757">
        <v>497570</v>
      </c>
      <c r="K30" s="459"/>
      <c r="L30" s="459"/>
      <c r="M30" s="459"/>
      <c r="N30" s="459"/>
      <c r="O30" s="459"/>
      <c r="P30" s="459"/>
      <c r="Q30" s="449"/>
    </row>
    <row r="31" spans="2:17" s="460" customFormat="1" ht="15" customHeight="1">
      <c r="B31" s="458" t="s">
        <v>28</v>
      </c>
      <c r="C31" s="623">
        <f>SUM(D31:Q31)</f>
        <v>6489.6699999999992</v>
      </c>
      <c r="D31" s="756"/>
      <c r="E31" s="756"/>
      <c r="F31" s="756">
        <v>905.57</v>
      </c>
      <c r="G31" s="756">
        <v>4257.1899999999996</v>
      </c>
      <c r="H31" s="756"/>
      <c r="I31" s="756">
        <v>0</v>
      </c>
      <c r="J31" s="756">
        <v>1326.91</v>
      </c>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905.57</v>
      </c>
      <c r="G33" s="192">
        <f>IF(G29="kw",HLOOKUP(G29,G29:G31,3,FALSE),HLOOKUP(G29,G29:G31,2,FALSE))</f>
        <v>4257.1899999999996</v>
      </c>
      <c r="H33" s="192">
        <f t="shared" ref="H33:Q33" si="2">IF(H29="kw",HLOOKUP(H29,H29:H31,3,FALSE),HLOOKUP(H29,H29:H31,2,FALSE))</f>
        <v>0</v>
      </c>
      <c r="I33" s="192">
        <f t="shared" si="2"/>
        <v>0</v>
      </c>
      <c r="J33" s="192">
        <f t="shared" si="2"/>
        <v>1326.91</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366" t="s">
        <v>727</v>
      </c>
      <c r="D35" s="451"/>
      <c r="E35" s="93"/>
      <c r="F35" s="93"/>
      <c r="G35" s="93"/>
      <c r="H35" s="93"/>
      <c r="I35" s="93"/>
      <c r="J35" s="93"/>
      <c r="K35" s="93"/>
      <c r="L35" s="93"/>
      <c r="M35" s="93"/>
      <c r="N35" s="93"/>
      <c r="O35" s="93"/>
      <c r="P35" s="93"/>
      <c r="Q35" s="93"/>
    </row>
    <row r="36" spans="2:32" s="436" customFormat="1" ht="21" customHeight="1">
      <c r="B36" s="457" t="s">
        <v>366</v>
      </c>
      <c r="C36" s="366" t="s">
        <v>728</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33" t="s">
        <v>606</v>
      </c>
      <c r="C40" s="833"/>
      <c r="D40" s="833"/>
      <c r="E40" s="833"/>
      <c r="F40" s="833"/>
      <c r="G40" s="833"/>
      <c r="H40" s="833"/>
      <c r="I40" s="833"/>
      <c r="J40" s="833"/>
      <c r="K40" s="833"/>
      <c r="L40" s="833"/>
      <c r="M40" s="833"/>
      <c r="N40" s="611"/>
      <c r="O40" s="611"/>
      <c r="P40" s="611"/>
      <c r="Q40" s="611"/>
    </row>
    <row r="41" spans="2:32" s="2" customFormat="1" ht="16.5" customHeight="1">
      <c r="B41" s="10"/>
      <c r="C41" s="10"/>
      <c r="D41" s="22"/>
      <c r="E41" s="20"/>
      <c r="F41" s="20"/>
      <c r="G41" s="20"/>
      <c r="R41" s="20"/>
    </row>
    <row r="42" spans="2:32" s="17" customFormat="1" ht="56.25" customHeight="1">
      <c r="B42" s="241" t="s">
        <v>234</v>
      </c>
      <c r="C42" s="241" t="s">
        <v>603</v>
      </c>
      <c r="D42" s="241" t="str">
        <f>'1.  LRAMVA Summary'!D52</f>
        <v>Residential</v>
      </c>
      <c r="E42" s="241" t="str">
        <f>'1.  LRAMVA Summary'!E52</f>
        <v>General Service &lt; 50 kW</v>
      </c>
      <c r="F42" s="241" t="str">
        <f>'1.  LRAMVA Summary'!F52</f>
        <v>General Service 50 to 2999 kW</v>
      </c>
      <c r="G42" s="241" t="str">
        <f>'1.  LRAMVA Summary'!G52</f>
        <v>General Service 3000-4999 kW</v>
      </c>
      <c r="H42" s="241" t="str">
        <f>'1.  LRAMVA Summary'!H52</f>
        <v>Unmetered Scattered Load</v>
      </c>
      <c r="I42" s="241" t="str">
        <f>'1.  LRAMVA Summary'!I52</f>
        <v>Sentinel Lighting</v>
      </c>
      <c r="J42" s="241" t="str">
        <f>'1.  LRAMVA Summary'!J52</f>
        <v xml:space="preserve">Street Lighting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kWh</v>
      </c>
      <c r="I43" s="580" t="str">
        <f>'1.  LRAMVA Summary'!I53</f>
        <v>kW</v>
      </c>
      <c r="J43" s="580" t="str">
        <f>'1.  LRAMVA Summary'!J53</f>
        <v>kW</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6">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1">
        <v>2018</v>
      </c>
      <c r="D51" s="190">
        <f t="shared" ref="D51:Q51" si="11">IF(ISBLANK($C$51),0,IF($C$51=$D$9,HLOOKUP(D43,D14:D18,5,FALSE),HLOOKUP(D43,D29:D33,5,FALSE)))</f>
        <v>1285481</v>
      </c>
      <c r="E51" s="190">
        <f t="shared" si="11"/>
        <v>350920</v>
      </c>
      <c r="F51" s="190">
        <f t="shared" si="11"/>
        <v>905.57</v>
      </c>
      <c r="G51" s="190">
        <f t="shared" si="11"/>
        <v>4257.1899999999996</v>
      </c>
      <c r="H51" s="190">
        <f t="shared" si="11"/>
        <v>0</v>
      </c>
      <c r="I51" s="190">
        <f t="shared" si="11"/>
        <v>0</v>
      </c>
      <c r="J51" s="190">
        <f t="shared" si="11"/>
        <v>1326.91</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60" zoomScaleNormal="80" workbookViewId="0">
      <pane ySplit="14" topLeftCell="A117" activePane="bottomLeft" state="frozen"/>
      <selection pane="bottomLeft" activeCell="I126" sqref="I12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9" t="s">
        <v>171</v>
      </c>
      <c r="C4" s="85" t="s">
        <v>175</v>
      </c>
      <c r="D4" s="85"/>
      <c r="E4" s="49"/>
    </row>
    <row r="5" spans="1:26" s="18" customFormat="1" ht="26.25" hidden="1" customHeight="1" outlineLevel="1" thickBot="1">
      <c r="A5" s="4"/>
      <c r="B5" s="839"/>
      <c r="C5" s="86" t="s">
        <v>172</v>
      </c>
      <c r="D5" s="86"/>
      <c r="E5" s="49"/>
    </row>
    <row r="6" spans="1:26" ht="26.25" hidden="1" customHeight="1" outlineLevel="1" thickBot="1">
      <c r="B6" s="839"/>
      <c r="C6" s="842" t="s">
        <v>550</v>
      </c>
      <c r="D6" s="843"/>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37" t="s">
        <v>614</v>
      </c>
      <c r="C12" s="837"/>
      <c r="D12" s="837"/>
      <c r="E12" s="837"/>
      <c r="F12" s="837"/>
      <c r="G12" s="837"/>
      <c r="H12" s="837"/>
      <c r="I12" s="837"/>
      <c r="J12" s="837"/>
      <c r="K12" s="837"/>
      <c r="L12" s="837"/>
      <c r="M12" s="837"/>
      <c r="N12" s="837"/>
      <c r="O12" s="83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729</v>
      </c>
      <c r="E14" s="469" t="s">
        <v>730</v>
      </c>
      <c r="F14" s="469" t="s">
        <v>731</v>
      </c>
      <c r="G14" s="469" t="s">
        <v>732</v>
      </c>
      <c r="H14" s="469" t="s">
        <v>733</v>
      </c>
      <c r="I14" s="469" t="s">
        <v>734</v>
      </c>
      <c r="J14" s="469" t="s">
        <v>735</v>
      </c>
      <c r="K14" s="469" t="s">
        <v>736</v>
      </c>
      <c r="L14" s="469" t="s">
        <v>737</v>
      </c>
      <c r="M14" s="469" t="s">
        <v>719</v>
      </c>
      <c r="N14" s="469" t="s">
        <v>718</v>
      </c>
      <c r="O14" s="469" t="s">
        <v>564</v>
      </c>
      <c r="P14" s="7"/>
    </row>
    <row r="15" spans="1:26" s="7" customFormat="1" ht="18.75" customHeight="1">
      <c r="B15" s="470" t="s">
        <v>188</v>
      </c>
      <c r="C15" s="840"/>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35"/>
      <c r="D16" s="474">
        <v>0</v>
      </c>
      <c r="E16" s="474">
        <v>4</v>
      </c>
      <c r="F16" s="474">
        <v>4</v>
      </c>
      <c r="G16" s="474">
        <v>4</v>
      </c>
      <c r="H16" s="474">
        <v>4</v>
      </c>
      <c r="I16" s="474">
        <v>4</v>
      </c>
      <c r="J16" s="474">
        <v>4</v>
      </c>
      <c r="K16" s="474">
        <v>4</v>
      </c>
      <c r="L16" s="474">
        <v>12</v>
      </c>
      <c r="M16" s="474">
        <v>12</v>
      </c>
      <c r="N16" s="474"/>
      <c r="O16" s="475"/>
    </row>
    <row r="17" spans="1:15" s="111" customFormat="1" ht="17.25" customHeight="1">
      <c r="B17" s="476" t="s">
        <v>559</v>
      </c>
      <c r="C17" s="841"/>
      <c r="D17" s="112">
        <f>12-D16</f>
        <v>12</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0</v>
      </c>
      <c r="M17" s="112">
        <f t="shared" si="1"/>
        <v>0</v>
      </c>
      <c r="N17" s="112">
        <f t="shared" si="1"/>
        <v>12</v>
      </c>
      <c r="O17" s="113">
        <f t="shared" si="1"/>
        <v>12</v>
      </c>
    </row>
    <row r="18" spans="1:15" s="7" customFormat="1" ht="17.25" customHeight="1">
      <c r="B18" s="477" t="str">
        <f>'1.  LRAMVA Summary'!B29</f>
        <v>Residential</v>
      </c>
      <c r="C18" s="834"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v>0</v>
      </c>
      <c r="N18" s="46"/>
      <c r="O18" s="69"/>
    </row>
    <row r="19" spans="1:15" s="7" customFormat="1" ht="15" customHeight="1" outlineLevel="1">
      <c r="B19" s="533" t="s">
        <v>510</v>
      </c>
      <c r="C19" s="835"/>
      <c r="D19" s="46"/>
      <c r="E19" s="46"/>
      <c r="F19" s="46"/>
      <c r="G19" s="46"/>
      <c r="H19" s="46"/>
      <c r="I19" s="46"/>
      <c r="J19" s="46"/>
      <c r="K19" s="46"/>
      <c r="L19" s="46"/>
      <c r="M19" s="46"/>
      <c r="N19" s="46"/>
      <c r="O19" s="69"/>
    </row>
    <row r="20" spans="1:15" s="7" customFormat="1" ht="15" customHeight="1" outlineLevel="1">
      <c r="B20" s="533" t="s">
        <v>511</v>
      </c>
      <c r="C20" s="835"/>
      <c r="D20" s="46"/>
      <c r="E20" s="46"/>
      <c r="F20" s="46"/>
      <c r="G20" s="46"/>
      <c r="H20" s="46"/>
      <c r="I20" s="46"/>
      <c r="J20" s="46"/>
      <c r="K20" s="46"/>
      <c r="L20" s="46"/>
      <c r="M20" s="46"/>
      <c r="N20" s="46"/>
      <c r="O20" s="69"/>
    </row>
    <row r="21" spans="1:15" s="7" customFormat="1" ht="15" customHeight="1" outlineLevel="1">
      <c r="B21" s="533" t="s">
        <v>489</v>
      </c>
      <c r="C21" s="835"/>
      <c r="D21" s="46"/>
      <c r="E21" s="46"/>
      <c r="F21" s="46"/>
      <c r="G21" s="46"/>
      <c r="H21" s="46"/>
      <c r="I21" s="46"/>
      <c r="J21" s="46"/>
      <c r="K21" s="46"/>
      <c r="L21" s="46"/>
      <c r="M21" s="46"/>
      <c r="N21" s="46"/>
      <c r="O21" s="69"/>
    </row>
    <row r="22" spans="1:15" s="7" customFormat="1" ht="14.25" customHeight="1">
      <c r="B22" s="533" t="s">
        <v>512</v>
      </c>
      <c r="C22" s="836"/>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89" t="s">
        <v>513</v>
      </c>
      <c r="C23" s="479"/>
      <c r="D23" s="480"/>
      <c r="E23" s="481">
        <f>ROUND(SUM(D22*E16+E22*E17)/12,4)</f>
        <v>1.2800000000000001E-2</v>
      </c>
      <c r="F23" s="481">
        <f>ROUND(SUM(E22*F16+F22*F17)/12,4)</f>
        <v>1.2800000000000001E-2</v>
      </c>
      <c r="G23" s="481">
        <f>ROUND(SUM(F22*G16+G22*G17)/12,4)</f>
        <v>1.3599999999999999E-2</v>
      </c>
      <c r="H23" s="481">
        <f>ROUND(SUM(G22*H16+H22*H17)/12,4)</f>
        <v>1.41E-2</v>
      </c>
      <c r="I23" s="481">
        <f>ROUND(SUM(H22*I16+I22*I17)/12,4)</f>
        <v>1.43E-2</v>
      </c>
      <c r="J23" s="481">
        <f t="shared" ref="J23:N23" si="3">ROUND(SUM(I22*J16+J22*J17)/12,4)</f>
        <v>1.21E-2</v>
      </c>
      <c r="K23" s="481">
        <f t="shared" si="3"/>
        <v>8.6E-3</v>
      </c>
      <c r="L23" s="481">
        <f t="shared" si="3"/>
        <v>7.4000000000000003E-3</v>
      </c>
      <c r="M23" s="481">
        <f t="shared" si="3"/>
        <v>4.1999999999999997E-3</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General Service &lt; 50 kW</v>
      </c>
      <c r="C25" s="834"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v>2.1999999999999999E-2</v>
      </c>
      <c r="N25" s="46"/>
      <c r="O25" s="69"/>
    </row>
    <row r="26" spans="1:15" s="18" customFormat="1" outlineLevel="1">
      <c r="A26" s="4"/>
      <c r="B26" s="533" t="s">
        <v>510</v>
      </c>
      <c r="C26" s="835"/>
      <c r="D26" s="46"/>
      <c r="E26" s="46"/>
      <c r="F26" s="46"/>
      <c r="G26" s="46"/>
      <c r="H26" s="46"/>
      <c r="I26" s="46"/>
      <c r="J26" s="46"/>
      <c r="K26" s="46"/>
      <c r="L26" s="46"/>
      <c r="M26" s="46"/>
      <c r="N26" s="46"/>
      <c r="O26" s="69"/>
    </row>
    <row r="27" spans="1:15" s="18" customFormat="1" outlineLevel="1">
      <c r="A27" s="4"/>
      <c r="B27" s="533" t="s">
        <v>511</v>
      </c>
      <c r="C27" s="835"/>
      <c r="D27" s="46"/>
      <c r="E27" s="46"/>
      <c r="F27" s="46"/>
      <c r="G27" s="46"/>
      <c r="H27" s="46"/>
      <c r="I27" s="46"/>
      <c r="J27" s="46"/>
      <c r="K27" s="46"/>
      <c r="L27" s="46"/>
      <c r="M27" s="46"/>
      <c r="N27" s="46"/>
      <c r="O27" s="69"/>
    </row>
    <row r="28" spans="1:15" s="18" customFormat="1" outlineLevel="1">
      <c r="A28" s="4"/>
      <c r="B28" s="533" t="s">
        <v>489</v>
      </c>
      <c r="C28" s="835"/>
      <c r="D28" s="46"/>
      <c r="E28" s="46"/>
      <c r="F28" s="46"/>
      <c r="G28" s="46"/>
      <c r="H28" s="46"/>
      <c r="I28" s="46"/>
      <c r="J28" s="46"/>
      <c r="K28" s="46"/>
      <c r="L28" s="46"/>
      <c r="M28" s="46"/>
      <c r="N28" s="46"/>
      <c r="O28" s="69"/>
    </row>
    <row r="29" spans="1:15" s="18" customFormat="1">
      <c r="A29" s="4"/>
      <c r="B29" s="533" t="s">
        <v>512</v>
      </c>
      <c r="C29" s="836"/>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2.1999999999999999E-2</v>
      </c>
      <c r="N29" s="65">
        <f t="shared" si="4"/>
        <v>0</v>
      </c>
      <c r="O29" s="76"/>
    </row>
    <row r="30" spans="1:15" s="18" customFormat="1">
      <c r="A30" s="4"/>
      <c r="B30" s="489" t="s">
        <v>513</v>
      </c>
      <c r="C30" s="485"/>
      <c r="D30" s="71"/>
      <c r="E30" s="481">
        <f>ROUND(SUM(D29*E16+E29*E17)/12,4)</f>
        <v>1.6E-2</v>
      </c>
      <c r="F30" s="481">
        <f t="shared" ref="F30:N30" si="5">ROUND(SUM(E29*F16+F29*F17)/12,4)</f>
        <v>1.6E-2</v>
      </c>
      <c r="G30" s="481">
        <f t="shared" si="5"/>
        <v>1.7399999999999999E-2</v>
      </c>
      <c r="H30" s="481">
        <f t="shared" si="5"/>
        <v>1.83E-2</v>
      </c>
      <c r="I30" s="481">
        <f t="shared" si="5"/>
        <v>1.8499999999999999E-2</v>
      </c>
      <c r="J30" s="481">
        <f>ROUND(SUM(I29*J16+J29*J17)/12,4)</f>
        <v>1.8800000000000001E-2</v>
      </c>
      <c r="K30" s="481">
        <f t="shared" si="5"/>
        <v>1.9099999999999999E-2</v>
      </c>
      <c r="L30" s="481">
        <f t="shared" si="5"/>
        <v>1.9199999999999998E-2</v>
      </c>
      <c r="M30" s="481">
        <f t="shared" si="5"/>
        <v>2.1700000000000001E-2</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601" t="str">
        <f>'1.  LRAMVA Summary'!B31</f>
        <v>General Service 50 to 2999 kW</v>
      </c>
      <c r="C32" s="834"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v>4.242</v>
      </c>
      <c r="N32" s="46"/>
      <c r="O32" s="69"/>
    </row>
    <row r="33" spans="1:15" s="18" customFormat="1" outlineLevel="1">
      <c r="A33" s="4"/>
      <c r="B33" s="533" t="s">
        <v>510</v>
      </c>
      <c r="C33" s="835"/>
      <c r="D33" s="46"/>
      <c r="E33" s="46"/>
      <c r="F33" s="46"/>
      <c r="G33" s="46"/>
      <c r="H33" s="46"/>
      <c r="I33" s="46"/>
      <c r="J33" s="46"/>
      <c r="K33" s="46"/>
      <c r="L33" s="46"/>
      <c r="M33" s="46"/>
      <c r="N33" s="46"/>
      <c r="O33" s="69"/>
    </row>
    <row r="34" spans="1:15" s="18" customFormat="1" outlineLevel="1">
      <c r="A34" s="4"/>
      <c r="B34" s="533" t="s">
        <v>511</v>
      </c>
      <c r="C34" s="835"/>
      <c r="D34" s="46"/>
      <c r="E34" s="46"/>
      <c r="F34" s="46"/>
      <c r="G34" s="46"/>
      <c r="H34" s="46"/>
      <c r="I34" s="46"/>
      <c r="J34" s="46"/>
      <c r="K34" s="46"/>
      <c r="L34" s="46"/>
      <c r="M34" s="46"/>
      <c r="N34" s="46"/>
      <c r="O34" s="69"/>
    </row>
    <row r="35" spans="1:15" s="18" customFormat="1" outlineLevel="1">
      <c r="A35" s="4"/>
      <c r="B35" s="533" t="s">
        <v>489</v>
      </c>
      <c r="C35" s="835"/>
      <c r="D35" s="46"/>
      <c r="E35" s="46"/>
      <c r="F35" s="46"/>
      <c r="G35" s="46"/>
      <c r="H35" s="46"/>
      <c r="I35" s="46"/>
      <c r="J35" s="46"/>
      <c r="K35" s="46"/>
      <c r="L35" s="46"/>
      <c r="M35" s="46"/>
      <c r="N35" s="46"/>
      <c r="O35" s="69"/>
    </row>
    <row r="36" spans="1:15" s="18" customFormat="1">
      <c r="A36" s="4"/>
      <c r="B36" s="533" t="s">
        <v>512</v>
      </c>
      <c r="C36" s="836"/>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4.242</v>
      </c>
      <c r="N36" s="65">
        <f>SUM(N32:N35)</f>
        <v>0</v>
      </c>
      <c r="O36" s="76"/>
    </row>
    <row r="37" spans="1:15" s="18" customFormat="1">
      <c r="A37" s="4"/>
      <c r="B37" s="489" t="s">
        <v>513</v>
      </c>
      <c r="C37" s="485"/>
      <c r="D37" s="71"/>
      <c r="E37" s="481">
        <f t="shared" ref="E37:N37" si="7">ROUND(SUM(D36*E16+E36*E17)/12,4)</f>
        <v>2.9517000000000002</v>
      </c>
      <c r="F37" s="481">
        <f t="shared" si="7"/>
        <v>2.9077999999999999</v>
      </c>
      <c r="G37" s="481">
        <f t="shared" si="7"/>
        <v>3.3003999999999998</v>
      </c>
      <c r="H37" s="481">
        <f t="shared" si="7"/>
        <v>3.5259999999999998</v>
      </c>
      <c r="I37" s="481">
        <f t="shared" si="7"/>
        <v>3.573</v>
      </c>
      <c r="J37" s="481">
        <f t="shared" si="7"/>
        <v>3.6314000000000002</v>
      </c>
      <c r="K37" s="481">
        <f t="shared" si="7"/>
        <v>3.6918000000000002</v>
      </c>
      <c r="L37" s="481">
        <f t="shared" si="7"/>
        <v>3.7113</v>
      </c>
      <c r="M37" s="481">
        <f t="shared" si="7"/>
        <v>4.1917</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601" t="str">
        <f>'1.  LRAMVA Summary'!B32</f>
        <v>General Service 3000-4999 kW</v>
      </c>
      <c r="C39" s="834"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v>3.2157</v>
      </c>
      <c r="N39" s="46"/>
      <c r="O39" s="69"/>
    </row>
    <row r="40" spans="1:15" s="18" customFormat="1" outlineLevel="1">
      <c r="A40" s="4"/>
      <c r="B40" s="533" t="s">
        <v>510</v>
      </c>
      <c r="C40" s="835"/>
      <c r="D40" s="46"/>
      <c r="E40" s="46"/>
      <c r="F40" s="46"/>
      <c r="G40" s="46"/>
      <c r="H40" s="46"/>
      <c r="I40" s="46"/>
      <c r="J40" s="46"/>
      <c r="K40" s="46"/>
      <c r="L40" s="46"/>
      <c r="M40" s="46"/>
      <c r="N40" s="46"/>
      <c r="O40" s="69"/>
    </row>
    <row r="41" spans="1:15" s="18" customFormat="1" outlineLevel="1">
      <c r="A41" s="4"/>
      <c r="B41" s="533" t="s">
        <v>511</v>
      </c>
      <c r="C41" s="835"/>
      <c r="D41" s="46"/>
      <c r="E41" s="46"/>
      <c r="F41" s="46"/>
      <c r="G41" s="46"/>
      <c r="H41" s="46"/>
      <c r="I41" s="46"/>
      <c r="J41" s="46"/>
      <c r="K41" s="46"/>
      <c r="L41" s="46"/>
      <c r="M41" s="46"/>
      <c r="N41" s="46"/>
      <c r="O41" s="69"/>
    </row>
    <row r="42" spans="1:15" s="18" customFormat="1" outlineLevel="1">
      <c r="A42" s="4"/>
      <c r="B42" s="533" t="s">
        <v>489</v>
      </c>
      <c r="C42" s="835"/>
      <c r="D42" s="46"/>
      <c r="E42" s="46"/>
      <c r="F42" s="46"/>
      <c r="G42" s="46"/>
      <c r="H42" s="46"/>
      <c r="I42" s="46"/>
      <c r="J42" s="46"/>
      <c r="K42" s="46"/>
      <c r="L42" s="46"/>
      <c r="M42" s="46"/>
      <c r="N42" s="46"/>
      <c r="O42" s="69"/>
    </row>
    <row r="43" spans="1:15" s="18" customFormat="1">
      <c r="A43" s="4"/>
      <c r="B43" s="533" t="s">
        <v>512</v>
      </c>
      <c r="C43" s="836"/>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3.2157</v>
      </c>
      <c r="N43" s="65">
        <f t="shared" si="8"/>
        <v>0</v>
      </c>
      <c r="O43" s="76"/>
    </row>
    <row r="44" spans="1:15" s="14" customFormat="1">
      <c r="A44" s="72"/>
      <c r="B44" s="489" t="s">
        <v>513</v>
      </c>
      <c r="C44" s="485"/>
      <c r="D44" s="71"/>
      <c r="E44" s="481">
        <f t="shared" ref="E44:N44" si="9">ROUND(SUM(D43*E16+E43*E17)/12,4)</f>
        <v>2.4588999999999999</v>
      </c>
      <c r="F44" s="481">
        <f t="shared" si="9"/>
        <v>2.4698000000000002</v>
      </c>
      <c r="G44" s="481">
        <f t="shared" si="9"/>
        <v>2.6623000000000001</v>
      </c>
      <c r="H44" s="481">
        <f t="shared" si="9"/>
        <v>2.7814000000000001</v>
      </c>
      <c r="I44" s="481">
        <f t="shared" si="9"/>
        <v>2.8184999999999998</v>
      </c>
      <c r="J44" s="481">
        <f t="shared" si="9"/>
        <v>2.8645999999999998</v>
      </c>
      <c r="K44" s="481">
        <f t="shared" si="9"/>
        <v>2.9123000000000001</v>
      </c>
      <c r="L44" s="481">
        <f t="shared" si="9"/>
        <v>2.9277000000000002</v>
      </c>
      <c r="M44" s="481">
        <f t="shared" si="9"/>
        <v>3.1776</v>
      </c>
      <c r="N44" s="481">
        <f t="shared" si="9"/>
        <v>0</v>
      </c>
      <c r="O44" s="486"/>
    </row>
    <row r="45" spans="1:15" s="70" customFormat="1">
      <c r="A45" s="72"/>
      <c r="B45" s="489"/>
      <c r="C45" s="485"/>
      <c r="D45" s="71"/>
      <c r="E45" s="71"/>
      <c r="F45" s="71"/>
      <c r="G45" s="71"/>
      <c r="H45" s="71"/>
      <c r="I45" s="71"/>
      <c r="J45" s="71"/>
      <c r="K45" s="71"/>
      <c r="L45" s="484"/>
      <c r="M45" s="484"/>
      <c r="N45" s="484"/>
      <c r="O45" s="490"/>
    </row>
    <row r="46" spans="1:15" s="64" customFormat="1">
      <c r="A46" s="62"/>
      <c r="B46" s="601" t="str">
        <f>'1.  LRAMVA Summary'!B33</f>
        <v>Unmetered Scattered Load</v>
      </c>
      <c r="C46" s="834"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v>1.24E-2</v>
      </c>
      <c r="N46" s="46"/>
      <c r="O46" s="69"/>
    </row>
    <row r="47" spans="1:15" s="18" customFormat="1" outlineLevel="1">
      <c r="A47" s="4"/>
      <c r="B47" s="533" t="s">
        <v>510</v>
      </c>
      <c r="C47" s="835"/>
      <c r="D47" s="46"/>
      <c r="E47" s="46"/>
      <c r="F47" s="46"/>
      <c r="G47" s="46"/>
      <c r="H47" s="46"/>
      <c r="I47" s="46"/>
      <c r="J47" s="46"/>
      <c r="K47" s="46"/>
      <c r="L47" s="46"/>
      <c r="M47" s="46"/>
      <c r="N47" s="46"/>
      <c r="O47" s="69"/>
    </row>
    <row r="48" spans="1:15" s="18" customFormat="1" outlineLevel="1">
      <c r="A48" s="4"/>
      <c r="B48" s="533" t="s">
        <v>511</v>
      </c>
      <c r="C48" s="835"/>
      <c r="D48" s="46"/>
      <c r="E48" s="46"/>
      <c r="F48" s="46"/>
      <c r="G48" s="46"/>
      <c r="H48" s="46"/>
      <c r="I48" s="46"/>
      <c r="J48" s="46"/>
      <c r="K48" s="46"/>
      <c r="L48" s="46"/>
      <c r="M48" s="46"/>
      <c r="N48" s="46"/>
      <c r="O48" s="69"/>
    </row>
    <row r="49" spans="1:15" s="18" customFormat="1" outlineLevel="1">
      <c r="A49" s="4"/>
      <c r="B49" s="533" t="s">
        <v>489</v>
      </c>
      <c r="C49" s="835"/>
      <c r="D49" s="46"/>
      <c r="E49" s="46"/>
      <c r="F49" s="46"/>
      <c r="G49" s="46"/>
      <c r="H49" s="46"/>
      <c r="I49" s="46"/>
      <c r="J49" s="46"/>
      <c r="K49" s="46"/>
      <c r="L49" s="46"/>
      <c r="M49" s="46"/>
      <c r="N49" s="46"/>
      <c r="O49" s="69"/>
    </row>
    <row r="50" spans="1:15" s="18" customFormat="1">
      <c r="A50" s="4"/>
      <c r="B50" s="533" t="s">
        <v>512</v>
      </c>
      <c r="C50" s="836"/>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1.24E-2</v>
      </c>
      <c r="N50" s="65">
        <f t="shared" si="10"/>
        <v>0</v>
      </c>
      <c r="O50" s="76"/>
    </row>
    <row r="51" spans="1:15" s="14" customFormat="1">
      <c r="A51" s="72"/>
      <c r="B51" s="489" t="s">
        <v>513</v>
      </c>
      <c r="C51" s="485"/>
      <c r="D51" s="71"/>
      <c r="E51" s="481">
        <f t="shared" ref="E51:N51" si="11">ROUND(SUM(D50*E16+E50*E17)/12,4)</f>
        <v>2.41E-2</v>
      </c>
      <c r="F51" s="481">
        <f t="shared" si="11"/>
        <v>2.41E-2</v>
      </c>
      <c r="G51" s="481">
        <f t="shared" si="11"/>
        <v>1.49E-2</v>
      </c>
      <c r="H51" s="481">
        <f t="shared" si="11"/>
        <v>1.04E-2</v>
      </c>
      <c r="I51" s="481">
        <f t="shared" si="11"/>
        <v>1.0500000000000001E-2</v>
      </c>
      <c r="J51" s="481">
        <f t="shared" si="11"/>
        <v>1.06E-2</v>
      </c>
      <c r="K51" s="481">
        <f t="shared" si="11"/>
        <v>1.0800000000000001E-2</v>
      </c>
      <c r="L51" s="481">
        <f t="shared" si="11"/>
        <v>1.09E-2</v>
      </c>
      <c r="M51" s="481">
        <f t="shared" si="11"/>
        <v>1.23E-2</v>
      </c>
      <c r="N51" s="481">
        <f t="shared" si="11"/>
        <v>0</v>
      </c>
      <c r="O51" s="486"/>
    </row>
    <row r="52" spans="1:15" s="70" customFormat="1">
      <c r="A52" s="72"/>
      <c r="B52" s="489"/>
      <c r="C52" s="485"/>
      <c r="D52" s="71"/>
      <c r="E52" s="71"/>
      <c r="F52" s="71"/>
      <c r="G52" s="71"/>
      <c r="H52" s="71"/>
      <c r="I52" s="71"/>
      <c r="J52" s="71"/>
      <c r="K52" s="71"/>
      <c r="L52" s="491"/>
      <c r="M52" s="491"/>
      <c r="N52" s="491"/>
      <c r="O52" s="490"/>
    </row>
    <row r="53" spans="1:15" s="64" customFormat="1">
      <c r="A53" s="62"/>
      <c r="B53" s="601" t="str">
        <f>'1.  LRAMVA Summary'!B34</f>
        <v>Sentinel Lighting</v>
      </c>
      <c r="C53" s="834"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v>15.474299999999999</v>
      </c>
      <c r="N53" s="46"/>
      <c r="O53" s="69"/>
    </row>
    <row r="54" spans="1:15" s="18" customFormat="1" outlineLevel="1">
      <c r="A54" s="4"/>
      <c r="B54" s="533" t="s">
        <v>510</v>
      </c>
      <c r="C54" s="835"/>
      <c r="D54" s="46"/>
      <c r="E54" s="46"/>
      <c r="F54" s="46"/>
      <c r="G54" s="46"/>
      <c r="H54" s="46"/>
      <c r="I54" s="46"/>
      <c r="J54" s="46"/>
      <c r="K54" s="46"/>
      <c r="L54" s="46"/>
      <c r="M54" s="46"/>
      <c r="N54" s="46"/>
      <c r="O54" s="69"/>
    </row>
    <row r="55" spans="1:15" s="18" customFormat="1" outlineLevel="1">
      <c r="A55" s="4"/>
      <c r="B55" s="533" t="s">
        <v>511</v>
      </c>
      <c r="C55" s="835"/>
      <c r="D55" s="46"/>
      <c r="E55" s="46"/>
      <c r="F55" s="46"/>
      <c r="G55" s="46"/>
      <c r="H55" s="46"/>
      <c r="I55" s="46"/>
      <c r="J55" s="46"/>
      <c r="K55" s="46"/>
      <c r="L55" s="46"/>
      <c r="M55" s="46"/>
      <c r="N55" s="46"/>
      <c r="O55" s="69"/>
    </row>
    <row r="56" spans="1:15" s="18" customFormat="1" outlineLevel="1">
      <c r="A56" s="4"/>
      <c r="B56" s="533" t="s">
        <v>489</v>
      </c>
      <c r="C56" s="835"/>
      <c r="D56" s="46"/>
      <c r="E56" s="46"/>
      <c r="F56" s="46"/>
      <c r="G56" s="46"/>
      <c r="H56" s="46"/>
      <c r="I56" s="46"/>
      <c r="J56" s="46"/>
      <c r="K56" s="46"/>
      <c r="L56" s="46"/>
      <c r="M56" s="46"/>
      <c r="N56" s="46"/>
      <c r="O56" s="69"/>
    </row>
    <row r="57" spans="1:15" s="18" customFormat="1">
      <c r="A57" s="4"/>
      <c r="B57" s="533" t="s">
        <v>512</v>
      </c>
      <c r="C57" s="836"/>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15.474299999999999</v>
      </c>
      <c r="N57" s="65">
        <f t="shared" si="12"/>
        <v>0</v>
      </c>
      <c r="O57" s="77"/>
    </row>
    <row r="58" spans="1:15" s="14" customFormat="1">
      <c r="A58" s="72"/>
      <c r="B58" s="489" t="s">
        <v>513</v>
      </c>
      <c r="C58" s="485"/>
      <c r="D58" s="71"/>
      <c r="E58" s="481">
        <f t="shared" ref="E58:N58" si="13">ROUND(SUM(D57*E16+E57*E17)/12,4)</f>
        <v>10.961399999999999</v>
      </c>
      <c r="F58" s="481">
        <f t="shared" si="13"/>
        <v>11.749700000000001</v>
      </c>
      <c r="G58" s="481">
        <f t="shared" si="13"/>
        <v>11.7822</v>
      </c>
      <c r="H58" s="481">
        <f t="shared" si="13"/>
        <v>11.895200000000001</v>
      </c>
      <c r="I58" s="481">
        <f t="shared" si="13"/>
        <v>12.053800000000001</v>
      </c>
      <c r="J58" s="481">
        <f t="shared" si="13"/>
        <v>12.2509</v>
      </c>
      <c r="K58" s="481">
        <f t="shared" si="13"/>
        <v>12.455</v>
      </c>
      <c r="L58" s="481">
        <f t="shared" si="13"/>
        <v>12.5207</v>
      </c>
      <c r="M58" s="481">
        <f t="shared" si="13"/>
        <v>15.290800000000001</v>
      </c>
      <c r="N58" s="481">
        <f t="shared" si="13"/>
        <v>0</v>
      </c>
      <c r="O58" s="486"/>
    </row>
    <row r="59" spans="1:15" s="70" customFormat="1">
      <c r="A59" s="72"/>
      <c r="B59" s="489"/>
      <c r="C59" s="485"/>
      <c r="D59" s="71"/>
      <c r="E59" s="71"/>
      <c r="F59" s="71"/>
      <c r="G59" s="71"/>
      <c r="H59" s="71"/>
      <c r="I59" s="71"/>
      <c r="J59" s="71"/>
      <c r="K59" s="71"/>
      <c r="L59" s="491"/>
      <c r="M59" s="491"/>
      <c r="N59" s="491"/>
      <c r="O59" s="490"/>
    </row>
    <row r="60" spans="1:15" s="64" customFormat="1">
      <c r="A60" s="62"/>
      <c r="B60" s="601" t="str">
        <f>'1.  LRAMVA Summary'!B35</f>
        <v xml:space="preserve">Street Lighting </v>
      </c>
      <c r="C60" s="834"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v>10.693899999999999</v>
      </c>
      <c r="N60" s="46"/>
      <c r="O60" s="69"/>
    </row>
    <row r="61" spans="1:15" s="18" customFormat="1" outlineLevel="1">
      <c r="A61" s="4"/>
      <c r="B61" s="533" t="s">
        <v>510</v>
      </c>
      <c r="C61" s="835"/>
      <c r="D61" s="46"/>
      <c r="E61" s="46"/>
      <c r="F61" s="46"/>
      <c r="G61" s="46"/>
      <c r="H61" s="46"/>
      <c r="I61" s="46"/>
      <c r="J61" s="46"/>
      <c r="K61" s="46"/>
      <c r="L61" s="46"/>
      <c r="M61" s="46"/>
      <c r="N61" s="46"/>
      <c r="O61" s="69"/>
    </row>
    <row r="62" spans="1:15" s="18" customFormat="1" outlineLevel="1">
      <c r="A62" s="4"/>
      <c r="B62" s="533" t="s">
        <v>511</v>
      </c>
      <c r="C62" s="835"/>
      <c r="D62" s="46"/>
      <c r="E62" s="46"/>
      <c r="F62" s="46"/>
      <c r="G62" s="46"/>
      <c r="H62" s="46"/>
      <c r="I62" s="46"/>
      <c r="J62" s="46"/>
      <c r="K62" s="46"/>
      <c r="L62" s="46"/>
      <c r="M62" s="46"/>
      <c r="N62" s="46"/>
      <c r="O62" s="69"/>
    </row>
    <row r="63" spans="1:15" s="18" customFormat="1" outlineLevel="1">
      <c r="A63" s="4"/>
      <c r="B63" s="533" t="s">
        <v>489</v>
      </c>
      <c r="C63" s="835"/>
      <c r="D63" s="46"/>
      <c r="E63" s="46"/>
      <c r="F63" s="46"/>
      <c r="G63" s="46"/>
      <c r="H63" s="46"/>
      <c r="I63" s="46"/>
      <c r="J63" s="46"/>
      <c r="K63" s="46"/>
      <c r="L63" s="46"/>
      <c r="M63" s="46"/>
      <c r="N63" s="46"/>
      <c r="O63" s="69"/>
    </row>
    <row r="64" spans="1:15" s="18" customFormat="1">
      <c r="A64" s="4"/>
      <c r="B64" s="533" t="s">
        <v>512</v>
      </c>
      <c r="C64" s="836"/>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10.693899999999999</v>
      </c>
      <c r="N64" s="65">
        <f t="shared" si="14"/>
        <v>0</v>
      </c>
      <c r="O64" s="77"/>
    </row>
    <row r="65" spans="1:15" s="14" customFormat="1">
      <c r="A65" s="72"/>
      <c r="B65" s="489" t="s">
        <v>513</v>
      </c>
      <c r="C65" s="485"/>
      <c r="D65" s="71"/>
      <c r="E65" s="481">
        <f t="shared" ref="E65:N65" si="15">ROUND(SUM(D64*E16+E64*E17)/12,4)</f>
        <v>19.583600000000001</v>
      </c>
      <c r="F65" s="481">
        <f t="shared" si="15"/>
        <v>21.3355</v>
      </c>
      <c r="G65" s="481">
        <f t="shared" si="15"/>
        <v>12.970599999999999</v>
      </c>
      <c r="H65" s="481">
        <f t="shared" si="15"/>
        <v>8.8459000000000003</v>
      </c>
      <c r="I65" s="481">
        <f>ROUND(SUM(H64*I16+I64*I17)/12,4)</f>
        <v>8.9638000000000009</v>
      </c>
      <c r="J65" s="481">
        <f t="shared" si="15"/>
        <v>9.1103000000000005</v>
      </c>
      <c r="K65" s="481">
        <f t="shared" si="15"/>
        <v>9.2620000000000005</v>
      </c>
      <c r="L65" s="481">
        <f t="shared" si="15"/>
        <v>9.3109000000000002</v>
      </c>
      <c r="M65" s="481">
        <f t="shared" si="15"/>
        <v>10.5671</v>
      </c>
      <c r="N65" s="481">
        <f t="shared" si="15"/>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34">
        <f>'2. LRAMVA Threshold'!K43</f>
        <v>0</v>
      </c>
      <c r="D67" s="46"/>
      <c r="E67" s="46"/>
      <c r="F67" s="46"/>
      <c r="G67" s="46"/>
      <c r="H67" s="46"/>
      <c r="I67" s="46"/>
      <c r="J67" s="46"/>
      <c r="K67" s="46"/>
      <c r="L67" s="46"/>
      <c r="M67" s="46"/>
      <c r="N67" s="46"/>
      <c r="O67" s="69"/>
    </row>
    <row r="68" spans="1:15" s="18" customFormat="1" outlineLevel="1">
      <c r="A68" s="4"/>
      <c r="B68" s="533" t="s">
        <v>510</v>
      </c>
      <c r="C68" s="835"/>
      <c r="D68" s="46"/>
      <c r="E68" s="46"/>
      <c r="F68" s="46"/>
      <c r="G68" s="46"/>
      <c r="H68" s="46"/>
      <c r="I68" s="46"/>
      <c r="J68" s="46"/>
      <c r="K68" s="46"/>
      <c r="L68" s="46"/>
      <c r="M68" s="46"/>
      <c r="N68" s="46"/>
      <c r="O68" s="69"/>
    </row>
    <row r="69" spans="1:15" s="18" customFormat="1" outlineLevel="1">
      <c r="A69" s="4"/>
      <c r="B69" s="533" t="s">
        <v>511</v>
      </c>
      <c r="C69" s="835"/>
      <c r="D69" s="46"/>
      <c r="E69" s="46"/>
      <c r="F69" s="46"/>
      <c r="G69" s="46"/>
      <c r="H69" s="46"/>
      <c r="I69" s="46"/>
      <c r="J69" s="46"/>
      <c r="K69" s="46"/>
      <c r="L69" s="46"/>
      <c r="M69" s="46"/>
      <c r="N69" s="46"/>
      <c r="O69" s="69"/>
    </row>
    <row r="70" spans="1:15" s="18" customFormat="1" outlineLevel="1">
      <c r="A70" s="4"/>
      <c r="B70" s="533" t="s">
        <v>489</v>
      </c>
      <c r="C70" s="835"/>
      <c r="D70" s="46"/>
      <c r="E70" s="46"/>
      <c r="F70" s="46"/>
      <c r="G70" s="46"/>
      <c r="H70" s="46"/>
      <c r="I70" s="46"/>
      <c r="J70" s="46"/>
      <c r="K70" s="46"/>
      <c r="L70" s="46"/>
      <c r="M70" s="46"/>
      <c r="N70" s="46"/>
      <c r="O70" s="69"/>
    </row>
    <row r="71" spans="1:15" s="18" customFormat="1">
      <c r="A71" s="4"/>
      <c r="B71" s="533" t="s">
        <v>512</v>
      </c>
      <c r="C71" s="83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34">
        <f>'2. LRAMVA Threshold'!L43</f>
        <v>0</v>
      </c>
      <c r="D74" s="46"/>
      <c r="E74" s="46"/>
      <c r="F74" s="46"/>
      <c r="G74" s="46"/>
      <c r="H74" s="46"/>
      <c r="I74" s="46"/>
      <c r="J74" s="46"/>
      <c r="K74" s="46"/>
      <c r="L74" s="46"/>
      <c r="M74" s="46"/>
      <c r="N74" s="46"/>
      <c r="O74" s="69"/>
    </row>
    <row r="75" spans="1:15" s="18" customFormat="1" outlineLevel="1">
      <c r="A75" s="4"/>
      <c r="B75" s="533" t="s">
        <v>510</v>
      </c>
      <c r="C75" s="835"/>
      <c r="D75" s="46"/>
      <c r="E75" s="46"/>
      <c r="F75" s="46"/>
      <c r="G75" s="46"/>
      <c r="H75" s="46"/>
      <c r="I75" s="46"/>
      <c r="J75" s="46"/>
      <c r="K75" s="46"/>
      <c r="L75" s="46"/>
      <c r="M75" s="46"/>
      <c r="N75" s="46"/>
      <c r="O75" s="69"/>
    </row>
    <row r="76" spans="1:15" s="18" customFormat="1" outlineLevel="1">
      <c r="A76" s="4"/>
      <c r="B76" s="533" t="s">
        <v>511</v>
      </c>
      <c r="C76" s="835"/>
      <c r="D76" s="46"/>
      <c r="E76" s="46"/>
      <c r="F76" s="46"/>
      <c r="G76" s="46"/>
      <c r="H76" s="46"/>
      <c r="I76" s="46"/>
      <c r="J76" s="46"/>
      <c r="K76" s="46"/>
      <c r="L76" s="46"/>
      <c r="M76" s="46"/>
      <c r="N76" s="46"/>
      <c r="O76" s="69"/>
    </row>
    <row r="77" spans="1:15" s="18" customFormat="1" outlineLevel="1">
      <c r="A77" s="4"/>
      <c r="B77" s="533" t="s">
        <v>489</v>
      </c>
      <c r="C77" s="835"/>
      <c r="D77" s="46"/>
      <c r="E77" s="46"/>
      <c r="F77" s="46"/>
      <c r="G77" s="46"/>
      <c r="H77" s="46"/>
      <c r="I77" s="46"/>
      <c r="J77" s="46"/>
      <c r="K77" s="46"/>
      <c r="L77" s="46"/>
      <c r="M77" s="46"/>
      <c r="N77" s="46"/>
      <c r="O77" s="69"/>
    </row>
    <row r="78" spans="1:15" s="18" customFormat="1">
      <c r="A78" s="4"/>
      <c r="B78" s="533" t="s">
        <v>512</v>
      </c>
      <c r="C78" s="83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34">
        <f>'2. LRAMVA Threshold'!M43</f>
        <v>0</v>
      </c>
      <c r="D81" s="46"/>
      <c r="E81" s="46"/>
      <c r="F81" s="46"/>
      <c r="G81" s="46"/>
      <c r="H81" s="46"/>
      <c r="I81" s="46"/>
      <c r="J81" s="46"/>
      <c r="K81" s="46"/>
      <c r="L81" s="46"/>
      <c r="M81" s="46"/>
      <c r="N81" s="46"/>
      <c r="O81" s="69"/>
    </row>
    <row r="82" spans="1:15" s="18" customFormat="1" outlineLevel="1">
      <c r="A82" s="4"/>
      <c r="B82" s="533" t="s">
        <v>510</v>
      </c>
      <c r="C82" s="835"/>
      <c r="D82" s="46"/>
      <c r="E82" s="46"/>
      <c r="F82" s="46"/>
      <c r="G82" s="46"/>
      <c r="H82" s="46"/>
      <c r="I82" s="46"/>
      <c r="J82" s="46"/>
      <c r="K82" s="46"/>
      <c r="L82" s="46"/>
      <c r="M82" s="46"/>
      <c r="N82" s="46"/>
      <c r="O82" s="69"/>
    </row>
    <row r="83" spans="1:15" s="18" customFormat="1" outlineLevel="1">
      <c r="A83" s="4"/>
      <c r="B83" s="533" t="s">
        <v>511</v>
      </c>
      <c r="C83" s="835"/>
      <c r="D83" s="46"/>
      <c r="E83" s="46"/>
      <c r="F83" s="46"/>
      <c r="G83" s="46"/>
      <c r="H83" s="46"/>
      <c r="I83" s="46"/>
      <c r="J83" s="46"/>
      <c r="K83" s="46"/>
      <c r="L83" s="46"/>
      <c r="M83" s="46"/>
      <c r="N83" s="46"/>
      <c r="O83" s="69"/>
    </row>
    <row r="84" spans="1:15" s="18" customFormat="1" outlineLevel="1">
      <c r="A84" s="4"/>
      <c r="B84" s="533" t="s">
        <v>489</v>
      </c>
      <c r="C84" s="835"/>
      <c r="D84" s="46"/>
      <c r="E84" s="46"/>
      <c r="F84" s="46"/>
      <c r="G84" s="46"/>
      <c r="H84" s="46"/>
      <c r="I84" s="46"/>
      <c r="J84" s="46"/>
      <c r="K84" s="46"/>
      <c r="L84" s="46"/>
      <c r="M84" s="46"/>
      <c r="N84" s="46"/>
      <c r="O84" s="69"/>
    </row>
    <row r="85" spans="1:15" s="18" customFormat="1">
      <c r="A85" s="4"/>
      <c r="B85" s="533" t="s">
        <v>512</v>
      </c>
      <c r="C85" s="83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34">
        <f>'2. LRAMVA Threshold'!N43</f>
        <v>0</v>
      </c>
      <c r="D88" s="46"/>
      <c r="E88" s="46"/>
      <c r="F88" s="46"/>
      <c r="G88" s="46"/>
      <c r="H88" s="46"/>
      <c r="I88" s="46"/>
      <c r="J88" s="46"/>
      <c r="K88" s="46"/>
      <c r="L88" s="46"/>
      <c r="M88" s="46"/>
      <c r="N88" s="46"/>
      <c r="O88" s="69"/>
    </row>
    <row r="89" spans="1:15" s="18" customFormat="1" outlineLevel="1">
      <c r="A89" s="4"/>
      <c r="B89" s="533" t="s">
        <v>510</v>
      </c>
      <c r="C89" s="835"/>
      <c r="D89" s="46"/>
      <c r="E89" s="46"/>
      <c r="F89" s="46"/>
      <c r="G89" s="46"/>
      <c r="H89" s="46"/>
      <c r="I89" s="46"/>
      <c r="J89" s="46"/>
      <c r="K89" s="46"/>
      <c r="L89" s="46"/>
      <c r="M89" s="46"/>
      <c r="N89" s="46"/>
      <c r="O89" s="69"/>
    </row>
    <row r="90" spans="1:15" s="18" customFormat="1" outlineLevel="1">
      <c r="A90" s="4"/>
      <c r="B90" s="533" t="s">
        <v>511</v>
      </c>
      <c r="C90" s="835"/>
      <c r="D90" s="46"/>
      <c r="E90" s="46"/>
      <c r="F90" s="46"/>
      <c r="G90" s="46"/>
      <c r="H90" s="46"/>
      <c r="I90" s="46"/>
      <c r="J90" s="46"/>
      <c r="K90" s="46"/>
      <c r="L90" s="46"/>
      <c r="M90" s="46"/>
      <c r="N90" s="46"/>
      <c r="O90" s="69"/>
    </row>
    <row r="91" spans="1:15" s="18" customFormat="1" outlineLevel="1">
      <c r="A91" s="4"/>
      <c r="B91" s="533" t="s">
        <v>489</v>
      </c>
      <c r="C91" s="835"/>
      <c r="D91" s="46"/>
      <c r="E91" s="46"/>
      <c r="F91" s="46"/>
      <c r="G91" s="46"/>
      <c r="H91" s="46"/>
      <c r="I91" s="46"/>
      <c r="J91" s="46"/>
      <c r="K91" s="46"/>
      <c r="L91" s="46"/>
      <c r="M91" s="46"/>
      <c r="N91" s="46"/>
      <c r="O91" s="69"/>
    </row>
    <row r="92" spans="1:15" s="18" customFormat="1">
      <c r="A92" s="4"/>
      <c r="B92" s="533" t="s">
        <v>512</v>
      </c>
      <c r="C92" s="83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34">
        <f>'2. LRAMVA Threshold'!O43</f>
        <v>0</v>
      </c>
      <c r="D95" s="46"/>
      <c r="E95" s="46"/>
      <c r="F95" s="46"/>
      <c r="G95" s="46"/>
      <c r="H95" s="46"/>
      <c r="I95" s="46"/>
      <c r="J95" s="46"/>
      <c r="K95" s="46"/>
      <c r="L95" s="46"/>
      <c r="M95" s="46"/>
      <c r="N95" s="46"/>
      <c r="O95" s="69"/>
    </row>
    <row r="96" spans="1:15" s="18" customFormat="1" outlineLevel="1">
      <c r="A96" s="4"/>
      <c r="B96" s="533" t="s">
        <v>510</v>
      </c>
      <c r="C96" s="835"/>
      <c r="D96" s="46"/>
      <c r="E96" s="46"/>
      <c r="F96" s="46"/>
      <c r="G96" s="46"/>
      <c r="H96" s="46"/>
      <c r="I96" s="46"/>
      <c r="J96" s="46"/>
      <c r="K96" s="46"/>
      <c r="L96" s="46"/>
      <c r="M96" s="46"/>
      <c r="N96" s="46"/>
      <c r="O96" s="69"/>
    </row>
    <row r="97" spans="1:15" s="18" customFormat="1" outlineLevel="1">
      <c r="A97" s="4"/>
      <c r="B97" s="533" t="s">
        <v>511</v>
      </c>
      <c r="C97" s="835"/>
      <c r="D97" s="46"/>
      <c r="E97" s="46"/>
      <c r="F97" s="46"/>
      <c r="G97" s="46"/>
      <c r="H97" s="46"/>
      <c r="I97" s="46"/>
      <c r="J97" s="46"/>
      <c r="K97" s="46"/>
      <c r="L97" s="46"/>
      <c r="M97" s="46"/>
      <c r="N97" s="46"/>
      <c r="O97" s="69"/>
    </row>
    <row r="98" spans="1:15" s="18" customFormat="1" outlineLevel="1">
      <c r="A98" s="4"/>
      <c r="B98" s="533" t="s">
        <v>489</v>
      </c>
      <c r="C98" s="835"/>
      <c r="D98" s="46"/>
      <c r="E98" s="46"/>
      <c r="F98" s="46"/>
      <c r="G98" s="46"/>
      <c r="H98" s="46"/>
      <c r="I98" s="46"/>
      <c r="J98" s="46"/>
      <c r="K98" s="46"/>
      <c r="L98" s="46"/>
      <c r="M98" s="46"/>
      <c r="N98" s="46"/>
      <c r="O98" s="69"/>
    </row>
    <row r="99" spans="1:15" s="18" customFormat="1">
      <c r="A99" s="4"/>
      <c r="B99" s="533" t="s">
        <v>512</v>
      </c>
      <c r="C99" s="83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34">
        <f>'2. LRAMVA Threshold'!P43</f>
        <v>0</v>
      </c>
      <c r="D102" s="46"/>
      <c r="E102" s="46"/>
      <c r="F102" s="46"/>
      <c r="G102" s="46"/>
      <c r="H102" s="46"/>
      <c r="I102" s="46"/>
      <c r="J102" s="46"/>
      <c r="K102" s="46"/>
      <c r="L102" s="46"/>
      <c r="M102" s="46"/>
      <c r="N102" s="46"/>
      <c r="O102" s="69"/>
    </row>
    <row r="103" spans="1:15" s="18" customFormat="1" outlineLevel="1">
      <c r="A103" s="4"/>
      <c r="B103" s="533" t="s">
        <v>510</v>
      </c>
      <c r="C103" s="835"/>
      <c r="D103" s="46"/>
      <c r="E103" s="46"/>
      <c r="F103" s="46"/>
      <c r="G103" s="46"/>
      <c r="H103" s="46"/>
      <c r="I103" s="46"/>
      <c r="J103" s="46"/>
      <c r="K103" s="46"/>
      <c r="L103" s="46"/>
      <c r="M103" s="46"/>
      <c r="N103" s="46"/>
      <c r="O103" s="69"/>
    </row>
    <row r="104" spans="1:15" s="18" customFormat="1" outlineLevel="1">
      <c r="A104" s="4"/>
      <c r="B104" s="533" t="s">
        <v>511</v>
      </c>
      <c r="C104" s="835"/>
      <c r="D104" s="46"/>
      <c r="E104" s="46"/>
      <c r="F104" s="46"/>
      <c r="G104" s="46"/>
      <c r="H104" s="46"/>
      <c r="I104" s="46"/>
      <c r="J104" s="46"/>
      <c r="K104" s="46"/>
      <c r="L104" s="46"/>
      <c r="M104" s="46"/>
      <c r="N104" s="46"/>
      <c r="O104" s="69"/>
    </row>
    <row r="105" spans="1:15" s="18" customFormat="1" outlineLevel="1">
      <c r="A105" s="4"/>
      <c r="B105" s="533" t="s">
        <v>489</v>
      </c>
      <c r="C105" s="835"/>
      <c r="D105" s="46"/>
      <c r="E105" s="46"/>
      <c r="F105" s="46"/>
      <c r="G105" s="46"/>
      <c r="H105" s="46"/>
      <c r="I105" s="46"/>
      <c r="J105" s="46"/>
      <c r="K105" s="46"/>
      <c r="L105" s="46"/>
      <c r="M105" s="46"/>
      <c r="N105" s="46"/>
      <c r="O105" s="69"/>
    </row>
    <row r="106" spans="1:15" s="18" customFormat="1">
      <c r="A106" s="4"/>
      <c r="B106" s="533" t="s">
        <v>512</v>
      </c>
      <c r="C106" s="83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34">
        <f>'2. LRAMVA Threshold'!Q43</f>
        <v>0</v>
      </c>
      <c r="D109" s="46"/>
      <c r="E109" s="46"/>
      <c r="F109" s="46"/>
      <c r="G109" s="46"/>
      <c r="H109" s="46"/>
      <c r="I109" s="46"/>
      <c r="J109" s="46"/>
      <c r="K109" s="46"/>
      <c r="L109" s="46"/>
      <c r="M109" s="46"/>
      <c r="N109" s="46"/>
      <c r="O109" s="69"/>
    </row>
    <row r="110" spans="1:15" s="18" customFormat="1" outlineLevel="1">
      <c r="A110" s="4"/>
      <c r="B110" s="533" t="s">
        <v>510</v>
      </c>
      <c r="C110" s="835"/>
      <c r="D110" s="46"/>
      <c r="E110" s="46"/>
      <c r="F110" s="46"/>
      <c r="G110" s="46"/>
      <c r="H110" s="46"/>
      <c r="I110" s="46"/>
      <c r="J110" s="46"/>
      <c r="K110" s="46"/>
      <c r="L110" s="46"/>
      <c r="M110" s="46"/>
      <c r="N110" s="46"/>
      <c r="O110" s="69"/>
    </row>
    <row r="111" spans="1:15" s="18" customFormat="1" outlineLevel="1">
      <c r="A111" s="4"/>
      <c r="B111" s="533" t="s">
        <v>511</v>
      </c>
      <c r="C111" s="835"/>
      <c r="D111" s="46"/>
      <c r="E111" s="46"/>
      <c r="F111" s="46"/>
      <c r="G111" s="46"/>
      <c r="H111" s="46"/>
      <c r="I111" s="46"/>
      <c r="J111" s="46"/>
      <c r="K111" s="46"/>
      <c r="L111" s="46"/>
      <c r="M111" s="46"/>
      <c r="N111" s="46"/>
      <c r="O111" s="69"/>
    </row>
    <row r="112" spans="1:15" s="18" customFormat="1" outlineLevel="1">
      <c r="A112" s="4"/>
      <c r="B112" s="533" t="s">
        <v>489</v>
      </c>
      <c r="C112" s="835"/>
      <c r="D112" s="46"/>
      <c r="E112" s="46"/>
      <c r="F112" s="46"/>
      <c r="G112" s="46"/>
      <c r="H112" s="46"/>
      <c r="I112" s="46"/>
      <c r="J112" s="46"/>
      <c r="K112" s="46"/>
      <c r="L112" s="46"/>
      <c r="M112" s="46"/>
      <c r="N112" s="46"/>
      <c r="O112" s="69"/>
    </row>
    <row r="113" spans="1:17" s="18" customFormat="1">
      <c r="A113" s="4"/>
      <c r="B113" s="533" t="s">
        <v>512</v>
      </c>
      <c r="C113" s="83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c r="A115" s="72"/>
      <c r="B115" s="74"/>
      <c r="C115" s="81"/>
      <c r="D115" s="75"/>
      <c r="E115" s="75"/>
      <c r="F115" s="75"/>
      <c r="G115" s="75"/>
      <c r="H115" s="75"/>
      <c r="I115" s="75"/>
      <c r="J115" s="75"/>
      <c r="K115" s="492"/>
      <c r="L115" s="493"/>
      <c r="M115" s="493"/>
      <c r="N115" s="493"/>
      <c r="O115" s="494"/>
    </row>
    <row r="116" spans="1:17" s="3" customFormat="1" ht="21" customHeight="1">
      <c r="A116" s="4"/>
      <c r="B116" s="495" t="s">
        <v>610</v>
      </c>
      <c r="C116" s="98"/>
      <c r="D116" s="496"/>
      <c r="E116" s="496"/>
      <c r="F116" s="496"/>
      <c r="G116" s="496"/>
      <c r="H116" s="496"/>
      <c r="I116" s="496"/>
      <c r="J116" s="496"/>
      <c r="K116" s="496"/>
      <c r="L116" s="496"/>
      <c r="M116" s="496"/>
      <c r="N116" s="496"/>
      <c r="O116" s="496"/>
    </row>
    <row r="119" spans="1:17" ht="15.6">
      <c r="B119" s="118" t="s">
        <v>483</v>
      </c>
      <c r="J119" s="18"/>
    </row>
    <row r="120" spans="1:17" s="14" customFormat="1" ht="75.599999999999994" customHeight="1">
      <c r="A120" s="72"/>
      <c r="B120" s="838" t="s">
        <v>671</v>
      </c>
      <c r="C120" s="838"/>
      <c r="D120" s="838"/>
      <c r="E120" s="838"/>
      <c r="F120" s="838"/>
      <c r="G120" s="838"/>
      <c r="H120" s="838"/>
      <c r="I120" s="838"/>
      <c r="J120" s="838"/>
      <c r="K120" s="838"/>
      <c r="L120" s="838"/>
      <c r="M120" s="838"/>
      <c r="N120" s="838"/>
      <c r="O120" s="838"/>
      <c r="P120" s="838"/>
    </row>
    <row r="121" spans="1:17" s="18" customFormat="1" ht="9" customHeight="1">
      <c r="A121" s="4"/>
      <c r="B121" s="118"/>
      <c r="C121" s="78"/>
    </row>
    <row r="122" spans="1:17" ht="63.75" customHeight="1">
      <c r="B122" s="242" t="s">
        <v>234</v>
      </c>
      <c r="C122" s="242" t="str">
        <f>'1.  LRAMVA Summary'!D52</f>
        <v>Residential</v>
      </c>
      <c r="D122" s="242" t="str">
        <f>'1.  LRAMVA Summary'!E52</f>
        <v>General Service &lt; 50 kW</v>
      </c>
      <c r="E122" s="242" t="str">
        <f>'1.  LRAMVA Summary'!F52</f>
        <v>General Service 50 to 2999 kW</v>
      </c>
      <c r="F122" s="242" t="str">
        <f>'1.  LRAMVA Summary'!G52</f>
        <v>General Service 3000-4999 kW</v>
      </c>
      <c r="G122" s="242" t="str">
        <f>'1.  LRAMVA Summary'!H52</f>
        <v>Unmetered Scattered Load</v>
      </c>
      <c r="H122" s="242" t="str">
        <f>'1.  LRAMVA Summary'!I52</f>
        <v>Sentinel Lighting</v>
      </c>
      <c r="I122" s="242" t="str">
        <f>'1.  LRAMVA Summary'!J52</f>
        <v xml:space="preserve">Street Lighting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kWh</v>
      </c>
      <c r="H123" s="583" t="str">
        <f>'1.  LRAMVA Summary'!I53</f>
        <v>kW</v>
      </c>
      <c r="I123" s="583" t="str">
        <f>'1.  LRAMVA Summary'!J53</f>
        <v>kW</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c r="D124" s="679"/>
      <c r="E124" s="680"/>
      <c r="F124" s="679"/>
      <c r="G124" s="680"/>
      <c r="H124" s="679"/>
      <c r="I124" s="680"/>
      <c r="J124" s="680"/>
      <c r="K124" s="680"/>
      <c r="L124" s="680"/>
      <c r="M124" s="680"/>
      <c r="N124" s="680"/>
      <c r="O124" s="680"/>
      <c r="P124" s="680"/>
    </row>
    <row r="125" spans="1:17">
      <c r="B125" s="498">
        <v>2012</v>
      </c>
      <c r="C125" s="681"/>
      <c r="D125" s="682"/>
      <c r="E125" s="683"/>
      <c r="F125" s="682"/>
      <c r="G125" s="683"/>
      <c r="H125" s="682"/>
      <c r="I125" s="683"/>
      <c r="J125" s="683"/>
      <c r="K125" s="683"/>
      <c r="L125" s="683"/>
      <c r="M125" s="683"/>
      <c r="N125" s="683"/>
      <c r="O125" s="683"/>
      <c r="P125" s="683"/>
    </row>
    <row r="126" spans="1:17">
      <c r="B126" s="498">
        <v>2013</v>
      </c>
      <c r="C126" s="681"/>
      <c r="D126" s="682"/>
      <c r="E126" s="683"/>
      <c r="F126" s="682"/>
      <c r="G126" s="683"/>
      <c r="H126" s="682"/>
      <c r="I126" s="683"/>
      <c r="J126" s="683"/>
      <c r="K126" s="683"/>
      <c r="L126" s="683"/>
      <c r="M126" s="683"/>
      <c r="N126" s="683"/>
      <c r="O126" s="683"/>
      <c r="P126" s="683"/>
    </row>
    <row r="127" spans="1:17">
      <c r="B127" s="498">
        <v>2014</v>
      </c>
      <c r="C127" s="681"/>
      <c r="D127" s="682"/>
      <c r="E127" s="683"/>
      <c r="F127" s="682"/>
      <c r="G127" s="683"/>
      <c r="H127" s="682"/>
      <c r="I127" s="683"/>
      <c r="J127" s="683"/>
      <c r="K127" s="683"/>
      <c r="L127" s="683"/>
      <c r="M127" s="683"/>
      <c r="N127" s="683"/>
      <c r="O127" s="683"/>
      <c r="P127" s="683"/>
    </row>
    <row r="128" spans="1:17">
      <c r="B128" s="498">
        <v>2015</v>
      </c>
      <c r="C128" s="681"/>
      <c r="D128" s="682"/>
      <c r="E128" s="683"/>
      <c r="F128" s="682"/>
      <c r="G128" s="683"/>
      <c r="H128" s="682"/>
      <c r="I128" s="683"/>
      <c r="J128" s="683"/>
      <c r="K128" s="683"/>
      <c r="L128" s="683"/>
      <c r="M128" s="683"/>
      <c r="N128" s="683"/>
      <c r="O128" s="683"/>
      <c r="P128" s="683"/>
    </row>
    <row r="129" spans="2:16">
      <c r="B129" s="498">
        <v>2016</v>
      </c>
      <c r="C129" s="681"/>
      <c r="D129" s="682"/>
      <c r="E129" s="683"/>
      <c r="F129" s="682"/>
      <c r="G129" s="683"/>
      <c r="H129" s="682"/>
      <c r="I129" s="683"/>
      <c r="J129" s="683"/>
      <c r="K129" s="683"/>
      <c r="L129" s="683"/>
      <c r="M129" s="683"/>
      <c r="N129" s="683"/>
      <c r="O129" s="683"/>
      <c r="P129" s="683"/>
    </row>
    <row r="130" spans="2:16">
      <c r="B130" s="498">
        <v>2017</v>
      </c>
      <c r="C130" s="791"/>
      <c r="D130" s="792"/>
      <c r="E130" s="793"/>
      <c r="F130" s="792"/>
      <c r="G130" s="793"/>
      <c r="H130" s="792"/>
      <c r="I130" s="793"/>
      <c r="J130" s="683"/>
      <c r="K130" s="683"/>
      <c r="L130" s="683"/>
      <c r="M130" s="683"/>
      <c r="N130" s="683"/>
      <c r="O130" s="683"/>
      <c r="P130" s="683"/>
    </row>
    <row r="131" spans="2:16">
      <c r="B131" s="498">
        <v>2018</v>
      </c>
      <c r="C131" s="681">
        <f t="shared" ref="C131:C133" si="30">HLOOKUP(B131,$E$15:$O$114,9,FALSE)</f>
        <v>7.4000000000000003E-3</v>
      </c>
      <c r="D131" s="682">
        <f t="shared" ref="D131:D133" si="31">HLOOKUP(B131,$E$15:$O$114,16,FALSE)</f>
        <v>1.9199999999999998E-2</v>
      </c>
      <c r="E131" s="683">
        <f t="shared" ref="E131:E133" si="32">HLOOKUP(B131,$E$15:$O$114,23,FALSE)</f>
        <v>3.7113</v>
      </c>
      <c r="F131" s="682">
        <f t="shared" ref="F131:F133" si="33">HLOOKUP(B131,$E$15:$O$114,30,FALSE)</f>
        <v>2.9277000000000002</v>
      </c>
      <c r="G131" s="683">
        <f t="shared" ref="G131:G132" si="34">HLOOKUP(B131,$E$15:$O$114,37,FALSE)</f>
        <v>1.09E-2</v>
      </c>
      <c r="H131" s="682">
        <f t="shared" ref="H131:H133" si="35">HLOOKUP(B131,$E$15:$O$114,44,FALSE)</f>
        <v>12.5207</v>
      </c>
      <c r="I131" s="683">
        <f t="shared" ref="I131:I133" si="36">HLOOKUP(B131,$E$15:$O$114,51,FALSE)</f>
        <v>9.3109000000000002</v>
      </c>
      <c r="J131" s="683">
        <f t="shared" ref="J131:J133" si="37">HLOOKUP(B131,$E$15:$O$114,58,FALSE)</f>
        <v>0</v>
      </c>
      <c r="K131" s="683">
        <f t="shared" ref="K131:K133" si="38">HLOOKUP(B131,$E$15:$O$114,65,FALSE)</f>
        <v>0</v>
      </c>
      <c r="L131" s="683">
        <f t="shared" ref="L131:L133" si="39">HLOOKUP(B131,$E$15:$O$114,72,FALSE)</f>
        <v>0</v>
      </c>
      <c r="M131" s="683">
        <f t="shared" ref="M131:M133" si="40">HLOOKUP(B131,$E$15:$O$114,79,FALSE)</f>
        <v>0</v>
      </c>
      <c r="N131" s="683">
        <f t="shared" ref="N131:N133" si="41">HLOOKUP(B131,$E$15:$O$114,86,FALSE)</f>
        <v>0</v>
      </c>
      <c r="O131" s="683">
        <f t="shared" ref="O131:O133" si="42">HLOOKUP(B131,$E$15:$O$114,93,FALSE)</f>
        <v>0</v>
      </c>
      <c r="P131" s="683">
        <f t="shared" ref="P131:P133" si="43">HLOOKUP(B131,$E$15:$O$114,100,FALSE)</f>
        <v>0</v>
      </c>
    </row>
    <row r="132" spans="2:16" hidden="1">
      <c r="B132" s="498">
        <v>2019</v>
      </c>
      <c r="C132" s="681">
        <f t="shared" si="30"/>
        <v>4.1999999999999997E-3</v>
      </c>
      <c r="D132" s="682">
        <f t="shared" si="31"/>
        <v>2.1700000000000001E-2</v>
      </c>
      <c r="E132" s="683">
        <f t="shared" si="32"/>
        <v>4.1917</v>
      </c>
      <c r="F132" s="682">
        <f t="shared" si="33"/>
        <v>3.1776</v>
      </c>
      <c r="G132" s="683">
        <f t="shared" si="34"/>
        <v>1.23E-2</v>
      </c>
      <c r="H132" s="682">
        <f t="shared" si="35"/>
        <v>15.290800000000001</v>
      </c>
      <c r="I132" s="683">
        <f t="shared" si="36"/>
        <v>10.5671</v>
      </c>
      <c r="J132" s="683">
        <f t="shared" si="37"/>
        <v>0</v>
      </c>
      <c r="K132" s="683">
        <f t="shared" si="38"/>
        <v>0</v>
      </c>
      <c r="L132" s="683">
        <f t="shared" si="39"/>
        <v>0</v>
      </c>
      <c r="M132" s="683">
        <f t="shared" si="40"/>
        <v>0</v>
      </c>
      <c r="N132" s="683">
        <f t="shared" si="41"/>
        <v>0</v>
      </c>
      <c r="O132" s="683">
        <f t="shared" si="42"/>
        <v>0</v>
      </c>
      <c r="P132" s="683">
        <f t="shared" si="43"/>
        <v>0</v>
      </c>
    </row>
    <row r="133" spans="2:16" hidden="1">
      <c r="B133" s="499">
        <v>2020</v>
      </c>
      <c r="C133" s="684">
        <f t="shared" si="30"/>
        <v>0</v>
      </c>
      <c r="D133" s="685">
        <f t="shared" si="31"/>
        <v>0</v>
      </c>
      <c r="E133" s="686">
        <f t="shared" si="32"/>
        <v>0</v>
      </c>
      <c r="F133" s="685">
        <f t="shared" si="33"/>
        <v>0</v>
      </c>
      <c r="G133" s="686">
        <f>HLOOKUP(B133,$E$15:$O$114,37,FALSE)</f>
        <v>0</v>
      </c>
      <c r="H133" s="685">
        <f t="shared" si="35"/>
        <v>0</v>
      </c>
      <c r="I133" s="686">
        <f t="shared" si="36"/>
        <v>0</v>
      </c>
      <c r="J133" s="686">
        <f t="shared" si="37"/>
        <v>0</v>
      </c>
      <c r="K133" s="686">
        <f t="shared" si="38"/>
        <v>0</v>
      </c>
      <c r="L133" s="686">
        <f t="shared" si="39"/>
        <v>0</v>
      </c>
      <c r="M133" s="686">
        <f t="shared" si="40"/>
        <v>0</v>
      </c>
      <c r="N133" s="686">
        <f t="shared" si="41"/>
        <v>0</v>
      </c>
      <c r="O133" s="686">
        <f t="shared" si="42"/>
        <v>0</v>
      </c>
      <c r="P133" s="686">
        <f t="shared" si="43"/>
        <v>0</v>
      </c>
    </row>
    <row r="134" spans="2:16" ht="18.75" customHeight="1">
      <c r="B134" s="495" t="s">
        <v>627</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F19" sqref="F19"/>
    </sheetView>
  </sheetViews>
  <sheetFormatPr defaultColWidth="9.109375" defaultRowHeight="14.4"/>
  <cols>
    <col min="1" max="16384" width="9.109375" style="12"/>
  </cols>
  <sheetData>
    <row r="14" spans="2:24" ht="15.6">
      <c r="B14" s="585" t="s">
        <v>504</v>
      </c>
    </row>
    <row r="15" spans="2:24" ht="15.6">
      <c r="B15" s="585"/>
    </row>
    <row r="16" spans="2:24" s="665" customFormat="1" ht="28.5" customHeight="1">
      <c r="B16" s="844" t="s">
        <v>630</v>
      </c>
      <c r="C16" s="844"/>
      <c r="D16" s="844"/>
      <c r="E16" s="844"/>
      <c r="F16" s="844"/>
      <c r="G16" s="844"/>
      <c r="H16" s="844"/>
      <c r="I16" s="844"/>
      <c r="J16" s="844"/>
      <c r="K16" s="844"/>
      <c r="L16" s="844"/>
      <c r="M16" s="844"/>
      <c r="N16" s="844"/>
      <c r="O16" s="844"/>
      <c r="P16" s="844"/>
      <c r="Q16" s="844"/>
      <c r="R16" s="844"/>
      <c r="S16" s="844"/>
      <c r="T16" s="844"/>
      <c r="U16" s="844"/>
      <c r="V16" s="844"/>
      <c r="W16" s="844"/>
      <c r="X16" s="844"/>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401" zoomScale="90" zoomScaleNormal="90" zoomScaleSheetLayoutView="80" zoomScalePageLayoutView="85" workbookViewId="0">
      <selection activeCell="H409" sqref="H409"/>
    </sheetView>
  </sheetViews>
  <sheetFormatPr defaultColWidth="9.109375" defaultRowHeight="13.8" outlineLevelRow="1" outlineLevelCol="1"/>
  <cols>
    <col min="1" max="1" width="4.6640625" style="506" customWidth="1"/>
    <col min="2" max="2" width="43.6640625" style="252" customWidth="1"/>
    <col min="3" max="3" width="14" style="252" customWidth="1"/>
    <col min="4" max="4" width="18.109375" style="251" customWidth="1"/>
    <col min="5" max="8" width="10.44140625" style="251" customWidth="1" outlineLevel="1"/>
    <col min="9" max="13" width="9.109375" style="251" customWidth="1" outlineLevel="1"/>
    <col min="14" max="14" width="12.44140625" style="251" customWidth="1" outlineLevel="1"/>
    <col min="15" max="15" width="17.5546875" style="251" customWidth="1"/>
    <col min="16" max="24" width="9.44140625" style="251" customWidth="1" outlineLevel="1"/>
    <col min="25" max="25" width="14.109375" style="253" customWidth="1"/>
    <col min="26" max="26" width="14.5546875" style="253" customWidth="1"/>
    <col min="27" max="27" width="16.88671875" style="253" customWidth="1"/>
    <col min="28" max="28" width="17.5546875" style="253" customWidth="1"/>
    <col min="29" max="35" width="14.5546875" style="253" customWidth="1"/>
    <col min="36" max="38" width="15" style="253" customWidth="1"/>
    <col min="39" max="39" width="14.33203125" style="254" customWidth="1"/>
    <col min="40" max="40" width="14.5546875" style="251" customWidth="1"/>
    <col min="41" max="41" width="14.88671875" style="251" customWidth="1"/>
    <col min="42" max="42" width="14" style="251" customWidth="1"/>
    <col min="43" max="43" width="9.6640625" style="251" customWidth="1"/>
    <col min="44" max="44" width="11.109375" style="251" customWidth="1"/>
    <col min="45" max="45" width="12.109375" style="251" customWidth="1"/>
    <col min="46" max="46" width="6.44140625" style="251" bestFit="1" customWidth="1"/>
    <col min="47" max="51" width="9.109375" style="251"/>
    <col min="52" max="52" width="6.44140625" style="251" bestFit="1" customWidth="1"/>
    <col min="53" max="16384" width="9.109375" style="251"/>
  </cols>
  <sheetData>
    <row r="1" spans="1:39" ht="164.25" customHeight="1"/>
    <row r="2" spans="1:39" ht="23.25" customHeight="1" thickBot="1"/>
    <row r="3" spans="1:39" ht="25.5" customHeight="1" thickBot="1">
      <c r="B3" s="845"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45"/>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2"/>
      <c r="C5" s="842" t="s">
        <v>550</v>
      </c>
      <c r="D5" s="843"/>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45" t="s">
        <v>504</v>
      </c>
      <c r="C7" s="846" t="s">
        <v>628</v>
      </c>
      <c r="D7" s="846"/>
      <c r="E7" s="846"/>
      <c r="F7" s="846"/>
      <c r="G7" s="846"/>
      <c r="H7" s="846"/>
      <c r="I7" s="846"/>
      <c r="J7" s="846"/>
      <c r="K7" s="846"/>
      <c r="L7" s="846"/>
      <c r="M7" s="846"/>
      <c r="N7" s="846"/>
      <c r="O7" s="846"/>
      <c r="P7" s="846"/>
      <c r="Q7" s="846"/>
      <c r="R7" s="846"/>
      <c r="S7" s="846"/>
      <c r="T7" s="846"/>
      <c r="U7" s="846"/>
      <c r="V7" s="846"/>
      <c r="W7" s="846"/>
      <c r="X7" s="846"/>
      <c r="Y7" s="603"/>
      <c r="Z7" s="603"/>
      <c r="AA7" s="603"/>
      <c r="AB7" s="603"/>
      <c r="AC7" s="603"/>
      <c r="AD7" s="603"/>
      <c r="AE7" s="268"/>
      <c r="AF7" s="268"/>
      <c r="AG7" s="268"/>
      <c r="AH7" s="268"/>
      <c r="AI7" s="268"/>
      <c r="AJ7" s="268"/>
      <c r="AK7" s="268"/>
      <c r="AL7" s="268"/>
    </row>
    <row r="8" spans="1:39" s="269" customFormat="1" ht="58.5" customHeight="1">
      <c r="A8" s="506"/>
      <c r="B8" s="845"/>
      <c r="C8" s="846" t="s">
        <v>566</v>
      </c>
      <c r="D8" s="846"/>
      <c r="E8" s="846"/>
      <c r="F8" s="846"/>
      <c r="G8" s="846"/>
      <c r="H8" s="846"/>
      <c r="I8" s="846"/>
      <c r="J8" s="846"/>
      <c r="K8" s="846"/>
      <c r="L8" s="846"/>
      <c r="M8" s="846"/>
      <c r="N8" s="846"/>
      <c r="O8" s="846"/>
      <c r="P8" s="846"/>
      <c r="Q8" s="846"/>
      <c r="R8" s="846"/>
      <c r="S8" s="846"/>
      <c r="T8" s="846"/>
      <c r="U8" s="846"/>
      <c r="V8" s="846"/>
      <c r="W8" s="846"/>
      <c r="X8" s="846"/>
      <c r="Y8" s="603"/>
      <c r="Z8" s="603"/>
      <c r="AA8" s="603"/>
      <c r="AB8" s="603"/>
      <c r="AC8" s="603"/>
      <c r="AD8" s="603"/>
      <c r="AE8" s="270"/>
      <c r="AF8" s="253"/>
      <c r="AG8" s="253"/>
      <c r="AH8" s="253"/>
      <c r="AI8" s="253"/>
      <c r="AJ8" s="253"/>
      <c r="AK8" s="253"/>
      <c r="AL8" s="253"/>
      <c r="AM8" s="254"/>
    </row>
    <row r="9" spans="1:39" s="269" customFormat="1" ht="57.75" customHeight="1">
      <c r="A9" s="506"/>
      <c r="B9" s="271"/>
      <c r="C9" s="846" t="s">
        <v>565</v>
      </c>
      <c r="D9" s="846"/>
      <c r="E9" s="846"/>
      <c r="F9" s="846"/>
      <c r="G9" s="846"/>
      <c r="H9" s="846"/>
      <c r="I9" s="846"/>
      <c r="J9" s="846"/>
      <c r="K9" s="846"/>
      <c r="L9" s="846"/>
      <c r="M9" s="846"/>
      <c r="N9" s="846"/>
      <c r="O9" s="846"/>
      <c r="P9" s="846"/>
      <c r="Q9" s="846"/>
      <c r="R9" s="846"/>
      <c r="S9" s="846"/>
      <c r="T9" s="846"/>
      <c r="U9" s="846"/>
      <c r="V9" s="846"/>
      <c r="W9" s="846"/>
      <c r="X9" s="846"/>
      <c r="Y9" s="603"/>
      <c r="Z9" s="603"/>
      <c r="AA9" s="603"/>
      <c r="AB9" s="603"/>
      <c r="AC9" s="603"/>
      <c r="AD9" s="603"/>
      <c r="AE9" s="270"/>
      <c r="AF9" s="253"/>
      <c r="AG9" s="253"/>
      <c r="AH9" s="253"/>
      <c r="AI9" s="253"/>
      <c r="AJ9" s="253"/>
      <c r="AK9" s="253"/>
      <c r="AL9" s="253"/>
      <c r="AM9" s="254"/>
    </row>
    <row r="10" spans="1:39" ht="41.25" customHeight="1">
      <c r="B10" s="273"/>
      <c r="C10" s="846" t="s">
        <v>631</v>
      </c>
      <c r="D10" s="846"/>
      <c r="E10" s="846"/>
      <c r="F10" s="846"/>
      <c r="G10" s="846"/>
      <c r="H10" s="846"/>
      <c r="I10" s="846"/>
      <c r="J10" s="846"/>
      <c r="K10" s="846"/>
      <c r="L10" s="846"/>
      <c r="M10" s="846"/>
      <c r="N10" s="846"/>
      <c r="O10" s="846"/>
      <c r="P10" s="846"/>
      <c r="Q10" s="846"/>
      <c r="R10" s="846"/>
      <c r="S10" s="846"/>
      <c r="T10" s="846"/>
      <c r="U10" s="846"/>
      <c r="V10" s="846"/>
      <c r="W10" s="846"/>
      <c r="X10" s="846"/>
      <c r="Y10" s="603"/>
      <c r="Z10" s="603"/>
      <c r="AA10" s="603"/>
      <c r="AB10" s="603"/>
      <c r="AC10" s="603"/>
      <c r="AD10" s="603"/>
      <c r="AE10" s="270"/>
      <c r="AF10" s="274"/>
      <c r="AG10" s="274"/>
      <c r="AH10" s="274"/>
      <c r="AI10" s="274"/>
      <c r="AJ10" s="274"/>
      <c r="AK10" s="274"/>
      <c r="AL10" s="274"/>
    </row>
    <row r="11" spans="1:39" ht="53.25" customHeight="1">
      <c r="C11" s="846" t="s">
        <v>616</v>
      </c>
      <c r="D11" s="846"/>
      <c r="E11" s="846"/>
      <c r="F11" s="846"/>
      <c r="G11" s="846"/>
      <c r="H11" s="846"/>
      <c r="I11" s="846"/>
      <c r="J11" s="846"/>
      <c r="K11" s="846"/>
      <c r="L11" s="846"/>
      <c r="M11" s="846"/>
      <c r="N11" s="846"/>
      <c r="O11" s="846"/>
      <c r="P11" s="846"/>
      <c r="Q11" s="846"/>
      <c r="R11" s="846"/>
      <c r="S11" s="846"/>
      <c r="T11" s="846"/>
      <c r="U11" s="846"/>
      <c r="V11" s="846"/>
      <c r="W11" s="846"/>
      <c r="X11" s="846"/>
      <c r="Y11" s="603"/>
      <c r="Z11" s="603"/>
      <c r="AA11" s="603"/>
      <c r="AB11" s="603"/>
      <c r="AC11" s="603"/>
      <c r="AD11" s="603"/>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45"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0"/>
      <c r="AF13" s="274"/>
      <c r="AG13" s="274"/>
      <c r="AH13" s="274"/>
      <c r="AI13" s="274"/>
      <c r="AJ13" s="274"/>
      <c r="AK13" s="274"/>
      <c r="AL13" s="274"/>
      <c r="AM13" s="251"/>
    </row>
    <row r="14" spans="1:39" ht="20.25" customHeight="1">
      <c r="B14" s="845"/>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0"/>
      <c r="AF14" s="274"/>
      <c r="AG14" s="274"/>
      <c r="AH14" s="274"/>
      <c r="AI14" s="274"/>
      <c r="AJ14" s="274"/>
      <c r="AK14" s="274"/>
      <c r="AL14" s="274"/>
      <c r="AM14" s="251"/>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0"/>
      <c r="AF15" s="274"/>
      <c r="AG15" s="274"/>
      <c r="AH15" s="274"/>
      <c r="AI15" s="274"/>
      <c r="AJ15" s="274"/>
      <c r="AK15" s="274"/>
      <c r="AL15" s="274"/>
      <c r="AM15" s="251"/>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6">
      <c r="B18" s="278" t="s">
        <v>241</v>
      </c>
      <c r="C18" s="279"/>
      <c r="E18" s="587"/>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47" t="s">
        <v>211</v>
      </c>
      <c r="C19" s="849" t="s">
        <v>33</v>
      </c>
      <c r="D19" s="282" t="s">
        <v>421</v>
      </c>
      <c r="E19" s="851" t="s">
        <v>209</v>
      </c>
      <c r="F19" s="852"/>
      <c r="G19" s="852"/>
      <c r="H19" s="852"/>
      <c r="I19" s="852"/>
      <c r="J19" s="852"/>
      <c r="K19" s="852"/>
      <c r="L19" s="852"/>
      <c r="M19" s="853"/>
      <c r="N19" s="857" t="s">
        <v>213</v>
      </c>
      <c r="O19" s="282" t="s">
        <v>422</v>
      </c>
      <c r="P19" s="851" t="s">
        <v>212</v>
      </c>
      <c r="Q19" s="852"/>
      <c r="R19" s="852"/>
      <c r="S19" s="852"/>
      <c r="T19" s="852"/>
      <c r="U19" s="852"/>
      <c r="V19" s="852"/>
      <c r="W19" s="852"/>
      <c r="X19" s="853"/>
      <c r="Y19" s="854" t="s">
        <v>243</v>
      </c>
      <c r="Z19" s="855"/>
      <c r="AA19" s="855"/>
      <c r="AB19" s="855"/>
      <c r="AC19" s="855"/>
      <c r="AD19" s="855"/>
      <c r="AE19" s="855"/>
      <c r="AF19" s="855"/>
      <c r="AG19" s="855"/>
      <c r="AH19" s="855"/>
      <c r="AI19" s="855"/>
      <c r="AJ19" s="855"/>
      <c r="AK19" s="855"/>
      <c r="AL19" s="855"/>
      <c r="AM19" s="856"/>
    </row>
    <row r="20" spans="1:39" s="281" customFormat="1" ht="59.25" customHeight="1">
      <c r="A20" s="506"/>
      <c r="B20" s="848"/>
      <c r="C20" s="850"/>
      <c r="D20" s="283">
        <v>2011</v>
      </c>
      <c r="E20" s="283">
        <v>2012</v>
      </c>
      <c r="F20" s="283">
        <v>2013</v>
      </c>
      <c r="G20" s="283">
        <v>2014</v>
      </c>
      <c r="H20" s="283">
        <v>2015</v>
      </c>
      <c r="I20" s="283">
        <v>2016</v>
      </c>
      <c r="J20" s="283">
        <v>2017</v>
      </c>
      <c r="K20" s="283">
        <v>2018</v>
      </c>
      <c r="L20" s="283">
        <v>2019</v>
      </c>
      <c r="M20" s="283">
        <v>2020</v>
      </c>
      <c r="N20" s="858"/>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General Service &lt; 50 kW</v>
      </c>
      <c r="AA20" s="284" t="str">
        <f>'1.  LRAMVA Summary'!F52</f>
        <v>General Service 50 to 2999 kW</v>
      </c>
      <c r="AB20" s="284" t="str">
        <f>'1.  LRAMVA Summary'!G52</f>
        <v>General Service 3000-4999 kW</v>
      </c>
      <c r="AC20" s="284" t="str">
        <f>'1.  LRAMVA Summary'!H52</f>
        <v>Unmetered Scattered Load</v>
      </c>
      <c r="AD20" s="284" t="str">
        <f>'1.  LRAMVA Summary'!I52</f>
        <v>Sentinel Lighting</v>
      </c>
      <c r="AE20" s="284" t="str">
        <f>'1.  LRAMVA Summary'!J52</f>
        <v xml:space="preserve">Street Lighting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kWh</v>
      </c>
      <c r="AD21" s="289" t="str">
        <f>'1.  LRAMVA Summary'!I53</f>
        <v>kW</v>
      </c>
      <c r="AE21" s="289" t="str">
        <f>'1.  LRAMVA Summary'!J53</f>
        <v>kW</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v>35188.552000000003</v>
      </c>
      <c r="E22" s="293">
        <v>35188.552313342632</v>
      </c>
      <c r="F22" s="293">
        <v>35188.552313342632</v>
      </c>
      <c r="G22" s="293">
        <v>35188.552313342632</v>
      </c>
      <c r="H22" s="293">
        <v>34986.565393023353</v>
      </c>
      <c r="I22" s="293">
        <v>27449.821123943027</v>
      </c>
      <c r="J22" s="293"/>
      <c r="K22" s="293"/>
      <c r="L22" s="293"/>
      <c r="M22" s="293"/>
      <c r="N22" s="758"/>
      <c r="O22" s="293">
        <v>5.0825288660128534</v>
      </c>
      <c r="P22" s="293">
        <v>5.0825288660128534</v>
      </c>
      <c r="Q22" s="293">
        <v>5.0825288660128534</v>
      </c>
      <c r="R22" s="293">
        <v>4.856656993613317</v>
      </c>
      <c r="S22" s="293">
        <v>3.6090948873251878</v>
      </c>
      <c r="T22" s="293">
        <v>0</v>
      </c>
      <c r="U22" s="293">
        <v>0</v>
      </c>
      <c r="V22" s="293">
        <v>0</v>
      </c>
      <c r="W22" s="293">
        <v>0</v>
      </c>
      <c r="X22" s="293">
        <v>0</v>
      </c>
      <c r="Y22" s="766">
        <v>1</v>
      </c>
      <c r="Z22" s="408"/>
      <c r="AA22" s="408"/>
      <c r="AB22" s="408"/>
      <c r="AC22" s="408"/>
      <c r="AD22" s="408"/>
      <c r="AE22" s="408"/>
      <c r="AF22" s="408"/>
      <c r="AG22" s="408"/>
      <c r="AH22" s="408"/>
      <c r="AI22" s="408"/>
      <c r="AJ22" s="408"/>
      <c r="AK22" s="408"/>
      <c r="AL22" s="408"/>
      <c r="AM22" s="294">
        <f>SUM(Y22:AL22)</f>
        <v>1</v>
      </c>
    </row>
    <row r="23" spans="1:39" s="281" customFormat="1" ht="15" outlineLevel="1">
      <c r="A23" s="506"/>
      <c r="B23" s="292" t="s">
        <v>214</v>
      </c>
      <c r="C23" s="289" t="s">
        <v>163</v>
      </c>
      <c r="D23" s="293"/>
      <c r="E23" s="293"/>
      <c r="F23" s="293"/>
      <c r="G23" s="293"/>
      <c r="H23" s="293"/>
      <c r="I23" s="293"/>
      <c r="J23" s="293"/>
      <c r="K23" s="293"/>
      <c r="L23" s="293"/>
      <c r="M23" s="293"/>
      <c r="N23" s="759"/>
      <c r="O23" s="293"/>
      <c r="P23" s="293"/>
      <c r="Q23" s="293"/>
      <c r="R23" s="293"/>
      <c r="S23" s="293"/>
      <c r="T23" s="293"/>
      <c r="U23" s="293"/>
      <c r="V23" s="293"/>
      <c r="W23" s="293"/>
      <c r="X23" s="293"/>
      <c r="Y23" s="767">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6" outlineLevel="1">
      <c r="A24" s="508"/>
      <c r="B24" s="296"/>
      <c r="C24" s="297"/>
      <c r="D24" s="760"/>
      <c r="E24" s="760"/>
      <c r="F24" s="760"/>
      <c r="G24" s="760"/>
      <c r="H24" s="760"/>
      <c r="I24" s="760"/>
      <c r="J24" s="760"/>
      <c r="K24" s="760"/>
      <c r="L24" s="760"/>
      <c r="M24" s="760"/>
      <c r="O24" s="760"/>
      <c r="P24" s="760"/>
      <c r="Q24" s="760"/>
      <c r="R24" s="760"/>
      <c r="S24" s="760"/>
      <c r="T24" s="760"/>
      <c r="U24" s="760"/>
      <c r="V24" s="760"/>
      <c r="W24" s="760"/>
      <c r="X24" s="760"/>
      <c r="Y24" s="768"/>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v>985.59500000000003</v>
      </c>
      <c r="E25" s="293">
        <v>985.59451857362194</v>
      </c>
      <c r="F25" s="293">
        <v>985.59451857362194</v>
      </c>
      <c r="G25" s="293">
        <v>985.59451857362194</v>
      </c>
      <c r="H25" s="293">
        <v>594.0037316611814</v>
      </c>
      <c r="I25" s="293">
        <v>0</v>
      </c>
      <c r="J25" s="293">
        <v>0</v>
      </c>
      <c r="K25" s="293">
        <v>0</v>
      </c>
      <c r="L25" s="293">
        <v>0</v>
      </c>
      <c r="M25" s="293">
        <v>0</v>
      </c>
      <c r="N25" s="758"/>
      <c r="O25" s="293">
        <v>0.77103332841732342</v>
      </c>
      <c r="P25" s="293">
        <v>0.77103332841732342</v>
      </c>
      <c r="Q25" s="293">
        <v>0.77103332841732342</v>
      </c>
      <c r="R25" s="293">
        <v>0.33313693337100253</v>
      </c>
      <c r="S25" s="293">
        <v>0</v>
      </c>
      <c r="T25" s="293">
        <v>0</v>
      </c>
      <c r="U25" s="293">
        <v>0</v>
      </c>
      <c r="V25" s="293">
        <v>0</v>
      </c>
      <c r="W25" s="293">
        <v>0</v>
      </c>
      <c r="X25" s="293">
        <v>0</v>
      </c>
      <c r="Y25" s="766">
        <v>1</v>
      </c>
      <c r="Z25" s="408"/>
      <c r="AA25" s="408"/>
      <c r="AB25" s="408"/>
      <c r="AC25" s="408"/>
      <c r="AD25" s="408"/>
      <c r="AE25" s="408"/>
      <c r="AF25" s="408"/>
      <c r="AG25" s="408"/>
      <c r="AH25" s="408"/>
      <c r="AI25" s="408"/>
      <c r="AJ25" s="408"/>
      <c r="AK25" s="408"/>
      <c r="AL25" s="408"/>
      <c r="AM25" s="294">
        <f>SUM(Y25:AL25)</f>
        <v>1</v>
      </c>
    </row>
    <row r="26" spans="1:39" s="281" customFormat="1" ht="15" outlineLevel="1">
      <c r="A26" s="506"/>
      <c r="B26" s="292" t="s">
        <v>214</v>
      </c>
      <c r="C26" s="289" t="s">
        <v>163</v>
      </c>
      <c r="D26" s="293"/>
      <c r="E26" s="293"/>
      <c r="F26" s="293"/>
      <c r="G26" s="293"/>
      <c r="H26" s="293"/>
      <c r="I26" s="293"/>
      <c r="J26" s="293"/>
      <c r="K26" s="293"/>
      <c r="L26" s="293"/>
      <c r="M26" s="293"/>
      <c r="N26" s="759"/>
      <c r="O26" s="293"/>
      <c r="P26" s="293"/>
      <c r="Q26" s="293"/>
      <c r="R26" s="293"/>
      <c r="S26" s="293"/>
      <c r="T26" s="293"/>
      <c r="U26" s="293"/>
      <c r="V26" s="293"/>
      <c r="W26" s="293"/>
      <c r="X26" s="293"/>
      <c r="Y26" s="767">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6" outlineLevel="1">
      <c r="A27" s="508"/>
      <c r="B27" s="296"/>
      <c r="C27" s="297"/>
      <c r="D27" s="761"/>
      <c r="E27" s="761"/>
      <c r="F27" s="761"/>
      <c r="G27" s="761"/>
      <c r="H27" s="761"/>
      <c r="I27" s="761"/>
      <c r="J27" s="761"/>
      <c r="K27" s="761"/>
      <c r="L27" s="761"/>
      <c r="M27" s="761"/>
      <c r="O27" s="761"/>
      <c r="P27" s="761"/>
      <c r="Q27" s="761"/>
      <c r="R27" s="761"/>
      <c r="S27" s="761"/>
      <c r="T27" s="761"/>
      <c r="U27" s="761"/>
      <c r="V27" s="761"/>
      <c r="W27" s="761"/>
      <c r="X27" s="761"/>
      <c r="Y27" s="768"/>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v>84048.247000000003</v>
      </c>
      <c r="E28" s="293">
        <v>84048.247409986798</v>
      </c>
      <c r="F28" s="293">
        <v>84048.247409986798</v>
      </c>
      <c r="G28" s="293">
        <v>84048.247409986798</v>
      </c>
      <c r="H28" s="293">
        <v>84048.247409986798</v>
      </c>
      <c r="I28" s="293">
        <v>84048.247409986798</v>
      </c>
      <c r="J28" s="293">
        <v>84048.247409986798</v>
      </c>
      <c r="K28" s="293">
        <v>84048.247409986798</v>
      </c>
      <c r="L28" s="293">
        <v>84048.247409986798</v>
      </c>
      <c r="M28" s="293">
        <v>84048.247409986798</v>
      </c>
      <c r="N28" s="758"/>
      <c r="O28" s="293">
        <v>43.574117598778187</v>
      </c>
      <c r="P28" s="293">
        <v>43.574117598778187</v>
      </c>
      <c r="Q28" s="293">
        <v>43.574117598778187</v>
      </c>
      <c r="R28" s="293">
        <v>43.574117598778187</v>
      </c>
      <c r="S28" s="293">
        <v>43.574117598778187</v>
      </c>
      <c r="T28" s="293">
        <v>43.574117598778187</v>
      </c>
      <c r="U28" s="293">
        <v>43.574117598778187</v>
      </c>
      <c r="V28" s="293">
        <v>43.574117598778187</v>
      </c>
      <c r="W28" s="293">
        <v>43.574117598778187</v>
      </c>
      <c r="X28" s="293">
        <v>43.574117598778187</v>
      </c>
      <c r="Y28" s="766">
        <v>1</v>
      </c>
      <c r="Z28" s="408"/>
      <c r="AA28" s="408"/>
      <c r="AB28" s="408"/>
      <c r="AC28" s="408"/>
      <c r="AD28" s="408"/>
      <c r="AE28" s="408"/>
      <c r="AF28" s="408"/>
      <c r="AG28" s="408"/>
      <c r="AH28" s="408"/>
      <c r="AI28" s="408"/>
      <c r="AJ28" s="408"/>
      <c r="AK28" s="408"/>
      <c r="AL28" s="408"/>
      <c r="AM28" s="294">
        <f>SUM(Y28:AL28)</f>
        <v>1</v>
      </c>
    </row>
    <row r="29" spans="1:39" s="281" customFormat="1" ht="15" outlineLevel="1">
      <c r="A29" s="506"/>
      <c r="B29" s="292" t="s">
        <v>214</v>
      </c>
      <c r="C29" s="289" t="s">
        <v>163</v>
      </c>
      <c r="D29" s="293">
        <v>-13972.447727434892</v>
      </c>
      <c r="E29" s="293">
        <v>-13972.447727434892</v>
      </c>
      <c r="F29" s="293">
        <v>-13972.447727434892</v>
      </c>
      <c r="G29" s="293">
        <v>-13972.447727434892</v>
      </c>
      <c r="H29" s="293">
        <v>-13972.447727434892</v>
      </c>
      <c r="I29" s="293">
        <v>-13972.447727434892</v>
      </c>
      <c r="J29" s="293">
        <v>-13972.447727434892</v>
      </c>
      <c r="K29" s="293">
        <v>-13972.447727434892</v>
      </c>
      <c r="L29" s="293">
        <v>-13972.447727434892</v>
      </c>
      <c r="M29" s="293">
        <v>-13972.447727434892</v>
      </c>
      <c r="N29" s="759"/>
      <c r="O29" s="293">
        <v>-7.3514421739217601</v>
      </c>
      <c r="P29" s="293">
        <v>-7.3514421739217601</v>
      </c>
      <c r="Q29" s="293">
        <v>-7.3514421739217601</v>
      </c>
      <c r="R29" s="293">
        <v>-7.3514421739217601</v>
      </c>
      <c r="S29" s="293">
        <v>-7.3514421739217601</v>
      </c>
      <c r="T29" s="293">
        <v>-7.3514421739217601</v>
      </c>
      <c r="U29" s="293">
        <v>-7.3514421739217601</v>
      </c>
      <c r="V29" s="293">
        <v>-7.3514421739217601</v>
      </c>
      <c r="W29" s="293">
        <v>-7.3514421739217601</v>
      </c>
      <c r="X29" s="293">
        <v>-7.3514421739217601</v>
      </c>
      <c r="Y29" s="767">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758"/>
      <c r="E30" s="758"/>
      <c r="F30" s="758"/>
      <c r="G30" s="758"/>
      <c r="H30" s="758"/>
      <c r="I30" s="758"/>
      <c r="J30" s="758"/>
      <c r="K30" s="758"/>
      <c r="L30" s="758"/>
      <c r="M30" s="758"/>
      <c r="O30" s="758"/>
      <c r="P30" s="758"/>
      <c r="Q30" s="758"/>
      <c r="R30" s="758"/>
      <c r="S30" s="758"/>
      <c r="T30" s="758"/>
      <c r="U30" s="758"/>
      <c r="V30" s="758"/>
      <c r="W30" s="758"/>
      <c r="X30" s="758"/>
      <c r="Y30" s="768"/>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v>21106.559000000001</v>
      </c>
      <c r="E31" s="293">
        <v>21106.558742551999</v>
      </c>
      <c r="F31" s="293">
        <v>21106.558742551999</v>
      </c>
      <c r="G31" s="293">
        <v>21106.558742551999</v>
      </c>
      <c r="H31" s="293">
        <v>21106.558742551999</v>
      </c>
      <c r="I31" s="293">
        <v>19406.022973764186</v>
      </c>
      <c r="J31" s="293">
        <v>17548.259277941132</v>
      </c>
      <c r="K31" s="293">
        <v>13739.101785486435</v>
      </c>
      <c r="L31" s="293">
        <v>13650.492031424057</v>
      </c>
      <c r="M31" s="293">
        <v>17208.79149603493</v>
      </c>
      <c r="N31" s="758"/>
      <c r="O31" s="293">
        <v>1.3</v>
      </c>
      <c r="P31" s="293">
        <v>1.3003184699202177</v>
      </c>
      <c r="Q31" s="293">
        <v>1.3003184699202177</v>
      </c>
      <c r="R31" s="293">
        <v>1.3003184699202177</v>
      </c>
      <c r="S31" s="293">
        <v>1.2215786470696943</v>
      </c>
      <c r="T31" s="293">
        <v>1.1355587073588633</v>
      </c>
      <c r="U31" s="293">
        <v>0.95918347805132287</v>
      </c>
      <c r="V31" s="293">
        <v>0.94906820932274116</v>
      </c>
      <c r="W31" s="293">
        <v>1.1138279718840958</v>
      </c>
      <c r="X31" s="293">
        <v>0.61931703375944813</v>
      </c>
      <c r="Y31" s="766">
        <v>1</v>
      </c>
      <c r="Z31" s="408"/>
      <c r="AA31" s="408"/>
      <c r="AB31" s="408"/>
      <c r="AC31" s="408"/>
      <c r="AD31" s="408"/>
      <c r="AE31" s="408"/>
      <c r="AF31" s="408"/>
      <c r="AG31" s="408"/>
      <c r="AH31" s="408"/>
      <c r="AI31" s="408"/>
      <c r="AJ31" s="408"/>
      <c r="AK31" s="408"/>
      <c r="AL31" s="408"/>
      <c r="AM31" s="294">
        <f>SUM(Y31:AL31)</f>
        <v>1</v>
      </c>
    </row>
    <row r="32" spans="1:39" s="281" customFormat="1" ht="15" outlineLevel="1">
      <c r="A32" s="506"/>
      <c r="B32" s="292" t="s">
        <v>214</v>
      </c>
      <c r="C32" s="289" t="s">
        <v>163</v>
      </c>
      <c r="D32" s="293">
        <v>311.275183209381</v>
      </c>
      <c r="E32" s="293">
        <v>311.275183209381</v>
      </c>
      <c r="F32" s="293">
        <v>311.275183209381</v>
      </c>
      <c r="G32" s="293">
        <v>311.275183209381</v>
      </c>
      <c r="H32" s="293">
        <v>284.40615186093538</v>
      </c>
      <c r="I32" s="293">
        <v>174.4807155444617</v>
      </c>
      <c r="J32" s="293">
        <v>174.24315588209606</v>
      </c>
      <c r="K32" s="293">
        <v>174.24315588209606</v>
      </c>
      <c r="L32" s="293">
        <v>61.719475327002762</v>
      </c>
      <c r="M32" s="293">
        <v>27.875059585249517</v>
      </c>
      <c r="N32" s="759"/>
      <c r="O32" s="293">
        <v>1.8179297034201184E-2</v>
      </c>
      <c r="P32" s="293">
        <v>1.8179297034201184E-2</v>
      </c>
      <c r="Q32" s="293">
        <v>1.8179297034201184E-2</v>
      </c>
      <c r="R32" s="293">
        <v>1.8179297034201184E-2</v>
      </c>
      <c r="S32" s="293">
        <v>1.6935181616358576E-2</v>
      </c>
      <c r="T32" s="293">
        <v>1.184530962354808E-2</v>
      </c>
      <c r="U32" s="293">
        <v>1.1818190940629627E-2</v>
      </c>
      <c r="V32" s="293">
        <v>1.1818190940629627E-2</v>
      </c>
      <c r="W32" s="293">
        <v>6.6080125744829524E-3</v>
      </c>
      <c r="X32" s="293">
        <v>8.7348958717338855E-4</v>
      </c>
      <c r="Y32" s="767">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761"/>
      <c r="E33" s="761"/>
      <c r="F33" s="761"/>
      <c r="G33" s="761"/>
      <c r="H33" s="761"/>
      <c r="I33" s="761"/>
      <c r="J33" s="761"/>
      <c r="K33" s="761"/>
      <c r="L33" s="761"/>
      <c r="M33" s="761"/>
      <c r="N33" s="758"/>
      <c r="O33" s="761"/>
      <c r="P33" s="761"/>
      <c r="Q33" s="761"/>
      <c r="R33" s="761"/>
      <c r="S33" s="761"/>
      <c r="T33" s="761"/>
      <c r="U33" s="761"/>
      <c r="V33" s="761"/>
      <c r="W33" s="761"/>
      <c r="X33" s="761"/>
      <c r="Y33" s="768"/>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v>33184.904999999999</v>
      </c>
      <c r="E34" s="293">
        <v>33184.90546281459</v>
      </c>
      <c r="F34" s="293">
        <v>33184.90546281459</v>
      </c>
      <c r="G34" s="293">
        <v>33184.90546281459</v>
      </c>
      <c r="H34" s="293">
        <v>33184.90546281459</v>
      </c>
      <c r="I34" s="293">
        <v>30328.559696828015</v>
      </c>
      <c r="J34" s="293">
        <v>27208.122265188311</v>
      </c>
      <c r="K34" s="293">
        <v>20513.189713452179</v>
      </c>
      <c r="L34" s="293">
        <v>20438.358419807006</v>
      </c>
      <c r="M34" s="293">
        <v>26415.141617433273</v>
      </c>
      <c r="N34" s="758"/>
      <c r="O34" s="293">
        <v>1.899</v>
      </c>
      <c r="P34" s="293">
        <v>1.8987580273519238</v>
      </c>
      <c r="Q34" s="293">
        <v>1.8987580273519238</v>
      </c>
      <c r="R34" s="293">
        <v>1.8987580273519238</v>
      </c>
      <c r="S34" s="293">
        <v>1.7665007918725766</v>
      </c>
      <c r="T34" s="293">
        <v>1.6220153331758773</v>
      </c>
      <c r="U34" s="293">
        <v>1.312020205289991</v>
      </c>
      <c r="V34" s="293">
        <v>1.3034778201706794</v>
      </c>
      <c r="W34" s="293">
        <v>1.5802205143467258</v>
      </c>
      <c r="X34" s="293">
        <v>0.74960333458976203</v>
      </c>
      <c r="Y34" s="766">
        <v>1</v>
      </c>
      <c r="Z34" s="408"/>
      <c r="AA34" s="408"/>
      <c r="AB34" s="408"/>
      <c r="AC34" s="408"/>
      <c r="AD34" s="408"/>
      <c r="AE34" s="408"/>
      <c r="AF34" s="408"/>
      <c r="AG34" s="408"/>
      <c r="AH34" s="408"/>
      <c r="AI34" s="408"/>
      <c r="AJ34" s="408"/>
      <c r="AK34" s="408"/>
      <c r="AL34" s="408"/>
      <c r="AM34" s="294">
        <f>SUM(Y34:AL34)</f>
        <v>1</v>
      </c>
    </row>
    <row r="35" spans="1:39" s="281" customFormat="1" ht="15" outlineLevel="1">
      <c r="A35" s="506"/>
      <c r="B35" s="292" t="s">
        <v>214</v>
      </c>
      <c r="C35" s="289" t="s">
        <v>163</v>
      </c>
      <c r="D35" s="293">
        <v>2465.5276607785468</v>
      </c>
      <c r="E35" s="293">
        <v>2465.5276607785468</v>
      </c>
      <c r="F35" s="293">
        <v>2465.5276607785468</v>
      </c>
      <c r="G35" s="293">
        <v>2465.5276607785468</v>
      </c>
      <c r="H35" s="293">
        <v>2240.4579346469618</v>
      </c>
      <c r="I35" s="293">
        <v>1209.5989420770745</v>
      </c>
      <c r="J35" s="293">
        <v>1209.3525168653932</v>
      </c>
      <c r="K35" s="293">
        <v>1209.3525168653932</v>
      </c>
      <c r="L35" s="293">
        <v>266.79252512538761</v>
      </c>
      <c r="M35" s="293">
        <v>224.13543496438007</v>
      </c>
      <c r="N35" s="759"/>
      <c r="O35" s="293">
        <v>0.12180222372070543</v>
      </c>
      <c r="P35" s="293">
        <v>0.12180222372070543</v>
      </c>
      <c r="Q35" s="293">
        <v>0.12180222372070543</v>
      </c>
      <c r="R35" s="293">
        <v>0.12180222372070543</v>
      </c>
      <c r="S35" s="293">
        <v>0.11138083142194219</v>
      </c>
      <c r="T35" s="293">
        <v>6.3649018925765646E-2</v>
      </c>
      <c r="U35" s="293">
        <v>6.3620888193838557E-2</v>
      </c>
      <c r="V35" s="293">
        <v>6.3620888193838557E-2</v>
      </c>
      <c r="W35" s="293">
        <v>1.9977579927231419E-2</v>
      </c>
      <c r="X35" s="293">
        <v>8.3004368455222299E-3</v>
      </c>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761"/>
      <c r="E36" s="761"/>
      <c r="F36" s="761"/>
      <c r="G36" s="761"/>
      <c r="H36" s="761"/>
      <c r="I36" s="761"/>
      <c r="J36" s="761"/>
      <c r="K36" s="761"/>
      <c r="L36" s="761"/>
      <c r="M36" s="761"/>
      <c r="N36" s="758"/>
      <c r="O36" s="761"/>
      <c r="P36" s="761"/>
      <c r="Q36" s="761"/>
      <c r="R36" s="761"/>
      <c r="S36" s="761"/>
      <c r="T36" s="761"/>
      <c r="U36" s="761"/>
      <c r="V36" s="761"/>
      <c r="W36" s="761"/>
      <c r="X36" s="761"/>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758"/>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759"/>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761"/>
      <c r="E39" s="761"/>
      <c r="F39" s="761"/>
      <c r="G39" s="761"/>
      <c r="H39" s="761"/>
      <c r="I39" s="761"/>
      <c r="J39" s="761"/>
      <c r="K39" s="761"/>
      <c r="L39" s="761"/>
      <c r="M39" s="761"/>
      <c r="N39" s="758"/>
      <c r="O39" s="761"/>
      <c r="P39" s="761"/>
      <c r="Q39" s="761"/>
      <c r="R39" s="761"/>
      <c r="S39" s="761"/>
      <c r="T39" s="761"/>
      <c r="U39" s="761"/>
      <c r="V39" s="761"/>
      <c r="W39" s="761"/>
      <c r="X39" s="761"/>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758"/>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758"/>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761"/>
      <c r="E42" s="761"/>
      <c r="F42" s="761"/>
      <c r="G42" s="761"/>
      <c r="H42" s="761"/>
      <c r="I42" s="761"/>
      <c r="J42" s="761"/>
      <c r="K42" s="761"/>
      <c r="L42" s="761"/>
      <c r="M42" s="761"/>
      <c r="N42" s="758"/>
      <c r="O42" s="761"/>
      <c r="P42" s="761"/>
      <c r="Q42" s="761"/>
      <c r="R42" s="761"/>
      <c r="S42" s="761"/>
      <c r="T42" s="761"/>
      <c r="U42" s="761"/>
      <c r="V42" s="761"/>
      <c r="W42" s="761"/>
      <c r="X42" s="761"/>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484</v>
      </c>
      <c r="C43" s="289" t="s">
        <v>25</v>
      </c>
      <c r="D43" s="293"/>
      <c r="E43" s="293"/>
      <c r="F43" s="293"/>
      <c r="G43" s="293"/>
      <c r="H43" s="293"/>
      <c r="I43" s="293"/>
      <c r="J43" s="293"/>
      <c r="K43" s="293"/>
      <c r="L43" s="293"/>
      <c r="M43" s="293"/>
      <c r="N43" s="758"/>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758"/>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761"/>
      <c r="E45" s="761"/>
      <c r="F45" s="761"/>
      <c r="G45" s="761"/>
      <c r="H45" s="761"/>
      <c r="I45" s="761"/>
      <c r="J45" s="761"/>
      <c r="K45" s="761"/>
      <c r="L45" s="761"/>
      <c r="M45" s="761"/>
      <c r="N45" s="758"/>
      <c r="O45" s="761"/>
      <c r="P45" s="761"/>
      <c r="Q45" s="761"/>
      <c r="R45" s="761"/>
      <c r="S45" s="761"/>
      <c r="T45" s="761"/>
      <c r="U45" s="761"/>
      <c r="V45" s="761"/>
      <c r="W45" s="761"/>
      <c r="X45" s="761"/>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758"/>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758"/>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6"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v>18910.988000000001</v>
      </c>
      <c r="E50" s="293">
        <v>18910.987893755224</v>
      </c>
      <c r="F50" s="293">
        <v>18910.987893755224</v>
      </c>
      <c r="G50" s="293">
        <v>18910.987893755224</v>
      </c>
      <c r="H50" s="293">
        <v>18910.987893755224</v>
      </c>
      <c r="I50" s="293">
        <v>18910.987893755224</v>
      </c>
      <c r="J50" s="293">
        <v>18910.987893755224</v>
      </c>
      <c r="K50" s="293">
        <v>18910.987893755224</v>
      </c>
      <c r="L50" s="293">
        <v>18910.987893755224</v>
      </c>
      <c r="M50" s="293">
        <v>18910.987893755224</v>
      </c>
      <c r="N50" s="293">
        <v>12</v>
      </c>
      <c r="O50" s="293">
        <v>2.6680000000000001</v>
      </c>
      <c r="P50" s="293">
        <v>2.6679644756298404</v>
      </c>
      <c r="Q50" s="293">
        <v>2.6679644756298404</v>
      </c>
      <c r="R50" s="293">
        <v>2.6679644756298404</v>
      </c>
      <c r="S50" s="293">
        <v>2.6679644756298404</v>
      </c>
      <c r="T50" s="293">
        <v>2.6679644756298404</v>
      </c>
      <c r="U50" s="293">
        <v>2.6679644756298404</v>
      </c>
      <c r="V50" s="293">
        <v>2.6679644756298404</v>
      </c>
      <c r="W50" s="293">
        <v>2.6679644756298404</v>
      </c>
      <c r="X50" s="293">
        <v>2.6679644756298404</v>
      </c>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6"/>
      <c r="B51" s="292" t="s">
        <v>214</v>
      </c>
      <c r="C51" s="289" t="s">
        <v>163</v>
      </c>
      <c r="D51" s="293">
        <v>280174.6932369002</v>
      </c>
      <c r="E51" s="293">
        <v>280174.6932369002</v>
      </c>
      <c r="F51" s="293">
        <v>280174.6932369002</v>
      </c>
      <c r="G51" s="293">
        <v>280174.6932369002</v>
      </c>
      <c r="H51" s="293">
        <v>280174.6932369002</v>
      </c>
      <c r="I51" s="293">
        <v>277544.65132148581</v>
      </c>
      <c r="J51" s="293">
        <v>277544.65132148581</v>
      </c>
      <c r="K51" s="293">
        <v>277544.65132148581</v>
      </c>
      <c r="L51" s="293">
        <v>277544.65132148581</v>
      </c>
      <c r="M51" s="293">
        <v>277544.65132148581</v>
      </c>
      <c r="N51" s="293">
        <f>N50</f>
        <v>12</v>
      </c>
      <c r="O51" s="293">
        <v>39.964107915485549</v>
      </c>
      <c r="P51" s="293">
        <v>39.964107915485549</v>
      </c>
      <c r="Q51" s="293">
        <v>39.964107915485549</v>
      </c>
      <c r="R51" s="293">
        <v>39.964107915485549</v>
      </c>
      <c r="S51" s="293">
        <v>39.964107915485549</v>
      </c>
      <c r="T51" s="293">
        <v>39.284605925075098</v>
      </c>
      <c r="U51" s="293">
        <v>39.284605925075098</v>
      </c>
      <c r="V51" s="293">
        <v>39.284605925075098</v>
      </c>
      <c r="W51" s="293">
        <v>39.284605925075098</v>
      </c>
      <c r="X51" s="293">
        <v>39.284605925075098</v>
      </c>
      <c r="Y51" s="409">
        <f>Y50</f>
        <v>0</v>
      </c>
      <c r="Z51" s="409">
        <f>Z50</f>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758"/>
      <c r="E52" s="758"/>
      <c r="F52" s="758"/>
      <c r="G52" s="758"/>
      <c r="H52" s="758"/>
      <c r="I52" s="758"/>
      <c r="J52" s="758"/>
      <c r="K52" s="758"/>
      <c r="L52" s="758"/>
      <c r="M52" s="758"/>
      <c r="N52" s="758"/>
      <c r="O52" s="758"/>
      <c r="P52" s="758"/>
      <c r="Q52" s="758"/>
      <c r="R52" s="758"/>
      <c r="S52" s="758"/>
      <c r="T52" s="758"/>
      <c r="U52" s="758"/>
      <c r="V52" s="758"/>
      <c r="W52" s="758"/>
      <c r="X52" s="758"/>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v>117589.22100000001</v>
      </c>
      <c r="E53" s="293">
        <v>117589.22092890725</v>
      </c>
      <c r="F53" s="293">
        <v>117589.22092890725</v>
      </c>
      <c r="G53" s="293">
        <v>87207.976315980894</v>
      </c>
      <c r="H53" s="293">
        <v>87207.976315980894</v>
      </c>
      <c r="I53" s="293">
        <v>87207.976315980894</v>
      </c>
      <c r="J53" s="293">
        <v>17906.476511905996</v>
      </c>
      <c r="K53" s="293">
        <v>17906.476511905996</v>
      </c>
      <c r="L53" s="293">
        <v>17906.476511905996</v>
      </c>
      <c r="M53" s="293">
        <v>17906.476511905996</v>
      </c>
      <c r="N53" s="293">
        <v>12</v>
      </c>
      <c r="O53" s="293">
        <v>43.484999999999999</v>
      </c>
      <c r="P53" s="293">
        <v>43.484673319657801</v>
      </c>
      <c r="Q53" s="293">
        <v>43.484673319657801</v>
      </c>
      <c r="R53" s="293">
        <v>33.851496656373961</v>
      </c>
      <c r="S53" s="293">
        <v>33.851496656373961</v>
      </c>
      <c r="T53" s="293">
        <v>33.851496656373961</v>
      </c>
      <c r="U53" s="293">
        <v>6.5142902588454552</v>
      </c>
      <c r="V53" s="293">
        <v>6.5142902588454552</v>
      </c>
      <c r="W53" s="293">
        <v>6.5142902588454552</v>
      </c>
      <c r="X53" s="293">
        <v>6.5142902588454552</v>
      </c>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758"/>
      <c r="E55" s="758"/>
      <c r="F55" s="758"/>
      <c r="G55" s="758"/>
      <c r="H55" s="758"/>
      <c r="I55" s="758"/>
      <c r="J55" s="758"/>
      <c r="K55" s="758"/>
      <c r="L55" s="758"/>
      <c r="M55" s="758"/>
      <c r="N55" s="758"/>
      <c r="O55" s="758"/>
      <c r="P55" s="758"/>
      <c r="Q55" s="758"/>
      <c r="R55" s="758"/>
      <c r="S55" s="758"/>
      <c r="T55" s="758"/>
      <c r="U55" s="758"/>
      <c r="V55" s="758"/>
      <c r="W55" s="758"/>
      <c r="X55" s="758"/>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762"/>
      <c r="E58" s="762"/>
      <c r="F58" s="762"/>
      <c r="G58" s="762"/>
      <c r="H58" s="762"/>
      <c r="I58" s="762"/>
      <c r="J58" s="762"/>
      <c r="K58" s="762"/>
      <c r="L58" s="762"/>
      <c r="M58" s="762"/>
      <c r="N58" s="758"/>
      <c r="O58" s="762"/>
      <c r="P58" s="762"/>
      <c r="Q58" s="762"/>
      <c r="R58" s="762"/>
      <c r="S58" s="762"/>
      <c r="T58" s="762"/>
      <c r="U58" s="762"/>
      <c r="V58" s="762"/>
      <c r="W58" s="762"/>
      <c r="X58" s="762"/>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762"/>
      <c r="E61" s="762"/>
      <c r="F61" s="762"/>
      <c r="G61" s="762"/>
      <c r="H61" s="762"/>
      <c r="I61" s="762"/>
      <c r="J61" s="762"/>
      <c r="K61" s="762"/>
      <c r="L61" s="762"/>
      <c r="M61" s="762"/>
      <c r="N61" s="758"/>
      <c r="O61" s="762"/>
      <c r="P61" s="762"/>
      <c r="Q61" s="762"/>
      <c r="R61" s="762"/>
      <c r="S61" s="762"/>
      <c r="T61" s="762"/>
      <c r="U61" s="762"/>
      <c r="V61" s="762"/>
      <c r="W61" s="762"/>
      <c r="X61" s="762"/>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762"/>
      <c r="E64" s="762"/>
      <c r="F64" s="762"/>
      <c r="G64" s="762"/>
      <c r="H64" s="762"/>
      <c r="I64" s="762"/>
      <c r="J64" s="762"/>
      <c r="K64" s="762"/>
      <c r="L64" s="762"/>
      <c r="M64" s="762"/>
      <c r="N64" s="758"/>
      <c r="O64" s="762"/>
      <c r="P64" s="762"/>
      <c r="Q64" s="762"/>
      <c r="R64" s="762"/>
      <c r="S64" s="762"/>
      <c r="T64" s="762"/>
      <c r="U64" s="762"/>
      <c r="V64" s="762"/>
      <c r="W64" s="762"/>
      <c r="X64" s="762"/>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485</v>
      </c>
      <c r="C65" s="289" t="s">
        <v>25</v>
      </c>
      <c r="D65" s="293"/>
      <c r="E65" s="293"/>
      <c r="F65" s="293"/>
      <c r="G65" s="293"/>
      <c r="H65" s="293"/>
      <c r="I65" s="293"/>
      <c r="J65" s="293"/>
      <c r="K65" s="293"/>
      <c r="L65" s="293"/>
      <c r="M65" s="293"/>
      <c r="N65" s="758"/>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758"/>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762"/>
      <c r="E67" s="762"/>
      <c r="F67" s="762"/>
      <c r="G67" s="762"/>
      <c r="H67" s="762"/>
      <c r="I67" s="762"/>
      <c r="J67" s="762"/>
      <c r="K67" s="762"/>
      <c r="L67" s="762"/>
      <c r="M67" s="762"/>
      <c r="N67" s="758"/>
      <c r="O67" s="762"/>
      <c r="P67" s="762"/>
      <c r="Q67" s="762"/>
      <c r="R67" s="762"/>
      <c r="S67" s="762"/>
      <c r="T67" s="762"/>
      <c r="U67" s="762"/>
      <c r="V67" s="762"/>
      <c r="W67" s="762"/>
      <c r="X67" s="762"/>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486</v>
      </c>
      <c r="C68" s="289" t="s">
        <v>25</v>
      </c>
      <c r="D68" s="293"/>
      <c r="E68" s="293"/>
      <c r="F68" s="293"/>
      <c r="G68" s="293"/>
      <c r="H68" s="293"/>
      <c r="I68" s="293"/>
      <c r="J68" s="293"/>
      <c r="K68" s="293"/>
      <c r="L68" s="293"/>
      <c r="M68" s="293"/>
      <c r="N68" s="758"/>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758"/>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762"/>
      <c r="E70" s="762"/>
      <c r="F70" s="762"/>
      <c r="G70" s="762"/>
      <c r="H70" s="762"/>
      <c r="I70" s="762"/>
      <c r="J70" s="762"/>
      <c r="K70" s="762"/>
      <c r="L70" s="762"/>
      <c r="M70" s="762"/>
      <c r="N70" s="758"/>
      <c r="O70" s="762"/>
      <c r="P70" s="762"/>
      <c r="Q70" s="762"/>
      <c r="R70" s="762"/>
      <c r="S70" s="762"/>
      <c r="T70" s="762"/>
      <c r="U70" s="762"/>
      <c r="V70" s="762"/>
      <c r="W70" s="762"/>
      <c r="X70" s="762"/>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v>622</v>
      </c>
      <c r="E71" s="293">
        <v>0</v>
      </c>
      <c r="F71" s="293">
        <v>0</v>
      </c>
      <c r="G71" s="293">
        <v>0</v>
      </c>
      <c r="H71" s="293">
        <v>0</v>
      </c>
      <c r="I71" s="293">
        <v>0</v>
      </c>
      <c r="J71" s="293">
        <v>0</v>
      </c>
      <c r="K71" s="293">
        <v>0</v>
      </c>
      <c r="L71" s="293">
        <v>0</v>
      </c>
      <c r="M71" s="293">
        <v>0</v>
      </c>
      <c r="N71" s="758"/>
      <c r="O71" s="293">
        <v>16</v>
      </c>
      <c r="P71" s="293">
        <v>0</v>
      </c>
      <c r="Q71" s="293">
        <v>0</v>
      </c>
      <c r="R71" s="293">
        <v>0</v>
      </c>
      <c r="S71" s="293">
        <v>0</v>
      </c>
      <c r="T71" s="293">
        <v>0</v>
      </c>
      <c r="U71" s="293">
        <v>0</v>
      </c>
      <c r="V71" s="293">
        <v>0</v>
      </c>
      <c r="W71" s="293">
        <v>0</v>
      </c>
      <c r="X71" s="293">
        <v>0</v>
      </c>
      <c r="Y71" s="413"/>
      <c r="Z71" s="413">
        <v>1</v>
      </c>
      <c r="AA71" s="413"/>
      <c r="AB71" s="413"/>
      <c r="AC71" s="413"/>
      <c r="AD71" s="413"/>
      <c r="AE71" s="413"/>
      <c r="AF71" s="413"/>
      <c r="AG71" s="413"/>
      <c r="AH71" s="413"/>
      <c r="AI71" s="413"/>
      <c r="AJ71" s="413"/>
      <c r="AK71" s="413"/>
      <c r="AL71" s="413"/>
      <c r="AM71" s="294">
        <f>SUM(Y71:AL71)</f>
        <v>1</v>
      </c>
    </row>
    <row r="72" spans="1:39" s="281" customFormat="1" ht="15" outlineLevel="1">
      <c r="A72" s="506"/>
      <c r="B72" s="313" t="s">
        <v>214</v>
      </c>
      <c r="C72" s="289" t="s">
        <v>163</v>
      </c>
      <c r="D72" s="293"/>
      <c r="E72" s="293"/>
      <c r="F72" s="293"/>
      <c r="G72" s="293"/>
      <c r="H72" s="293"/>
      <c r="I72" s="293"/>
      <c r="J72" s="293"/>
      <c r="K72" s="293"/>
      <c r="L72" s="293"/>
      <c r="M72" s="293"/>
      <c r="N72" s="758"/>
      <c r="O72" s="293"/>
      <c r="P72" s="293"/>
      <c r="Q72" s="293"/>
      <c r="R72" s="293"/>
      <c r="S72" s="293"/>
      <c r="T72" s="293"/>
      <c r="U72" s="293"/>
      <c r="V72" s="293"/>
      <c r="W72" s="293"/>
      <c r="X72" s="293"/>
      <c r="Y72" s="409">
        <f>Y71</f>
        <v>0</v>
      </c>
      <c r="Z72" s="409">
        <f>Z71</f>
        <v>1</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6"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6"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5"/>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6" outlineLevel="1">
      <c r="A94" s="507"/>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5"/>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6"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v>662465.43999999994</v>
      </c>
      <c r="E102" s="293">
        <v>117589.22092890725</v>
      </c>
      <c r="F102" s="293">
        <v>117589.22092890725</v>
      </c>
      <c r="G102" s="293">
        <v>87207.976315980894</v>
      </c>
      <c r="H102" s="293">
        <v>87207.976315980894</v>
      </c>
      <c r="I102" s="293">
        <v>87207.976315980894</v>
      </c>
      <c r="J102" s="293">
        <v>17906.476511905996</v>
      </c>
      <c r="K102" s="293">
        <v>17906.476511905996</v>
      </c>
      <c r="L102" s="293">
        <v>17906.476511905996</v>
      </c>
      <c r="M102" s="293">
        <v>17906.476511905996</v>
      </c>
      <c r="N102" s="293">
        <v>12</v>
      </c>
      <c r="O102" s="293">
        <v>2.8904876000000006</v>
      </c>
      <c r="P102" s="293">
        <v>2.8904876000000006</v>
      </c>
      <c r="Q102" s="293">
        <v>2.8904876000000006</v>
      </c>
      <c r="R102" s="293">
        <v>2.8904876000000006</v>
      </c>
      <c r="S102" s="293">
        <v>2.8904876000000006</v>
      </c>
      <c r="T102" s="293">
        <v>2.8904876000000006</v>
      </c>
      <c r="U102" s="293">
        <v>2.8904876000000006</v>
      </c>
      <c r="V102" s="293">
        <v>2.8904876000000006</v>
      </c>
      <c r="W102" s="293">
        <v>2.8904876000000006</v>
      </c>
      <c r="X102" s="293">
        <v>2.8904876000000006</v>
      </c>
      <c r="Y102" s="408"/>
      <c r="Z102" s="408"/>
      <c r="AA102" s="408">
        <v>0.97</v>
      </c>
      <c r="AB102" s="408">
        <v>0.03</v>
      </c>
      <c r="AC102" s="408"/>
      <c r="AD102" s="408"/>
      <c r="AE102" s="413"/>
      <c r="AF102" s="413"/>
      <c r="AG102" s="413"/>
      <c r="AH102" s="413"/>
      <c r="AI102" s="413"/>
      <c r="AJ102" s="413"/>
      <c r="AK102" s="413"/>
      <c r="AL102" s="413"/>
      <c r="AM102" s="294">
        <f>SUM(Y102:AL102)</f>
        <v>1</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0.97</v>
      </c>
      <c r="AB103" s="409">
        <f t="shared" si="25"/>
        <v>0.03</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v>475.38900000000001</v>
      </c>
      <c r="E105" s="293">
        <v>475.389209560035</v>
      </c>
      <c r="F105" s="293">
        <v>475.389209560035</v>
      </c>
      <c r="G105" s="293">
        <v>475.389209560035</v>
      </c>
      <c r="H105" s="293">
        <v>475.389209560035</v>
      </c>
      <c r="I105" s="293">
        <v>475.389209560035</v>
      </c>
      <c r="J105" s="293">
        <v>475.389209560035</v>
      </c>
      <c r="K105" s="293">
        <v>475.389209560035</v>
      </c>
      <c r="L105" s="293">
        <v>475.389209560035</v>
      </c>
      <c r="M105" s="293">
        <v>475.389209560035</v>
      </c>
      <c r="N105" s="293">
        <v>12</v>
      </c>
      <c r="O105" s="293"/>
      <c r="P105" s="293"/>
      <c r="Q105" s="293"/>
      <c r="R105" s="293"/>
      <c r="S105" s="293"/>
      <c r="T105" s="293"/>
      <c r="U105" s="293"/>
      <c r="V105" s="293"/>
      <c r="W105" s="293"/>
      <c r="X105" s="293"/>
      <c r="Y105" s="408"/>
      <c r="Z105" s="408">
        <v>1</v>
      </c>
      <c r="AA105" s="408"/>
      <c r="AB105" s="408"/>
      <c r="AC105" s="408"/>
      <c r="AD105" s="408"/>
      <c r="AE105" s="413"/>
      <c r="AF105" s="413"/>
      <c r="AG105" s="413"/>
      <c r="AH105" s="413"/>
      <c r="AI105" s="413"/>
      <c r="AJ105" s="413"/>
      <c r="AK105" s="413"/>
      <c r="AL105" s="413"/>
      <c r="AM105" s="294">
        <f>SUM(Y105:AL105)</f>
        <v>1</v>
      </c>
    </row>
    <row r="106" spans="1:39" s="281" customFormat="1" ht="15" outlineLevel="1">
      <c r="A106" s="506"/>
      <c r="B106" s="313" t="s">
        <v>214</v>
      </c>
      <c r="C106" s="289" t="s">
        <v>163</v>
      </c>
      <c r="D106" s="293"/>
      <c r="E106" s="293"/>
      <c r="F106" s="293"/>
      <c r="G106" s="293"/>
      <c r="H106" s="293"/>
      <c r="I106" s="293"/>
      <c r="J106" s="293"/>
      <c r="K106" s="293"/>
      <c r="L106" s="293"/>
      <c r="M106" s="293" t="s">
        <v>738</v>
      </c>
      <c r="N106" s="293">
        <f>N105</f>
        <v>12</v>
      </c>
      <c r="O106" s="293"/>
      <c r="P106" s="293"/>
      <c r="Q106" s="293"/>
      <c r="R106" s="293"/>
      <c r="S106" s="293"/>
      <c r="T106" s="293"/>
      <c r="U106" s="293"/>
      <c r="V106" s="293"/>
      <c r="W106" s="293"/>
      <c r="X106" s="293"/>
      <c r="Y106" s="409">
        <f>Y105</f>
        <v>0</v>
      </c>
      <c r="Z106" s="409">
        <f>Z105</f>
        <v>1</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6" outlineLevel="1">
      <c r="A107" s="509"/>
      <c r="B107" s="321"/>
      <c r="C107" s="298"/>
      <c r="D107" s="758"/>
      <c r="E107" s="758"/>
      <c r="F107" s="758"/>
      <c r="G107" s="758"/>
      <c r="H107" s="758"/>
      <c r="I107" s="758"/>
      <c r="J107" s="758"/>
      <c r="K107" s="758"/>
      <c r="L107" s="758"/>
      <c r="M107" s="758"/>
      <c r="N107" s="763"/>
      <c r="O107" s="758"/>
      <c r="P107" s="758"/>
      <c r="Q107" s="758"/>
      <c r="R107" s="758"/>
      <c r="S107" s="758"/>
      <c r="T107" s="758"/>
      <c r="U107" s="758"/>
      <c r="V107" s="758"/>
      <c r="W107" s="758"/>
      <c r="X107" s="758"/>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289"/>
      <c r="Z116" s="410"/>
      <c r="AA116" s="410"/>
      <c r="AB116" s="410"/>
      <c r="AC116" s="410"/>
      <c r="AD116" s="410"/>
      <c r="AE116" s="414"/>
      <c r="AF116" s="414"/>
      <c r="AG116" s="414"/>
      <c r="AH116" s="414"/>
      <c r="AI116" s="414"/>
      <c r="AJ116" s="414"/>
      <c r="AK116" s="414"/>
      <c r="AL116" s="414"/>
      <c r="AM116" s="311"/>
    </row>
    <row r="117" spans="1:39" s="281" customFormat="1" ht="15.6" outlineLevel="1">
      <c r="A117" s="506"/>
      <c r="B117" s="286" t="s">
        <v>489</v>
      </c>
      <c r="C117" s="289"/>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6">
      <c r="A127" s="506"/>
      <c r="B127" s="325" t="s">
        <v>237</v>
      </c>
      <c r="C127" s="326"/>
      <c r="D127" s="326">
        <f>SUM(D22:D125)</f>
        <v>1243555.9443534531</v>
      </c>
      <c r="E127" s="326"/>
      <c r="F127" s="326"/>
      <c r="G127" s="326"/>
      <c r="H127" s="326"/>
      <c r="I127" s="326"/>
      <c r="J127" s="326"/>
      <c r="K127" s="326"/>
      <c r="L127" s="326"/>
      <c r="M127" s="326"/>
      <c r="N127" s="326"/>
      <c r="O127" s="326">
        <f>SUM(O22:O125)</f>
        <v>150.42281465552705</v>
      </c>
      <c r="P127" s="326"/>
      <c r="Q127" s="326"/>
      <c r="R127" s="326"/>
      <c r="S127" s="326"/>
      <c r="T127" s="326"/>
      <c r="U127" s="326"/>
      <c r="V127" s="326"/>
      <c r="W127" s="326"/>
      <c r="X127" s="326"/>
      <c r="Y127" s="327">
        <f>IF(Y21="kWh",SUMPRODUCT(D22:D125,Y22:Y125))</f>
        <v>163318.21311655303</v>
      </c>
      <c r="Z127" s="327">
        <f>IF(Z21="kWh",SUMPRODUCT(D22:D125,Z22:Z125))</f>
        <v>417772.29123690026</v>
      </c>
      <c r="AA127" s="327">
        <f>IF(AA21="kW",SUMPRODUCT(N22:N125,O22:O125,AA22:AA125),SUMPRODUCT(D22:D125,AA22:AA125))</f>
        <v>33.64527566400001</v>
      </c>
      <c r="AB127" s="327">
        <f>IF(AB21="kW",SUMPRODUCT(N22:N125,O22:O125,AB22:AB125),SUMPRODUCT(D22:D125,AB22:AB125))</f>
        <v>1.0405755360000002</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6">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6">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6">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163318.21356382268</v>
      </c>
      <c r="Z135" s="289">
        <f>SUMPRODUCT(E22:E125,Z22:Z125)</f>
        <v>417150.29126912268</v>
      </c>
      <c r="AA135" s="289">
        <f>IF(AA21="kW",SUMPRODUCT(N22:N125,P22:P125,AA22:AA125),SUMPRODUCT(E22:E125,AA22:AA125))</f>
        <v>33.64527566400001</v>
      </c>
      <c r="AB135" s="289">
        <f>IF(AB21="kW",SUMPRODUCT(N22:N125,P22:P125,AB22:AB125),SUMPRODUCT(E22:E125,AB22:AB125))</f>
        <v>1.0405755360000002</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163318.21356382268</v>
      </c>
      <c r="Z136" s="289">
        <f>SUMPRODUCT(F22:F125,Z22:Z125)</f>
        <v>417150.29126912268</v>
      </c>
      <c r="AA136" s="289">
        <f>IF(AA21="kW",SUMPRODUCT(N22:N125,Q22:Q125,AA22:AA125),SUMPRODUCT(F22:F125,AA22:AA125))</f>
        <v>33.64527566400001</v>
      </c>
      <c r="AB136" s="289">
        <f>IF(AB21="kW",SUMPRODUCT(N22:N125,Q22:Q125,AB22:AB125),SUMPRODUCT(F22:F125,AB22:AB125))</f>
        <v>1.0405755360000002</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163318.21356382268</v>
      </c>
      <c r="Z137" s="289">
        <f>SUMPRODUCT(G22:G125,Z22:Z125)</f>
        <v>386769.04665619635</v>
      </c>
      <c r="AA137" s="289">
        <f>IF(AA21="kW",SUMPRODUCT(N22:N125,R22:R125,AA22:AA125),SUMPRODUCT(G22:G125,AA22:AA125))</f>
        <v>33.64527566400001</v>
      </c>
      <c r="AB137" s="289">
        <f>IF(AB21="kW",SUMPRODUCT(N22:N125,R22:R125,AB22:AB125),SUMPRODUCT(G22:G125,AB22:AB125))</f>
        <v>1.0405755360000002</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162472.69709911093</v>
      </c>
      <c r="Z138" s="289">
        <f>SUMPRODUCT(H22:H125,Z22:Z125)</f>
        <v>386769.04665619635</v>
      </c>
      <c r="AA138" s="289">
        <f>IF(AA21="kW",SUMPRODUCT(N22:N125,S22:S125,AA22:AA125),SUMPRODUCT(H22:H125,AA22:AA125))</f>
        <v>33.64527566400001</v>
      </c>
      <c r="AB138" s="289">
        <f>IF(AB21="kW",SUMPRODUCT(N22:N125,S22:S125,AB22:AB125),SUMPRODUCT(H22:H125,AB22:AB125))</f>
        <v>1.0405755360000002</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148644.28313470868</v>
      </c>
      <c r="Z139" s="289">
        <f>SUMPRODUCT(I22:I125,Z22:Z125)</f>
        <v>384139.00474078197</v>
      </c>
      <c r="AA139" s="289">
        <f>IF(AA21="kW",SUMPRODUCT(N22:N125,T22:T125,AA22:AA125),SUMPRODUCT(I22:I125,AA22:AA125))</f>
        <v>33.64527566400001</v>
      </c>
      <c r="AB139" s="289">
        <f>IF(AB21="kW",SUMPRODUCT(N22:N125,T22:T125,AB22:AB125),SUMPRODUCT(I22:I125,AB22:AB125))</f>
        <v>1.0405755360000002</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116215.77689842884</v>
      </c>
      <c r="Z140" s="289">
        <f>SUMPRODUCT(J22:J125,Z22:Z125)</f>
        <v>314837.50493670709</v>
      </c>
      <c r="AA140" s="289">
        <f>IF(AA21="kW",SUMPRODUCT(N22:N125,U22:U125,AA22:AA125),SUMPRODUCT(J22:J125,AA22:AA125))</f>
        <v>33.64527566400001</v>
      </c>
      <c r="AB140" s="289">
        <f>IF(AB21="kW",SUMPRODUCT(N22:N125,U22:U125,AB22:AB125),SUMPRODUCT(J22:J125,AB22:AB125))</f>
        <v>1.0405755360000002</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105711.68685423801</v>
      </c>
      <c r="Z141" s="289">
        <f>SUMPRODUCT(K22:K125,Z22:Z125)</f>
        <v>314837.50493670709</v>
      </c>
      <c r="AA141" s="289">
        <f>IF(AA21="kW",SUMPRODUCT(N22:N125,V22:V125,AA22:AA125),SUMPRODUCT(K22:K125,AA22:AA125))</f>
        <v>33.64527566400001</v>
      </c>
      <c r="AB141" s="289">
        <f>IF(AB21="kW",SUMPRODUCT(N22:N125,V22:V125,AB22:AB125),SUMPRODUCT(K22:K125,AB22:AB125))</f>
        <v>1.0405755360000002</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104493.16213423536</v>
      </c>
      <c r="Z142" s="289">
        <f>SUMPRODUCT(L22:L125,Z22:Z125)</f>
        <v>314837.50493670709</v>
      </c>
      <c r="AA142" s="289">
        <f>IF(AA21="kW",SUMPRODUCT(N22:N125,W22:W125,AA22:AA125),SUMPRODUCT(L22:L125,AA22:AA125))</f>
        <v>33.64527566400001</v>
      </c>
      <c r="AB142" s="289">
        <f>IF(AB21="kW",SUMPRODUCT(N22:N125,W22:W125,AB22:AB125),SUMPRODUCT(L22:L125,AB22:AB125))</f>
        <v>1.0405755360000002</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113951.74329056974</v>
      </c>
      <c r="Z143" s="324">
        <f>SUMPRODUCT(M22:M125,Z22:Z125)</f>
        <v>314837.50493670709</v>
      </c>
      <c r="AA143" s="324">
        <f>IF(AA21="kW",SUMPRODUCT(N22:N125,X22:X125,AA22:AA125),SUMPRODUCT(M22:M125,AA22:AA125))</f>
        <v>33.64527566400001</v>
      </c>
      <c r="AB143" s="324">
        <f>IF(AB21="kW",SUMPRODUCT(N22:N125,X22:X125,AB22:AB125),SUMPRODUCT(M22:M125, AB22:AB125))</f>
        <v>1.0405755360000002</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584</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6">
      <c r="B146" s="278" t="s">
        <v>242</v>
      </c>
      <c r="C146" s="279"/>
      <c r="D146" s="587" t="s">
        <v>525</v>
      </c>
      <c r="F146" s="587"/>
      <c r="O146" s="279"/>
      <c r="Y146" s="268"/>
      <c r="Z146" s="265"/>
      <c r="AA146" s="265"/>
      <c r="AB146" s="265"/>
      <c r="AC146" s="265"/>
      <c r="AD146" s="265"/>
      <c r="AE146" s="265"/>
      <c r="AF146" s="265"/>
      <c r="AG146" s="265"/>
      <c r="AH146" s="265"/>
      <c r="AI146" s="265"/>
      <c r="AJ146" s="265"/>
      <c r="AK146" s="265"/>
      <c r="AL146" s="265"/>
      <c r="AM146" s="280"/>
    </row>
    <row r="147" spans="1:39" ht="34.5" customHeight="1">
      <c r="B147" s="847" t="s">
        <v>211</v>
      </c>
      <c r="C147" s="849" t="s">
        <v>33</v>
      </c>
      <c r="D147" s="282" t="s">
        <v>421</v>
      </c>
      <c r="E147" s="851" t="s">
        <v>209</v>
      </c>
      <c r="F147" s="852"/>
      <c r="G147" s="852"/>
      <c r="H147" s="852"/>
      <c r="I147" s="852"/>
      <c r="J147" s="852"/>
      <c r="K147" s="852"/>
      <c r="L147" s="852"/>
      <c r="M147" s="853"/>
      <c r="N147" s="857" t="s">
        <v>213</v>
      </c>
      <c r="O147" s="282" t="s">
        <v>422</v>
      </c>
      <c r="P147" s="851" t="s">
        <v>212</v>
      </c>
      <c r="Q147" s="852"/>
      <c r="R147" s="852"/>
      <c r="S147" s="852"/>
      <c r="T147" s="852"/>
      <c r="U147" s="852"/>
      <c r="V147" s="852"/>
      <c r="W147" s="852"/>
      <c r="X147" s="853"/>
      <c r="Y147" s="854" t="s">
        <v>243</v>
      </c>
      <c r="Z147" s="855"/>
      <c r="AA147" s="855"/>
      <c r="AB147" s="855"/>
      <c r="AC147" s="855"/>
      <c r="AD147" s="855"/>
      <c r="AE147" s="855"/>
      <c r="AF147" s="855"/>
      <c r="AG147" s="855"/>
      <c r="AH147" s="855"/>
      <c r="AI147" s="855"/>
      <c r="AJ147" s="855"/>
      <c r="AK147" s="855"/>
      <c r="AL147" s="855"/>
      <c r="AM147" s="856"/>
    </row>
    <row r="148" spans="1:39" ht="60.75" customHeight="1">
      <c r="B148" s="848"/>
      <c r="C148" s="850"/>
      <c r="D148" s="283">
        <v>2012</v>
      </c>
      <c r="E148" s="283">
        <v>2013</v>
      </c>
      <c r="F148" s="283">
        <v>2014</v>
      </c>
      <c r="G148" s="283">
        <v>2015</v>
      </c>
      <c r="H148" s="283">
        <v>2016</v>
      </c>
      <c r="I148" s="283">
        <v>2017</v>
      </c>
      <c r="J148" s="283">
        <v>2018</v>
      </c>
      <c r="K148" s="283">
        <v>2019</v>
      </c>
      <c r="L148" s="283">
        <v>2020</v>
      </c>
      <c r="M148" s="283">
        <v>2021</v>
      </c>
      <c r="N148" s="858"/>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General Service &lt; 50 kW</v>
      </c>
      <c r="AA148" s="283" t="str">
        <f>'1.  LRAMVA Summary'!F52</f>
        <v>General Service 50 to 2999 kW</v>
      </c>
      <c r="AB148" s="283" t="str">
        <f>'1.  LRAMVA Summary'!G52</f>
        <v>General Service 3000-4999 kW</v>
      </c>
      <c r="AC148" s="283" t="str">
        <f>'1.  LRAMVA Summary'!H52</f>
        <v>Unmetered Scattered Load</v>
      </c>
      <c r="AD148" s="283" t="str">
        <f>'1.  LRAMVA Summary'!I52</f>
        <v>Sentinel Lighting</v>
      </c>
      <c r="AE148" s="283" t="str">
        <f>'1.  LRAMVA Summary'!J52</f>
        <v xml:space="preserve">Street Lighting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kWh</v>
      </c>
      <c r="AD149" s="289" t="str">
        <f>'1.  LRAMVA Summary'!I53</f>
        <v>kW</v>
      </c>
      <c r="AE149" s="289" t="str">
        <f>'1.  LRAMVA Summary'!J53</f>
        <v>kW</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v>29799.859107336903</v>
      </c>
      <c r="E150" s="293">
        <v>29799.859107336903</v>
      </c>
      <c r="F150" s="293">
        <v>29799.859107336903</v>
      </c>
      <c r="G150" s="293">
        <v>29594.888997336904</v>
      </c>
      <c r="H150" s="293">
        <v>17191.476653999976</v>
      </c>
      <c r="I150" s="293">
        <v>0</v>
      </c>
      <c r="J150" s="293">
        <v>0</v>
      </c>
      <c r="K150" s="293">
        <v>0</v>
      </c>
      <c r="L150" s="293">
        <v>0</v>
      </c>
      <c r="M150" s="293">
        <v>0</v>
      </c>
      <c r="N150" s="758"/>
      <c r="O150" s="293">
        <v>4.6747701263870791</v>
      </c>
      <c r="P150" s="293">
        <v>4.6747701263870791</v>
      </c>
      <c r="Q150" s="293">
        <v>4.6747701263870791</v>
      </c>
      <c r="R150" s="293">
        <v>4.4455623021455004</v>
      </c>
      <c r="S150" s="293">
        <v>2.2603305944096865</v>
      </c>
      <c r="T150" s="293">
        <v>0</v>
      </c>
      <c r="U150" s="293">
        <v>0</v>
      </c>
      <c r="V150" s="293">
        <v>0</v>
      </c>
      <c r="W150" s="293">
        <v>0</v>
      </c>
      <c r="X150" s="293">
        <v>0</v>
      </c>
      <c r="Y150" s="766">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759"/>
      <c r="O151" s="293"/>
      <c r="P151" s="293"/>
      <c r="Q151" s="293"/>
      <c r="R151" s="293"/>
      <c r="S151" s="293"/>
      <c r="T151" s="293"/>
      <c r="U151" s="293"/>
      <c r="V151" s="293"/>
      <c r="W151" s="293"/>
      <c r="X151" s="293"/>
      <c r="Y151" s="767">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6" outlineLevel="1">
      <c r="A152" s="508"/>
      <c r="B152" s="296"/>
      <c r="C152" s="297"/>
      <c r="D152" s="760"/>
      <c r="E152" s="760"/>
      <c r="F152" s="760"/>
      <c r="G152" s="760"/>
      <c r="H152" s="760"/>
      <c r="I152" s="760"/>
      <c r="J152" s="760"/>
      <c r="K152" s="760"/>
      <c r="L152" s="760"/>
      <c r="M152" s="760"/>
      <c r="N152" s="301"/>
      <c r="O152" s="760"/>
      <c r="P152" s="760"/>
      <c r="Q152" s="760"/>
      <c r="R152" s="760"/>
      <c r="S152" s="760"/>
      <c r="T152" s="760"/>
      <c r="U152" s="760"/>
      <c r="V152" s="760"/>
      <c r="W152" s="760"/>
      <c r="X152" s="760"/>
      <c r="Y152" s="768"/>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v>10401.994531489752</v>
      </c>
      <c r="E153" s="293">
        <v>10401.994531489752</v>
      </c>
      <c r="F153" s="293">
        <v>10401.994531489752</v>
      </c>
      <c r="G153" s="293">
        <v>10171.71651026311</v>
      </c>
      <c r="H153" s="293">
        <v>0</v>
      </c>
      <c r="I153" s="293">
        <v>0</v>
      </c>
      <c r="J153" s="293">
        <v>0</v>
      </c>
      <c r="K153" s="293">
        <v>0</v>
      </c>
      <c r="L153" s="293">
        <v>0</v>
      </c>
      <c r="M153" s="293">
        <v>0</v>
      </c>
      <c r="N153" s="758"/>
      <c r="O153" s="293">
        <v>5.9621433412411822</v>
      </c>
      <c r="P153" s="293">
        <v>5.9621433412411822</v>
      </c>
      <c r="Q153" s="293">
        <v>5.9621433412411822</v>
      </c>
      <c r="R153" s="293">
        <v>5.7046349454267133</v>
      </c>
      <c r="S153" s="293">
        <v>0</v>
      </c>
      <c r="T153" s="293">
        <v>0</v>
      </c>
      <c r="U153" s="293">
        <v>0</v>
      </c>
      <c r="V153" s="293">
        <v>0</v>
      </c>
      <c r="W153" s="293">
        <v>0</v>
      </c>
      <c r="X153" s="293">
        <v>0</v>
      </c>
      <c r="Y153" s="766">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759"/>
      <c r="O154" s="293"/>
      <c r="P154" s="293"/>
      <c r="Q154" s="293"/>
      <c r="R154" s="293"/>
      <c r="S154" s="293"/>
      <c r="T154" s="293"/>
      <c r="U154" s="293"/>
      <c r="V154" s="293"/>
      <c r="W154" s="293"/>
      <c r="X154" s="293"/>
      <c r="Y154" s="767">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6" outlineLevel="1">
      <c r="A155" s="508"/>
      <c r="B155" s="296"/>
      <c r="C155" s="297"/>
      <c r="D155" s="761"/>
      <c r="E155" s="761"/>
      <c r="F155" s="761"/>
      <c r="G155" s="761"/>
      <c r="H155" s="761"/>
      <c r="I155" s="761"/>
      <c r="J155" s="761"/>
      <c r="K155" s="761"/>
      <c r="L155" s="761"/>
      <c r="M155" s="761"/>
      <c r="N155" s="301"/>
      <c r="O155" s="761"/>
      <c r="P155" s="761"/>
      <c r="Q155" s="761"/>
      <c r="R155" s="761"/>
      <c r="S155" s="761"/>
      <c r="T155" s="761"/>
      <c r="U155" s="761"/>
      <c r="V155" s="761"/>
      <c r="W155" s="761"/>
      <c r="X155" s="761"/>
      <c r="Y155" s="768"/>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v>51118.478322377516</v>
      </c>
      <c r="E156" s="293">
        <v>51118.478322377516</v>
      </c>
      <c r="F156" s="293">
        <v>51118.478322377516</v>
      </c>
      <c r="G156" s="293">
        <v>51118.478322377516</v>
      </c>
      <c r="H156" s="293">
        <v>51118.478322377516</v>
      </c>
      <c r="I156" s="293">
        <v>51118.478322377516</v>
      </c>
      <c r="J156" s="293">
        <v>51118.478322377516</v>
      </c>
      <c r="K156" s="293">
        <v>51118.478322377516</v>
      </c>
      <c r="L156" s="293">
        <v>51118.478322377516</v>
      </c>
      <c r="M156" s="293">
        <v>51118.478322377516</v>
      </c>
      <c r="N156" s="758"/>
      <c r="O156" s="293">
        <v>27.831462150652541</v>
      </c>
      <c r="P156" s="293">
        <v>27.831462150652541</v>
      </c>
      <c r="Q156" s="293">
        <v>27.831462150652541</v>
      </c>
      <c r="R156" s="293">
        <v>27.831462150652541</v>
      </c>
      <c r="S156" s="293">
        <v>27.831462150652541</v>
      </c>
      <c r="T156" s="293">
        <v>27.831462150652541</v>
      </c>
      <c r="U156" s="293">
        <v>27.831462150652541</v>
      </c>
      <c r="V156" s="293">
        <v>27.831462150652541</v>
      </c>
      <c r="W156" s="293">
        <v>27.831462150652541</v>
      </c>
      <c r="X156" s="293">
        <v>27.831462150652541</v>
      </c>
      <c r="Y156" s="766">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v>1103.586749091</v>
      </c>
      <c r="E157" s="293">
        <v>1103.586749091</v>
      </c>
      <c r="F157" s="293">
        <v>1103.586749091</v>
      </c>
      <c r="G157" s="293">
        <v>1103.586749091</v>
      </c>
      <c r="H157" s="293">
        <v>1103.586749091</v>
      </c>
      <c r="I157" s="293">
        <v>1103.586749091</v>
      </c>
      <c r="J157" s="293">
        <v>1103.586749091</v>
      </c>
      <c r="K157" s="293">
        <v>1103.586749091</v>
      </c>
      <c r="L157" s="293">
        <v>1103.586749091</v>
      </c>
      <c r="M157" s="293">
        <v>1103.586749091</v>
      </c>
      <c r="N157" s="759"/>
      <c r="O157" s="293">
        <v>0.50126279100000004</v>
      </c>
      <c r="P157" s="293">
        <v>0.50126279100000004</v>
      </c>
      <c r="Q157" s="293">
        <v>0.50126279100000004</v>
      </c>
      <c r="R157" s="293">
        <v>0.50126279100000004</v>
      </c>
      <c r="S157" s="293">
        <v>0.50126279100000004</v>
      </c>
      <c r="T157" s="293">
        <v>0.50126279100000004</v>
      </c>
      <c r="U157" s="293">
        <v>0.50126279100000004</v>
      </c>
      <c r="V157" s="293">
        <v>0.50126279100000004</v>
      </c>
      <c r="W157" s="293">
        <v>0.50126279100000004</v>
      </c>
      <c r="X157" s="293">
        <v>0.50126279100000004</v>
      </c>
      <c r="Y157" s="767">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758"/>
      <c r="E158" s="758"/>
      <c r="F158" s="758"/>
      <c r="G158" s="758"/>
      <c r="H158" s="758"/>
      <c r="I158" s="758"/>
      <c r="J158" s="758"/>
      <c r="K158" s="758"/>
      <c r="L158" s="758"/>
      <c r="M158" s="758"/>
      <c r="N158" s="281"/>
      <c r="O158" s="758"/>
      <c r="P158" s="758"/>
      <c r="Q158" s="758"/>
      <c r="R158" s="758"/>
      <c r="S158" s="758"/>
      <c r="T158" s="758"/>
      <c r="U158" s="758"/>
      <c r="V158" s="758"/>
      <c r="W158" s="758"/>
      <c r="X158" s="758"/>
      <c r="Y158" s="768"/>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v>1578.8769418256752</v>
      </c>
      <c r="E159" s="293">
        <v>1578.8769418256752</v>
      </c>
      <c r="F159" s="293">
        <v>1578.8769418256752</v>
      </c>
      <c r="G159" s="293">
        <v>1578.8769418256752</v>
      </c>
      <c r="H159" s="293">
        <v>1555.1567007781414</v>
      </c>
      <c r="I159" s="293">
        <v>1555.1567007781414</v>
      </c>
      <c r="J159" s="293">
        <v>732.31800376811714</v>
      </c>
      <c r="K159" s="293">
        <v>728.27631850581042</v>
      </c>
      <c r="L159" s="293">
        <v>728.27631850581042</v>
      </c>
      <c r="M159" s="293">
        <v>728.27631850581042</v>
      </c>
      <c r="N159" s="758"/>
      <c r="O159" s="293">
        <v>0.26018977357492912</v>
      </c>
      <c r="P159" s="293">
        <v>0.26018977357492912</v>
      </c>
      <c r="Q159" s="293">
        <v>0.26018977357492912</v>
      </c>
      <c r="R159" s="293">
        <v>0.26018977357492912</v>
      </c>
      <c r="S159" s="293">
        <v>0.25909145643727438</v>
      </c>
      <c r="T159" s="293">
        <v>0.25909145643727438</v>
      </c>
      <c r="U159" s="293">
        <v>0.22099159730681431</v>
      </c>
      <c r="V159" s="293">
        <v>0.22053021771066059</v>
      </c>
      <c r="W159" s="293">
        <v>0.22053021771066059</v>
      </c>
      <c r="X159" s="293">
        <v>0.22053021771066059</v>
      </c>
      <c r="Y159" s="766">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759"/>
      <c r="O160" s="293"/>
      <c r="P160" s="293"/>
      <c r="Q160" s="293"/>
      <c r="R160" s="293"/>
      <c r="S160" s="293"/>
      <c r="T160" s="293"/>
      <c r="U160" s="293"/>
      <c r="V160" s="293"/>
      <c r="W160" s="293"/>
      <c r="X160" s="293"/>
      <c r="Y160" s="767">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761"/>
      <c r="E161" s="761"/>
      <c r="F161" s="761"/>
      <c r="G161" s="761"/>
      <c r="H161" s="761"/>
      <c r="I161" s="761"/>
      <c r="J161" s="761"/>
      <c r="K161" s="761"/>
      <c r="L161" s="761"/>
      <c r="M161" s="761"/>
      <c r="N161" s="758"/>
      <c r="O161" s="761"/>
      <c r="P161" s="761"/>
      <c r="Q161" s="761"/>
      <c r="R161" s="761"/>
      <c r="S161" s="761"/>
      <c r="T161" s="761"/>
      <c r="U161" s="761"/>
      <c r="V161" s="761"/>
      <c r="W161" s="761"/>
      <c r="X161" s="761"/>
      <c r="Y161" s="768"/>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v>30242.391579478168</v>
      </c>
      <c r="E162" s="293">
        <v>30242.391579478168</v>
      </c>
      <c r="F162" s="293">
        <v>30242.391579478168</v>
      </c>
      <c r="G162" s="293">
        <v>30242.391579478168</v>
      </c>
      <c r="H162" s="293">
        <v>27185.986143470735</v>
      </c>
      <c r="I162" s="293">
        <v>22106.089822136713</v>
      </c>
      <c r="J162" s="293">
        <v>15078.620536396817</v>
      </c>
      <c r="K162" s="293">
        <v>15047.276854770762</v>
      </c>
      <c r="L162" s="293">
        <v>15047.276854770762</v>
      </c>
      <c r="M162" s="293">
        <v>7642.8715906810685</v>
      </c>
      <c r="N162" s="758"/>
      <c r="O162" s="293">
        <v>1.6712262382713652</v>
      </c>
      <c r="P162" s="293">
        <v>1.6712262382713652</v>
      </c>
      <c r="Q162" s="293">
        <v>1.6712262382713652</v>
      </c>
      <c r="R162" s="293">
        <v>1.6712262382713652</v>
      </c>
      <c r="S162" s="293">
        <v>1.5297056498734216</v>
      </c>
      <c r="T162" s="293">
        <v>1.2944914639783567</v>
      </c>
      <c r="U162" s="293">
        <v>0.96909890429048406</v>
      </c>
      <c r="V162" s="293">
        <v>0.96552085844276125</v>
      </c>
      <c r="W162" s="293">
        <v>0.96552085844276125</v>
      </c>
      <c r="X162" s="293">
        <v>0.62267505095733922</v>
      </c>
      <c r="Y162" s="766">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759"/>
      <c r="O163" s="293"/>
      <c r="P163" s="293"/>
      <c r="Q163" s="293"/>
      <c r="R163" s="293"/>
      <c r="S163" s="293"/>
      <c r="T163" s="293"/>
      <c r="U163" s="293"/>
      <c r="V163" s="293"/>
      <c r="W163" s="293"/>
      <c r="X163" s="293"/>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761"/>
      <c r="E164" s="761"/>
      <c r="F164" s="761"/>
      <c r="G164" s="761"/>
      <c r="H164" s="761"/>
      <c r="I164" s="761"/>
      <c r="J164" s="761"/>
      <c r="K164" s="761"/>
      <c r="L164" s="761"/>
      <c r="M164" s="761"/>
      <c r="N164" s="758"/>
      <c r="O164" s="761"/>
      <c r="P164" s="761"/>
      <c r="Q164" s="761"/>
      <c r="R164" s="761"/>
      <c r="S164" s="761"/>
      <c r="T164" s="761"/>
      <c r="U164" s="761"/>
      <c r="V164" s="761"/>
      <c r="W164" s="761"/>
      <c r="X164" s="761"/>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758"/>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759"/>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761"/>
      <c r="E167" s="761"/>
      <c r="F167" s="761"/>
      <c r="G167" s="761"/>
      <c r="H167" s="761"/>
      <c r="I167" s="761"/>
      <c r="J167" s="761"/>
      <c r="K167" s="761"/>
      <c r="L167" s="761"/>
      <c r="M167" s="761"/>
      <c r="N167" s="758"/>
      <c r="O167" s="761"/>
      <c r="P167" s="761"/>
      <c r="Q167" s="761"/>
      <c r="R167" s="761"/>
      <c r="S167" s="761"/>
      <c r="T167" s="761"/>
      <c r="U167" s="761"/>
      <c r="V167" s="761"/>
      <c r="W167" s="761"/>
      <c r="X167" s="761"/>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758"/>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758"/>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761"/>
      <c r="E170" s="761"/>
      <c r="F170" s="761"/>
      <c r="G170" s="761"/>
      <c r="H170" s="761"/>
      <c r="I170" s="761"/>
      <c r="J170" s="761"/>
      <c r="K170" s="761"/>
      <c r="L170" s="761"/>
      <c r="M170" s="761"/>
      <c r="N170" s="758"/>
      <c r="O170" s="761"/>
      <c r="P170" s="761"/>
      <c r="Q170" s="761"/>
      <c r="R170" s="761"/>
      <c r="S170" s="761"/>
      <c r="T170" s="761"/>
      <c r="U170" s="761"/>
      <c r="V170" s="761"/>
      <c r="W170" s="761"/>
      <c r="X170" s="761"/>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484</v>
      </c>
      <c r="C171" s="289" t="s">
        <v>25</v>
      </c>
      <c r="D171" s="293"/>
      <c r="E171" s="293"/>
      <c r="F171" s="293"/>
      <c r="G171" s="293"/>
      <c r="H171" s="293"/>
      <c r="I171" s="293"/>
      <c r="J171" s="293"/>
      <c r="K171" s="293"/>
      <c r="L171" s="293"/>
      <c r="M171" s="293"/>
      <c r="N171" s="758"/>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758"/>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761"/>
      <c r="E173" s="761"/>
      <c r="F173" s="761"/>
      <c r="G173" s="761"/>
      <c r="H173" s="761"/>
      <c r="I173" s="761"/>
      <c r="J173" s="761"/>
      <c r="K173" s="761"/>
      <c r="L173" s="761"/>
      <c r="M173" s="761"/>
      <c r="N173" s="758"/>
      <c r="O173" s="761"/>
      <c r="P173" s="761"/>
      <c r="Q173" s="761"/>
      <c r="R173" s="761"/>
      <c r="S173" s="761"/>
      <c r="T173" s="761"/>
      <c r="U173" s="761"/>
      <c r="V173" s="761"/>
      <c r="W173" s="761"/>
      <c r="X173" s="761"/>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758"/>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758"/>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0"/>
      <c r="Z176" s="410"/>
      <c r="AA176" s="410"/>
      <c r="AB176" s="410"/>
      <c r="AC176" s="410"/>
      <c r="AD176" s="410"/>
      <c r="AE176" s="410"/>
      <c r="AF176" s="410"/>
      <c r="AG176" s="410"/>
      <c r="AH176" s="410"/>
      <c r="AI176" s="410"/>
      <c r="AJ176" s="410"/>
      <c r="AK176" s="410"/>
      <c r="AL176" s="410"/>
      <c r="AM176" s="304"/>
    </row>
    <row r="177" spans="1:39" ht="15.6" outlineLevel="1">
      <c r="A177" s="507"/>
      <c r="B177" s="286" t="s">
        <v>8</v>
      </c>
      <c r="C177" s="287"/>
      <c r="D177" s="764"/>
      <c r="E177" s="764"/>
      <c r="F177" s="764"/>
      <c r="G177" s="764"/>
      <c r="H177" s="764"/>
      <c r="I177" s="764"/>
      <c r="J177" s="764"/>
      <c r="K177" s="764"/>
      <c r="L177" s="764"/>
      <c r="M177" s="764"/>
      <c r="N177" s="758"/>
      <c r="O177" s="764"/>
      <c r="P177" s="764"/>
      <c r="Q177" s="764"/>
      <c r="R177" s="764"/>
      <c r="S177" s="764"/>
      <c r="T177" s="764"/>
      <c r="U177" s="764"/>
      <c r="V177" s="764"/>
      <c r="W177" s="764"/>
      <c r="X177" s="764"/>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v>446895.0903469022</v>
      </c>
      <c r="E178" s="293">
        <v>392068.9569381926</v>
      </c>
      <c r="F178" s="293">
        <v>359802.09452725895</v>
      </c>
      <c r="G178" s="293">
        <v>220986.84811764886</v>
      </c>
      <c r="H178" s="293">
        <v>220986.84811764886</v>
      </c>
      <c r="I178" s="293">
        <v>212008.93936106437</v>
      </c>
      <c r="J178" s="293">
        <v>211680.12689116967</v>
      </c>
      <c r="K178" s="293">
        <v>211680.12689116967</v>
      </c>
      <c r="L178" s="293">
        <v>209995.76640378186</v>
      </c>
      <c r="M178" s="293">
        <v>205561.77044741344</v>
      </c>
      <c r="N178" s="293">
        <v>12</v>
      </c>
      <c r="O178" s="293">
        <v>132.98825537286092</v>
      </c>
      <c r="P178" s="293">
        <v>116.15077671298987</v>
      </c>
      <c r="Q178" s="293">
        <v>106.24140369164198</v>
      </c>
      <c r="R178" s="293">
        <v>64.101827696446364</v>
      </c>
      <c r="S178" s="293">
        <v>64.101827696446364</v>
      </c>
      <c r="T178" s="293">
        <v>61.38768796469931</v>
      </c>
      <c r="U178" s="293">
        <v>61.292286722161798</v>
      </c>
      <c r="V178" s="293">
        <v>61.292286722161798</v>
      </c>
      <c r="W178" s="293">
        <v>60.783082424663085</v>
      </c>
      <c r="X178" s="293">
        <v>59.496608332669901</v>
      </c>
      <c r="Y178" s="464"/>
      <c r="Z178" s="769">
        <v>0.79</v>
      </c>
      <c r="AA178" s="769">
        <v>0.21</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v>23905</v>
      </c>
      <c r="E179" s="293"/>
      <c r="F179" s="293"/>
      <c r="G179" s="293"/>
      <c r="H179" s="293"/>
      <c r="I179" s="293"/>
      <c r="J179" s="293"/>
      <c r="K179" s="293"/>
      <c r="L179" s="293"/>
      <c r="M179" s="293"/>
      <c r="N179" s="293">
        <f>N178</f>
        <v>12</v>
      </c>
      <c r="O179" s="293">
        <v>2</v>
      </c>
      <c r="P179" s="293"/>
      <c r="Q179" s="293"/>
      <c r="R179" s="293"/>
      <c r="S179" s="293"/>
      <c r="T179" s="293"/>
      <c r="U179" s="293"/>
      <c r="V179" s="293"/>
      <c r="W179" s="293"/>
      <c r="X179" s="293"/>
      <c r="Y179" s="409">
        <f>Y178</f>
        <v>0</v>
      </c>
      <c r="Z179" s="409">
        <f>Z178</f>
        <v>0.79</v>
      </c>
      <c r="AA179" s="409">
        <f t="shared" ref="AA179:AL179" si="46">AA178</f>
        <v>0.21</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765">
        <v>217952.96565182056</v>
      </c>
      <c r="E181" s="293">
        <v>217952.96565182033</v>
      </c>
      <c r="F181" s="293">
        <v>217952.96565182033</v>
      </c>
      <c r="G181" s="293">
        <v>129041.33292760338</v>
      </c>
      <c r="H181" s="293">
        <v>128750.75130022148</v>
      </c>
      <c r="I181" s="293">
        <v>22887.643729032225</v>
      </c>
      <c r="J181" s="293">
        <v>22887.643729032225</v>
      </c>
      <c r="K181" s="293">
        <v>22887.643729032225</v>
      </c>
      <c r="L181" s="293">
        <v>22887.643729032225</v>
      </c>
      <c r="M181" s="293">
        <v>22887.643729032225</v>
      </c>
      <c r="N181" s="293">
        <v>12</v>
      </c>
      <c r="O181" s="293">
        <v>56.344428164709662</v>
      </c>
      <c r="P181" s="293">
        <v>56.344428164709662</v>
      </c>
      <c r="Q181" s="293">
        <v>56.344428164709662</v>
      </c>
      <c r="R181" s="293">
        <v>35.267132128002928</v>
      </c>
      <c r="S181" s="293">
        <v>35.213215369312806</v>
      </c>
      <c r="T181" s="293">
        <v>5.6110153218480816</v>
      </c>
      <c r="U181" s="293">
        <v>5.6110153218480816</v>
      </c>
      <c r="V181" s="293">
        <v>5.6110153218480816</v>
      </c>
      <c r="W181" s="293">
        <v>5.6110153218480816</v>
      </c>
      <c r="X181" s="293">
        <v>5.6110153218480816</v>
      </c>
      <c r="Y181" s="413"/>
      <c r="Z181" s="466">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v>8562.6149561130005</v>
      </c>
      <c r="E182" s="293">
        <v>8562.6149561130005</v>
      </c>
      <c r="F182" s="293">
        <v>8562.6149561130005</v>
      </c>
      <c r="G182" s="293">
        <v>8562.6149561130005</v>
      </c>
      <c r="H182" s="293">
        <v>2835.784259866</v>
      </c>
      <c r="I182" s="293">
        <v>2835.784259866</v>
      </c>
      <c r="J182" s="293">
        <v>2835.784259866</v>
      </c>
      <c r="K182" s="293">
        <v>2835.784259866</v>
      </c>
      <c r="L182" s="293">
        <v>2835.784259866</v>
      </c>
      <c r="M182" s="293">
        <v>1458.200020213</v>
      </c>
      <c r="N182" s="293">
        <f>N181</f>
        <v>12</v>
      </c>
      <c r="O182" s="293">
        <v>2.377760345</v>
      </c>
      <c r="P182" s="293">
        <v>2.377760345</v>
      </c>
      <c r="Q182" s="293">
        <v>2.377760345</v>
      </c>
      <c r="R182" s="293">
        <v>2.377760345</v>
      </c>
      <c r="S182" s="293">
        <v>0.60638028700000002</v>
      </c>
      <c r="T182" s="293">
        <v>0.60638028700000002</v>
      </c>
      <c r="U182" s="293">
        <v>0.60638028700000002</v>
      </c>
      <c r="V182" s="293">
        <v>0.60638028700000002</v>
      </c>
      <c r="W182" s="293">
        <v>0.60638028700000002</v>
      </c>
      <c r="X182" s="293">
        <v>0.465591845</v>
      </c>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762"/>
      <c r="E186" s="762"/>
      <c r="F186" s="762"/>
      <c r="G186" s="762"/>
      <c r="H186" s="762"/>
      <c r="I186" s="762"/>
      <c r="J186" s="762"/>
      <c r="K186" s="762"/>
      <c r="L186" s="762"/>
      <c r="M186" s="762"/>
      <c r="N186" s="758"/>
      <c r="O186" s="762"/>
      <c r="P186" s="762"/>
      <c r="Q186" s="762"/>
      <c r="R186" s="762"/>
      <c r="S186" s="762"/>
      <c r="T186" s="762"/>
      <c r="U186" s="762"/>
      <c r="V186" s="762"/>
      <c r="W186" s="762"/>
      <c r="X186" s="762"/>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762"/>
      <c r="E189" s="762"/>
      <c r="F189" s="762"/>
      <c r="G189" s="762"/>
      <c r="H189" s="762"/>
      <c r="I189" s="762"/>
      <c r="J189" s="762"/>
      <c r="K189" s="762"/>
      <c r="L189" s="762"/>
      <c r="M189" s="762"/>
      <c r="N189" s="758"/>
      <c r="O189" s="762"/>
      <c r="P189" s="762"/>
      <c r="Q189" s="762"/>
      <c r="R189" s="762"/>
      <c r="S189" s="762"/>
      <c r="T189" s="762"/>
      <c r="U189" s="762"/>
      <c r="V189" s="762"/>
      <c r="W189" s="762"/>
      <c r="X189" s="762"/>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762"/>
      <c r="E192" s="762"/>
      <c r="F192" s="762"/>
      <c r="G192" s="762"/>
      <c r="H192" s="762"/>
      <c r="I192" s="762"/>
      <c r="J192" s="762"/>
      <c r="K192" s="762"/>
      <c r="L192" s="762"/>
      <c r="M192" s="762"/>
      <c r="N192" s="758"/>
      <c r="O192" s="762"/>
      <c r="P192" s="762"/>
      <c r="Q192" s="762"/>
      <c r="R192" s="762"/>
      <c r="S192" s="762"/>
      <c r="T192" s="762"/>
      <c r="U192" s="762"/>
      <c r="V192" s="762"/>
      <c r="W192" s="762"/>
      <c r="X192" s="762"/>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485</v>
      </c>
      <c r="C193" s="289" t="s">
        <v>25</v>
      </c>
      <c r="D193" s="293"/>
      <c r="E193" s="293"/>
      <c r="F193" s="293"/>
      <c r="G193" s="293"/>
      <c r="H193" s="293"/>
      <c r="I193" s="293"/>
      <c r="J193" s="293"/>
      <c r="K193" s="293"/>
      <c r="L193" s="293"/>
      <c r="M193" s="293"/>
      <c r="N193" s="758"/>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758"/>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762"/>
      <c r="E195" s="762"/>
      <c r="F195" s="762"/>
      <c r="G195" s="762"/>
      <c r="H195" s="762"/>
      <c r="I195" s="762"/>
      <c r="J195" s="762"/>
      <c r="K195" s="762"/>
      <c r="L195" s="762"/>
      <c r="M195" s="762"/>
      <c r="N195" s="758"/>
      <c r="O195" s="762"/>
      <c r="P195" s="762"/>
      <c r="Q195" s="762"/>
      <c r="R195" s="762"/>
      <c r="S195" s="762"/>
      <c r="T195" s="762"/>
      <c r="U195" s="762"/>
      <c r="V195" s="762"/>
      <c r="W195" s="762"/>
      <c r="X195" s="762"/>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486</v>
      </c>
      <c r="C196" s="289" t="s">
        <v>25</v>
      </c>
      <c r="D196" s="293"/>
      <c r="E196" s="293"/>
      <c r="F196" s="293"/>
      <c r="G196" s="293"/>
      <c r="H196" s="293"/>
      <c r="I196" s="293"/>
      <c r="J196" s="293"/>
      <c r="K196" s="293"/>
      <c r="L196" s="293"/>
      <c r="M196" s="293"/>
      <c r="N196" s="758"/>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758"/>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762"/>
      <c r="E198" s="762"/>
      <c r="F198" s="762"/>
      <c r="G198" s="762"/>
      <c r="H198" s="762"/>
      <c r="I198" s="762"/>
      <c r="J198" s="762"/>
      <c r="K198" s="762"/>
      <c r="L198" s="762"/>
      <c r="M198" s="762"/>
      <c r="N198" s="758"/>
      <c r="O198" s="762"/>
      <c r="P198" s="762"/>
      <c r="Q198" s="762"/>
      <c r="R198" s="762"/>
      <c r="S198" s="762"/>
      <c r="T198" s="762"/>
      <c r="U198" s="762"/>
      <c r="V198" s="762"/>
      <c r="W198" s="762"/>
      <c r="X198" s="762"/>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v>254.31320000000002</v>
      </c>
      <c r="E199" s="293">
        <v>0</v>
      </c>
      <c r="F199" s="293">
        <v>0</v>
      </c>
      <c r="G199" s="293">
        <v>0</v>
      </c>
      <c r="H199" s="293">
        <v>0</v>
      </c>
      <c r="I199" s="293">
        <v>0</v>
      </c>
      <c r="J199" s="293">
        <v>0</v>
      </c>
      <c r="K199" s="293">
        <v>0</v>
      </c>
      <c r="L199" s="293">
        <v>0</v>
      </c>
      <c r="M199" s="293">
        <v>0</v>
      </c>
      <c r="N199" s="758"/>
      <c r="O199" s="293">
        <v>17.495999999999999</v>
      </c>
      <c r="P199" s="293">
        <v>0</v>
      </c>
      <c r="Q199" s="293">
        <v>0</v>
      </c>
      <c r="R199" s="293">
        <v>0</v>
      </c>
      <c r="S199" s="293">
        <v>0</v>
      </c>
      <c r="T199" s="293">
        <v>0</v>
      </c>
      <c r="U199" s="293">
        <v>0</v>
      </c>
      <c r="V199" s="293">
        <v>0</v>
      </c>
      <c r="W199" s="293">
        <v>0</v>
      </c>
      <c r="X199" s="293">
        <v>0</v>
      </c>
      <c r="Y199" s="413"/>
      <c r="Z199" s="413"/>
      <c r="AA199" s="413">
        <v>1</v>
      </c>
      <c r="AB199" s="413"/>
      <c r="AC199" s="413"/>
      <c r="AD199" s="413"/>
      <c r="AE199" s="413"/>
      <c r="AF199" s="413"/>
      <c r="AG199" s="413"/>
      <c r="AH199" s="413"/>
      <c r="AI199" s="413"/>
      <c r="AJ199" s="413"/>
      <c r="AK199" s="413"/>
      <c r="AL199" s="413"/>
      <c r="AM199" s="294">
        <f>SUM(Y199:AL199)</f>
        <v>1</v>
      </c>
    </row>
    <row r="200" spans="1:39" ht="15" outlineLevel="1">
      <c r="B200" s="292" t="s">
        <v>244</v>
      </c>
      <c r="C200" s="289" t="s">
        <v>163</v>
      </c>
      <c r="D200" s="293"/>
      <c r="E200" s="293"/>
      <c r="F200" s="293"/>
      <c r="G200" s="293"/>
      <c r="H200" s="293"/>
      <c r="I200" s="293"/>
      <c r="J200" s="293"/>
      <c r="K200" s="293"/>
      <c r="L200" s="293"/>
      <c r="M200" s="293"/>
      <c r="N200" s="758"/>
      <c r="O200" s="293"/>
      <c r="P200" s="293"/>
      <c r="Q200" s="293"/>
      <c r="R200" s="293"/>
      <c r="S200" s="293"/>
      <c r="T200" s="293"/>
      <c r="U200" s="293"/>
      <c r="V200" s="293"/>
      <c r="W200" s="293"/>
      <c r="X200" s="293"/>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6"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6"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v>2924</v>
      </c>
      <c r="E219" s="293"/>
      <c r="F219" s="293"/>
      <c r="G219" s="293"/>
      <c r="H219" s="293"/>
      <c r="I219" s="293"/>
      <c r="J219" s="293"/>
      <c r="K219" s="293"/>
      <c r="L219" s="293"/>
      <c r="M219" s="293"/>
      <c r="N219" s="289"/>
      <c r="O219" s="293"/>
      <c r="P219" s="293"/>
      <c r="Q219" s="293"/>
      <c r="R219" s="293"/>
      <c r="S219" s="293"/>
      <c r="T219" s="293"/>
      <c r="U219" s="293"/>
      <c r="V219" s="293"/>
      <c r="W219" s="293"/>
      <c r="X219" s="293"/>
      <c r="Y219" s="467">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c r="E220" s="293"/>
      <c r="F220" s="293"/>
      <c r="G220" s="293"/>
      <c r="H220" s="293"/>
      <c r="I220" s="293"/>
      <c r="J220" s="293"/>
      <c r="K220" s="293"/>
      <c r="L220" s="293"/>
      <c r="M220" s="293"/>
      <c r="N220" s="465"/>
      <c r="O220" s="293"/>
      <c r="P220" s="293"/>
      <c r="Q220" s="293"/>
      <c r="R220" s="293"/>
      <c r="S220" s="293"/>
      <c r="T220" s="293"/>
      <c r="U220" s="293"/>
      <c r="V220" s="293"/>
      <c r="W220" s="293"/>
      <c r="X220" s="293"/>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6" outlineLevel="1">
      <c r="A222" s="507"/>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v>123.62526818139661</v>
      </c>
      <c r="E223" s="293">
        <v>123.62526818139661</v>
      </c>
      <c r="F223" s="293">
        <v>123.62526818139661</v>
      </c>
      <c r="G223" s="293">
        <v>123.62526818139661</v>
      </c>
      <c r="H223" s="293">
        <v>123.62526818139661</v>
      </c>
      <c r="I223" s="293">
        <v>123.62526818139661</v>
      </c>
      <c r="J223" s="293">
        <v>123.62526818139661</v>
      </c>
      <c r="K223" s="293">
        <v>123.62526818139661</v>
      </c>
      <c r="L223" s="293">
        <v>123.62526818139661</v>
      </c>
      <c r="M223" s="293">
        <v>123.62526818139661</v>
      </c>
      <c r="N223" s="293">
        <v>12</v>
      </c>
      <c r="O223" s="293"/>
      <c r="P223" s="293"/>
      <c r="Q223" s="293"/>
      <c r="R223" s="293"/>
      <c r="S223" s="293"/>
      <c r="T223" s="293"/>
      <c r="U223" s="293"/>
      <c r="V223" s="293"/>
      <c r="W223" s="293"/>
      <c r="X223" s="293"/>
      <c r="Y223" s="770"/>
      <c r="Z223" s="771"/>
      <c r="AA223" s="771">
        <v>1</v>
      </c>
      <c r="AB223" s="771"/>
      <c r="AC223" s="771"/>
      <c r="AD223" s="771"/>
      <c r="AE223" s="771"/>
      <c r="AF223" s="771"/>
      <c r="AG223" s="771"/>
      <c r="AH223" s="771"/>
      <c r="AI223" s="771"/>
      <c r="AJ223" s="771"/>
      <c r="AK223" s="771"/>
      <c r="AL223" s="771"/>
      <c r="AM223" s="294">
        <f>SUM(Y223:AL223)</f>
        <v>1</v>
      </c>
    </row>
    <row r="224" spans="1:39" s="281" customFormat="1" ht="15" outlineLevel="1">
      <c r="A224" s="506"/>
      <c r="B224" s="313" t="s">
        <v>244</v>
      </c>
      <c r="C224" s="289" t="s">
        <v>163</v>
      </c>
      <c r="D224" s="293"/>
      <c r="E224" s="293"/>
      <c r="F224" s="293"/>
      <c r="G224" s="293"/>
      <c r="H224" s="293"/>
      <c r="I224" s="293"/>
      <c r="J224" s="293"/>
      <c r="K224" s="293"/>
      <c r="L224" s="293"/>
      <c r="M224" s="293"/>
      <c r="N224" s="293">
        <f>N223</f>
        <v>12</v>
      </c>
      <c r="O224" s="293"/>
      <c r="P224" s="293"/>
      <c r="Q224" s="293"/>
      <c r="R224" s="293"/>
      <c r="S224" s="293"/>
      <c r="T224" s="293"/>
      <c r="U224" s="293"/>
      <c r="V224" s="293"/>
      <c r="W224" s="293"/>
      <c r="X224" s="293"/>
      <c r="Y224" s="767">
        <f>Y223</f>
        <v>0</v>
      </c>
      <c r="Z224" s="767">
        <f>Z223</f>
        <v>0</v>
      </c>
      <c r="AA224" s="767">
        <f t="shared" ref="AA224:AL224" si="60">AA223</f>
        <v>1</v>
      </c>
      <c r="AB224" s="767">
        <f t="shared" si="60"/>
        <v>0</v>
      </c>
      <c r="AC224" s="767">
        <f t="shared" si="60"/>
        <v>0</v>
      </c>
      <c r="AD224" s="767">
        <f t="shared" si="60"/>
        <v>0</v>
      </c>
      <c r="AE224" s="767">
        <f t="shared" si="60"/>
        <v>0</v>
      </c>
      <c r="AF224" s="767">
        <f t="shared" si="60"/>
        <v>0</v>
      </c>
      <c r="AG224" s="767">
        <f t="shared" si="60"/>
        <v>0</v>
      </c>
      <c r="AH224" s="767">
        <f t="shared" si="60"/>
        <v>0</v>
      </c>
      <c r="AI224" s="767">
        <f t="shared" si="60"/>
        <v>0</v>
      </c>
      <c r="AJ224" s="767">
        <f t="shared" si="60"/>
        <v>0</v>
      </c>
      <c r="AK224" s="767">
        <f t="shared" si="60"/>
        <v>0</v>
      </c>
      <c r="AL224" s="767">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6"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6"/>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6"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6" outlineLevel="1">
      <c r="A245" s="506"/>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6">
      <c r="B255" s="325" t="s">
        <v>245</v>
      </c>
      <c r="C255" s="327"/>
      <c r="D255" s="327">
        <f>SUM(D150:D253)</f>
        <v>824862.79665461625</v>
      </c>
      <c r="E255" s="327"/>
      <c r="F255" s="327"/>
      <c r="G255" s="327"/>
      <c r="H255" s="327"/>
      <c r="I255" s="327"/>
      <c r="J255" s="327"/>
      <c r="K255" s="327"/>
      <c r="L255" s="327"/>
      <c r="M255" s="327"/>
      <c r="N255" s="327"/>
      <c r="O255" s="327">
        <f>SUM(O150:O253)</f>
        <v>252.1074983036977</v>
      </c>
      <c r="P255" s="327"/>
      <c r="Q255" s="327"/>
      <c r="R255" s="327"/>
      <c r="S255" s="327"/>
      <c r="T255" s="327"/>
      <c r="U255" s="327"/>
      <c r="V255" s="327"/>
      <c r="W255" s="327"/>
      <c r="X255" s="327"/>
      <c r="Y255" s="327">
        <f>IF(Y149="kWh",SUMPRODUCT(D150:D253,Y150:Y253))</f>
        <v>127169.187231599</v>
      </c>
      <c r="Z255" s="327">
        <f>IF(Z149="kWh",SUMPRODUCT(D150:D253,Z150:Z253))</f>
        <v>598447.65198198636</v>
      </c>
      <c r="AA255" s="327">
        <f>IF(AA149="kW",SUMPRODUCT(N150:N253,O150:O253,AA150:AA253),SUMPRODUCT(D150:D253,AA150:AA253))</f>
        <v>340.17040353960954</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6">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6">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6">
        <f>SUM(Y260:AL260)</f>
        <v>0</v>
      </c>
    </row>
    <row r="261" spans="1:41" s="378" customFormat="1" ht="15.6">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6">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6">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124245.187231599</v>
      </c>
      <c r="Z265" s="289">
        <f>SUMPRODUCT(E150:E253,Z150:Z253)</f>
        <v>536250.05658910552</v>
      </c>
      <c r="AA265" s="289">
        <f>IF(AA149="kW",SUMPRODUCT(N150:N253,P150:P253,AA150:AA253),SUMPRODUCT(E150:E253,AA150:AA253))</f>
        <v>292.69995731673447</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124245.187231599</v>
      </c>
      <c r="Z266" s="289">
        <f>SUMPRODUCT(F150:F253,Z150:Z253)</f>
        <v>510759.23528446787</v>
      </c>
      <c r="AA266" s="289">
        <f>IF(AA149="kW",SUMPRODUCT(N150:N253,Q150:Q253,AA150:AA253),SUMPRODUCT(F150:F253,AA150:AA253))</f>
        <v>267.7283373029378</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123809.93910037236</v>
      </c>
      <c r="Z267" s="289">
        <f>SUMPRODUCT(G150:G253,Z150:Z253)</f>
        <v>312183.55789665895</v>
      </c>
      <c r="AA267" s="289">
        <f>IF(AA149="kW",SUMPRODUCT(N150:N253,R150:R253,AA150:AA253),SUMPRODUCT(G150:G253,AA150:AA253))</f>
        <v>161.53660579504481</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98154.684569717356</v>
      </c>
      <c r="Z268" s="289">
        <f>SUMPRODUCT(H150:H253,Z150:Z253)</f>
        <v>306166.14557303011</v>
      </c>
      <c r="AA268" s="289">
        <f>IF(AA149="kW",SUMPRODUCT(N150:N253,S150:S253,AA150:AA253),SUMPRODUCT(H150:H253,AA150:AA253))</f>
        <v>161.53660579504481</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75883.311594383369</v>
      </c>
      <c r="Z269" s="289">
        <f>SUMPRODUCT(I150:I253,Z150:Z253)</f>
        <v>193210.49008413908</v>
      </c>
      <c r="AA269" s="289">
        <f>IF(AA149="kW",SUMPRODUCT(N150:N253,T150:T253,AA150:AA253),SUMPRODUCT(I150:I253,AA150:AA253))</f>
        <v>154.69697367104226</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68033.003611633452</v>
      </c>
      <c r="Z270" s="289">
        <f>SUMPRODUCT(J150:J253,Z150:Z253)</f>
        <v>192950.72823292227</v>
      </c>
      <c r="AA270" s="289">
        <f>IF(AA149="kW",SUMPRODUCT(N150:N253,U150:U253,AA150:AA253),SUMPRODUCT(J150:J253,AA150:AA253))</f>
        <v>154.45656253984771</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67997.618244745099</v>
      </c>
      <c r="Z271" s="289">
        <f>SUMPRODUCT(K150:K253,Z150:Z253)</f>
        <v>192950.72823292227</v>
      </c>
      <c r="AA271" s="289">
        <f>IF(AA149="kW",SUMPRODUCT(N150:N253,V150:V253,AA150:AA253),SUMPRODUCT(K150:K253,AA150:AA253))</f>
        <v>154.45656253984771</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67997.618244745099</v>
      </c>
      <c r="Z272" s="324">
        <f>SUMPRODUCT(L150:L253,Z150:Z253)</f>
        <v>191620.0834478859</v>
      </c>
      <c r="AA272" s="324">
        <f>IF(AA149="kW",SUMPRODUCT(N150:N253,W150:W253,AA150:AA253),SUMPRODUCT(L150:L253,AA150:AA253))</f>
        <v>153.17336771015096</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584</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6">
      <c r="B275" s="278" t="s">
        <v>248</v>
      </c>
      <c r="C275" s="279"/>
      <c r="D275" s="589" t="s">
        <v>525</v>
      </c>
      <c r="E275" s="587"/>
      <c r="O275" s="279"/>
      <c r="Y275" s="268"/>
      <c r="Z275" s="265"/>
      <c r="AA275" s="265"/>
      <c r="AB275" s="265"/>
      <c r="AC275" s="265"/>
      <c r="AD275" s="265"/>
      <c r="AE275" s="265"/>
      <c r="AF275" s="265"/>
      <c r="AG275" s="265"/>
      <c r="AH275" s="265"/>
      <c r="AI275" s="265"/>
      <c r="AJ275" s="265"/>
      <c r="AK275" s="265"/>
      <c r="AL275" s="265"/>
      <c r="AM275" s="280"/>
    </row>
    <row r="276" spans="1:39" ht="33" customHeight="1">
      <c r="B276" s="847" t="s">
        <v>211</v>
      </c>
      <c r="C276" s="849" t="s">
        <v>33</v>
      </c>
      <c r="D276" s="282" t="s">
        <v>421</v>
      </c>
      <c r="E276" s="851" t="s">
        <v>209</v>
      </c>
      <c r="F276" s="852"/>
      <c r="G276" s="852"/>
      <c r="H276" s="852"/>
      <c r="I276" s="852"/>
      <c r="J276" s="852"/>
      <c r="K276" s="852"/>
      <c r="L276" s="852"/>
      <c r="M276" s="853"/>
      <c r="N276" s="857" t="s">
        <v>213</v>
      </c>
      <c r="O276" s="282" t="s">
        <v>422</v>
      </c>
      <c r="P276" s="851" t="s">
        <v>212</v>
      </c>
      <c r="Q276" s="852"/>
      <c r="R276" s="852"/>
      <c r="S276" s="852"/>
      <c r="T276" s="852"/>
      <c r="U276" s="852"/>
      <c r="V276" s="852"/>
      <c r="W276" s="852"/>
      <c r="X276" s="853"/>
      <c r="Y276" s="854" t="s">
        <v>243</v>
      </c>
      <c r="Z276" s="855"/>
      <c r="AA276" s="855"/>
      <c r="AB276" s="855"/>
      <c r="AC276" s="855"/>
      <c r="AD276" s="855"/>
      <c r="AE276" s="855"/>
      <c r="AF276" s="855"/>
      <c r="AG276" s="855"/>
      <c r="AH276" s="855"/>
      <c r="AI276" s="855"/>
      <c r="AJ276" s="855"/>
      <c r="AK276" s="855"/>
      <c r="AL276" s="855"/>
      <c r="AM276" s="856"/>
    </row>
    <row r="277" spans="1:39" ht="60.75" customHeight="1">
      <c r="B277" s="848"/>
      <c r="C277" s="850"/>
      <c r="D277" s="283">
        <v>2013</v>
      </c>
      <c r="E277" s="283">
        <v>2014</v>
      </c>
      <c r="F277" s="283">
        <v>2015</v>
      </c>
      <c r="G277" s="283">
        <v>2016</v>
      </c>
      <c r="H277" s="283">
        <v>2017</v>
      </c>
      <c r="I277" s="283">
        <v>2018</v>
      </c>
      <c r="J277" s="283">
        <v>2019</v>
      </c>
      <c r="K277" s="283">
        <v>2020</v>
      </c>
      <c r="L277" s="283">
        <v>2021</v>
      </c>
      <c r="M277" s="283">
        <v>2022</v>
      </c>
      <c r="N277" s="858"/>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General Service &lt; 50 kW</v>
      </c>
      <c r="AA277" s="283" t="str">
        <f>'1.  LRAMVA Summary'!F52</f>
        <v>General Service 50 to 2999 kW</v>
      </c>
      <c r="AB277" s="283" t="str">
        <f>'1.  LRAMVA Summary'!G52</f>
        <v>General Service 3000-4999 kW</v>
      </c>
      <c r="AC277" s="283" t="str">
        <f>'1.  LRAMVA Summary'!H52</f>
        <v>Unmetered Scattered Load</v>
      </c>
      <c r="AD277" s="283" t="str">
        <f>'1.  LRAMVA Summary'!I52</f>
        <v>Sentinel Lighting</v>
      </c>
      <c r="AE277" s="283" t="str">
        <f>'1.  LRAMVA Summary'!J52</f>
        <v xml:space="preserve">Street Lighting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kWh</v>
      </c>
      <c r="AD278" s="289" t="str">
        <f>'1.  LRAMVA Summary'!I53</f>
        <v>kW</v>
      </c>
      <c r="AE278" s="289" t="str">
        <f>'1.  LRAMVA Summary'!J53</f>
        <v>kW</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v>21573.802917150999</v>
      </c>
      <c r="E279" s="293">
        <v>21573.802917150999</v>
      </c>
      <c r="F279" s="293">
        <v>21573.802917150999</v>
      </c>
      <c r="G279" s="293">
        <v>21061.080325483999</v>
      </c>
      <c r="H279" s="293">
        <v>9497.1445488059999</v>
      </c>
      <c r="I279" s="293">
        <v>0</v>
      </c>
      <c r="J279" s="293">
        <v>0</v>
      </c>
      <c r="K279" s="293">
        <v>0</v>
      </c>
      <c r="L279" s="293">
        <v>0</v>
      </c>
      <c r="M279" s="293">
        <v>0</v>
      </c>
      <c r="N279" s="758"/>
      <c r="O279" s="293">
        <v>3.6425079169999997</v>
      </c>
      <c r="P279" s="293">
        <v>3.6425079169999997</v>
      </c>
      <c r="Q279" s="293">
        <v>3.6425079169999997</v>
      </c>
      <c r="R279" s="293">
        <v>3.1185877689999999</v>
      </c>
      <c r="S279" s="293">
        <v>1.395783942</v>
      </c>
      <c r="T279" s="293">
        <v>0</v>
      </c>
      <c r="U279" s="293">
        <v>0</v>
      </c>
      <c r="V279" s="293">
        <v>0</v>
      </c>
      <c r="W279" s="293">
        <v>0</v>
      </c>
      <c r="X279" s="293">
        <v>0</v>
      </c>
      <c r="Y279" s="766">
        <v>1</v>
      </c>
      <c r="Z279" s="766"/>
      <c r="AA279" s="766"/>
      <c r="AB279" s="766"/>
      <c r="AC279" s="766"/>
      <c r="AD279" s="766"/>
      <c r="AE279" s="766"/>
      <c r="AF279" s="766"/>
      <c r="AG279" s="766"/>
      <c r="AH279" s="766"/>
      <c r="AI279" s="766"/>
      <c r="AJ279" s="766"/>
      <c r="AK279" s="766"/>
      <c r="AL279" s="766"/>
      <c r="AM279" s="294">
        <f>SUM(Y279:AL279)</f>
        <v>1</v>
      </c>
    </row>
    <row r="280" spans="1:39" ht="15" outlineLevel="1">
      <c r="B280" s="292" t="s">
        <v>249</v>
      </c>
      <c r="C280" s="289" t="s">
        <v>163</v>
      </c>
      <c r="D280" s="293"/>
      <c r="E280" s="293"/>
      <c r="F280" s="293"/>
      <c r="G280" s="293"/>
      <c r="H280" s="293"/>
      <c r="I280" s="293"/>
      <c r="J280" s="293"/>
      <c r="K280" s="293"/>
      <c r="L280" s="293"/>
      <c r="M280" s="293"/>
      <c r="N280" s="759"/>
      <c r="O280" s="293"/>
      <c r="P280" s="293"/>
      <c r="Q280" s="293"/>
      <c r="R280" s="293"/>
      <c r="S280" s="293"/>
      <c r="T280" s="293"/>
      <c r="U280" s="293"/>
      <c r="V280" s="293"/>
      <c r="W280" s="293"/>
      <c r="X280" s="293"/>
      <c r="Y280" s="767">
        <f>Y279</f>
        <v>1</v>
      </c>
      <c r="Z280" s="767">
        <f>Z279</f>
        <v>0</v>
      </c>
      <c r="AA280" s="767">
        <f t="shared" ref="AA280:AL280" si="77">AA279</f>
        <v>0</v>
      </c>
      <c r="AB280" s="767">
        <f t="shared" si="77"/>
        <v>0</v>
      </c>
      <c r="AC280" s="767">
        <f t="shared" si="77"/>
        <v>0</v>
      </c>
      <c r="AD280" s="767">
        <f t="shared" si="77"/>
        <v>0</v>
      </c>
      <c r="AE280" s="767">
        <f t="shared" si="77"/>
        <v>0</v>
      </c>
      <c r="AF280" s="767">
        <f t="shared" si="77"/>
        <v>0</v>
      </c>
      <c r="AG280" s="767">
        <f t="shared" si="77"/>
        <v>0</v>
      </c>
      <c r="AH280" s="767">
        <f t="shared" si="77"/>
        <v>0</v>
      </c>
      <c r="AI280" s="767">
        <f t="shared" si="77"/>
        <v>0</v>
      </c>
      <c r="AJ280" s="767">
        <f t="shared" si="77"/>
        <v>0</v>
      </c>
      <c r="AK280" s="767">
        <f t="shared" si="77"/>
        <v>0</v>
      </c>
      <c r="AL280" s="767">
        <f t="shared" si="77"/>
        <v>0</v>
      </c>
      <c r="AM280" s="295"/>
    </row>
    <row r="281" spans="1:39" ht="15.6" outlineLevel="1">
      <c r="A281" s="508"/>
      <c r="B281" s="296"/>
      <c r="C281" s="297"/>
      <c r="D281" s="760"/>
      <c r="E281" s="760"/>
      <c r="F281" s="760"/>
      <c r="G281" s="760"/>
      <c r="H281" s="760"/>
      <c r="I281" s="760"/>
      <c r="J281" s="760"/>
      <c r="K281" s="760"/>
      <c r="L281" s="760"/>
      <c r="M281" s="760"/>
      <c r="N281" s="301"/>
      <c r="O281" s="760"/>
      <c r="P281" s="760"/>
      <c r="Q281" s="760"/>
      <c r="R281" s="760"/>
      <c r="S281" s="760"/>
      <c r="T281" s="760"/>
      <c r="U281" s="760"/>
      <c r="V281" s="760"/>
      <c r="W281" s="760"/>
      <c r="X281" s="760"/>
      <c r="Y281" s="768"/>
      <c r="Z281" s="772"/>
      <c r="AA281" s="772"/>
      <c r="AB281" s="772"/>
      <c r="AC281" s="772"/>
      <c r="AD281" s="772"/>
      <c r="AE281" s="772"/>
      <c r="AF281" s="772"/>
      <c r="AG281" s="772"/>
      <c r="AH281" s="772"/>
      <c r="AI281" s="772"/>
      <c r="AJ281" s="772"/>
      <c r="AK281" s="772"/>
      <c r="AL281" s="772"/>
      <c r="AM281" s="300"/>
    </row>
    <row r="282" spans="1:39" ht="15" outlineLevel="1">
      <c r="A282" s="506">
        <v>2</v>
      </c>
      <c r="B282" s="292" t="s">
        <v>2</v>
      </c>
      <c r="C282" s="289" t="s">
        <v>25</v>
      </c>
      <c r="D282" s="293">
        <v>3694.39878</v>
      </c>
      <c r="E282" s="293">
        <v>3694.39878</v>
      </c>
      <c r="F282" s="293">
        <v>3694.39878</v>
      </c>
      <c r="G282" s="293">
        <v>3694.39878</v>
      </c>
      <c r="H282" s="293">
        <v>0</v>
      </c>
      <c r="I282" s="293">
        <v>0</v>
      </c>
      <c r="J282" s="293">
        <v>0</v>
      </c>
      <c r="K282" s="293">
        <v>0</v>
      </c>
      <c r="L282" s="293">
        <v>0</v>
      </c>
      <c r="M282" s="293">
        <v>0</v>
      </c>
      <c r="N282" s="758"/>
      <c r="O282" s="293">
        <v>2.0719409899999999</v>
      </c>
      <c r="P282" s="293">
        <v>2.0719409899999999</v>
      </c>
      <c r="Q282" s="293">
        <v>2.0719409899999999</v>
      </c>
      <c r="R282" s="293">
        <v>2.0719409899999999</v>
      </c>
      <c r="S282" s="293">
        <v>0</v>
      </c>
      <c r="T282" s="293">
        <v>0</v>
      </c>
      <c r="U282" s="293">
        <v>0</v>
      </c>
      <c r="V282" s="293">
        <v>0</v>
      </c>
      <c r="W282" s="293">
        <v>0</v>
      </c>
      <c r="X282" s="293">
        <v>0</v>
      </c>
      <c r="Y282" s="766">
        <v>1</v>
      </c>
      <c r="Z282" s="766"/>
      <c r="AA282" s="766"/>
      <c r="AB282" s="766"/>
      <c r="AC282" s="766"/>
      <c r="AD282" s="766"/>
      <c r="AE282" s="766"/>
      <c r="AF282" s="766"/>
      <c r="AG282" s="766"/>
      <c r="AH282" s="766"/>
      <c r="AI282" s="766"/>
      <c r="AJ282" s="766"/>
      <c r="AK282" s="766"/>
      <c r="AL282" s="766"/>
      <c r="AM282" s="294">
        <f>SUM(Y282:AL282)</f>
        <v>1</v>
      </c>
    </row>
    <row r="283" spans="1:39" ht="15" outlineLevel="1">
      <c r="B283" s="292" t="s">
        <v>249</v>
      </c>
      <c r="C283" s="289" t="s">
        <v>163</v>
      </c>
      <c r="D283" s="293"/>
      <c r="E283" s="293"/>
      <c r="F283" s="293"/>
      <c r="G283" s="293"/>
      <c r="H283" s="293"/>
      <c r="I283" s="293"/>
      <c r="J283" s="293"/>
      <c r="K283" s="293"/>
      <c r="L283" s="293"/>
      <c r="M283" s="293"/>
      <c r="N283" s="759"/>
      <c r="O283" s="293"/>
      <c r="P283" s="293"/>
      <c r="Q283" s="293"/>
      <c r="R283" s="293"/>
      <c r="S283" s="293"/>
      <c r="T283" s="293"/>
      <c r="U283" s="293"/>
      <c r="V283" s="293"/>
      <c r="W283" s="293"/>
      <c r="X283" s="293"/>
      <c r="Y283" s="767">
        <f>Y282</f>
        <v>1</v>
      </c>
      <c r="Z283" s="767">
        <f>Z282</f>
        <v>0</v>
      </c>
      <c r="AA283" s="767">
        <f t="shared" ref="AA283:AL283" si="78">AA282</f>
        <v>0</v>
      </c>
      <c r="AB283" s="767">
        <f t="shared" si="78"/>
        <v>0</v>
      </c>
      <c r="AC283" s="767">
        <f t="shared" si="78"/>
        <v>0</v>
      </c>
      <c r="AD283" s="767">
        <f t="shared" si="78"/>
        <v>0</v>
      </c>
      <c r="AE283" s="767">
        <f t="shared" si="78"/>
        <v>0</v>
      </c>
      <c r="AF283" s="767">
        <f t="shared" si="78"/>
        <v>0</v>
      </c>
      <c r="AG283" s="767">
        <f t="shared" si="78"/>
        <v>0</v>
      </c>
      <c r="AH283" s="767">
        <f t="shared" si="78"/>
        <v>0</v>
      </c>
      <c r="AI283" s="767">
        <f t="shared" si="78"/>
        <v>0</v>
      </c>
      <c r="AJ283" s="767">
        <f t="shared" si="78"/>
        <v>0</v>
      </c>
      <c r="AK283" s="767">
        <f t="shared" si="78"/>
        <v>0</v>
      </c>
      <c r="AL283" s="767">
        <f t="shared" si="78"/>
        <v>0</v>
      </c>
      <c r="AM283" s="295"/>
    </row>
    <row r="284" spans="1:39" ht="15.6" outlineLevel="1">
      <c r="A284" s="508"/>
      <c r="B284" s="296"/>
      <c r="C284" s="297"/>
      <c r="D284" s="761"/>
      <c r="E284" s="761"/>
      <c r="F284" s="761"/>
      <c r="G284" s="761"/>
      <c r="H284" s="761"/>
      <c r="I284" s="761"/>
      <c r="J284" s="761"/>
      <c r="K284" s="761"/>
      <c r="L284" s="761"/>
      <c r="M284" s="761"/>
      <c r="N284" s="301"/>
      <c r="O284" s="761"/>
      <c r="P284" s="761"/>
      <c r="Q284" s="761"/>
      <c r="R284" s="761"/>
      <c r="S284" s="761"/>
      <c r="T284" s="761"/>
      <c r="U284" s="761"/>
      <c r="V284" s="761"/>
      <c r="W284" s="761"/>
      <c r="X284" s="761"/>
      <c r="Y284" s="768"/>
      <c r="Z284" s="772"/>
      <c r="AA284" s="772"/>
      <c r="AB284" s="772"/>
      <c r="AC284" s="772"/>
      <c r="AD284" s="772"/>
      <c r="AE284" s="772"/>
      <c r="AF284" s="772"/>
      <c r="AG284" s="772"/>
      <c r="AH284" s="772"/>
      <c r="AI284" s="772"/>
      <c r="AJ284" s="772"/>
      <c r="AK284" s="772"/>
      <c r="AL284" s="772"/>
      <c r="AM284" s="300"/>
    </row>
    <row r="285" spans="1:39" ht="15" outlineLevel="1">
      <c r="A285" s="506">
        <v>3</v>
      </c>
      <c r="B285" s="292" t="s">
        <v>3</v>
      </c>
      <c r="C285" s="289" t="s">
        <v>25</v>
      </c>
      <c r="D285" s="293">
        <v>50936.682420777994</v>
      </c>
      <c r="E285" s="293">
        <v>50936.682420777994</v>
      </c>
      <c r="F285" s="293">
        <v>50936.682420777994</v>
      </c>
      <c r="G285" s="293">
        <v>50936.682420777994</v>
      </c>
      <c r="H285" s="293">
        <v>50936.682420777994</v>
      </c>
      <c r="I285" s="293">
        <v>50936.682420777994</v>
      </c>
      <c r="J285" s="293">
        <v>50936.682420777994</v>
      </c>
      <c r="K285" s="293">
        <v>50936.682420777994</v>
      </c>
      <c r="L285" s="293">
        <v>50936.682420777994</v>
      </c>
      <c r="M285" s="293">
        <v>50936.682420777994</v>
      </c>
      <c r="N285" s="758"/>
      <c r="O285" s="293">
        <v>28.317046614000002</v>
      </c>
      <c r="P285" s="293">
        <v>28.317046614000002</v>
      </c>
      <c r="Q285" s="293">
        <v>28.317046614000002</v>
      </c>
      <c r="R285" s="293">
        <v>28.317046614000002</v>
      </c>
      <c r="S285" s="293">
        <v>28.317046614000002</v>
      </c>
      <c r="T285" s="293">
        <v>28.317046614000002</v>
      </c>
      <c r="U285" s="293">
        <v>28.317046614000002</v>
      </c>
      <c r="V285" s="293">
        <v>28.317046614000002</v>
      </c>
      <c r="W285" s="293">
        <v>28.317046614000002</v>
      </c>
      <c r="X285" s="293">
        <v>28.317046614000002</v>
      </c>
      <c r="Y285" s="766">
        <v>1</v>
      </c>
      <c r="Z285" s="766"/>
      <c r="AA285" s="766"/>
      <c r="AB285" s="766"/>
      <c r="AC285" s="766"/>
      <c r="AD285" s="766"/>
      <c r="AE285" s="766"/>
      <c r="AF285" s="766"/>
      <c r="AG285" s="766"/>
      <c r="AH285" s="766"/>
      <c r="AI285" s="766"/>
      <c r="AJ285" s="766"/>
      <c r="AK285" s="766"/>
      <c r="AL285" s="766"/>
      <c r="AM285" s="294">
        <f>SUM(Y285:AL285)</f>
        <v>1</v>
      </c>
    </row>
    <row r="286" spans="1:39" ht="15" outlineLevel="1">
      <c r="B286" s="292" t="s">
        <v>249</v>
      </c>
      <c r="C286" s="289" t="s">
        <v>163</v>
      </c>
      <c r="D286" s="293">
        <v>2789</v>
      </c>
      <c r="E286" s="293"/>
      <c r="F286" s="293"/>
      <c r="G286" s="293"/>
      <c r="H286" s="293"/>
      <c r="I286" s="293"/>
      <c r="J286" s="293"/>
      <c r="K286" s="293"/>
      <c r="L286" s="293"/>
      <c r="M286" s="293"/>
      <c r="N286" s="759"/>
      <c r="O286" s="293">
        <v>2</v>
      </c>
      <c r="P286" s="293"/>
      <c r="Q286" s="293"/>
      <c r="R286" s="293"/>
      <c r="S286" s="293"/>
      <c r="T286" s="293"/>
      <c r="U286" s="293"/>
      <c r="V286" s="293"/>
      <c r="W286" s="293"/>
      <c r="X286" s="293"/>
      <c r="Y286" s="767">
        <f>Y285</f>
        <v>1</v>
      </c>
      <c r="Z286" s="767">
        <f>Z285</f>
        <v>0</v>
      </c>
      <c r="AA286" s="767">
        <f t="shared" ref="AA286:AL286" si="79">AA285</f>
        <v>0</v>
      </c>
      <c r="AB286" s="767">
        <f t="shared" si="79"/>
        <v>0</v>
      </c>
      <c r="AC286" s="767">
        <f t="shared" si="79"/>
        <v>0</v>
      </c>
      <c r="AD286" s="767">
        <f t="shared" si="79"/>
        <v>0</v>
      </c>
      <c r="AE286" s="767">
        <f t="shared" si="79"/>
        <v>0</v>
      </c>
      <c r="AF286" s="767">
        <f t="shared" si="79"/>
        <v>0</v>
      </c>
      <c r="AG286" s="767">
        <f t="shared" si="79"/>
        <v>0</v>
      </c>
      <c r="AH286" s="767">
        <f t="shared" si="79"/>
        <v>0</v>
      </c>
      <c r="AI286" s="767">
        <f t="shared" si="79"/>
        <v>0</v>
      </c>
      <c r="AJ286" s="767">
        <f t="shared" si="79"/>
        <v>0</v>
      </c>
      <c r="AK286" s="767">
        <f t="shared" si="79"/>
        <v>0</v>
      </c>
      <c r="AL286" s="767">
        <f t="shared" si="79"/>
        <v>0</v>
      </c>
      <c r="AM286" s="295"/>
    </row>
    <row r="287" spans="1:39" ht="15" outlineLevel="1">
      <c r="B287" s="292"/>
      <c r="C287" s="303"/>
      <c r="D287" s="758"/>
      <c r="E287" s="758"/>
      <c r="F287" s="758"/>
      <c r="G287" s="758"/>
      <c r="H287" s="758"/>
      <c r="I287" s="758"/>
      <c r="J287" s="758"/>
      <c r="K287" s="758"/>
      <c r="L287" s="758"/>
      <c r="M287" s="758"/>
      <c r="N287" s="281"/>
      <c r="O287" s="758"/>
      <c r="P287" s="758"/>
      <c r="Q287" s="758"/>
      <c r="R287" s="758"/>
      <c r="S287" s="758"/>
      <c r="T287" s="758"/>
      <c r="U287" s="758"/>
      <c r="V287" s="758"/>
      <c r="W287" s="758"/>
      <c r="X287" s="758"/>
      <c r="Y287" s="768"/>
      <c r="Z287" s="768"/>
      <c r="AA287" s="768"/>
      <c r="AB287" s="768"/>
      <c r="AC287" s="768"/>
      <c r="AD287" s="768"/>
      <c r="AE287" s="768"/>
      <c r="AF287" s="768"/>
      <c r="AG287" s="768"/>
      <c r="AH287" s="768"/>
      <c r="AI287" s="768"/>
      <c r="AJ287" s="768"/>
      <c r="AK287" s="768"/>
      <c r="AL287" s="768"/>
      <c r="AM287" s="304"/>
    </row>
    <row r="288" spans="1:39" ht="15" outlineLevel="1">
      <c r="A288" s="506">
        <v>4</v>
      </c>
      <c r="B288" s="292" t="s">
        <v>4</v>
      </c>
      <c r="C288" s="289" t="s">
        <v>25</v>
      </c>
      <c r="D288" s="293">
        <v>8703.5424539430005</v>
      </c>
      <c r="E288" s="293">
        <v>8703.5424539430005</v>
      </c>
      <c r="F288" s="293">
        <v>8368.1438070439999</v>
      </c>
      <c r="G288" s="293">
        <v>7089.5446631269997</v>
      </c>
      <c r="H288" s="293">
        <v>7089.5446631269997</v>
      </c>
      <c r="I288" s="293">
        <v>7089.5446631269997</v>
      </c>
      <c r="J288" s="293">
        <v>7089.5446631269997</v>
      </c>
      <c r="K288" s="293">
        <v>7083.6362717379998</v>
      </c>
      <c r="L288" s="293">
        <v>5150.9942014669996</v>
      </c>
      <c r="M288" s="293">
        <v>5150.9942014669996</v>
      </c>
      <c r="N288" s="758"/>
      <c r="O288" s="293">
        <v>0.58333884999999996</v>
      </c>
      <c r="P288" s="293">
        <v>0.58333884999999996</v>
      </c>
      <c r="Q288" s="293">
        <v>0.56228342899999995</v>
      </c>
      <c r="R288" s="293">
        <v>0.482016428</v>
      </c>
      <c r="S288" s="293">
        <v>0.482016428</v>
      </c>
      <c r="T288" s="293">
        <v>0.482016428</v>
      </c>
      <c r="U288" s="293">
        <v>0.482016428</v>
      </c>
      <c r="V288" s="293">
        <v>0.48134195400000002</v>
      </c>
      <c r="W288" s="293">
        <v>0.36001590500000002</v>
      </c>
      <c r="X288" s="293">
        <v>0.36001590500000002</v>
      </c>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249</v>
      </c>
      <c r="C289" s="289" t="s">
        <v>163</v>
      </c>
      <c r="D289" s="293">
        <v>27</v>
      </c>
      <c r="E289" s="293"/>
      <c r="F289" s="293"/>
      <c r="G289" s="293"/>
      <c r="H289" s="293"/>
      <c r="I289" s="293"/>
      <c r="J289" s="293"/>
      <c r="K289" s="293"/>
      <c r="L289" s="293"/>
      <c r="M289" s="293"/>
      <c r="N289" s="759"/>
      <c r="O289" s="293"/>
      <c r="P289" s="293"/>
      <c r="Q289" s="293"/>
      <c r="R289" s="293"/>
      <c r="S289" s="293"/>
      <c r="T289" s="293"/>
      <c r="U289" s="293"/>
      <c r="V289" s="293"/>
      <c r="W289" s="293"/>
      <c r="X289" s="293"/>
      <c r="Y289" s="767">
        <f>Y288</f>
        <v>1</v>
      </c>
      <c r="Z289" s="767">
        <f>Z288</f>
        <v>0</v>
      </c>
      <c r="AA289" s="767">
        <f t="shared" ref="AA289:AL289" si="80">AA288</f>
        <v>0</v>
      </c>
      <c r="AB289" s="767">
        <f t="shared" si="80"/>
        <v>0</v>
      </c>
      <c r="AC289" s="767">
        <f t="shared" si="80"/>
        <v>0</v>
      </c>
      <c r="AD289" s="767">
        <f t="shared" si="80"/>
        <v>0</v>
      </c>
      <c r="AE289" s="767">
        <f t="shared" si="80"/>
        <v>0</v>
      </c>
      <c r="AF289" s="767">
        <f t="shared" si="80"/>
        <v>0</v>
      </c>
      <c r="AG289" s="767">
        <f t="shared" si="80"/>
        <v>0</v>
      </c>
      <c r="AH289" s="767">
        <f t="shared" si="80"/>
        <v>0</v>
      </c>
      <c r="AI289" s="767">
        <f t="shared" si="80"/>
        <v>0</v>
      </c>
      <c r="AJ289" s="767">
        <f t="shared" si="80"/>
        <v>0</v>
      </c>
      <c r="AK289" s="767">
        <f t="shared" si="80"/>
        <v>0</v>
      </c>
      <c r="AL289" s="767">
        <f t="shared" si="80"/>
        <v>0</v>
      </c>
      <c r="AM289" s="295"/>
    </row>
    <row r="290" spans="1:39" ht="15" outlineLevel="1">
      <c r="B290" s="292"/>
      <c r="C290" s="303"/>
      <c r="D290" s="761"/>
      <c r="E290" s="761"/>
      <c r="F290" s="761"/>
      <c r="G290" s="761"/>
      <c r="H290" s="761"/>
      <c r="I290" s="761"/>
      <c r="J290" s="761"/>
      <c r="K290" s="761"/>
      <c r="L290" s="761"/>
      <c r="M290" s="761"/>
      <c r="N290" s="758"/>
      <c r="O290" s="761"/>
      <c r="P290" s="761"/>
      <c r="Q290" s="761"/>
      <c r="R290" s="761"/>
      <c r="S290" s="761"/>
      <c r="T290" s="761"/>
      <c r="U290" s="761"/>
      <c r="V290" s="761"/>
      <c r="W290" s="761"/>
      <c r="X290" s="761"/>
      <c r="Y290" s="768"/>
      <c r="Z290" s="768"/>
      <c r="AA290" s="768"/>
      <c r="AB290" s="768"/>
      <c r="AC290" s="768"/>
      <c r="AD290" s="768"/>
      <c r="AE290" s="768"/>
      <c r="AF290" s="768"/>
      <c r="AG290" s="768"/>
      <c r="AH290" s="768"/>
      <c r="AI290" s="768"/>
      <c r="AJ290" s="768"/>
      <c r="AK290" s="768"/>
      <c r="AL290" s="768"/>
      <c r="AM290" s="304"/>
    </row>
    <row r="291" spans="1:39" ht="15" outlineLevel="1">
      <c r="A291" s="506">
        <v>5</v>
      </c>
      <c r="B291" s="292" t="s">
        <v>5</v>
      </c>
      <c r="C291" s="289" t="s">
        <v>25</v>
      </c>
      <c r="D291" s="293">
        <v>19399.813163905001</v>
      </c>
      <c r="E291" s="293">
        <v>19399.813163905001</v>
      </c>
      <c r="F291" s="293">
        <v>18230.927709930002</v>
      </c>
      <c r="G291" s="293">
        <v>14241.818354457</v>
      </c>
      <c r="H291" s="293">
        <v>14241.818354457</v>
      </c>
      <c r="I291" s="293">
        <v>14241.818354457</v>
      </c>
      <c r="J291" s="293">
        <v>14241.818354457</v>
      </c>
      <c r="K291" s="293">
        <v>14225.035097759001</v>
      </c>
      <c r="L291" s="293">
        <v>11962.428054815</v>
      </c>
      <c r="M291" s="293">
        <v>11962.428054815</v>
      </c>
      <c r="N291" s="758"/>
      <c r="O291" s="293">
        <v>1.336613842</v>
      </c>
      <c r="P291" s="293">
        <v>1.336613842</v>
      </c>
      <c r="Q291" s="293">
        <v>1.2632343699999999</v>
      </c>
      <c r="R291" s="293">
        <v>1.012808859</v>
      </c>
      <c r="S291" s="293">
        <v>1.012808859</v>
      </c>
      <c r="T291" s="293">
        <v>1.012808859</v>
      </c>
      <c r="U291" s="293">
        <v>1.012808859</v>
      </c>
      <c r="V291" s="293">
        <v>1.010892962</v>
      </c>
      <c r="W291" s="293">
        <v>0.868852603</v>
      </c>
      <c r="X291" s="293">
        <v>0.868852603</v>
      </c>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249</v>
      </c>
      <c r="C292" s="289" t="s">
        <v>163</v>
      </c>
      <c r="D292" s="293"/>
      <c r="E292" s="293"/>
      <c r="F292" s="293"/>
      <c r="G292" s="293"/>
      <c r="H292" s="293"/>
      <c r="I292" s="293"/>
      <c r="J292" s="293"/>
      <c r="K292" s="293"/>
      <c r="L292" s="293"/>
      <c r="M292" s="293"/>
      <c r="N292" s="759"/>
      <c r="O292" s="293"/>
      <c r="P292" s="293"/>
      <c r="Q292" s="293"/>
      <c r="R292" s="293"/>
      <c r="S292" s="293"/>
      <c r="T292" s="293"/>
      <c r="U292" s="293"/>
      <c r="V292" s="293"/>
      <c r="W292" s="293"/>
      <c r="X292" s="293"/>
      <c r="Y292" s="767">
        <f>Y291</f>
        <v>1</v>
      </c>
      <c r="Z292" s="767">
        <f>Z291</f>
        <v>0</v>
      </c>
      <c r="AA292" s="767">
        <f t="shared" ref="AA292:AL292" si="81">AA291</f>
        <v>0</v>
      </c>
      <c r="AB292" s="767">
        <f t="shared" si="81"/>
        <v>0</v>
      </c>
      <c r="AC292" s="767">
        <f t="shared" si="81"/>
        <v>0</v>
      </c>
      <c r="AD292" s="767">
        <f t="shared" si="81"/>
        <v>0</v>
      </c>
      <c r="AE292" s="767">
        <f t="shared" si="81"/>
        <v>0</v>
      </c>
      <c r="AF292" s="767">
        <f t="shared" si="81"/>
        <v>0</v>
      </c>
      <c r="AG292" s="767">
        <f t="shared" si="81"/>
        <v>0</v>
      </c>
      <c r="AH292" s="767">
        <f t="shared" si="81"/>
        <v>0</v>
      </c>
      <c r="AI292" s="767">
        <f t="shared" si="81"/>
        <v>0</v>
      </c>
      <c r="AJ292" s="767">
        <f t="shared" si="81"/>
        <v>0</v>
      </c>
      <c r="AK292" s="767">
        <f t="shared" si="81"/>
        <v>0</v>
      </c>
      <c r="AL292" s="767">
        <f t="shared" si="81"/>
        <v>0</v>
      </c>
      <c r="AM292" s="295"/>
    </row>
    <row r="293" spans="1:39" ht="15" outlineLevel="1">
      <c r="B293" s="292"/>
      <c r="C293" s="303"/>
      <c r="D293" s="761"/>
      <c r="E293" s="761"/>
      <c r="F293" s="761"/>
      <c r="G293" s="761"/>
      <c r="H293" s="761"/>
      <c r="I293" s="761"/>
      <c r="J293" s="761"/>
      <c r="K293" s="761"/>
      <c r="L293" s="761"/>
      <c r="M293" s="761"/>
      <c r="N293" s="758"/>
      <c r="O293" s="761"/>
      <c r="P293" s="761"/>
      <c r="Q293" s="761"/>
      <c r="R293" s="761"/>
      <c r="S293" s="761"/>
      <c r="T293" s="761"/>
      <c r="U293" s="761"/>
      <c r="V293" s="761"/>
      <c r="W293" s="761"/>
      <c r="X293" s="761"/>
      <c r="Y293" s="768"/>
      <c r="Z293" s="768"/>
      <c r="AA293" s="768"/>
      <c r="AB293" s="768"/>
      <c r="AC293" s="768"/>
      <c r="AD293" s="768"/>
      <c r="AE293" s="768"/>
      <c r="AF293" s="768"/>
      <c r="AG293" s="768"/>
      <c r="AH293" s="768"/>
      <c r="AI293" s="768"/>
      <c r="AJ293" s="768"/>
      <c r="AK293" s="768"/>
      <c r="AL293" s="768"/>
      <c r="AM293" s="304"/>
    </row>
    <row r="294" spans="1:39" ht="15" outlineLevel="1">
      <c r="A294" s="506">
        <v>6</v>
      </c>
      <c r="B294" s="292" t="s">
        <v>6</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c r="Z294" s="766"/>
      <c r="AA294" s="766"/>
      <c r="AB294" s="766"/>
      <c r="AC294" s="766"/>
      <c r="AD294" s="766"/>
      <c r="AE294" s="766"/>
      <c r="AF294" s="766"/>
      <c r="AG294" s="766"/>
      <c r="AH294" s="766"/>
      <c r="AI294" s="766"/>
      <c r="AJ294" s="766"/>
      <c r="AK294" s="766"/>
      <c r="AL294" s="766"/>
      <c r="AM294" s="294">
        <f>SUM(Y294:AL294)</f>
        <v>0</v>
      </c>
    </row>
    <row r="295" spans="1:39" ht="15" outlineLevel="1">
      <c r="B295" s="292" t="s">
        <v>249</v>
      </c>
      <c r="C295" s="289" t="s">
        <v>163</v>
      </c>
      <c r="D295" s="293"/>
      <c r="E295" s="293"/>
      <c r="F295" s="293"/>
      <c r="G295" s="293"/>
      <c r="H295" s="293"/>
      <c r="I295" s="293"/>
      <c r="J295" s="293"/>
      <c r="K295" s="293"/>
      <c r="L295" s="293"/>
      <c r="M295" s="293"/>
      <c r="N295" s="759"/>
      <c r="O295" s="293"/>
      <c r="P295" s="293"/>
      <c r="Q295" s="293"/>
      <c r="R295" s="293"/>
      <c r="S295" s="293"/>
      <c r="T295" s="293"/>
      <c r="U295" s="293"/>
      <c r="V295" s="293"/>
      <c r="W295" s="293"/>
      <c r="X295" s="293"/>
      <c r="Y295" s="767">
        <f>Y294</f>
        <v>0</v>
      </c>
      <c r="Z295" s="767">
        <f>Z294</f>
        <v>0</v>
      </c>
      <c r="AA295" s="767">
        <f t="shared" ref="AA295:AL295" si="82">AA294</f>
        <v>0</v>
      </c>
      <c r="AB295" s="767">
        <f t="shared" si="82"/>
        <v>0</v>
      </c>
      <c r="AC295" s="767">
        <f t="shared" si="82"/>
        <v>0</v>
      </c>
      <c r="AD295" s="767">
        <f t="shared" si="82"/>
        <v>0</v>
      </c>
      <c r="AE295" s="767">
        <f t="shared" si="82"/>
        <v>0</v>
      </c>
      <c r="AF295" s="767">
        <f t="shared" si="82"/>
        <v>0</v>
      </c>
      <c r="AG295" s="767">
        <f t="shared" si="82"/>
        <v>0</v>
      </c>
      <c r="AH295" s="767">
        <f t="shared" si="82"/>
        <v>0</v>
      </c>
      <c r="AI295" s="767">
        <f t="shared" si="82"/>
        <v>0</v>
      </c>
      <c r="AJ295" s="767">
        <f t="shared" si="82"/>
        <v>0</v>
      </c>
      <c r="AK295" s="767">
        <f t="shared" si="82"/>
        <v>0</v>
      </c>
      <c r="AL295" s="767">
        <f t="shared" si="82"/>
        <v>0</v>
      </c>
      <c r="AM295" s="295"/>
    </row>
    <row r="296" spans="1:39" ht="15" outlineLevel="1">
      <c r="B296" s="292"/>
      <c r="C296" s="303"/>
      <c r="D296" s="761"/>
      <c r="E296" s="761"/>
      <c r="F296" s="761"/>
      <c r="G296" s="761"/>
      <c r="H296" s="761"/>
      <c r="I296" s="761"/>
      <c r="J296" s="761"/>
      <c r="K296" s="761"/>
      <c r="L296" s="761"/>
      <c r="M296" s="761"/>
      <c r="N296" s="758"/>
      <c r="O296" s="761"/>
      <c r="P296" s="761"/>
      <c r="Q296" s="761"/>
      <c r="R296" s="761"/>
      <c r="S296" s="761"/>
      <c r="T296" s="761"/>
      <c r="U296" s="761"/>
      <c r="V296" s="761"/>
      <c r="W296" s="761"/>
      <c r="X296" s="761"/>
      <c r="Y296" s="768"/>
      <c r="Z296" s="768"/>
      <c r="AA296" s="768"/>
      <c r="AB296" s="768"/>
      <c r="AC296" s="768"/>
      <c r="AD296" s="768"/>
      <c r="AE296" s="768"/>
      <c r="AF296" s="768"/>
      <c r="AG296" s="768"/>
      <c r="AH296" s="768"/>
      <c r="AI296" s="768"/>
      <c r="AJ296" s="768"/>
      <c r="AK296" s="768"/>
      <c r="AL296" s="768"/>
      <c r="AM296" s="304"/>
    </row>
    <row r="297" spans="1:39" ht="15" outlineLevel="1">
      <c r="A297" s="506">
        <v>7</v>
      </c>
      <c r="B297" s="292" t="s">
        <v>42</v>
      </c>
      <c r="C297" s="289" t="s">
        <v>25</v>
      </c>
      <c r="D297" s="293"/>
      <c r="E297" s="293"/>
      <c r="F297" s="293"/>
      <c r="G297" s="293"/>
      <c r="H297" s="293"/>
      <c r="I297" s="293"/>
      <c r="J297" s="293"/>
      <c r="K297" s="293"/>
      <c r="L297" s="293"/>
      <c r="M297" s="293"/>
      <c r="N297" s="758"/>
      <c r="O297" s="293">
        <v>4</v>
      </c>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249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Z297</f>
        <v>0</v>
      </c>
      <c r="AA298" s="767">
        <f t="shared" ref="AA298:AL298" si="83">AA297</f>
        <v>0</v>
      </c>
      <c r="AB298" s="767">
        <f t="shared" si="83"/>
        <v>0</v>
      </c>
      <c r="AC298" s="767">
        <f t="shared" si="83"/>
        <v>0</v>
      </c>
      <c r="AD298" s="767">
        <f t="shared" si="83"/>
        <v>0</v>
      </c>
      <c r="AE298" s="767">
        <f t="shared" si="83"/>
        <v>0</v>
      </c>
      <c r="AF298" s="767">
        <f t="shared" si="83"/>
        <v>0</v>
      </c>
      <c r="AG298" s="767">
        <f t="shared" si="83"/>
        <v>0</v>
      </c>
      <c r="AH298" s="767">
        <f t="shared" si="83"/>
        <v>0</v>
      </c>
      <c r="AI298" s="767">
        <f t="shared" si="83"/>
        <v>0</v>
      </c>
      <c r="AJ298" s="767">
        <f t="shared" si="83"/>
        <v>0</v>
      </c>
      <c r="AK298" s="767">
        <f t="shared" si="83"/>
        <v>0</v>
      </c>
      <c r="AL298" s="767">
        <f t="shared" si="83"/>
        <v>0</v>
      </c>
      <c r="AM298" s="295"/>
    </row>
    <row r="299" spans="1:39" ht="15" outlineLevel="1">
      <c r="B299" s="292"/>
      <c r="C299" s="303"/>
      <c r="D299" s="761"/>
      <c r="E299" s="761"/>
      <c r="F299" s="761"/>
      <c r="G299" s="761"/>
      <c r="H299" s="761"/>
      <c r="I299" s="761"/>
      <c r="J299" s="761"/>
      <c r="K299" s="761"/>
      <c r="L299" s="761"/>
      <c r="M299" s="761"/>
      <c r="N299" s="758"/>
      <c r="O299" s="761"/>
      <c r="P299" s="761"/>
      <c r="Q299" s="761"/>
      <c r="R299" s="761"/>
      <c r="S299" s="761"/>
      <c r="T299" s="761"/>
      <c r="U299" s="761"/>
      <c r="V299" s="761"/>
      <c r="W299" s="761"/>
      <c r="X299" s="761"/>
      <c r="Y299" s="768"/>
      <c r="Z299" s="768"/>
      <c r="AA299" s="768"/>
      <c r="AB299" s="768"/>
      <c r="AC299" s="768"/>
      <c r="AD299" s="768"/>
      <c r="AE299" s="768"/>
      <c r="AF299" s="768"/>
      <c r="AG299" s="768"/>
      <c r="AH299" s="768"/>
      <c r="AI299" s="768"/>
      <c r="AJ299" s="768"/>
      <c r="AK299" s="768"/>
      <c r="AL299" s="768"/>
      <c r="AM299" s="304"/>
    </row>
    <row r="300" spans="1:39" s="281" customFormat="1" ht="15" outlineLevel="1">
      <c r="A300" s="506">
        <v>8</v>
      </c>
      <c r="B300" s="292" t="s">
        <v>484</v>
      </c>
      <c r="C300" s="289" t="s">
        <v>25</v>
      </c>
      <c r="D300" s="293"/>
      <c r="E300" s="293"/>
      <c r="F300" s="293"/>
      <c r="G300" s="293"/>
      <c r="H300" s="293"/>
      <c r="I300" s="293"/>
      <c r="J300" s="293"/>
      <c r="K300" s="293"/>
      <c r="L300" s="293"/>
      <c r="M300" s="293"/>
      <c r="N300" s="758"/>
      <c r="O300" s="293"/>
      <c r="P300" s="293"/>
      <c r="Q300" s="293"/>
      <c r="R300" s="293"/>
      <c r="S300" s="293"/>
      <c r="T300" s="293"/>
      <c r="U300" s="293"/>
      <c r="V300" s="293"/>
      <c r="W300" s="293"/>
      <c r="X300" s="293"/>
      <c r="Y300" s="766"/>
      <c r="Z300" s="766"/>
      <c r="AA300" s="766"/>
      <c r="AB300" s="766"/>
      <c r="AC300" s="766"/>
      <c r="AD300" s="766"/>
      <c r="AE300" s="766"/>
      <c r="AF300" s="766"/>
      <c r="AG300" s="766"/>
      <c r="AH300" s="766"/>
      <c r="AI300" s="766"/>
      <c r="AJ300" s="766"/>
      <c r="AK300" s="766"/>
      <c r="AL300" s="766"/>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758"/>
      <c r="O301" s="293"/>
      <c r="P301" s="293"/>
      <c r="Q301" s="293"/>
      <c r="R301" s="293"/>
      <c r="S301" s="293"/>
      <c r="T301" s="293"/>
      <c r="U301" s="293"/>
      <c r="V301" s="293"/>
      <c r="W301" s="293"/>
      <c r="X301" s="293"/>
      <c r="Y301" s="767">
        <f>Y300</f>
        <v>0</v>
      </c>
      <c r="Z301" s="767">
        <f>Z300</f>
        <v>0</v>
      </c>
      <c r="AA301" s="767">
        <f t="shared" ref="AA301:AL301" si="84">AA300</f>
        <v>0</v>
      </c>
      <c r="AB301" s="767">
        <f t="shared" si="84"/>
        <v>0</v>
      </c>
      <c r="AC301" s="767">
        <f t="shared" si="84"/>
        <v>0</v>
      </c>
      <c r="AD301" s="767">
        <f t="shared" si="84"/>
        <v>0</v>
      </c>
      <c r="AE301" s="767">
        <f t="shared" si="84"/>
        <v>0</v>
      </c>
      <c r="AF301" s="767">
        <f t="shared" si="84"/>
        <v>0</v>
      </c>
      <c r="AG301" s="767">
        <f t="shared" si="84"/>
        <v>0</v>
      </c>
      <c r="AH301" s="767">
        <f t="shared" si="84"/>
        <v>0</v>
      </c>
      <c r="AI301" s="767">
        <f t="shared" si="84"/>
        <v>0</v>
      </c>
      <c r="AJ301" s="767">
        <f t="shared" si="84"/>
        <v>0</v>
      </c>
      <c r="AK301" s="767">
        <f t="shared" si="84"/>
        <v>0</v>
      </c>
      <c r="AL301" s="767">
        <f t="shared" si="84"/>
        <v>0</v>
      </c>
      <c r="AM301" s="295"/>
    </row>
    <row r="302" spans="1:39" s="281" customFormat="1" ht="15" outlineLevel="1">
      <c r="A302" s="506"/>
      <c r="B302" s="292"/>
      <c r="C302" s="303"/>
      <c r="D302" s="761"/>
      <c r="E302" s="761"/>
      <c r="F302" s="761"/>
      <c r="G302" s="761"/>
      <c r="H302" s="761"/>
      <c r="I302" s="761"/>
      <c r="J302" s="761"/>
      <c r="K302" s="761"/>
      <c r="L302" s="761"/>
      <c r="M302" s="761"/>
      <c r="N302" s="758"/>
      <c r="O302" s="761"/>
      <c r="P302" s="761"/>
      <c r="Q302" s="761"/>
      <c r="R302" s="761"/>
      <c r="S302" s="761"/>
      <c r="T302" s="761"/>
      <c r="U302" s="761"/>
      <c r="V302" s="761"/>
      <c r="W302" s="761"/>
      <c r="X302" s="761"/>
      <c r="Y302" s="768"/>
      <c r="Z302" s="768"/>
      <c r="AA302" s="768"/>
      <c r="AB302" s="768"/>
      <c r="AC302" s="768"/>
      <c r="AD302" s="768"/>
      <c r="AE302" s="768"/>
      <c r="AF302" s="768"/>
      <c r="AG302" s="768"/>
      <c r="AH302" s="768"/>
      <c r="AI302" s="768"/>
      <c r="AJ302" s="768"/>
      <c r="AK302" s="768"/>
      <c r="AL302" s="768"/>
      <c r="AM302" s="304"/>
    </row>
    <row r="303" spans="1:39" ht="15" outlineLevel="1">
      <c r="A303" s="506">
        <v>9</v>
      </c>
      <c r="B303" s="292" t="s">
        <v>7</v>
      </c>
      <c r="C303" s="289" t="s">
        <v>25</v>
      </c>
      <c r="D303" s="293"/>
      <c r="E303" s="293"/>
      <c r="F303" s="293"/>
      <c r="G303" s="293"/>
      <c r="H303" s="293"/>
      <c r="I303" s="293"/>
      <c r="J303" s="293"/>
      <c r="K303" s="293"/>
      <c r="L303" s="293"/>
      <c r="M303" s="293"/>
      <c r="N303" s="758"/>
      <c r="O303" s="293"/>
      <c r="P303" s="293"/>
      <c r="Q303" s="293"/>
      <c r="R303" s="293"/>
      <c r="S303" s="293"/>
      <c r="T303" s="293"/>
      <c r="U303" s="293"/>
      <c r="V303" s="293"/>
      <c r="W303" s="293"/>
      <c r="X303" s="293"/>
      <c r="Y303" s="766"/>
      <c r="Z303" s="766"/>
      <c r="AA303" s="766"/>
      <c r="AB303" s="766"/>
      <c r="AC303" s="766"/>
      <c r="AD303" s="766"/>
      <c r="AE303" s="766"/>
      <c r="AF303" s="766"/>
      <c r="AG303" s="766"/>
      <c r="AH303" s="766"/>
      <c r="AI303" s="766"/>
      <c r="AJ303" s="766"/>
      <c r="AK303" s="766"/>
      <c r="AL303" s="766"/>
      <c r="AM303" s="294">
        <f>SUM(Y303:AL303)</f>
        <v>0</v>
      </c>
    </row>
    <row r="304" spans="1:39" ht="15" outlineLevel="1">
      <c r="B304" s="292" t="s">
        <v>249</v>
      </c>
      <c r="C304" s="289" t="s">
        <v>163</v>
      </c>
      <c r="D304" s="293"/>
      <c r="E304" s="293"/>
      <c r="F304" s="293"/>
      <c r="G304" s="293"/>
      <c r="H304" s="293"/>
      <c r="I304" s="293"/>
      <c r="J304" s="293"/>
      <c r="K304" s="293"/>
      <c r="L304" s="293"/>
      <c r="M304" s="293"/>
      <c r="N304" s="758"/>
      <c r="O304" s="293"/>
      <c r="P304" s="293"/>
      <c r="Q304" s="293"/>
      <c r="R304" s="293"/>
      <c r="S304" s="293"/>
      <c r="T304" s="293"/>
      <c r="U304" s="293"/>
      <c r="V304" s="293"/>
      <c r="W304" s="293"/>
      <c r="X304" s="293"/>
      <c r="Y304" s="767">
        <f>Y303</f>
        <v>0</v>
      </c>
      <c r="Z304" s="767">
        <f>Z303</f>
        <v>0</v>
      </c>
      <c r="AA304" s="767">
        <f t="shared" ref="AA304:AL304" si="85">AA303</f>
        <v>0</v>
      </c>
      <c r="AB304" s="767">
        <f t="shared" si="85"/>
        <v>0</v>
      </c>
      <c r="AC304" s="767">
        <f t="shared" si="85"/>
        <v>0</v>
      </c>
      <c r="AD304" s="767">
        <f t="shared" si="85"/>
        <v>0</v>
      </c>
      <c r="AE304" s="767">
        <f t="shared" si="85"/>
        <v>0</v>
      </c>
      <c r="AF304" s="767">
        <f t="shared" si="85"/>
        <v>0</v>
      </c>
      <c r="AG304" s="767">
        <f t="shared" si="85"/>
        <v>0</v>
      </c>
      <c r="AH304" s="767">
        <f t="shared" si="85"/>
        <v>0</v>
      </c>
      <c r="AI304" s="767">
        <f t="shared" si="85"/>
        <v>0</v>
      </c>
      <c r="AJ304" s="767">
        <f t="shared" si="85"/>
        <v>0</v>
      </c>
      <c r="AK304" s="767">
        <f t="shared" si="85"/>
        <v>0</v>
      </c>
      <c r="AL304" s="767">
        <f t="shared" si="85"/>
        <v>0</v>
      </c>
      <c r="AM304" s="295"/>
    </row>
    <row r="305" spans="1:39" ht="15" outlineLevel="1">
      <c r="B305" s="305"/>
      <c r="C305" s="306"/>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68"/>
      <c r="Z305" s="768"/>
      <c r="AA305" s="768"/>
      <c r="AB305" s="768"/>
      <c r="AC305" s="768"/>
      <c r="AD305" s="768"/>
      <c r="AE305" s="768"/>
      <c r="AF305" s="768"/>
      <c r="AG305" s="768"/>
      <c r="AH305" s="768"/>
      <c r="AI305" s="768"/>
      <c r="AJ305" s="768"/>
      <c r="AK305" s="768"/>
      <c r="AL305" s="768"/>
      <c r="AM305" s="304"/>
    </row>
    <row r="306" spans="1:39" ht="15.6" outlineLevel="1">
      <c r="A306" s="507"/>
      <c r="B306" s="286" t="s">
        <v>8</v>
      </c>
      <c r="C306" s="287"/>
      <c r="D306" s="764"/>
      <c r="E306" s="764"/>
      <c r="F306" s="764"/>
      <c r="G306" s="764"/>
      <c r="H306" s="764"/>
      <c r="I306" s="764"/>
      <c r="J306" s="764"/>
      <c r="K306" s="764"/>
      <c r="L306" s="764"/>
      <c r="M306" s="764"/>
      <c r="N306" s="758"/>
      <c r="O306" s="764"/>
      <c r="P306" s="764"/>
      <c r="Q306" s="764"/>
      <c r="R306" s="764"/>
      <c r="S306" s="764"/>
      <c r="T306" s="764"/>
      <c r="U306" s="764"/>
      <c r="V306" s="764"/>
      <c r="W306" s="764"/>
      <c r="X306" s="764"/>
      <c r="Y306" s="773"/>
      <c r="Z306" s="773"/>
      <c r="AA306" s="773"/>
      <c r="AB306" s="773"/>
      <c r="AC306" s="773"/>
      <c r="AD306" s="773"/>
      <c r="AE306" s="773"/>
      <c r="AF306" s="773"/>
      <c r="AG306" s="773"/>
      <c r="AH306" s="773"/>
      <c r="AI306" s="773"/>
      <c r="AJ306" s="773"/>
      <c r="AK306" s="773"/>
      <c r="AL306" s="773"/>
      <c r="AM306" s="290"/>
    </row>
    <row r="307" spans="1:39" ht="15" outlineLevel="1">
      <c r="A307" s="506">
        <v>10</v>
      </c>
      <c r="B307" s="308" t="s">
        <v>22</v>
      </c>
      <c r="C307" s="289" t="s">
        <v>25</v>
      </c>
      <c r="D307" s="293">
        <v>356535.91101837897</v>
      </c>
      <c r="E307" s="293">
        <v>356535.91101837897</v>
      </c>
      <c r="F307" s="293">
        <v>356535.91101837897</v>
      </c>
      <c r="G307" s="293">
        <v>356535.91101837897</v>
      </c>
      <c r="H307" s="293">
        <v>354128.59432719101</v>
      </c>
      <c r="I307" s="293">
        <v>353830.58589890198</v>
      </c>
      <c r="J307" s="293">
        <v>353830.58589890198</v>
      </c>
      <c r="K307" s="293">
        <v>353830.58589890198</v>
      </c>
      <c r="L307" s="293">
        <v>350868.61975974502</v>
      </c>
      <c r="M307" s="293">
        <v>348696.21109332802</v>
      </c>
      <c r="N307" s="293">
        <v>12</v>
      </c>
      <c r="O307" s="293">
        <v>88.722159113999993</v>
      </c>
      <c r="P307" s="293">
        <v>88.722159113999993</v>
      </c>
      <c r="Q307" s="293">
        <v>88.722159113999993</v>
      </c>
      <c r="R307" s="293">
        <v>88.722159113999993</v>
      </c>
      <c r="S307" s="293">
        <v>87.953723973999999</v>
      </c>
      <c r="T307" s="293">
        <v>87.876476543999999</v>
      </c>
      <c r="U307" s="293">
        <v>87.876476543999999</v>
      </c>
      <c r="V307" s="293">
        <v>87.876476543999999</v>
      </c>
      <c r="W307" s="293">
        <v>86.930992773</v>
      </c>
      <c r="X307" s="293">
        <v>86.367877870000001</v>
      </c>
      <c r="Y307" s="771"/>
      <c r="Z307" s="500">
        <v>0.2</v>
      </c>
      <c r="AA307" s="500">
        <v>0.8</v>
      </c>
      <c r="AB307" s="500"/>
      <c r="AC307" s="771"/>
      <c r="AD307" s="771"/>
      <c r="AE307" s="771"/>
      <c r="AF307" s="771"/>
      <c r="AG307" s="771"/>
      <c r="AH307" s="771"/>
      <c r="AI307" s="771"/>
      <c r="AJ307" s="771"/>
      <c r="AK307" s="771"/>
      <c r="AL307" s="771"/>
      <c r="AM307" s="294">
        <f>SUM(Y307:AL307)</f>
        <v>1</v>
      </c>
    </row>
    <row r="308" spans="1:39" ht="15" outlineLevel="1">
      <c r="B308" s="292" t="s">
        <v>249</v>
      </c>
      <c r="C308" s="289" t="s">
        <v>163</v>
      </c>
      <c r="D308" s="293">
        <v>139263</v>
      </c>
      <c r="E308" s="293"/>
      <c r="F308" s="293"/>
      <c r="G308" s="293"/>
      <c r="H308" s="293"/>
      <c r="I308" s="293"/>
      <c r="J308" s="293"/>
      <c r="K308" s="293"/>
      <c r="L308" s="293"/>
      <c r="M308" s="293"/>
      <c r="N308" s="293">
        <f>N307</f>
        <v>12</v>
      </c>
      <c r="O308" s="293">
        <v>28</v>
      </c>
      <c r="P308" s="293"/>
      <c r="Q308" s="293"/>
      <c r="R308" s="293"/>
      <c r="S308" s="293"/>
      <c r="T308" s="293"/>
      <c r="U308" s="293"/>
      <c r="V308" s="293"/>
      <c r="W308" s="293"/>
      <c r="X308" s="293"/>
      <c r="Y308" s="767">
        <f>Y307</f>
        <v>0</v>
      </c>
      <c r="Z308" s="767">
        <f>Z307</f>
        <v>0.2</v>
      </c>
      <c r="AA308" s="767">
        <f t="shared" ref="AA308:AL308" si="86">AA307</f>
        <v>0.8</v>
      </c>
      <c r="AB308" s="767">
        <f t="shared" si="86"/>
        <v>0</v>
      </c>
      <c r="AC308" s="767">
        <f t="shared" si="86"/>
        <v>0</v>
      </c>
      <c r="AD308" s="767">
        <f t="shared" si="86"/>
        <v>0</v>
      </c>
      <c r="AE308" s="767">
        <f t="shared" si="86"/>
        <v>0</v>
      </c>
      <c r="AF308" s="767">
        <f t="shared" si="86"/>
        <v>0</v>
      </c>
      <c r="AG308" s="767">
        <f t="shared" si="86"/>
        <v>0</v>
      </c>
      <c r="AH308" s="767">
        <f t="shared" si="86"/>
        <v>0</v>
      </c>
      <c r="AI308" s="767">
        <f t="shared" si="86"/>
        <v>0</v>
      </c>
      <c r="AJ308" s="767">
        <f t="shared" si="86"/>
        <v>0</v>
      </c>
      <c r="AK308" s="767">
        <f t="shared" si="86"/>
        <v>0</v>
      </c>
      <c r="AL308" s="767">
        <f t="shared" si="86"/>
        <v>0</v>
      </c>
      <c r="AM308" s="309"/>
    </row>
    <row r="309" spans="1:39" ht="15" outlineLevel="1">
      <c r="B309" s="308"/>
      <c r="C309" s="310"/>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74"/>
      <c r="Z309" s="774"/>
      <c r="AA309" s="774"/>
      <c r="AB309" s="774"/>
      <c r="AC309" s="774"/>
      <c r="AD309" s="774"/>
      <c r="AE309" s="774"/>
      <c r="AF309" s="774"/>
      <c r="AG309" s="774"/>
      <c r="AH309" s="774"/>
      <c r="AI309" s="774"/>
      <c r="AJ309" s="774"/>
      <c r="AK309" s="774"/>
      <c r="AL309" s="774"/>
      <c r="AM309" s="311"/>
    </row>
    <row r="310" spans="1:39" ht="15" outlineLevel="1">
      <c r="A310" s="506">
        <v>11</v>
      </c>
      <c r="B310" s="312" t="s">
        <v>21</v>
      </c>
      <c r="C310" s="289" t="s">
        <v>25</v>
      </c>
      <c r="D310" s="293">
        <v>192984.00143971501</v>
      </c>
      <c r="E310" s="293">
        <v>192984.00143971501</v>
      </c>
      <c r="F310" s="293">
        <v>173868.47455912299</v>
      </c>
      <c r="G310" s="293">
        <v>119784.67372855201</v>
      </c>
      <c r="H310" s="293">
        <v>83765.075431553007</v>
      </c>
      <c r="I310" s="293">
        <v>83765.075431553007</v>
      </c>
      <c r="J310" s="293">
        <v>83765.075431553007</v>
      </c>
      <c r="K310" s="293">
        <v>83096.815249623003</v>
      </c>
      <c r="L310" s="293">
        <v>83096.815249623003</v>
      </c>
      <c r="M310" s="293">
        <v>83096.815249623003</v>
      </c>
      <c r="N310" s="293">
        <v>12</v>
      </c>
      <c r="O310" s="293">
        <v>57.048494005999999</v>
      </c>
      <c r="P310" s="293">
        <v>57.048494005999999</v>
      </c>
      <c r="Q310" s="293">
        <v>51.604224662999997</v>
      </c>
      <c r="R310" s="293">
        <v>36.619661551999997</v>
      </c>
      <c r="S310" s="293">
        <v>25.158195497000001</v>
      </c>
      <c r="T310" s="293">
        <v>25.158195497000001</v>
      </c>
      <c r="U310" s="293">
        <v>25.158195497000001</v>
      </c>
      <c r="V310" s="293">
        <v>24.489458730999999</v>
      </c>
      <c r="W310" s="293">
        <v>24.489458730999999</v>
      </c>
      <c r="X310" s="293">
        <v>24.489458730999999</v>
      </c>
      <c r="Y310" s="771"/>
      <c r="Z310" s="500">
        <v>1</v>
      </c>
      <c r="AA310" s="771"/>
      <c r="AB310" s="771"/>
      <c r="AC310" s="771"/>
      <c r="AD310" s="771"/>
      <c r="AE310" s="771"/>
      <c r="AF310" s="771"/>
      <c r="AG310" s="771"/>
      <c r="AH310" s="771"/>
      <c r="AI310" s="771"/>
      <c r="AJ310" s="771"/>
      <c r="AK310" s="771"/>
      <c r="AL310" s="771"/>
      <c r="AM310" s="294">
        <f>SUM(Y310:AL310)</f>
        <v>1</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Z310</f>
        <v>1</v>
      </c>
      <c r="AA311" s="767">
        <f t="shared" ref="AA311:AL311" si="87">AA310</f>
        <v>0</v>
      </c>
      <c r="AB311" s="767">
        <f t="shared" si="87"/>
        <v>0</v>
      </c>
      <c r="AC311" s="767">
        <f t="shared" si="87"/>
        <v>0</v>
      </c>
      <c r="AD311" s="767">
        <f t="shared" si="87"/>
        <v>0</v>
      </c>
      <c r="AE311" s="767">
        <f t="shared" si="87"/>
        <v>0</v>
      </c>
      <c r="AF311" s="767">
        <f t="shared" si="87"/>
        <v>0</v>
      </c>
      <c r="AG311" s="767">
        <f t="shared" si="87"/>
        <v>0</v>
      </c>
      <c r="AH311" s="767">
        <f t="shared" si="87"/>
        <v>0</v>
      </c>
      <c r="AI311" s="767">
        <f t="shared" si="87"/>
        <v>0</v>
      </c>
      <c r="AJ311" s="767">
        <f t="shared" si="87"/>
        <v>0</v>
      </c>
      <c r="AK311" s="767">
        <f t="shared" si="87"/>
        <v>0</v>
      </c>
      <c r="AL311" s="767">
        <f t="shared" si="87"/>
        <v>0</v>
      </c>
      <c r="AM311" s="309"/>
    </row>
    <row r="312" spans="1:39" ht="15" outlineLevel="1">
      <c r="B312" s="312"/>
      <c r="C312" s="310"/>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74"/>
      <c r="Z312" s="775"/>
      <c r="AA312" s="774"/>
      <c r="AB312" s="774"/>
      <c r="AC312" s="774"/>
      <c r="AD312" s="774"/>
      <c r="AE312" s="774"/>
      <c r="AF312" s="774"/>
      <c r="AG312" s="774"/>
      <c r="AH312" s="774"/>
      <c r="AI312" s="774"/>
      <c r="AJ312" s="774"/>
      <c r="AK312" s="774"/>
      <c r="AL312" s="77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1"/>
      <c r="Z313" s="771"/>
      <c r="AA313" s="771"/>
      <c r="AB313" s="771"/>
      <c r="AC313" s="771"/>
      <c r="AD313" s="771"/>
      <c r="AE313" s="771"/>
      <c r="AF313" s="771"/>
      <c r="AG313" s="771"/>
      <c r="AH313" s="771"/>
      <c r="AI313" s="771"/>
      <c r="AJ313" s="771"/>
      <c r="AK313" s="771"/>
      <c r="AL313" s="771"/>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Z313</f>
        <v>0</v>
      </c>
      <c r="AA314" s="767">
        <f t="shared" ref="AA314:AL314" si="88">AA313</f>
        <v>0</v>
      </c>
      <c r="AB314" s="767">
        <f t="shared" si="88"/>
        <v>0</v>
      </c>
      <c r="AC314" s="767">
        <f t="shared" si="88"/>
        <v>0</v>
      </c>
      <c r="AD314" s="767">
        <f t="shared" si="88"/>
        <v>0</v>
      </c>
      <c r="AE314" s="767">
        <f t="shared" si="88"/>
        <v>0</v>
      </c>
      <c r="AF314" s="767">
        <f t="shared" si="88"/>
        <v>0</v>
      </c>
      <c r="AG314" s="767">
        <f t="shared" si="88"/>
        <v>0</v>
      </c>
      <c r="AH314" s="767">
        <f t="shared" si="88"/>
        <v>0</v>
      </c>
      <c r="AI314" s="767">
        <f t="shared" si="88"/>
        <v>0</v>
      </c>
      <c r="AJ314" s="767">
        <f t="shared" si="88"/>
        <v>0</v>
      </c>
      <c r="AK314" s="767">
        <f t="shared" si="88"/>
        <v>0</v>
      </c>
      <c r="AL314" s="767">
        <f t="shared" si="88"/>
        <v>0</v>
      </c>
      <c r="AM314" s="309"/>
    </row>
    <row r="315" spans="1:39" ht="15" outlineLevel="1">
      <c r="B315" s="312"/>
      <c r="C315" s="310"/>
      <c r="D315" s="762"/>
      <c r="E315" s="762"/>
      <c r="F315" s="762"/>
      <c r="G315" s="762"/>
      <c r="H315" s="762"/>
      <c r="I315" s="762"/>
      <c r="J315" s="762"/>
      <c r="K315" s="762"/>
      <c r="L315" s="762"/>
      <c r="M315" s="762"/>
      <c r="N315" s="758"/>
      <c r="O315" s="762"/>
      <c r="P315" s="762"/>
      <c r="Q315" s="762"/>
      <c r="R315" s="762"/>
      <c r="S315" s="762"/>
      <c r="T315" s="762"/>
      <c r="U315" s="762"/>
      <c r="V315" s="762"/>
      <c r="W315" s="762"/>
      <c r="X315" s="762"/>
      <c r="Y315" s="774"/>
      <c r="Z315" s="775"/>
      <c r="AA315" s="774"/>
      <c r="AB315" s="774"/>
      <c r="AC315" s="774"/>
      <c r="AD315" s="774"/>
      <c r="AE315" s="774"/>
      <c r="AF315" s="774"/>
      <c r="AG315" s="774"/>
      <c r="AH315" s="774"/>
      <c r="AI315" s="774"/>
      <c r="AJ315" s="774"/>
      <c r="AK315" s="774"/>
      <c r="AL315" s="77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1"/>
      <c r="Z316" s="771"/>
      <c r="AA316" s="771"/>
      <c r="AB316" s="771"/>
      <c r="AC316" s="771"/>
      <c r="AD316" s="771"/>
      <c r="AE316" s="771"/>
      <c r="AF316" s="771"/>
      <c r="AG316" s="771"/>
      <c r="AH316" s="771"/>
      <c r="AI316" s="771"/>
      <c r="AJ316" s="771"/>
      <c r="AK316" s="771"/>
      <c r="AL316" s="771"/>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Z316</f>
        <v>0</v>
      </c>
      <c r="AA317" s="767">
        <f t="shared" ref="AA317:AL317" si="89">AA316</f>
        <v>0</v>
      </c>
      <c r="AB317" s="767">
        <f t="shared" si="89"/>
        <v>0</v>
      </c>
      <c r="AC317" s="767">
        <f t="shared" si="89"/>
        <v>0</v>
      </c>
      <c r="AD317" s="767">
        <f t="shared" si="89"/>
        <v>0</v>
      </c>
      <c r="AE317" s="767">
        <f t="shared" si="89"/>
        <v>0</v>
      </c>
      <c r="AF317" s="767">
        <f t="shared" si="89"/>
        <v>0</v>
      </c>
      <c r="AG317" s="767">
        <f t="shared" si="89"/>
        <v>0</v>
      </c>
      <c r="AH317" s="767">
        <f t="shared" si="89"/>
        <v>0</v>
      </c>
      <c r="AI317" s="767">
        <f t="shared" si="89"/>
        <v>0</v>
      </c>
      <c r="AJ317" s="767">
        <f t="shared" si="89"/>
        <v>0</v>
      </c>
      <c r="AK317" s="767">
        <f t="shared" si="89"/>
        <v>0</v>
      </c>
      <c r="AL317" s="767">
        <f t="shared" si="89"/>
        <v>0</v>
      </c>
      <c r="AM317" s="309"/>
    </row>
    <row r="318" spans="1:39" ht="15" outlineLevel="1">
      <c r="B318" s="312"/>
      <c r="C318" s="310"/>
      <c r="D318" s="762"/>
      <c r="E318" s="762"/>
      <c r="F318" s="762"/>
      <c r="G318" s="762"/>
      <c r="H318" s="762"/>
      <c r="I318" s="762"/>
      <c r="J318" s="762"/>
      <c r="K318" s="762"/>
      <c r="L318" s="762"/>
      <c r="M318" s="762"/>
      <c r="N318" s="758"/>
      <c r="O318" s="762"/>
      <c r="P318" s="762"/>
      <c r="Q318" s="762"/>
      <c r="R318" s="762"/>
      <c r="S318" s="762"/>
      <c r="T318" s="762"/>
      <c r="U318" s="762"/>
      <c r="V318" s="762"/>
      <c r="W318" s="762"/>
      <c r="X318" s="762"/>
      <c r="Y318" s="774"/>
      <c r="Z318" s="774"/>
      <c r="AA318" s="774"/>
      <c r="AB318" s="774"/>
      <c r="AC318" s="774"/>
      <c r="AD318" s="774"/>
      <c r="AE318" s="774"/>
      <c r="AF318" s="774"/>
      <c r="AG318" s="774"/>
      <c r="AH318" s="774"/>
      <c r="AI318" s="774"/>
      <c r="AJ318" s="774"/>
      <c r="AK318" s="774"/>
      <c r="AL318" s="77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1"/>
      <c r="Z319" s="771"/>
      <c r="AA319" s="500"/>
      <c r="AB319" s="771"/>
      <c r="AC319" s="771"/>
      <c r="AD319" s="771"/>
      <c r="AE319" s="771"/>
      <c r="AF319" s="771"/>
      <c r="AG319" s="771"/>
      <c r="AH319" s="771"/>
      <c r="AI319" s="771"/>
      <c r="AJ319" s="771"/>
      <c r="AK319" s="771"/>
      <c r="AL319" s="771"/>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Z319</f>
        <v>0</v>
      </c>
      <c r="AA320" s="767">
        <f t="shared" ref="AA320:AL320" si="90">AA319</f>
        <v>0</v>
      </c>
      <c r="AB320" s="767">
        <f t="shared" si="90"/>
        <v>0</v>
      </c>
      <c r="AC320" s="767">
        <f t="shared" si="90"/>
        <v>0</v>
      </c>
      <c r="AD320" s="767">
        <f t="shared" si="90"/>
        <v>0</v>
      </c>
      <c r="AE320" s="767">
        <f t="shared" si="90"/>
        <v>0</v>
      </c>
      <c r="AF320" s="767">
        <f t="shared" si="90"/>
        <v>0</v>
      </c>
      <c r="AG320" s="767">
        <f t="shared" si="90"/>
        <v>0</v>
      </c>
      <c r="AH320" s="767">
        <f t="shared" si="90"/>
        <v>0</v>
      </c>
      <c r="AI320" s="767">
        <f t="shared" si="90"/>
        <v>0</v>
      </c>
      <c r="AJ320" s="767">
        <f t="shared" si="90"/>
        <v>0</v>
      </c>
      <c r="AK320" s="767">
        <f t="shared" si="90"/>
        <v>0</v>
      </c>
      <c r="AL320" s="767">
        <f t="shared" si="90"/>
        <v>0</v>
      </c>
      <c r="AM320" s="309"/>
    </row>
    <row r="321" spans="1:39" ht="15" outlineLevel="1">
      <c r="B321" s="312"/>
      <c r="C321" s="310"/>
      <c r="D321" s="762"/>
      <c r="E321" s="762"/>
      <c r="F321" s="762"/>
      <c r="G321" s="762"/>
      <c r="H321" s="762"/>
      <c r="I321" s="762"/>
      <c r="J321" s="762"/>
      <c r="K321" s="762"/>
      <c r="L321" s="762"/>
      <c r="M321" s="762"/>
      <c r="N321" s="758"/>
      <c r="O321" s="762"/>
      <c r="P321" s="762"/>
      <c r="Q321" s="762"/>
      <c r="R321" s="762"/>
      <c r="S321" s="762"/>
      <c r="T321" s="762"/>
      <c r="U321" s="762"/>
      <c r="V321" s="762"/>
      <c r="W321" s="762"/>
      <c r="X321" s="762"/>
      <c r="Y321" s="774"/>
      <c r="Z321" s="775"/>
      <c r="AA321" s="774"/>
      <c r="AB321" s="774"/>
      <c r="AC321" s="774"/>
      <c r="AD321" s="774"/>
      <c r="AE321" s="774"/>
      <c r="AF321" s="774"/>
      <c r="AG321" s="774"/>
      <c r="AH321" s="774"/>
      <c r="AI321" s="774"/>
      <c r="AJ321" s="774"/>
      <c r="AK321" s="774"/>
      <c r="AL321" s="774"/>
      <c r="AM321" s="311"/>
    </row>
    <row r="322" spans="1:39" s="281" customFormat="1" ht="15" outlineLevel="1">
      <c r="A322" s="506">
        <v>15</v>
      </c>
      <c r="B322" s="312" t="s">
        <v>485</v>
      </c>
      <c r="C322" s="289" t="s">
        <v>25</v>
      </c>
      <c r="D322" s="293"/>
      <c r="E322" s="293"/>
      <c r="F322" s="293"/>
      <c r="G322" s="293"/>
      <c r="H322" s="293"/>
      <c r="I322" s="293"/>
      <c r="J322" s="293"/>
      <c r="K322" s="293"/>
      <c r="L322" s="293"/>
      <c r="M322" s="293"/>
      <c r="N322" s="758"/>
      <c r="O322" s="293"/>
      <c r="P322" s="293"/>
      <c r="Q322" s="293"/>
      <c r="R322" s="293"/>
      <c r="S322" s="293"/>
      <c r="T322" s="293"/>
      <c r="U322" s="293"/>
      <c r="V322" s="293"/>
      <c r="W322" s="293"/>
      <c r="X322" s="293"/>
      <c r="Y322" s="771"/>
      <c r="Z322" s="771"/>
      <c r="AA322" s="771"/>
      <c r="AB322" s="771"/>
      <c r="AC322" s="771"/>
      <c r="AD322" s="771"/>
      <c r="AE322" s="771"/>
      <c r="AF322" s="771"/>
      <c r="AG322" s="771"/>
      <c r="AH322" s="771"/>
      <c r="AI322" s="771"/>
      <c r="AJ322" s="771"/>
      <c r="AK322" s="771"/>
      <c r="AL322" s="771"/>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758"/>
      <c r="O323" s="293"/>
      <c r="P323" s="293"/>
      <c r="Q323" s="293"/>
      <c r="R323" s="293"/>
      <c r="S323" s="293"/>
      <c r="T323" s="293"/>
      <c r="U323" s="293"/>
      <c r="V323" s="293"/>
      <c r="W323" s="293"/>
      <c r="X323" s="293"/>
      <c r="Y323" s="767">
        <f>Y322</f>
        <v>0</v>
      </c>
      <c r="Z323" s="767">
        <f>Z322</f>
        <v>0</v>
      </c>
      <c r="AA323" s="767">
        <f t="shared" ref="AA323:AL323" si="91">AA322</f>
        <v>0</v>
      </c>
      <c r="AB323" s="767">
        <f t="shared" si="91"/>
        <v>0</v>
      </c>
      <c r="AC323" s="767">
        <f t="shared" si="91"/>
        <v>0</v>
      </c>
      <c r="AD323" s="767">
        <f t="shared" si="91"/>
        <v>0</v>
      </c>
      <c r="AE323" s="767">
        <f t="shared" si="91"/>
        <v>0</v>
      </c>
      <c r="AF323" s="767">
        <f t="shared" si="91"/>
        <v>0</v>
      </c>
      <c r="AG323" s="767">
        <f t="shared" si="91"/>
        <v>0</v>
      </c>
      <c r="AH323" s="767">
        <f t="shared" si="91"/>
        <v>0</v>
      </c>
      <c r="AI323" s="767">
        <f t="shared" si="91"/>
        <v>0</v>
      </c>
      <c r="AJ323" s="767">
        <f t="shared" si="91"/>
        <v>0</v>
      </c>
      <c r="AK323" s="767">
        <f t="shared" si="91"/>
        <v>0</v>
      </c>
      <c r="AL323" s="767">
        <f t="shared" si="91"/>
        <v>0</v>
      </c>
      <c r="AM323" s="309"/>
    </row>
    <row r="324" spans="1:39" s="281" customFormat="1" ht="15" outlineLevel="1">
      <c r="A324" s="506"/>
      <c r="B324" s="312"/>
      <c r="C324" s="310"/>
      <c r="D324" s="762"/>
      <c r="E324" s="762"/>
      <c r="F324" s="762"/>
      <c r="G324" s="762"/>
      <c r="H324" s="762"/>
      <c r="I324" s="762"/>
      <c r="J324" s="762"/>
      <c r="K324" s="762"/>
      <c r="L324" s="762"/>
      <c r="M324" s="762"/>
      <c r="N324" s="758"/>
      <c r="O324" s="762"/>
      <c r="P324" s="762"/>
      <c r="Q324" s="762"/>
      <c r="R324" s="762"/>
      <c r="S324" s="762"/>
      <c r="T324" s="762"/>
      <c r="U324" s="762"/>
      <c r="V324" s="762"/>
      <c r="W324" s="762"/>
      <c r="X324" s="762"/>
      <c r="Y324" s="776"/>
      <c r="Z324" s="774"/>
      <c r="AA324" s="774"/>
      <c r="AB324" s="774"/>
      <c r="AC324" s="774"/>
      <c r="AD324" s="774"/>
      <c r="AE324" s="774"/>
      <c r="AF324" s="774"/>
      <c r="AG324" s="774"/>
      <c r="AH324" s="774"/>
      <c r="AI324" s="774"/>
      <c r="AJ324" s="774"/>
      <c r="AK324" s="774"/>
      <c r="AL324" s="774"/>
      <c r="AM324" s="311"/>
    </row>
    <row r="325" spans="1:39" s="281" customFormat="1" ht="30" outlineLevel="1">
      <c r="A325" s="506">
        <v>16</v>
      </c>
      <c r="B325" s="312" t="s">
        <v>486</v>
      </c>
      <c r="C325" s="289" t="s">
        <v>25</v>
      </c>
      <c r="D325" s="293"/>
      <c r="E325" s="293"/>
      <c r="F325" s="293"/>
      <c r="G325" s="293"/>
      <c r="H325" s="293"/>
      <c r="I325" s="293"/>
      <c r="J325" s="293"/>
      <c r="K325" s="293"/>
      <c r="L325" s="293"/>
      <c r="M325" s="293"/>
      <c r="N325" s="758"/>
      <c r="O325" s="293"/>
      <c r="P325" s="293"/>
      <c r="Q325" s="293"/>
      <c r="R325" s="293"/>
      <c r="S325" s="293"/>
      <c r="T325" s="293"/>
      <c r="U325" s="293"/>
      <c r="V325" s="293"/>
      <c r="W325" s="293"/>
      <c r="X325" s="293"/>
      <c r="Y325" s="771"/>
      <c r="Z325" s="771"/>
      <c r="AA325" s="771"/>
      <c r="AB325" s="771"/>
      <c r="AC325" s="771"/>
      <c r="AD325" s="771"/>
      <c r="AE325" s="771"/>
      <c r="AF325" s="771"/>
      <c r="AG325" s="771"/>
      <c r="AH325" s="771"/>
      <c r="AI325" s="771"/>
      <c r="AJ325" s="771"/>
      <c r="AK325" s="771"/>
      <c r="AL325" s="771"/>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758"/>
      <c r="O326" s="293"/>
      <c r="P326" s="293"/>
      <c r="Q326" s="293"/>
      <c r="R326" s="293"/>
      <c r="S326" s="293"/>
      <c r="T326" s="293"/>
      <c r="U326" s="293"/>
      <c r="V326" s="293"/>
      <c r="W326" s="293"/>
      <c r="X326" s="293"/>
      <c r="Y326" s="767">
        <f>Y325</f>
        <v>0</v>
      </c>
      <c r="Z326" s="767">
        <f>Z325</f>
        <v>0</v>
      </c>
      <c r="AA326" s="767">
        <f t="shared" ref="AA326:AL326" si="92">AA325</f>
        <v>0</v>
      </c>
      <c r="AB326" s="767">
        <f t="shared" si="92"/>
        <v>0</v>
      </c>
      <c r="AC326" s="767">
        <f t="shared" si="92"/>
        <v>0</v>
      </c>
      <c r="AD326" s="767">
        <f t="shared" si="92"/>
        <v>0</v>
      </c>
      <c r="AE326" s="767">
        <f t="shared" si="92"/>
        <v>0</v>
      </c>
      <c r="AF326" s="767">
        <f t="shared" si="92"/>
        <v>0</v>
      </c>
      <c r="AG326" s="767">
        <f t="shared" si="92"/>
        <v>0</v>
      </c>
      <c r="AH326" s="767">
        <f t="shared" si="92"/>
        <v>0</v>
      </c>
      <c r="AI326" s="767">
        <f t="shared" si="92"/>
        <v>0</v>
      </c>
      <c r="AJ326" s="767">
        <f t="shared" si="92"/>
        <v>0</v>
      </c>
      <c r="AK326" s="767">
        <f t="shared" si="92"/>
        <v>0</v>
      </c>
      <c r="AL326" s="767">
        <f t="shared" si="92"/>
        <v>0</v>
      </c>
      <c r="AM326" s="309"/>
    </row>
    <row r="327" spans="1:39" s="281" customFormat="1" ht="15" outlineLevel="1">
      <c r="A327" s="506"/>
      <c r="B327" s="312"/>
      <c r="C327" s="310"/>
      <c r="D327" s="762"/>
      <c r="E327" s="762"/>
      <c r="F327" s="762"/>
      <c r="G327" s="762"/>
      <c r="H327" s="762"/>
      <c r="I327" s="762"/>
      <c r="J327" s="762"/>
      <c r="K327" s="762"/>
      <c r="L327" s="762"/>
      <c r="M327" s="762"/>
      <c r="N327" s="758"/>
      <c r="O327" s="762"/>
      <c r="P327" s="762"/>
      <c r="Q327" s="762"/>
      <c r="R327" s="762"/>
      <c r="S327" s="762"/>
      <c r="T327" s="762"/>
      <c r="U327" s="762"/>
      <c r="V327" s="762"/>
      <c r="W327" s="762"/>
      <c r="X327" s="762"/>
      <c r="Y327" s="776"/>
      <c r="Z327" s="774"/>
      <c r="AA327" s="774"/>
      <c r="AB327" s="774"/>
      <c r="AC327" s="774"/>
      <c r="AD327" s="774"/>
      <c r="AE327" s="774"/>
      <c r="AF327" s="774"/>
      <c r="AG327" s="774"/>
      <c r="AH327" s="774"/>
      <c r="AI327" s="774"/>
      <c r="AJ327" s="774"/>
      <c r="AK327" s="774"/>
      <c r="AL327" s="774"/>
      <c r="AM327" s="311"/>
    </row>
    <row r="328" spans="1:39" ht="15" outlineLevel="1">
      <c r="A328" s="506">
        <v>17</v>
      </c>
      <c r="B328" s="312" t="s">
        <v>9</v>
      </c>
      <c r="C328" s="289" t="s">
        <v>25</v>
      </c>
      <c r="D328" s="293">
        <v>237</v>
      </c>
      <c r="E328" s="293"/>
      <c r="F328" s="293"/>
      <c r="G328" s="293"/>
      <c r="H328" s="293"/>
      <c r="I328" s="293"/>
      <c r="J328" s="293"/>
      <c r="K328" s="293"/>
      <c r="L328" s="293"/>
      <c r="M328" s="293"/>
      <c r="N328" s="758"/>
      <c r="O328" s="293">
        <v>18</v>
      </c>
      <c r="P328" s="293"/>
      <c r="Q328" s="293"/>
      <c r="R328" s="293"/>
      <c r="S328" s="293"/>
      <c r="T328" s="293"/>
      <c r="U328" s="293"/>
      <c r="V328" s="293"/>
      <c r="W328" s="293"/>
      <c r="X328" s="293"/>
      <c r="Y328" s="771"/>
      <c r="Z328" s="771"/>
      <c r="AA328" s="771">
        <v>1</v>
      </c>
      <c r="AB328" s="771"/>
      <c r="AC328" s="771"/>
      <c r="AD328" s="771"/>
      <c r="AE328" s="771"/>
      <c r="AF328" s="771"/>
      <c r="AG328" s="771"/>
      <c r="AH328" s="771"/>
      <c r="AI328" s="771"/>
      <c r="AJ328" s="771"/>
      <c r="AK328" s="771"/>
      <c r="AL328" s="771"/>
      <c r="AM328" s="294">
        <f>SUM(Y328:AL328)</f>
        <v>1</v>
      </c>
    </row>
    <row r="329" spans="1:39" ht="15" outlineLevel="1">
      <c r="B329" s="292" t="s">
        <v>249</v>
      </c>
      <c r="C329" s="289" t="s">
        <v>163</v>
      </c>
      <c r="D329" s="293"/>
      <c r="E329" s="293"/>
      <c r="F329" s="293"/>
      <c r="G329" s="293"/>
      <c r="H329" s="293"/>
      <c r="I329" s="293"/>
      <c r="J329" s="293"/>
      <c r="K329" s="293"/>
      <c r="L329" s="293"/>
      <c r="M329" s="293"/>
      <c r="N329" s="758"/>
      <c r="O329" s="293"/>
      <c r="P329" s="293"/>
      <c r="Q329" s="293"/>
      <c r="R329" s="293"/>
      <c r="S329" s="293"/>
      <c r="T329" s="293"/>
      <c r="U329" s="293"/>
      <c r="V329" s="293"/>
      <c r="W329" s="293"/>
      <c r="X329" s="293"/>
      <c r="Y329" s="767">
        <f>Y328</f>
        <v>0</v>
      </c>
      <c r="Z329" s="767">
        <f>Z328</f>
        <v>0</v>
      </c>
      <c r="AA329" s="767">
        <f t="shared" ref="AA329:AL329" si="93">AA328</f>
        <v>1</v>
      </c>
      <c r="AB329" s="767">
        <f t="shared" si="93"/>
        <v>0</v>
      </c>
      <c r="AC329" s="767">
        <f t="shared" si="93"/>
        <v>0</v>
      </c>
      <c r="AD329" s="767">
        <f t="shared" si="93"/>
        <v>0</v>
      </c>
      <c r="AE329" s="767">
        <f t="shared" si="93"/>
        <v>0</v>
      </c>
      <c r="AF329" s="767">
        <f t="shared" si="93"/>
        <v>0</v>
      </c>
      <c r="AG329" s="767">
        <f t="shared" si="93"/>
        <v>0</v>
      </c>
      <c r="AH329" s="767">
        <f t="shared" si="93"/>
        <v>0</v>
      </c>
      <c r="AI329" s="767">
        <f t="shared" si="93"/>
        <v>0</v>
      </c>
      <c r="AJ329" s="767">
        <f t="shared" si="93"/>
        <v>0</v>
      </c>
      <c r="AK329" s="767">
        <f t="shared" si="93"/>
        <v>0</v>
      </c>
      <c r="AL329" s="767">
        <f t="shared" si="93"/>
        <v>0</v>
      </c>
      <c r="AM329" s="309"/>
    </row>
    <row r="330" spans="1:39" ht="15" outlineLevel="1">
      <c r="B330" s="313"/>
      <c r="C330" s="303"/>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77"/>
      <c r="Z330" s="778"/>
      <c r="AA330" s="778"/>
      <c r="AB330" s="778"/>
      <c r="AC330" s="778"/>
      <c r="AD330" s="778"/>
      <c r="AE330" s="778"/>
      <c r="AF330" s="778"/>
      <c r="AG330" s="778"/>
      <c r="AH330" s="778"/>
      <c r="AI330" s="778"/>
      <c r="AJ330" s="778"/>
      <c r="AK330" s="778"/>
      <c r="AL330" s="778"/>
      <c r="AM330" s="315"/>
    </row>
    <row r="331" spans="1:39" ht="15.6"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6"/>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v>11025</v>
      </c>
      <c r="E344" s="293"/>
      <c r="F344" s="293"/>
      <c r="G344" s="293"/>
      <c r="H344" s="293"/>
      <c r="I344" s="293"/>
      <c r="J344" s="293"/>
      <c r="K344" s="293"/>
      <c r="L344" s="293"/>
      <c r="M344" s="293"/>
      <c r="N344" s="758"/>
      <c r="O344" s="293">
        <v>484</v>
      </c>
      <c r="P344" s="293"/>
      <c r="Q344" s="293"/>
      <c r="R344" s="293"/>
      <c r="S344" s="293"/>
      <c r="T344" s="293"/>
      <c r="U344" s="293"/>
      <c r="V344" s="293"/>
      <c r="W344" s="293"/>
      <c r="X344" s="293"/>
      <c r="Y344" s="766"/>
      <c r="Z344" s="771"/>
      <c r="AA344" s="771"/>
      <c r="AB344" s="771">
        <v>1</v>
      </c>
      <c r="AC344" s="771"/>
      <c r="AD344" s="771"/>
      <c r="AE344" s="771"/>
      <c r="AF344" s="771"/>
      <c r="AG344" s="771"/>
      <c r="AH344" s="771"/>
      <c r="AI344" s="771"/>
      <c r="AJ344" s="771"/>
      <c r="AK344" s="771"/>
      <c r="AL344" s="771"/>
      <c r="AM344" s="294">
        <f>SUM(Y344:AL344)</f>
        <v>1</v>
      </c>
    </row>
    <row r="345" spans="1:39" ht="15" outlineLevel="1">
      <c r="B345" s="292" t="s">
        <v>249</v>
      </c>
      <c r="C345" s="289" t="s">
        <v>163</v>
      </c>
      <c r="D345" s="293"/>
      <c r="E345" s="293"/>
      <c r="F345" s="293"/>
      <c r="G345" s="293"/>
      <c r="H345" s="293"/>
      <c r="I345" s="293"/>
      <c r="J345" s="293"/>
      <c r="K345" s="293"/>
      <c r="L345" s="293"/>
      <c r="M345" s="293"/>
      <c r="N345" s="758"/>
      <c r="O345" s="293"/>
      <c r="P345" s="293"/>
      <c r="Q345" s="293"/>
      <c r="R345" s="293"/>
      <c r="S345" s="293"/>
      <c r="T345" s="293"/>
      <c r="U345" s="293"/>
      <c r="V345" s="293"/>
      <c r="W345" s="293"/>
      <c r="X345" s="293"/>
      <c r="Y345" s="767">
        <f>Y344</f>
        <v>0</v>
      </c>
      <c r="Z345" s="767">
        <f>Z344</f>
        <v>0</v>
      </c>
      <c r="AA345" s="767">
        <f t="shared" ref="AA345:AL345" si="98">AA344</f>
        <v>0</v>
      </c>
      <c r="AB345" s="767">
        <f t="shared" si="98"/>
        <v>1</v>
      </c>
      <c r="AC345" s="767">
        <f t="shared" si="98"/>
        <v>0</v>
      </c>
      <c r="AD345" s="767">
        <f t="shared" si="98"/>
        <v>0</v>
      </c>
      <c r="AE345" s="767">
        <f t="shared" si="98"/>
        <v>0</v>
      </c>
      <c r="AF345" s="767">
        <f t="shared" si="98"/>
        <v>0</v>
      </c>
      <c r="AG345" s="767">
        <f t="shared" si="98"/>
        <v>0</v>
      </c>
      <c r="AH345" s="767">
        <f t="shared" si="98"/>
        <v>0</v>
      </c>
      <c r="AI345" s="767">
        <f t="shared" si="98"/>
        <v>0</v>
      </c>
      <c r="AJ345" s="767">
        <f t="shared" si="98"/>
        <v>0</v>
      </c>
      <c r="AK345" s="767">
        <f t="shared" si="98"/>
        <v>0</v>
      </c>
      <c r="AL345" s="767">
        <f t="shared" si="98"/>
        <v>0</v>
      </c>
      <c r="AM345" s="304"/>
    </row>
    <row r="346" spans="1:39" ht="15" outlineLevel="1">
      <c r="B346" s="313"/>
      <c r="C346" s="303"/>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68"/>
      <c r="Z346" s="768"/>
      <c r="AA346" s="768"/>
      <c r="AB346" s="768"/>
      <c r="AC346" s="768"/>
      <c r="AD346" s="768"/>
      <c r="AE346" s="768"/>
      <c r="AF346" s="768"/>
      <c r="AG346" s="768"/>
      <c r="AH346" s="768"/>
      <c r="AI346" s="768"/>
      <c r="AJ346" s="768"/>
      <c r="AK346" s="768"/>
      <c r="AL346" s="768"/>
      <c r="AM346" s="304"/>
    </row>
    <row r="347" spans="1:39" ht="15.6" outlineLevel="1">
      <c r="A347" s="507"/>
      <c r="B347" s="286" t="s">
        <v>14</v>
      </c>
      <c r="C347" s="287"/>
      <c r="D347" s="779"/>
      <c r="E347" s="779"/>
      <c r="F347" s="779"/>
      <c r="G347" s="779"/>
      <c r="H347" s="779"/>
      <c r="I347" s="779"/>
      <c r="J347" s="779"/>
      <c r="K347" s="779"/>
      <c r="L347" s="779"/>
      <c r="M347" s="779"/>
      <c r="N347" s="779"/>
      <c r="O347" s="779"/>
      <c r="P347" s="764"/>
      <c r="Q347" s="764"/>
      <c r="R347" s="764"/>
      <c r="S347" s="764"/>
      <c r="T347" s="764"/>
      <c r="U347" s="764"/>
      <c r="V347" s="764"/>
      <c r="W347" s="764"/>
      <c r="X347" s="764"/>
      <c r="Y347" s="773"/>
      <c r="Z347" s="773"/>
      <c r="AA347" s="773"/>
      <c r="AB347" s="773"/>
      <c r="AC347" s="773"/>
      <c r="AD347" s="773"/>
      <c r="AE347" s="773"/>
      <c r="AF347" s="773"/>
      <c r="AG347" s="773"/>
      <c r="AH347" s="773"/>
      <c r="AI347" s="773"/>
      <c r="AJ347" s="773"/>
      <c r="AK347" s="773"/>
      <c r="AL347" s="773"/>
      <c r="AM347" s="290"/>
    </row>
    <row r="348" spans="1:39" ht="15" outlineLevel="1">
      <c r="A348" s="506">
        <v>23</v>
      </c>
      <c r="B348" s="313" t="s">
        <v>14</v>
      </c>
      <c r="C348" s="289" t="s">
        <v>25</v>
      </c>
      <c r="D348" s="293"/>
      <c r="E348" s="293"/>
      <c r="F348" s="293"/>
      <c r="G348" s="293"/>
      <c r="H348" s="293"/>
      <c r="I348" s="293"/>
      <c r="J348" s="293"/>
      <c r="K348" s="293"/>
      <c r="L348" s="293"/>
      <c r="M348" s="293"/>
      <c r="N348" s="758"/>
      <c r="O348" s="293"/>
      <c r="P348" s="293"/>
      <c r="Q348" s="293"/>
      <c r="R348" s="293"/>
      <c r="S348" s="293"/>
      <c r="T348" s="293"/>
      <c r="U348" s="293"/>
      <c r="V348" s="293"/>
      <c r="W348" s="293"/>
      <c r="X348" s="293"/>
      <c r="Y348" s="780">
        <v>1</v>
      </c>
      <c r="Z348" s="766"/>
      <c r="AA348" s="766"/>
      <c r="AB348" s="766"/>
      <c r="AC348" s="766"/>
      <c r="AD348" s="766"/>
      <c r="AE348" s="766"/>
      <c r="AF348" s="766"/>
      <c r="AG348" s="766"/>
      <c r="AH348" s="766"/>
      <c r="AI348" s="766"/>
      <c r="AJ348" s="766"/>
      <c r="AK348" s="766"/>
      <c r="AL348" s="766"/>
      <c r="AM348" s="294">
        <f>SUM(Y348:AL348)</f>
        <v>1</v>
      </c>
    </row>
    <row r="349" spans="1:39" ht="15" outlineLevel="1">
      <c r="B349" s="292" t="s">
        <v>249</v>
      </c>
      <c r="C349" s="289" t="s">
        <v>163</v>
      </c>
      <c r="D349" s="293"/>
      <c r="E349" s="293"/>
      <c r="F349" s="293"/>
      <c r="G349" s="293"/>
      <c r="H349" s="293"/>
      <c r="I349" s="293"/>
      <c r="J349" s="293"/>
      <c r="K349" s="293"/>
      <c r="L349" s="293"/>
      <c r="M349" s="293"/>
      <c r="N349" s="759"/>
      <c r="O349" s="293"/>
      <c r="P349" s="293"/>
      <c r="Q349" s="293"/>
      <c r="R349" s="293"/>
      <c r="S349" s="293"/>
      <c r="T349" s="293"/>
      <c r="U349" s="293"/>
      <c r="V349" s="293"/>
      <c r="W349" s="293"/>
      <c r="X349" s="293"/>
      <c r="Y349" s="767">
        <f>Y348</f>
        <v>1</v>
      </c>
      <c r="Z349" s="767">
        <f>Z348</f>
        <v>0</v>
      </c>
      <c r="AA349" s="767">
        <f t="shared" ref="AA349:AL349" si="99">AA348</f>
        <v>0</v>
      </c>
      <c r="AB349" s="767">
        <f t="shared" si="99"/>
        <v>0</v>
      </c>
      <c r="AC349" s="767">
        <f t="shared" si="99"/>
        <v>0</v>
      </c>
      <c r="AD349" s="767">
        <f t="shared" si="99"/>
        <v>0</v>
      </c>
      <c r="AE349" s="767">
        <f t="shared" si="99"/>
        <v>0</v>
      </c>
      <c r="AF349" s="767">
        <f t="shared" si="99"/>
        <v>0</v>
      </c>
      <c r="AG349" s="767">
        <f t="shared" si="99"/>
        <v>0</v>
      </c>
      <c r="AH349" s="767">
        <f t="shared" si="99"/>
        <v>0</v>
      </c>
      <c r="AI349" s="767">
        <f t="shared" si="99"/>
        <v>0</v>
      </c>
      <c r="AJ349" s="767">
        <f t="shared" si="99"/>
        <v>0</v>
      </c>
      <c r="AK349" s="767">
        <f t="shared" si="99"/>
        <v>0</v>
      </c>
      <c r="AL349" s="767">
        <f t="shared" si="99"/>
        <v>0</v>
      </c>
      <c r="AM349" s="295"/>
    </row>
    <row r="350" spans="1:39" ht="15" outlineLevel="1">
      <c r="B350" s="313"/>
      <c r="C350" s="303"/>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68"/>
      <c r="Z350" s="768"/>
      <c r="AA350" s="768"/>
      <c r="AB350" s="768"/>
      <c r="AC350" s="768"/>
      <c r="AD350" s="768"/>
      <c r="AE350" s="768"/>
      <c r="AF350" s="768"/>
      <c r="AG350" s="768"/>
      <c r="AH350" s="768"/>
      <c r="AI350" s="768"/>
      <c r="AJ350" s="768"/>
      <c r="AK350" s="768"/>
      <c r="AL350" s="768"/>
      <c r="AM350" s="304"/>
    </row>
    <row r="351" spans="1:39" s="291" customFormat="1" ht="15.6" outlineLevel="1">
      <c r="A351" s="507"/>
      <c r="B351" s="286" t="s">
        <v>487</v>
      </c>
      <c r="C351" s="287"/>
      <c r="D351" s="779"/>
      <c r="E351" s="779"/>
      <c r="F351" s="779"/>
      <c r="G351" s="779"/>
      <c r="H351" s="779"/>
      <c r="I351" s="779"/>
      <c r="J351" s="779"/>
      <c r="K351" s="779"/>
      <c r="L351" s="779"/>
      <c r="M351" s="779"/>
      <c r="N351" s="779"/>
      <c r="O351" s="779"/>
      <c r="P351" s="764"/>
      <c r="Q351" s="764"/>
      <c r="R351" s="764"/>
      <c r="S351" s="764"/>
      <c r="T351" s="764"/>
      <c r="U351" s="764"/>
      <c r="V351" s="764"/>
      <c r="W351" s="764"/>
      <c r="X351" s="764"/>
      <c r="Y351" s="773"/>
      <c r="Z351" s="773"/>
      <c r="AA351" s="773"/>
      <c r="AB351" s="773"/>
      <c r="AC351" s="773"/>
      <c r="AD351" s="773"/>
      <c r="AE351" s="773"/>
      <c r="AF351" s="773"/>
      <c r="AG351" s="773"/>
      <c r="AH351" s="773"/>
      <c r="AI351" s="773"/>
      <c r="AJ351" s="773"/>
      <c r="AK351" s="773"/>
      <c r="AL351" s="773"/>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758"/>
      <c r="O352" s="293"/>
      <c r="P352" s="293"/>
      <c r="Q352" s="293"/>
      <c r="R352" s="293"/>
      <c r="S352" s="293"/>
      <c r="T352" s="293"/>
      <c r="U352" s="293"/>
      <c r="V352" s="293"/>
      <c r="W352" s="293"/>
      <c r="X352" s="293"/>
      <c r="Y352" s="766"/>
      <c r="Z352" s="766"/>
      <c r="AA352" s="766"/>
      <c r="AB352" s="766"/>
      <c r="AC352" s="766"/>
      <c r="AD352" s="766"/>
      <c r="AE352" s="766"/>
      <c r="AF352" s="766"/>
      <c r="AG352" s="766"/>
      <c r="AH352" s="766"/>
      <c r="AI352" s="766"/>
      <c r="AJ352" s="766"/>
      <c r="AK352" s="766"/>
      <c r="AL352" s="766"/>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759"/>
      <c r="O353" s="293"/>
      <c r="P353" s="293"/>
      <c r="Q353" s="293"/>
      <c r="R353" s="293"/>
      <c r="S353" s="293"/>
      <c r="T353" s="293"/>
      <c r="U353" s="293"/>
      <c r="V353" s="293"/>
      <c r="W353" s="293"/>
      <c r="X353" s="293"/>
      <c r="Y353" s="767">
        <f>Y352</f>
        <v>0</v>
      </c>
      <c r="Z353" s="767">
        <f>Z352</f>
        <v>0</v>
      </c>
      <c r="AA353" s="767">
        <f t="shared" ref="AA353:AL353" si="100">AA352</f>
        <v>0</v>
      </c>
      <c r="AB353" s="767">
        <f t="shared" si="100"/>
        <v>0</v>
      </c>
      <c r="AC353" s="767">
        <f t="shared" si="100"/>
        <v>0</v>
      </c>
      <c r="AD353" s="767">
        <f t="shared" si="100"/>
        <v>0</v>
      </c>
      <c r="AE353" s="767">
        <f t="shared" si="100"/>
        <v>0</v>
      </c>
      <c r="AF353" s="767">
        <f t="shared" si="100"/>
        <v>0</v>
      </c>
      <c r="AG353" s="767">
        <f t="shared" si="100"/>
        <v>0</v>
      </c>
      <c r="AH353" s="767">
        <f t="shared" si="100"/>
        <v>0</v>
      </c>
      <c r="AI353" s="767">
        <f t="shared" si="100"/>
        <v>0</v>
      </c>
      <c r="AJ353" s="767">
        <f t="shared" si="100"/>
        <v>0</v>
      </c>
      <c r="AK353" s="767">
        <f t="shared" si="100"/>
        <v>0</v>
      </c>
      <c r="AL353" s="767">
        <f t="shared" si="100"/>
        <v>0</v>
      </c>
      <c r="AM353" s="295"/>
    </row>
    <row r="354" spans="1:39" s="281" customFormat="1" ht="15" outlineLevel="1">
      <c r="A354" s="506"/>
      <c r="B354" s="313"/>
      <c r="C354" s="303"/>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68"/>
      <c r="Z354" s="768"/>
      <c r="AA354" s="768"/>
      <c r="AB354" s="768"/>
      <c r="AC354" s="768"/>
      <c r="AD354" s="768"/>
      <c r="AE354" s="768"/>
      <c r="AF354" s="768"/>
      <c r="AG354" s="768"/>
      <c r="AH354" s="768"/>
      <c r="AI354" s="768"/>
      <c r="AJ354" s="768"/>
      <c r="AK354" s="768"/>
      <c r="AL354" s="768"/>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771"/>
      <c r="Z355" s="771"/>
      <c r="AA355" s="771"/>
      <c r="AB355" s="771"/>
      <c r="AC355" s="771"/>
      <c r="AD355" s="771"/>
      <c r="AE355" s="771"/>
      <c r="AF355" s="771"/>
      <c r="AG355" s="771"/>
      <c r="AH355" s="771"/>
      <c r="AI355" s="771"/>
      <c r="AJ355" s="771"/>
      <c r="AK355" s="771"/>
      <c r="AL355" s="771"/>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767">
        <f>Y355</f>
        <v>0</v>
      </c>
      <c r="Z356" s="767">
        <f>Z355</f>
        <v>0</v>
      </c>
      <c r="AA356" s="767">
        <f t="shared" ref="AA356:AL356" si="101">AA355</f>
        <v>0</v>
      </c>
      <c r="AB356" s="767">
        <f t="shared" si="101"/>
        <v>0</v>
      </c>
      <c r="AC356" s="767">
        <f t="shared" si="101"/>
        <v>0</v>
      </c>
      <c r="AD356" s="767">
        <f t="shared" si="101"/>
        <v>0</v>
      </c>
      <c r="AE356" s="767">
        <f t="shared" si="101"/>
        <v>0</v>
      </c>
      <c r="AF356" s="767">
        <f t="shared" si="101"/>
        <v>0</v>
      </c>
      <c r="AG356" s="767">
        <f t="shared" si="101"/>
        <v>0</v>
      </c>
      <c r="AH356" s="767">
        <f t="shared" si="101"/>
        <v>0</v>
      </c>
      <c r="AI356" s="767">
        <f t="shared" si="101"/>
        <v>0</v>
      </c>
      <c r="AJ356" s="767">
        <f t="shared" si="101"/>
        <v>0</v>
      </c>
      <c r="AK356" s="767">
        <f t="shared" si="101"/>
        <v>0</v>
      </c>
      <c r="AL356" s="767">
        <f t="shared" si="101"/>
        <v>0</v>
      </c>
      <c r="AM356" s="309"/>
    </row>
    <row r="357" spans="1:39" s="281" customFormat="1" ht="15" outlineLevel="1">
      <c r="A357" s="506"/>
      <c r="B357" s="312"/>
      <c r="C357" s="310"/>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74"/>
      <c r="Z357" s="775"/>
      <c r="AA357" s="774"/>
      <c r="AB357" s="774"/>
      <c r="AC357" s="774"/>
      <c r="AD357" s="774"/>
      <c r="AE357" s="774"/>
      <c r="AF357" s="774"/>
      <c r="AG357" s="774"/>
      <c r="AH357" s="774"/>
      <c r="AI357" s="774"/>
      <c r="AJ357" s="774"/>
      <c r="AK357" s="774"/>
      <c r="AL357" s="774"/>
      <c r="AM357" s="311"/>
    </row>
    <row r="358" spans="1:39" ht="15.6" outlineLevel="1">
      <c r="A358" s="507"/>
      <c r="B358" s="286" t="s">
        <v>15</v>
      </c>
      <c r="C358" s="318"/>
      <c r="D358" s="779"/>
      <c r="E358" s="764"/>
      <c r="F358" s="764"/>
      <c r="G358" s="764"/>
      <c r="H358" s="764"/>
      <c r="I358" s="764"/>
      <c r="J358" s="764"/>
      <c r="K358" s="764"/>
      <c r="L358" s="764"/>
      <c r="M358" s="764"/>
      <c r="N358" s="758"/>
      <c r="O358" s="764"/>
      <c r="P358" s="764"/>
      <c r="Q358" s="764"/>
      <c r="R358" s="764"/>
      <c r="S358" s="764"/>
      <c r="T358" s="764"/>
      <c r="U358" s="764"/>
      <c r="V358" s="764"/>
      <c r="W358" s="764"/>
      <c r="X358" s="764"/>
      <c r="Y358" s="773"/>
      <c r="Z358" s="773"/>
      <c r="AA358" s="773"/>
      <c r="AB358" s="773"/>
      <c r="AC358" s="773"/>
      <c r="AD358" s="773"/>
      <c r="AE358" s="773"/>
      <c r="AF358" s="773"/>
      <c r="AG358" s="773"/>
      <c r="AH358" s="773"/>
      <c r="AI358" s="773"/>
      <c r="AJ358" s="773"/>
      <c r="AK358" s="773"/>
      <c r="AL358" s="773"/>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770"/>
      <c r="Z359" s="771"/>
      <c r="AA359" s="771"/>
      <c r="AB359" s="771"/>
      <c r="AC359" s="771"/>
      <c r="AD359" s="771"/>
      <c r="AE359" s="771"/>
      <c r="AF359" s="771"/>
      <c r="AG359" s="771"/>
      <c r="AH359" s="771"/>
      <c r="AI359" s="771"/>
      <c r="AJ359" s="771"/>
      <c r="AK359" s="771"/>
      <c r="AL359" s="771"/>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767">
        <f>Y359</f>
        <v>0</v>
      </c>
      <c r="Z360" s="767">
        <f>Z359</f>
        <v>0</v>
      </c>
      <c r="AA360" s="767">
        <f t="shared" ref="AA360:AL360" si="102">AA359</f>
        <v>0</v>
      </c>
      <c r="AB360" s="767">
        <f t="shared" si="102"/>
        <v>0</v>
      </c>
      <c r="AC360" s="767">
        <f t="shared" si="102"/>
        <v>0</v>
      </c>
      <c r="AD360" s="767">
        <f t="shared" si="102"/>
        <v>0</v>
      </c>
      <c r="AE360" s="767">
        <f t="shared" si="102"/>
        <v>0</v>
      </c>
      <c r="AF360" s="767">
        <f t="shared" si="102"/>
        <v>0</v>
      </c>
      <c r="AG360" s="767">
        <f t="shared" si="102"/>
        <v>0</v>
      </c>
      <c r="AH360" s="767">
        <f t="shared" si="102"/>
        <v>0</v>
      </c>
      <c r="AI360" s="767">
        <f t="shared" si="102"/>
        <v>0</v>
      </c>
      <c r="AJ360" s="767">
        <f t="shared" si="102"/>
        <v>0</v>
      </c>
      <c r="AK360" s="767">
        <f t="shared" si="102"/>
        <v>0</v>
      </c>
      <c r="AL360" s="767">
        <f t="shared" si="102"/>
        <v>0</v>
      </c>
      <c r="AM360" s="304"/>
    </row>
    <row r="361" spans="1:39" ht="15" outlineLevel="1">
      <c r="A361" s="509"/>
      <c r="B361" s="320"/>
      <c r="C361" s="289"/>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81"/>
      <c r="Z361" s="782"/>
      <c r="AA361" s="782"/>
      <c r="AB361" s="782"/>
      <c r="AC361" s="782"/>
      <c r="AD361" s="782"/>
      <c r="AE361" s="782"/>
      <c r="AF361" s="782"/>
      <c r="AG361" s="782"/>
      <c r="AH361" s="782"/>
      <c r="AI361" s="782"/>
      <c r="AJ361" s="782"/>
      <c r="AK361" s="782"/>
      <c r="AL361" s="78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770"/>
      <c r="Z362" s="771"/>
      <c r="AA362" s="771"/>
      <c r="AB362" s="771"/>
      <c r="AC362" s="771"/>
      <c r="AD362" s="771"/>
      <c r="AE362" s="771"/>
      <c r="AF362" s="771"/>
      <c r="AG362" s="771"/>
      <c r="AH362" s="771"/>
      <c r="AI362" s="771"/>
      <c r="AJ362" s="771"/>
      <c r="AK362" s="771"/>
      <c r="AL362" s="771"/>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767">
        <f>Y362</f>
        <v>0</v>
      </c>
      <c r="Z363" s="767">
        <f>Z362</f>
        <v>0</v>
      </c>
      <c r="AA363" s="767">
        <f t="shared" ref="AA363:AL363" si="103">AA362</f>
        <v>0</v>
      </c>
      <c r="AB363" s="767">
        <f t="shared" si="103"/>
        <v>0</v>
      </c>
      <c r="AC363" s="767">
        <f t="shared" si="103"/>
        <v>0</v>
      </c>
      <c r="AD363" s="767">
        <f t="shared" si="103"/>
        <v>0</v>
      </c>
      <c r="AE363" s="767">
        <f t="shared" si="103"/>
        <v>0</v>
      </c>
      <c r="AF363" s="767">
        <f t="shared" si="103"/>
        <v>0</v>
      </c>
      <c r="AG363" s="767">
        <f t="shared" si="103"/>
        <v>0</v>
      </c>
      <c r="AH363" s="767">
        <f t="shared" si="103"/>
        <v>0</v>
      </c>
      <c r="AI363" s="767">
        <f t="shared" si="103"/>
        <v>0</v>
      </c>
      <c r="AJ363" s="767">
        <f t="shared" si="103"/>
        <v>0</v>
      </c>
      <c r="AK363" s="767">
        <f t="shared" si="103"/>
        <v>0</v>
      </c>
      <c r="AL363" s="767">
        <f t="shared" si="103"/>
        <v>0</v>
      </c>
      <c r="AM363" s="304"/>
    </row>
    <row r="364" spans="1:39" ht="15.6" outlineLevel="1">
      <c r="A364" s="509"/>
      <c r="B364" s="321"/>
      <c r="C364" s="298"/>
      <c r="D364" s="758"/>
      <c r="E364" s="758"/>
      <c r="F364" s="758"/>
      <c r="G364" s="758"/>
      <c r="H364" s="758"/>
      <c r="I364" s="758"/>
      <c r="J364" s="758"/>
      <c r="K364" s="758"/>
      <c r="L364" s="758"/>
      <c r="M364" s="758"/>
      <c r="N364" s="763"/>
      <c r="O364" s="758"/>
      <c r="P364" s="758"/>
      <c r="Q364" s="758"/>
      <c r="R364" s="758"/>
      <c r="S364" s="758"/>
      <c r="T364" s="758"/>
      <c r="U364" s="758"/>
      <c r="V364" s="758"/>
      <c r="W364" s="758"/>
      <c r="X364" s="758"/>
      <c r="Y364" s="768"/>
      <c r="Z364" s="768"/>
      <c r="AA364" s="768"/>
      <c r="AB364" s="768"/>
      <c r="AC364" s="768"/>
      <c r="AD364" s="768"/>
      <c r="AE364" s="768"/>
      <c r="AF364" s="768"/>
      <c r="AG364" s="768"/>
      <c r="AH364" s="768"/>
      <c r="AI364" s="768"/>
      <c r="AJ364" s="768"/>
      <c r="AK364" s="768"/>
      <c r="AL364" s="768"/>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770"/>
      <c r="Z365" s="771"/>
      <c r="AA365" s="771"/>
      <c r="AB365" s="771"/>
      <c r="AC365" s="771"/>
      <c r="AD365" s="771"/>
      <c r="AE365" s="771"/>
      <c r="AF365" s="771"/>
      <c r="AG365" s="771"/>
      <c r="AH365" s="771"/>
      <c r="AI365" s="771"/>
      <c r="AJ365" s="771"/>
      <c r="AK365" s="771"/>
      <c r="AL365" s="771"/>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767">
        <f>Y365</f>
        <v>0</v>
      </c>
      <c r="Z366" s="767">
        <f>Z365</f>
        <v>0</v>
      </c>
      <c r="AA366" s="767">
        <f t="shared" ref="AA366:AL366" si="104">AA365</f>
        <v>0</v>
      </c>
      <c r="AB366" s="767">
        <f t="shared" si="104"/>
        <v>0</v>
      </c>
      <c r="AC366" s="767">
        <f t="shared" si="104"/>
        <v>0</v>
      </c>
      <c r="AD366" s="767">
        <f t="shared" si="104"/>
        <v>0</v>
      </c>
      <c r="AE366" s="767">
        <f t="shared" si="104"/>
        <v>0</v>
      </c>
      <c r="AF366" s="767">
        <f t="shared" si="104"/>
        <v>0</v>
      </c>
      <c r="AG366" s="767">
        <f t="shared" si="104"/>
        <v>0</v>
      </c>
      <c r="AH366" s="767">
        <f t="shared" si="104"/>
        <v>0</v>
      </c>
      <c r="AI366" s="767">
        <f t="shared" si="104"/>
        <v>0</v>
      </c>
      <c r="AJ366" s="767">
        <f t="shared" si="104"/>
        <v>0</v>
      </c>
      <c r="AK366" s="767">
        <f t="shared" si="104"/>
        <v>0</v>
      </c>
      <c r="AL366" s="767">
        <f t="shared" si="104"/>
        <v>0</v>
      </c>
      <c r="AM366" s="295"/>
    </row>
    <row r="367" spans="1:39" ht="15" outlineLevel="1">
      <c r="A367" s="509"/>
      <c r="B367" s="320"/>
      <c r="C367" s="289"/>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68"/>
      <c r="Z367" s="768"/>
      <c r="AA367" s="768"/>
      <c r="AB367" s="768"/>
      <c r="AC367" s="768"/>
      <c r="AD367" s="768"/>
      <c r="AE367" s="768"/>
      <c r="AF367" s="768"/>
      <c r="AG367" s="768"/>
      <c r="AH367" s="768"/>
      <c r="AI367" s="768"/>
      <c r="AJ367" s="768"/>
      <c r="AK367" s="768"/>
      <c r="AL367" s="768"/>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770"/>
      <c r="Z368" s="771"/>
      <c r="AA368" s="771"/>
      <c r="AB368" s="771"/>
      <c r="AC368" s="771"/>
      <c r="AD368" s="771"/>
      <c r="AE368" s="771"/>
      <c r="AF368" s="771"/>
      <c r="AG368" s="771"/>
      <c r="AH368" s="771"/>
      <c r="AI368" s="771"/>
      <c r="AJ368" s="771"/>
      <c r="AK368" s="771"/>
      <c r="AL368" s="771"/>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767">
        <f>Y368</f>
        <v>0</v>
      </c>
      <c r="Z369" s="767">
        <f t="shared" ref="Z369:AL369" si="105">Z368</f>
        <v>0</v>
      </c>
      <c r="AA369" s="767">
        <f t="shared" si="105"/>
        <v>0</v>
      </c>
      <c r="AB369" s="767">
        <f t="shared" si="105"/>
        <v>0</v>
      </c>
      <c r="AC369" s="767">
        <f t="shared" si="105"/>
        <v>0</v>
      </c>
      <c r="AD369" s="767">
        <f t="shared" si="105"/>
        <v>0</v>
      </c>
      <c r="AE369" s="767">
        <f t="shared" si="105"/>
        <v>0</v>
      </c>
      <c r="AF369" s="767">
        <f t="shared" si="105"/>
        <v>0</v>
      </c>
      <c r="AG369" s="767">
        <f t="shared" si="105"/>
        <v>0</v>
      </c>
      <c r="AH369" s="767">
        <f t="shared" si="105"/>
        <v>0</v>
      </c>
      <c r="AI369" s="767">
        <f t="shared" si="105"/>
        <v>0</v>
      </c>
      <c r="AJ369" s="767">
        <f t="shared" si="105"/>
        <v>0</v>
      </c>
      <c r="AK369" s="767">
        <f t="shared" si="105"/>
        <v>0</v>
      </c>
      <c r="AL369" s="767">
        <f t="shared" si="105"/>
        <v>0</v>
      </c>
      <c r="AM369" s="295"/>
    </row>
    <row r="370" spans="1:39" ht="15" outlineLevel="1">
      <c r="B370" s="322"/>
      <c r="C370" s="289"/>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81"/>
      <c r="Z370" s="781"/>
      <c r="AA370" s="781"/>
      <c r="AB370" s="781"/>
      <c r="AC370" s="781"/>
      <c r="AD370" s="781"/>
      <c r="AE370" s="781"/>
      <c r="AF370" s="781"/>
      <c r="AG370" s="781"/>
      <c r="AH370" s="781"/>
      <c r="AI370" s="781"/>
      <c r="AJ370" s="781"/>
      <c r="AK370" s="781"/>
      <c r="AL370" s="781"/>
      <c r="AM370" s="311"/>
    </row>
    <row r="371" spans="1:39" s="281" customFormat="1" ht="15" outlineLevel="1">
      <c r="A371" s="506">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766"/>
      <c r="Z371" s="766"/>
      <c r="AA371" s="766"/>
      <c r="AB371" s="766"/>
      <c r="AC371" s="766"/>
      <c r="AD371" s="766"/>
      <c r="AE371" s="766"/>
      <c r="AF371" s="766"/>
      <c r="AG371" s="766"/>
      <c r="AH371" s="766"/>
      <c r="AI371" s="766"/>
      <c r="AJ371" s="766"/>
      <c r="AK371" s="766"/>
      <c r="AL371" s="766"/>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767">
        <f>Y371</f>
        <v>0</v>
      </c>
      <c r="Z372" s="767">
        <f t="shared" ref="Z372:AL372" si="106">Z371</f>
        <v>0</v>
      </c>
      <c r="AA372" s="767">
        <f t="shared" si="106"/>
        <v>0</v>
      </c>
      <c r="AB372" s="767">
        <f t="shared" si="106"/>
        <v>0</v>
      </c>
      <c r="AC372" s="767">
        <f t="shared" si="106"/>
        <v>0</v>
      </c>
      <c r="AD372" s="767">
        <f t="shared" si="106"/>
        <v>0</v>
      </c>
      <c r="AE372" s="767">
        <f t="shared" si="106"/>
        <v>0</v>
      </c>
      <c r="AF372" s="767">
        <f t="shared" si="106"/>
        <v>0</v>
      </c>
      <c r="AG372" s="767">
        <f t="shared" si="106"/>
        <v>0</v>
      </c>
      <c r="AH372" s="767">
        <f t="shared" si="106"/>
        <v>0</v>
      </c>
      <c r="AI372" s="767">
        <f t="shared" si="106"/>
        <v>0</v>
      </c>
      <c r="AJ372" s="767">
        <f t="shared" si="106"/>
        <v>0</v>
      </c>
      <c r="AK372" s="767">
        <f t="shared" si="106"/>
        <v>0</v>
      </c>
      <c r="AL372" s="767">
        <f t="shared" si="106"/>
        <v>0</v>
      </c>
      <c r="AM372" s="295"/>
    </row>
    <row r="373" spans="1:39" s="281" customFormat="1" ht="15" outlineLevel="1">
      <c r="A373" s="506"/>
      <c r="B373" s="322"/>
      <c r="C373" s="289"/>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68"/>
      <c r="Z373" s="768"/>
      <c r="AA373" s="768"/>
      <c r="AB373" s="768"/>
      <c r="AC373" s="768"/>
      <c r="AD373" s="768"/>
      <c r="AE373" s="768"/>
      <c r="AF373" s="768"/>
      <c r="AG373" s="768"/>
      <c r="AH373" s="768"/>
      <c r="AI373" s="768"/>
      <c r="AJ373" s="768"/>
      <c r="AK373" s="768"/>
      <c r="AL373" s="768"/>
      <c r="AM373" s="311"/>
    </row>
    <row r="374" spans="1:39" s="281" customFormat="1" ht="15.6" outlineLevel="1">
      <c r="A374" s="506"/>
      <c r="B374" s="286" t="s">
        <v>489</v>
      </c>
      <c r="C374" s="289"/>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68"/>
      <c r="Z374" s="768"/>
      <c r="AA374" s="768"/>
      <c r="AB374" s="768"/>
      <c r="AC374" s="768"/>
      <c r="AD374" s="768"/>
      <c r="AE374" s="768"/>
      <c r="AF374" s="768"/>
      <c r="AG374" s="768"/>
      <c r="AH374" s="768"/>
      <c r="AI374" s="768"/>
      <c r="AJ374" s="768"/>
      <c r="AK374" s="768"/>
      <c r="AL374" s="768"/>
      <c r="AM374" s="311"/>
    </row>
    <row r="375" spans="1:39" s="281" customFormat="1" ht="15" outlineLevel="1">
      <c r="A375" s="506">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766"/>
      <c r="Z375" s="766"/>
      <c r="AA375" s="766"/>
      <c r="AB375" s="766"/>
      <c r="AC375" s="766"/>
      <c r="AD375" s="766"/>
      <c r="AE375" s="766"/>
      <c r="AF375" s="766"/>
      <c r="AG375" s="766"/>
      <c r="AH375" s="766"/>
      <c r="AI375" s="766"/>
      <c r="AJ375" s="766"/>
      <c r="AK375" s="766"/>
      <c r="AL375" s="766"/>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767">
        <f>Y375</f>
        <v>0</v>
      </c>
      <c r="Z376" s="767">
        <f t="shared" ref="Z376:AL376" si="107">Z375</f>
        <v>0</v>
      </c>
      <c r="AA376" s="767">
        <f t="shared" si="107"/>
        <v>0</v>
      </c>
      <c r="AB376" s="767">
        <f t="shared" si="107"/>
        <v>0</v>
      </c>
      <c r="AC376" s="767">
        <f t="shared" si="107"/>
        <v>0</v>
      </c>
      <c r="AD376" s="767">
        <f t="shared" si="107"/>
        <v>0</v>
      </c>
      <c r="AE376" s="767">
        <f t="shared" si="107"/>
        <v>0</v>
      </c>
      <c r="AF376" s="767">
        <f t="shared" si="107"/>
        <v>0</v>
      </c>
      <c r="AG376" s="767">
        <f t="shared" si="107"/>
        <v>0</v>
      </c>
      <c r="AH376" s="767">
        <f t="shared" si="107"/>
        <v>0</v>
      </c>
      <c r="AI376" s="767">
        <f t="shared" si="107"/>
        <v>0</v>
      </c>
      <c r="AJ376" s="767">
        <f t="shared" si="107"/>
        <v>0</v>
      </c>
      <c r="AK376" s="767">
        <f t="shared" si="107"/>
        <v>0</v>
      </c>
      <c r="AL376" s="767">
        <f t="shared" si="107"/>
        <v>0</v>
      </c>
      <c r="AM376" s="295"/>
    </row>
    <row r="377" spans="1:39" s="281" customFormat="1" ht="15" outlineLevel="1">
      <c r="A377" s="506"/>
      <c r="B377" s="322"/>
      <c r="C377" s="289"/>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68"/>
      <c r="Z377" s="768"/>
      <c r="AA377" s="768"/>
      <c r="AB377" s="768"/>
      <c r="AC377" s="768"/>
      <c r="AD377" s="768"/>
      <c r="AE377" s="768"/>
      <c r="AF377" s="768"/>
      <c r="AG377" s="768"/>
      <c r="AH377" s="768"/>
      <c r="AI377" s="768"/>
      <c r="AJ377" s="768"/>
      <c r="AK377" s="768"/>
      <c r="AL377" s="768"/>
      <c r="AM377" s="311"/>
    </row>
    <row r="378" spans="1:39" s="281" customFormat="1" ht="15" outlineLevel="1">
      <c r="A378" s="506">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766"/>
      <c r="Z378" s="766"/>
      <c r="AA378" s="766"/>
      <c r="AB378" s="766"/>
      <c r="AC378" s="766"/>
      <c r="AD378" s="766"/>
      <c r="AE378" s="766"/>
      <c r="AF378" s="766"/>
      <c r="AG378" s="766"/>
      <c r="AH378" s="766"/>
      <c r="AI378" s="766"/>
      <c r="AJ378" s="766"/>
      <c r="AK378" s="766"/>
      <c r="AL378" s="766"/>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767">
        <f>Y378</f>
        <v>0</v>
      </c>
      <c r="Z379" s="767">
        <f t="shared" ref="Z379:AL379" si="108">Z378</f>
        <v>0</v>
      </c>
      <c r="AA379" s="767">
        <f t="shared" si="108"/>
        <v>0</v>
      </c>
      <c r="AB379" s="767">
        <f t="shared" si="108"/>
        <v>0</v>
      </c>
      <c r="AC379" s="767">
        <f t="shared" si="108"/>
        <v>0</v>
      </c>
      <c r="AD379" s="767">
        <f t="shared" si="108"/>
        <v>0</v>
      </c>
      <c r="AE379" s="767">
        <f t="shared" si="108"/>
        <v>0</v>
      </c>
      <c r="AF379" s="767">
        <f t="shared" si="108"/>
        <v>0</v>
      </c>
      <c r="AG379" s="767">
        <f t="shared" si="108"/>
        <v>0</v>
      </c>
      <c r="AH379" s="767">
        <f t="shared" si="108"/>
        <v>0</v>
      </c>
      <c r="AI379" s="767">
        <f t="shared" si="108"/>
        <v>0</v>
      </c>
      <c r="AJ379" s="767">
        <f t="shared" si="108"/>
        <v>0</v>
      </c>
      <c r="AK379" s="767">
        <f t="shared" si="108"/>
        <v>0</v>
      </c>
      <c r="AL379" s="767">
        <f t="shared" si="108"/>
        <v>0</v>
      </c>
      <c r="AM379" s="295"/>
    </row>
    <row r="380" spans="1:39" s="281" customFormat="1" ht="15" outlineLevel="1">
      <c r="A380" s="506"/>
      <c r="B380" s="322"/>
      <c r="C380" s="289"/>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68"/>
      <c r="Z380" s="768"/>
      <c r="AA380" s="768"/>
      <c r="AB380" s="768"/>
      <c r="AC380" s="768"/>
      <c r="AD380" s="768"/>
      <c r="AE380" s="768"/>
      <c r="AF380" s="768"/>
      <c r="AG380" s="768"/>
      <c r="AH380" s="768"/>
      <c r="AI380" s="768"/>
      <c r="AJ380" s="768"/>
      <c r="AK380" s="768"/>
      <c r="AL380" s="768"/>
      <c r="AM380" s="311"/>
    </row>
    <row r="381" spans="1:39" s="281" customFormat="1" ht="15" outlineLevel="1">
      <c r="A381" s="506">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766"/>
      <c r="Z381" s="766"/>
      <c r="AA381" s="766"/>
      <c r="AB381" s="766"/>
      <c r="AC381" s="766"/>
      <c r="AD381" s="766"/>
      <c r="AE381" s="766"/>
      <c r="AF381" s="766"/>
      <c r="AG381" s="766"/>
      <c r="AH381" s="766"/>
      <c r="AI381" s="766"/>
      <c r="AJ381" s="766"/>
      <c r="AK381" s="766"/>
      <c r="AL381" s="766"/>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767">
        <f>Y381</f>
        <v>0</v>
      </c>
      <c r="Z382" s="767">
        <f t="shared" ref="Z382:AK382" si="109">Z381</f>
        <v>0</v>
      </c>
      <c r="AA382" s="767">
        <f t="shared" si="109"/>
        <v>0</v>
      </c>
      <c r="AB382" s="767">
        <f t="shared" si="109"/>
        <v>0</v>
      </c>
      <c r="AC382" s="767">
        <f t="shared" si="109"/>
        <v>0</v>
      </c>
      <c r="AD382" s="767">
        <f t="shared" si="109"/>
        <v>0</v>
      </c>
      <c r="AE382" s="767">
        <f t="shared" si="109"/>
        <v>0</v>
      </c>
      <c r="AF382" s="767">
        <f t="shared" si="109"/>
        <v>0</v>
      </c>
      <c r="AG382" s="767">
        <f t="shared" si="109"/>
        <v>0</v>
      </c>
      <c r="AH382" s="767">
        <f t="shared" si="109"/>
        <v>0</v>
      </c>
      <c r="AI382" s="767">
        <f t="shared" si="109"/>
        <v>0</v>
      </c>
      <c r="AJ382" s="767">
        <f t="shared" si="109"/>
        <v>0</v>
      </c>
      <c r="AK382" s="767">
        <f t="shared" si="109"/>
        <v>0</v>
      </c>
      <c r="AL382" s="767">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6">
      <c r="B384" s="325" t="s">
        <v>250</v>
      </c>
      <c r="C384" s="327"/>
      <c r="D384" s="327">
        <f>SUM(D279:D382)</f>
        <v>807169.15219387098</v>
      </c>
      <c r="E384" s="327"/>
      <c r="F384" s="327"/>
      <c r="G384" s="327"/>
      <c r="H384" s="327"/>
      <c r="I384" s="327"/>
      <c r="J384" s="327"/>
      <c r="K384" s="327"/>
      <c r="L384" s="327"/>
      <c r="M384" s="327"/>
      <c r="N384" s="327"/>
      <c r="O384" s="327">
        <f>SUM(O279:O382)</f>
        <v>717.72210133299996</v>
      </c>
      <c r="P384" s="327"/>
      <c r="Q384" s="327"/>
      <c r="R384" s="327"/>
      <c r="S384" s="327"/>
      <c r="T384" s="327"/>
      <c r="U384" s="327"/>
      <c r="V384" s="327"/>
      <c r="W384" s="327"/>
      <c r="X384" s="327"/>
      <c r="Y384" s="327">
        <f>IF(Y278="kWh",SUMPRODUCT(D279:D382,Y279:Y382))</f>
        <v>107124.23973577698</v>
      </c>
      <c r="Z384" s="327">
        <f>IF(Z278="kWh",SUMPRODUCT(D279:D382,Z279:Z382))</f>
        <v>292143.78364339081</v>
      </c>
      <c r="AA384" s="327">
        <f>IF(AA278="kW",SUMPRODUCT(N279:N382,O279:O382,AA279:AA382),SUMPRODUCT(D279:D382,AA279:AA382))</f>
        <v>1120.5327274944</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6">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6">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6">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6">
        <f>SUM(Y390:AL390)</f>
        <v>0</v>
      </c>
    </row>
    <row r="391" spans="1:41" s="378" customFormat="1" ht="15.6">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6">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104308.23973577698</v>
      </c>
      <c r="Z395" s="289">
        <f>SUMPRODUCT(E279:E382,Z279:Z382)</f>
        <v>264291.18364339077</v>
      </c>
      <c r="AA395" s="289">
        <f>IF(AA278="kW",SUMPRODUCT(N279:N382,P279:P382,AA279:AA382),SUMPRODUCT(E279:E382,AA279:AA382))</f>
        <v>851.73272749440002</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102803.95563490299</v>
      </c>
      <c r="Z396" s="289">
        <f>SUMPRODUCT(F279:F382,Z279:Z382)</f>
        <v>245175.65676279878</v>
      </c>
      <c r="AA396" s="289">
        <f>IF(AA278="kW",SUMPRODUCT(N279:N382,Q279:Q382,AA279:AA382),SUMPRODUCT(F279:F382,AA279:AA382))</f>
        <v>851.73272749440002</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97023.524543845997</v>
      </c>
      <c r="Z397" s="289">
        <f>SUMPRODUCT(G279:G382,Z279:Z382)</f>
        <v>191091.8559322278</v>
      </c>
      <c r="AA397" s="289">
        <f>IF(AA278="kW",SUMPRODUCT(N279:N382,R279:R382,AA279:AA382),SUMPRODUCT(G279:G382,AA279:AA382))</f>
        <v>851.73272749440002</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81765.189987167993</v>
      </c>
      <c r="Z398" s="289">
        <f>SUMPRODUCT(H279:H382,Z279:Z382)</f>
        <v>154590.7942969912</v>
      </c>
      <c r="AA398" s="289">
        <f>IF(AA278="kW",SUMPRODUCT(N279:N382,S279:S382,AA279:AA382),SUMPRODUCT(H279:H382,AA279:AA382))</f>
        <v>844.35575015040001</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72268.045438361994</v>
      </c>
      <c r="Z399" s="289">
        <f>SUMPRODUCT(I279:I382,Z279:Z382)</f>
        <v>154531.19261133339</v>
      </c>
      <c r="AA399" s="289">
        <f>IF(AA278="kW",SUMPRODUCT(N279:N382,T279:T382,AA279:AA382),SUMPRODUCT(I279:I382,AA279:AA382))</f>
        <v>843.61417482239995</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72268.045438361994</v>
      </c>
      <c r="Z400" s="289">
        <f>SUMPRODUCT(J279:J382,Z279:Z382)</f>
        <v>154531.19261133339</v>
      </c>
      <c r="AA400" s="289">
        <f>IF(AA278="kW",SUMPRODUCT(N279:N382,U279:U382,AA279:AA382),SUMPRODUCT(J279:J382,AA279:AA382))</f>
        <v>843.61417482239995</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72245.353790274996</v>
      </c>
      <c r="Z401" s="324">
        <f>SUMPRODUCT(K279:K382,Z279:Z382)</f>
        <v>153862.93242940342</v>
      </c>
      <c r="AA401" s="324">
        <f>IF(AA278="kW",SUMPRODUCT(N279:N382,V279:V382,AA279:AA382),SUMPRODUCT(K279:K382,AA279:AA382))</f>
        <v>843.61417482239995</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584</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6">
      <c r="B404" s="278" t="s">
        <v>258</v>
      </c>
      <c r="C404" s="279"/>
      <c r="D404" s="587" t="s">
        <v>520</v>
      </c>
      <c r="F404" s="587"/>
      <c r="O404" s="279"/>
      <c r="Y404" s="268"/>
      <c r="Z404" s="265"/>
      <c r="AA404" s="265"/>
      <c r="AB404" s="265"/>
      <c r="AC404" s="265"/>
      <c r="AD404" s="265"/>
      <c r="AE404" s="265"/>
      <c r="AF404" s="265"/>
      <c r="AG404" s="265"/>
      <c r="AH404" s="265"/>
      <c r="AI404" s="265"/>
      <c r="AJ404" s="265"/>
      <c r="AK404" s="265"/>
      <c r="AL404" s="265"/>
      <c r="AM404" s="280"/>
    </row>
    <row r="405" spans="1:40" ht="36" customHeight="1">
      <c r="B405" s="847" t="s">
        <v>211</v>
      </c>
      <c r="C405" s="849" t="s">
        <v>33</v>
      </c>
      <c r="D405" s="282" t="s">
        <v>421</v>
      </c>
      <c r="E405" s="851" t="s">
        <v>209</v>
      </c>
      <c r="F405" s="852"/>
      <c r="G405" s="852"/>
      <c r="H405" s="852"/>
      <c r="I405" s="852"/>
      <c r="J405" s="852"/>
      <c r="K405" s="852"/>
      <c r="L405" s="852"/>
      <c r="M405" s="853"/>
      <c r="N405" s="857" t="s">
        <v>213</v>
      </c>
      <c r="O405" s="282" t="s">
        <v>422</v>
      </c>
      <c r="P405" s="851" t="s">
        <v>212</v>
      </c>
      <c r="Q405" s="852"/>
      <c r="R405" s="852"/>
      <c r="S405" s="852"/>
      <c r="T405" s="852"/>
      <c r="U405" s="852"/>
      <c r="V405" s="852"/>
      <c r="W405" s="852"/>
      <c r="X405" s="853"/>
      <c r="Y405" s="854" t="s">
        <v>243</v>
      </c>
      <c r="Z405" s="855"/>
      <c r="AA405" s="855"/>
      <c r="AB405" s="855"/>
      <c r="AC405" s="855"/>
      <c r="AD405" s="855"/>
      <c r="AE405" s="855"/>
      <c r="AF405" s="855"/>
      <c r="AG405" s="855"/>
      <c r="AH405" s="855"/>
      <c r="AI405" s="855"/>
      <c r="AJ405" s="855"/>
      <c r="AK405" s="855"/>
      <c r="AL405" s="855"/>
      <c r="AM405" s="856"/>
    </row>
    <row r="406" spans="1:40" ht="45.75" customHeight="1">
      <c r="B406" s="848"/>
      <c r="C406" s="850"/>
      <c r="D406" s="283">
        <v>2014</v>
      </c>
      <c r="E406" s="283">
        <v>2015</v>
      </c>
      <c r="F406" s="283">
        <v>2016</v>
      </c>
      <c r="G406" s="283">
        <v>2017</v>
      </c>
      <c r="H406" s="283">
        <v>2018</v>
      </c>
      <c r="I406" s="283">
        <v>2019</v>
      </c>
      <c r="J406" s="283">
        <v>2020</v>
      </c>
      <c r="K406" s="283">
        <v>2021</v>
      </c>
      <c r="L406" s="283">
        <v>2022</v>
      </c>
      <c r="M406" s="283">
        <v>2023</v>
      </c>
      <c r="N406" s="858"/>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General Service &lt; 50 kW</v>
      </c>
      <c r="AA406" s="283" t="str">
        <f>'1.  LRAMVA Summary'!F52</f>
        <v>General Service 50 to 2999 kW</v>
      </c>
      <c r="AB406" s="283" t="str">
        <f>'1.  LRAMVA Summary'!G52</f>
        <v>General Service 3000-4999 kW</v>
      </c>
      <c r="AC406" s="283" t="str">
        <f>'1.  LRAMVA Summary'!H52</f>
        <v>Unmetered Scattered Load</v>
      </c>
      <c r="AD406" s="283" t="str">
        <f>'1.  LRAMVA Summary'!I52</f>
        <v>Sentinel Lighting</v>
      </c>
      <c r="AE406" s="283" t="str">
        <f>'1.  LRAMVA Summary'!J52</f>
        <v xml:space="preserve">Street Lighting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kWh</v>
      </c>
      <c r="AD407" s="289" t="str">
        <f>'1.  LRAMVA Summary'!I53</f>
        <v>kW</v>
      </c>
      <c r="AE407" s="289" t="str">
        <f>'1.  LRAMVA Summary'!J53</f>
        <v>kW</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v>23469.322416146159</v>
      </c>
      <c r="E408" s="293">
        <v>23469.322416146159</v>
      </c>
      <c r="F408" s="293">
        <v>23469.322416146159</v>
      </c>
      <c r="G408" s="293">
        <v>23469.322416146159</v>
      </c>
      <c r="H408" s="293">
        <v>13067.17836399013</v>
      </c>
      <c r="I408" s="293">
        <v>0</v>
      </c>
      <c r="J408" s="293">
        <v>0</v>
      </c>
      <c r="K408" s="293">
        <v>0</v>
      </c>
      <c r="L408" s="293">
        <v>0</v>
      </c>
      <c r="M408" s="293">
        <v>0</v>
      </c>
      <c r="N408" s="758"/>
      <c r="O408" s="293">
        <v>3.4904585347812316</v>
      </c>
      <c r="P408" s="293">
        <v>3.4904585347812316</v>
      </c>
      <c r="Q408" s="293">
        <v>3.4904585347812316</v>
      </c>
      <c r="R408" s="293">
        <v>3.4904585347812316</v>
      </c>
      <c r="S408" s="293">
        <v>1.9204067942562344</v>
      </c>
      <c r="T408" s="293">
        <v>0</v>
      </c>
      <c r="U408" s="293">
        <v>0</v>
      </c>
      <c r="V408" s="293">
        <v>0</v>
      </c>
      <c r="W408" s="293">
        <v>0</v>
      </c>
      <c r="X408" s="293">
        <v>0</v>
      </c>
      <c r="Y408" s="780">
        <v>1</v>
      </c>
      <c r="Z408" s="766"/>
      <c r="AA408" s="766"/>
      <c r="AB408" s="766"/>
      <c r="AC408" s="766"/>
      <c r="AD408" s="766"/>
      <c r="AE408" s="766"/>
      <c r="AF408" s="766"/>
      <c r="AG408" s="766"/>
      <c r="AH408" s="766"/>
      <c r="AI408" s="766"/>
      <c r="AJ408" s="766"/>
      <c r="AK408" s="766"/>
      <c r="AL408" s="766"/>
      <c r="AM408" s="294">
        <f>SUM(Y408:AL408)</f>
        <v>1</v>
      </c>
    </row>
    <row r="409" spans="1:40" ht="15" outlineLevel="1">
      <c r="B409" s="292" t="s">
        <v>259</v>
      </c>
      <c r="C409" s="289" t="s">
        <v>163</v>
      </c>
      <c r="D409" s="293"/>
      <c r="E409" s="293"/>
      <c r="F409" s="293"/>
      <c r="G409" s="293"/>
      <c r="H409" s="794"/>
      <c r="I409" s="293"/>
      <c r="J409" s="293"/>
      <c r="K409" s="293"/>
      <c r="L409" s="293"/>
      <c r="M409" s="293"/>
      <c r="N409" s="759"/>
      <c r="O409" s="293"/>
      <c r="P409" s="293"/>
      <c r="Q409" s="293"/>
      <c r="R409" s="293"/>
      <c r="S409" s="293"/>
      <c r="T409" s="293"/>
      <c r="U409" s="293"/>
      <c r="V409" s="293"/>
      <c r="W409" s="293"/>
      <c r="X409" s="293"/>
      <c r="Y409" s="767">
        <f>Y408</f>
        <v>1</v>
      </c>
      <c r="Z409" s="767">
        <f>Z408</f>
        <v>0</v>
      </c>
      <c r="AA409" s="767">
        <f t="shared" ref="AA409:AL409" si="118">AA408</f>
        <v>0</v>
      </c>
      <c r="AB409" s="767">
        <f t="shared" si="118"/>
        <v>0</v>
      </c>
      <c r="AC409" s="767">
        <f t="shared" si="118"/>
        <v>0</v>
      </c>
      <c r="AD409" s="767">
        <f t="shared" si="118"/>
        <v>0</v>
      </c>
      <c r="AE409" s="767">
        <f t="shared" si="118"/>
        <v>0</v>
      </c>
      <c r="AF409" s="767">
        <f t="shared" si="118"/>
        <v>0</v>
      </c>
      <c r="AG409" s="767">
        <f t="shared" si="118"/>
        <v>0</v>
      </c>
      <c r="AH409" s="767">
        <f t="shared" si="118"/>
        <v>0</v>
      </c>
      <c r="AI409" s="767">
        <f t="shared" si="118"/>
        <v>0</v>
      </c>
      <c r="AJ409" s="767">
        <f t="shared" si="118"/>
        <v>0</v>
      </c>
      <c r="AK409" s="767">
        <f t="shared" si="118"/>
        <v>0</v>
      </c>
      <c r="AL409" s="767">
        <f t="shared" si="118"/>
        <v>0</v>
      </c>
      <c r="AM409" s="295"/>
    </row>
    <row r="410" spans="1:40" ht="15.6" outlineLevel="1">
      <c r="A410" s="508"/>
      <c r="B410" s="296"/>
      <c r="C410" s="297"/>
      <c r="D410" s="760"/>
      <c r="E410" s="760"/>
      <c r="F410" s="760"/>
      <c r="G410" s="760"/>
      <c r="H410" s="760"/>
      <c r="I410" s="760"/>
      <c r="J410" s="760"/>
      <c r="K410" s="760"/>
      <c r="L410" s="760"/>
      <c r="M410" s="760"/>
      <c r="N410" s="301"/>
      <c r="O410" s="760"/>
      <c r="P410" s="760"/>
      <c r="Q410" s="760"/>
      <c r="R410" s="760"/>
      <c r="S410" s="760"/>
      <c r="T410" s="760"/>
      <c r="U410" s="760"/>
      <c r="V410" s="760"/>
      <c r="W410" s="760"/>
      <c r="X410" s="760"/>
      <c r="Y410" s="768"/>
      <c r="Z410" s="772"/>
      <c r="AA410" s="772"/>
      <c r="AB410" s="772"/>
      <c r="AC410" s="772"/>
      <c r="AD410" s="772"/>
      <c r="AE410" s="772"/>
      <c r="AF410" s="772"/>
      <c r="AG410" s="772"/>
      <c r="AH410" s="772"/>
      <c r="AI410" s="772"/>
      <c r="AJ410" s="772"/>
      <c r="AK410" s="772"/>
      <c r="AL410" s="772"/>
      <c r="AM410" s="300"/>
    </row>
    <row r="411" spans="1:40" ht="15" outlineLevel="1">
      <c r="A411" s="506">
        <v>2</v>
      </c>
      <c r="B411" s="292" t="s">
        <v>2</v>
      </c>
      <c r="C411" s="289" t="s">
        <v>25</v>
      </c>
      <c r="D411" s="293">
        <v>3694.39878</v>
      </c>
      <c r="E411" s="293">
        <v>3694.39878</v>
      </c>
      <c r="F411" s="293">
        <v>3694.39878</v>
      </c>
      <c r="G411" s="293">
        <v>3694.39878</v>
      </c>
      <c r="H411" s="293">
        <v>0</v>
      </c>
      <c r="I411" s="293">
        <v>0</v>
      </c>
      <c r="J411" s="293">
        <v>0</v>
      </c>
      <c r="K411" s="293">
        <v>0</v>
      </c>
      <c r="L411" s="293">
        <v>0</v>
      </c>
      <c r="M411" s="293">
        <v>0</v>
      </c>
      <c r="N411" s="758"/>
      <c r="O411" s="293">
        <v>2.0719409899999999</v>
      </c>
      <c r="P411" s="293">
        <v>2.0719409899999999</v>
      </c>
      <c r="Q411" s="293">
        <v>2.0719409899999999</v>
      </c>
      <c r="R411" s="293">
        <v>2.0719409899999999</v>
      </c>
      <c r="S411" s="293">
        <v>0</v>
      </c>
      <c r="T411" s="293">
        <v>0</v>
      </c>
      <c r="U411" s="293">
        <v>0</v>
      </c>
      <c r="V411" s="293">
        <v>0</v>
      </c>
      <c r="W411" s="293">
        <v>0</v>
      </c>
      <c r="X411" s="293">
        <v>0</v>
      </c>
      <c r="Y411" s="780">
        <v>1</v>
      </c>
      <c r="Z411" s="766"/>
      <c r="AA411" s="766"/>
      <c r="AB411" s="766"/>
      <c r="AC411" s="766"/>
      <c r="AD411" s="766"/>
      <c r="AE411" s="766"/>
      <c r="AF411" s="766"/>
      <c r="AG411" s="766"/>
      <c r="AH411" s="766"/>
      <c r="AI411" s="766"/>
      <c r="AJ411" s="766"/>
      <c r="AK411" s="766"/>
      <c r="AL411" s="766"/>
      <c r="AM411" s="294">
        <f>SUM(Y411:AL411)</f>
        <v>1</v>
      </c>
    </row>
    <row r="412" spans="1:40" ht="15" outlineLevel="1">
      <c r="B412" s="292" t="s">
        <v>259</v>
      </c>
      <c r="C412" s="289" t="s">
        <v>163</v>
      </c>
      <c r="D412" s="293"/>
      <c r="E412" s="293"/>
      <c r="F412" s="293"/>
      <c r="G412" s="293"/>
      <c r="H412" s="293"/>
      <c r="I412" s="293"/>
      <c r="J412" s="293"/>
      <c r="K412" s="293"/>
      <c r="L412" s="293"/>
      <c r="M412" s="293"/>
      <c r="N412" s="759"/>
      <c r="O412" s="293"/>
      <c r="P412" s="293"/>
      <c r="Q412" s="293"/>
      <c r="R412" s="293"/>
      <c r="S412" s="293"/>
      <c r="T412" s="293"/>
      <c r="U412" s="293"/>
      <c r="V412" s="293"/>
      <c r="W412" s="293"/>
      <c r="X412" s="293"/>
      <c r="Y412" s="767">
        <f>Y411</f>
        <v>1</v>
      </c>
      <c r="Z412" s="767">
        <f>Z411</f>
        <v>0</v>
      </c>
      <c r="AA412" s="767">
        <f t="shared" ref="AA412:AL412" si="119">AA411</f>
        <v>0</v>
      </c>
      <c r="AB412" s="767">
        <f t="shared" si="119"/>
        <v>0</v>
      </c>
      <c r="AC412" s="767">
        <f t="shared" si="119"/>
        <v>0</v>
      </c>
      <c r="AD412" s="767">
        <f t="shared" si="119"/>
        <v>0</v>
      </c>
      <c r="AE412" s="767">
        <f t="shared" si="119"/>
        <v>0</v>
      </c>
      <c r="AF412" s="767">
        <f t="shared" si="119"/>
        <v>0</v>
      </c>
      <c r="AG412" s="767">
        <f t="shared" si="119"/>
        <v>0</v>
      </c>
      <c r="AH412" s="767">
        <f t="shared" si="119"/>
        <v>0</v>
      </c>
      <c r="AI412" s="767">
        <f t="shared" si="119"/>
        <v>0</v>
      </c>
      <c r="AJ412" s="767">
        <f t="shared" si="119"/>
        <v>0</v>
      </c>
      <c r="AK412" s="767">
        <f t="shared" si="119"/>
        <v>0</v>
      </c>
      <c r="AL412" s="767">
        <f t="shared" si="119"/>
        <v>0</v>
      </c>
      <c r="AM412" s="295"/>
    </row>
    <row r="413" spans="1:40" ht="15.6" outlineLevel="1">
      <c r="A413" s="508"/>
      <c r="B413" s="296"/>
      <c r="C413" s="297"/>
      <c r="D413" s="761"/>
      <c r="E413" s="761"/>
      <c r="F413" s="761"/>
      <c r="G413" s="761"/>
      <c r="H413" s="761"/>
      <c r="I413" s="761"/>
      <c r="J413" s="761"/>
      <c r="K413" s="761"/>
      <c r="L413" s="761"/>
      <c r="M413" s="761"/>
      <c r="N413" s="301"/>
      <c r="O413" s="761"/>
      <c r="P413" s="761"/>
      <c r="Q413" s="761"/>
      <c r="R413" s="761"/>
      <c r="S413" s="761"/>
      <c r="T413" s="761"/>
      <c r="U413" s="761"/>
      <c r="V413" s="761"/>
      <c r="W413" s="761"/>
      <c r="X413" s="761"/>
      <c r="Y413" s="768"/>
      <c r="Z413" s="772"/>
      <c r="AA413" s="772"/>
      <c r="AB413" s="772"/>
      <c r="AC413" s="772"/>
      <c r="AD413" s="772"/>
      <c r="AE413" s="772"/>
      <c r="AF413" s="772"/>
      <c r="AG413" s="772"/>
      <c r="AH413" s="772"/>
      <c r="AI413" s="772"/>
      <c r="AJ413" s="772"/>
      <c r="AK413" s="772"/>
      <c r="AL413" s="772"/>
      <c r="AM413" s="300"/>
    </row>
    <row r="414" spans="1:40" ht="15" outlineLevel="1">
      <c r="A414" s="506">
        <v>3</v>
      </c>
      <c r="B414" s="292" t="s">
        <v>3</v>
      </c>
      <c r="C414" s="289" t="s">
        <v>25</v>
      </c>
      <c r="D414" s="293">
        <v>74306.279234400004</v>
      </c>
      <c r="E414" s="293">
        <v>74306.279234400004</v>
      </c>
      <c r="F414" s="293">
        <v>74306.279234400004</v>
      </c>
      <c r="G414" s="293">
        <v>74306.279234400004</v>
      </c>
      <c r="H414" s="293">
        <v>74306.279234400004</v>
      </c>
      <c r="I414" s="293">
        <v>74306.279234400004</v>
      </c>
      <c r="J414" s="293">
        <v>74306.279234400004</v>
      </c>
      <c r="K414" s="293">
        <v>74306.279234400004</v>
      </c>
      <c r="L414" s="293">
        <v>74306.279234400004</v>
      </c>
      <c r="M414" s="293">
        <v>74306.279234400004</v>
      </c>
      <c r="N414" s="758"/>
      <c r="O414" s="293">
        <v>40.048886681999996</v>
      </c>
      <c r="P414" s="293">
        <v>40.048886681999996</v>
      </c>
      <c r="Q414" s="293">
        <v>40.048886681999996</v>
      </c>
      <c r="R414" s="293">
        <v>40.048886681999996</v>
      </c>
      <c r="S414" s="293">
        <v>40.048886681999996</v>
      </c>
      <c r="T414" s="293">
        <v>40.048886681999996</v>
      </c>
      <c r="U414" s="293">
        <v>40.048886681999996</v>
      </c>
      <c r="V414" s="293">
        <v>40.048886681999996</v>
      </c>
      <c r="W414" s="293">
        <v>40.048886681999996</v>
      </c>
      <c r="X414" s="293">
        <v>40.048886681999996</v>
      </c>
      <c r="Y414" s="780">
        <v>1</v>
      </c>
      <c r="Z414" s="766"/>
      <c r="AA414" s="766"/>
      <c r="AB414" s="766"/>
      <c r="AC414" s="766"/>
      <c r="AD414" s="766"/>
      <c r="AE414" s="766"/>
      <c r="AF414" s="766"/>
      <c r="AG414" s="766"/>
      <c r="AH414" s="766"/>
      <c r="AI414" s="766"/>
      <c r="AJ414" s="766"/>
      <c r="AK414" s="766"/>
      <c r="AL414" s="766"/>
      <c r="AM414" s="294">
        <f>SUM(Y414:AL414)</f>
        <v>1</v>
      </c>
    </row>
    <row r="415" spans="1:40" ht="15" outlineLevel="1">
      <c r="B415" s="292" t="s">
        <v>259</v>
      </c>
      <c r="C415" s="289" t="s">
        <v>163</v>
      </c>
      <c r="D415" s="293"/>
      <c r="E415" s="293"/>
      <c r="F415" s="293"/>
      <c r="G415" s="293"/>
      <c r="H415" s="293"/>
      <c r="I415" s="293"/>
      <c r="J415" s="293"/>
      <c r="K415" s="293"/>
      <c r="L415" s="293"/>
      <c r="M415" s="293"/>
      <c r="N415" s="759"/>
      <c r="O415" s="293"/>
      <c r="P415" s="293"/>
      <c r="Q415" s="293"/>
      <c r="R415" s="293"/>
      <c r="S415" s="293"/>
      <c r="T415" s="293"/>
      <c r="U415" s="293"/>
      <c r="V415" s="293"/>
      <c r="W415" s="293"/>
      <c r="X415" s="293"/>
      <c r="Y415" s="767">
        <f>Y414</f>
        <v>1</v>
      </c>
      <c r="Z415" s="767">
        <f>Z414</f>
        <v>0</v>
      </c>
      <c r="AA415" s="767">
        <f t="shared" ref="AA415:AL415" si="120">AA414</f>
        <v>0</v>
      </c>
      <c r="AB415" s="767">
        <f t="shared" si="120"/>
        <v>0</v>
      </c>
      <c r="AC415" s="767">
        <f t="shared" si="120"/>
        <v>0</v>
      </c>
      <c r="AD415" s="767">
        <f t="shared" si="120"/>
        <v>0</v>
      </c>
      <c r="AE415" s="767">
        <f t="shared" si="120"/>
        <v>0</v>
      </c>
      <c r="AF415" s="767">
        <f t="shared" si="120"/>
        <v>0</v>
      </c>
      <c r="AG415" s="767">
        <f t="shared" si="120"/>
        <v>0</v>
      </c>
      <c r="AH415" s="767">
        <f t="shared" si="120"/>
        <v>0</v>
      </c>
      <c r="AI415" s="767">
        <f t="shared" si="120"/>
        <v>0</v>
      </c>
      <c r="AJ415" s="767">
        <f t="shared" si="120"/>
        <v>0</v>
      </c>
      <c r="AK415" s="767">
        <f t="shared" si="120"/>
        <v>0</v>
      </c>
      <c r="AL415" s="767">
        <f t="shared" si="120"/>
        <v>0</v>
      </c>
      <c r="AM415" s="295"/>
    </row>
    <row r="416" spans="1:40" ht="15" outlineLevel="1">
      <c r="B416" s="292"/>
      <c r="C416" s="303"/>
      <c r="D416" s="758"/>
      <c r="E416" s="758"/>
      <c r="F416" s="758"/>
      <c r="G416" s="758"/>
      <c r="H416" s="758"/>
      <c r="I416" s="758"/>
      <c r="J416" s="758"/>
      <c r="K416" s="758"/>
      <c r="L416" s="758"/>
      <c r="M416" s="758"/>
      <c r="N416" s="281"/>
      <c r="O416" s="758"/>
      <c r="P416" s="758"/>
      <c r="Q416" s="758"/>
      <c r="R416" s="758"/>
      <c r="S416" s="758"/>
      <c r="T416" s="758"/>
      <c r="U416" s="758"/>
      <c r="V416" s="758"/>
      <c r="W416" s="758"/>
      <c r="X416" s="758"/>
      <c r="Y416" s="768"/>
      <c r="Z416" s="768"/>
      <c r="AA416" s="768"/>
      <c r="AB416" s="768"/>
      <c r="AC416" s="768"/>
      <c r="AD416" s="768"/>
      <c r="AE416" s="768"/>
      <c r="AF416" s="768"/>
      <c r="AG416" s="768"/>
      <c r="AH416" s="768"/>
      <c r="AI416" s="768"/>
      <c r="AJ416" s="768"/>
      <c r="AK416" s="768"/>
      <c r="AL416" s="768"/>
      <c r="AM416" s="304"/>
    </row>
    <row r="417" spans="1:39" ht="15" outlineLevel="1">
      <c r="A417" s="506">
        <v>4</v>
      </c>
      <c r="B417" s="292" t="s">
        <v>4</v>
      </c>
      <c r="C417" s="289" t="s">
        <v>25</v>
      </c>
      <c r="D417" s="293">
        <v>31795.483120000001</v>
      </c>
      <c r="E417" s="293">
        <v>29606.709449999998</v>
      </c>
      <c r="F417" s="293">
        <v>28549.58611</v>
      </c>
      <c r="G417" s="293">
        <v>28549.58611</v>
      </c>
      <c r="H417" s="293">
        <v>28549.58611</v>
      </c>
      <c r="I417" s="293">
        <v>28549.58611</v>
      </c>
      <c r="J417" s="293">
        <v>28549.58611</v>
      </c>
      <c r="K417" s="293">
        <v>28494.08481</v>
      </c>
      <c r="L417" s="293">
        <v>28494.08481</v>
      </c>
      <c r="M417" s="293">
        <v>24379.79147</v>
      </c>
      <c r="N417" s="758"/>
      <c r="O417" s="293">
        <v>2.3787889170000001</v>
      </c>
      <c r="P417" s="293">
        <v>2.241383619</v>
      </c>
      <c r="Q417" s="293">
        <v>2.1750202710000002</v>
      </c>
      <c r="R417" s="293">
        <v>2.1750202710000002</v>
      </c>
      <c r="S417" s="293">
        <v>2.1750202710000002</v>
      </c>
      <c r="T417" s="293">
        <v>2.1750202710000002</v>
      </c>
      <c r="U417" s="293">
        <v>2.1750202710000002</v>
      </c>
      <c r="V417" s="293">
        <v>2.168684506</v>
      </c>
      <c r="W417" s="293">
        <v>2.168684506</v>
      </c>
      <c r="X417" s="293">
        <v>1.910400283</v>
      </c>
      <c r="Y417" s="780">
        <v>1</v>
      </c>
      <c r="Z417" s="766"/>
      <c r="AA417" s="766"/>
      <c r="AB417" s="766"/>
      <c r="AC417" s="766"/>
      <c r="AD417" s="766"/>
      <c r="AE417" s="766"/>
      <c r="AF417" s="766"/>
      <c r="AG417" s="766"/>
      <c r="AH417" s="766"/>
      <c r="AI417" s="766"/>
      <c r="AJ417" s="766"/>
      <c r="AK417" s="766"/>
      <c r="AL417" s="766"/>
      <c r="AM417" s="294">
        <f>SUM(Y417:AL417)</f>
        <v>1</v>
      </c>
    </row>
    <row r="418" spans="1:39" ht="15" outlineLevel="1">
      <c r="B418" s="292" t="s">
        <v>259</v>
      </c>
      <c r="C418" s="289" t="s">
        <v>163</v>
      </c>
      <c r="D418" s="293"/>
      <c r="E418" s="293"/>
      <c r="F418" s="293"/>
      <c r="G418" s="293"/>
      <c r="H418" s="293"/>
      <c r="I418" s="293"/>
      <c r="J418" s="293"/>
      <c r="K418" s="293"/>
      <c r="L418" s="293"/>
      <c r="M418" s="293"/>
      <c r="N418" s="759"/>
      <c r="O418" s="293"/>
      <c r="P418" s="293"/>
      <c r="Q418" s="293"/>
      <c r="R418" s="293"/>
      <c r="S418" s="293"/>
      <c r="T418" s="293"/>
      <c r="U418" s="293"/>
      <c r="V418" s="293"/>
      <c r="W418" s="293"/>
      <c r="X418" s="293"/>
      <c r="Y418" s="767">
        <f>Y417</f>
        <v>1</v>
      </c>
      <c r="Z418" s="767">
        <f>Z417</f>
        <v>0</v>
      </c>
      <c r="AA418" s="767">
        <f t="shared" ref="AA418:AL418" si="121">AA417</f>
        <v>0</v>
      </c>
      <c r="AB418" s="767">
        <f t="shared" si="121"/>
        <v>0</v>
      </c>
      <c r="AC418" s="767">
        <f t="shared" si="121"/>
        <v>0</v>
      </c>
      <c r="AD418" s="767">
        <f t="shared" si="121"/>
        <v>0</v>
      </c>
      <c r="AE418" s="767">
        <f t="shared" si="121"/>
        <v>0</v>
      </c>
      <c r="AF418" s="767">
        <f t="shared" si="121"/>
        <v>0</v>
      </c>
      <c r="AG418" s="767">
        <f t="shared" si="121"/>
        <v>0</v>
      </c>
      <c r="AH418" s="767">
        <f t="shared" si="121"/>
        <v>0</v>
      </c>
      <c r="AI418" s="767">
        <f t="shared" si="121"/>
        <v>0</v>
      </c>
      <c r="AJ418" s="767">
        <f t="shared" si="121"/>
        <v>0</v>
      </c>
      <c r="AK418" s="767">
        <f t="shared" si="121"/>
        <v>0</v>
      </c>
      <c r="AL418" s="767">
        <f t="shared" si="121"/>
        <v>0</v>
      </c>
      <c r="AM418" s="295"/>
    </row>
    <row r="419" spans="1:39" ht="15" outlineLevel="1">
      <c r="B419" s="292"/>
      <c r="C419" s="303"/>
      <c r="D419" s="761"/>
      <c r="E419" s="761"/>
      <c r="F419" s="761"/>
      <c r="G419" s="761"/>
      <c r="H419" s="761"/>
      <c r="I419" s="761"/>
      <c r="J419" s="761"/>
      <c r="K419" s="761"/>
      <c r="L419" s="761"/>
      <c r="M419" s="761"/>
      <c r="N419" s="758"/>
      <c r="O419" s="761"/>
      <c r="P419" s="761"/>
      <c r="Q419" s="761"/>
      <c r="R419" s="761"/>
      <c r="S419" s="761"/>
      <c r="T419" s="761"/>
      <c r="U419" s="761"/>
      <c r="V419" s="761"/>
      <c r="W419" s="761"/>
      <c r="X419" s="761"/>
      <c r="Y419" s="768"/>
      <c r="Z419" s="768"/>
      <c r="AA419" s="768"/>
      <c r="AB419" s="768"/>
      <c r="AC419" s="768"/>
      <c r="AD419" s="768"/>
      <c r="AE419" s="768"/>
      <c r="AF419" s="768"/>
      <c r="AG419" s="768"/>
      <c r="AH419" s="768"/>
      <c r="AI419" s="768"/>
      <c r="AJ419" s="768"/>
      <c r="AK419" s="768"/>
      <c r="AL419" s="768"/>
      <c r="AM419" s="304"/>
    </row>
    <row r="420" spans="1:39" ht="15" outlineLevel="1">
      <c r="A420" s="506">
        <v>5</v>
      </c>
      <c r="B420" s="292" t="s">
        <v>5</v>
      </c>
      <c r="C420" s="289" t="s">
        <v>25</v>
      </c>
      <c r="D420" s="293">
        <v>138784.21599999999</v>
      </c>
      <c r="E420" s="293">
        <v>120393.8413</v>
      </c>
      <c r="F420" s="293">
        <v>110809.7963</v>
      </c>
      <c r="G420" s="293">
        <v>110809.7963</v>
      </c>
      <c r="H420" s="293">
        <v>110809.7963</v>
      </c>
      <c r="I420" s="293">
        <v>110809.7963</v>
      </c>
      <c r="J420" s="293">
        <v>110809.7963</v>
      </c>
      <c r="K420" s="293">
        <v>110761.79519999999</v>
      </c>
      <c r="L420" s="293">
        <v>110761.79519999999</v>
      </c>
      <c r="M420" s="293">
        <v>103014.6231</v>
      </c>
      <c r="N420" s="758"/>
      <c r="O420" s="293">
        <v>9.0827739310000002</v>
      </c>
      <c r="P420" s="293">
        <v>7.9282758820000012</v>
      </c>
      <c r="Q420" s="293">
        <v>7.3266154239999999</v>
      </c>
      <c r="R420" s="293">
        <v>7.3266154239999999</v>
      </c>
      <c r="S420" s="293">
        <v>7.3266154239999999</v>
      </c>
      <c r="T420" s="293">
        <v>7.3266154239999999</v>
      </c>
      <c r="U420" s="293">
        <v>7.3266154239999999</v>
      </c>
      <c r="V420" s="293">
        <v>7.3211358439999996</v>
      </c>
      <c r="W420" s="293">
        <v>7.3211358439999996</v>
      </c>
      <c r="X420" s="293">
        <v>6.8347893040000001</v>
      </c>
      <c r="Y420" s="780">
        <v>1</v>
      </c>
      <c r="Z420" s="766"/>
      <c r="AA420" s="766"/>
      <c r="AB420" s="766"/>
      <c r="AC420" s="766"/>
      <c r="AD420" s="766"/>
      <c r="AE420" s="766"/>
      <c r="AF420" s="766"/>
      <c r="AG420" s="766"/>
      <c r="AH420" s="766"/>
      <c r="AI420" s="766"/>
      <c r="AJ420" s="766"/>
      <c r="AK420" s="766"/>
      <c r="AL420" s="766"/>
      <c r="AM420" s="294">
        <f>SUM(Y420:AL420)</f>
        <v>1</v>
      </c>
    </row>
    <row r="421" spans="1:39" ht="15" outlineLevel="1">
      <c r="B421" s="292" t="s">
        <v>259</v>
      </c>
      <c r="C421" s="289" t="s">
        <v>163</v>
      </c>
      <c r="D421" s="293"/>
      <c r="E421" s="293"/>
      <c r="F421" s="293"/>
      <c r="G421" s="293"/>
      <c r="H421" s="293"/>
      <c r="I421" s="293"/>
      <c r="J421" s="293"/>
      <c r="K421" s="293"/>
      <c r="L421" s="293"/>
      <c r="M421" s="293"/>
      <c r="N421" s="759"/>
      <c r="O421" s="293"/>
      <c r="P421" s="293"/>
      <c r="Q421" s="293"/>
      <c r="R421" s="293"/>
      <c r="S421" s="293"/>
      <c r="T421" s="293"/>
      <c r="U421" s="293"/>
      <c r="V421" s="293"/>
      <c r="W421" s="293"/>
      <c r="X421" s="293"/>
      <c r="Y421" s="767">
        <f>Y420</f>
        <v>1</v>
      </c>
      <c r="Z421" s="767">
        <f>Z420</f>
        <v>0</v>
      </c>
      <c r="AA421" s="767">
        <f t="shared" ref="AA421:AL421" si="122">AA420</f>
        <v>0</v>
      </c>
      <c r="AB421" s="767">
        <f t="shared" si="122"/>
        <v>0</v>
      </c>
      <c r="AC421" s="767">
        <f t="shared" si="122"/>
        <v>0</v>
      </c>
      <c r="AD421" s="767">
        <f t="shared" si="122"/>
        <v>0</v>
      </c>
      <c r="AE421" s="767">
        <f t="shared" si="122"/>
        <v>0</v>
      </c>
      <c r="AF421" s="767">
        <f t="shared" si="122"/>
        <v>0</v>
      </c>
      <c r="AG421" s="767">
        <f t="shared" si="122"/>
        <v>0</v>
      </c>
      <c r="AH421" s="767">
        <f t="shared" si="122"/>
        <v>0</v>
      </c>
      <c r="AI421" s="767">
        <f t="shared" si="122"/>
        <v>0</v>
      </c>
      <c r="AJ421" s="767">
        <f t="shared" si="122"/>
        <v>0</v>
      </c>
      <c r="AK421" s="767">
        <f t="shared" si="122"/>
        <v>0</v>
      </c>
      <c r="AL421" s="767">
        <f t="shared" si="122"/>
        <v>0</v>
      </c>
      <c r="AM421" s="295"/>
    </row>
    <row r="422" spans="1:39" ht="15" outlineLevel="1">
      <c r="B422" s="292"/>
      <c r="C422" s="303"/>
      <c r="D422" s="761"/>
      <c r="E422" s="761"/>
      <c r="F422" s="761"/>
      <c r="G422" s="761"/>
      <c r="H422" s="761"/>
      <c r="I422" s="761"/>
      <c r="J422" s="761"/>
      <c r="K422" s="761"/>
      <c r="L422" s="761"/>
      <c r="M422" s="761"/>
      <c r="N422" s="758"/>
      <c r="O422" s="761"/>
      <c r="P422" s="761"/>
      <c r="Q422" s="761"/>
      <c r="R422" s="761"/>
      <c r="S422" s="761"/>
      <c r="T422" s="761"/>
      <c r="U422" s="761"/>
      <c r="V422" s="761"/>
      <c r="W422" s="761"/>
      <c r="X422" s="761"/>
      <c r="Y422" s="768"/>
      <c r="Z422" s="768"/>
      <c r="AA422" s="768"/>
      <c r="AB422" s="768"/>
      <c r="AC422" s="768"/>
      <c r="AD422" s="768"/>
      <c r="AE422" s="768"/>
      <c r="AF422" s="768"/>
      <c r="AG422" s="768"/>
      <c r="AH422" s="768"/>
      <c r="AI422" s="768"/>
      <c r="AJ422" s="768"/>
      <c r="AK422" s="768"/>
      <c r="AL422" s="768"/>
      <c r="AM422" s="304"/>
    </row>
    <row r="423" spans="1:39" ht="15" outlineLevel="1">
      <c r="A423" s="506">
        <v>6</v>
      </c>
      <c r="B423" s="292" t="s">
        <v>6</v>
      </c>
      <c r="C423" s="289" t="s">
        <v>25</v>
      </c>
      <c r="D423" s="293"/>
      <c r="E423" s="293"/>
      <c r="F423" s="293"/>
      <c r="G423" s="293"/>
      <c r="H423" s="293"/>
      <c r="I423" s="293"/>
      <c r="J423" s="293"/>
      <c r="K423" s="293"/>
      <c r="L423" s="293"/>
      <c r="M423" s="293"/>
      <c r="N423" s="758"/>
      <c r="O423" s="293"/>
      <c r="P423" s="293"/>
      <c r="Q423" s="293"/>
      <c r="R423" s="293"/>
      <c r="S423" s="293"/>
      <c r="T423" s="293"/>
      <c r="U423" s="293"/>
      <c r="V423" s="293"/>
      <c r="W423" s="293"/>
      <c r="X423" s="293"/>
      <c r="Y423" s="766"/>
      <c r="Z423" s="766"/>
      <c r="AA423" s="766"/>
      <c r="AB423" s="766"/>
      <c r="AC423" s="766"/>
      <c r="AD423" s="766"/>
      <c r="AE423" s="766"/>
      <c r="AF423" s="766"/>
      <c r="AG423" s="766"/>
      <c r="AH423" s="766"/>
      <c r="AI423" s="766"/>
      <c r="AJ423" s="766"/>
      <c r="AK423" s="766"/>
      <c r="AL423" s="766"/>
      <c r="AM423" s="294">
        <f>SUM(Y423:AL423)</f>
        <v>0</v>
      </c>
    </row>
    <row r="424" spans="1:39" ht="15" outlineLevel="1">
      <c r="B424" s="292" t="s">
        <v>259</v>
      </c>
      <c r="C424" s="289" t="s">
        <v>163</v>
      </c>
      <c r="D424" s="293"/>
      <c r="E424" s="293"/>
      <c r="F424" s="293"/>
      <c r="G424" s="293"/>
      <c r="H424" s="293"/>
      <c r="I424" s="293"/>
      <c r="J424" s="293"/>
      <c r="K424" s="293"/>
      <c r="L424" s="293"/>
      <c r="M424" s="293"/>
      <c r="N424" s="759"/>
      <c r="O424" s="293"/>
      <c r="P424" s="293"/>
      <c r="Q424" s="293"/>
      <c r="R424" s="293"/>
      <c r="S424" s="293"/>
      <c r="T424" s="293"/>
      <c r="U424" s="293"/>
      <c r="V424" s="293"/>
      <c r="W424" s="293"/>
      <c r="X424" s="293"/>
      <c r="Y424" s="767">
        <f>Y423</f>
        <v>0</v>
      </c>
      <c r="Z424" s="767">
        <f>Z423</f>
        <v>0</v>
      </c>
      <c r="AA424" s="767">
        <f t="shared" ref="AA424:AL424" si="123">AA423</f>
        <v>0</v>
      </c>
      <c r="AB424" s="767">
        <f t="shared" si="123"/>
        <v>0</v>
      </c>
      <c r="AC424" s="767">
        <f t="shared" si="123"/>
        <v>0</v>
      </c>
      <c r="AD424" s="767">
        <f t="shared" si="123"/>
        <v>0</v>
      </c>
      <c r="AE424" s="767">
        <f t="shared" si="123"/>
        <v>0</v>
      </c>
      <c r="AF424" s="767">
        <f t="shared" si="123"/>
        <v>0</v>
      </c>
      <c r="AG424" s="767">
        <f t="shared" si="123"/>
        <v>0</v>
      </c>
      <c r="AH424" s="767">
        <f t="shared" si="123"/>
        <v>0</v>
      </c>
      <c r="AI424" s="767">
        <f t="shared" si="123"/>
        <v>0</v>
      </c>
      <c r="AJ424" s="767">
        <f t="shared" si="123"/>
        <v>0</v>
      </c>
      <c r="AK424" s="767">
        <f t="shared" si="123"/>
        <v>0</v>
      </c>
      <c r="AL424" s="767">
        <f t="shared" si="123"/>
        <v>0</v>
      </c>
      <c r="AM424" s="295"/>
    </row>
    <row r="425" spans="1:39" ht="15" outlineLevel="1">
      <c r="B425" s="292"/>
      <c r="C425" s="303"/>
      <c r="D425" s="761"/>
      <c r="E425" s="761"/>
      <c r="F425" s="761"/>
      <c r="G425" s="761"/>
      <c r="H425" s="761"/>
      <c r="I425" s="761"/>
      <c r="J425" s="761"/>
      <c r="K425" s="761"/>
      <c r="L425" s="761"/>
      <c r="M425" s="761"/>
      <c r="N425" s="758"/>
      <c r="O425" s="761"/>
      <c r="P425" s="761"/>
      <c r="Q425" s="761"/>
      <c r="R425" s="761"/>
      <c r="S425" s="761"/>
      <c r="T425" s="761"/>
      <c r="U425" s="761"/>
      <c r="V425" s="761"/>
      <c r="W425" s="761"/>
      <c r="X425" s="761"/>
      <c r="Y425" s="768"/>
      <c r="Z425" s="768"/>
      <c r="AA425" s="768"/>
      <c r="AB425" s="768"/>
      <c r="AC425" s="768"/>
      <c r="AD425" s="768"/>
      <c r="AE425" s="768"/>
      <c r="AF425" s="768"/>
      <c r="AG425" s="768"/>
      <c r="AH425" s="768"/>
      <c r="AI425" s="768"/>
      <c r="AJ425" s="768"/>
      <c r="AK425" s="768"/>
      <c r="AL425" s="768"/>
      <c r="AM425" s="304"/>
    </row>
    <row r="426" spans="1:39" ht="15" outlineLevel="1">
      <c r="A426" s="506">
        <v>7</v>
      </c>
      <c r="B426" s="292" t="s">
        <v>42</v>
      </c>
      <c r="C426" s="289" t="s">
        <v>25</v>
      </c>
      <c r="D426" s="293"/>
      <c r="E426" s="293"/>
      <c r="F426" s="293"/>
      <c r="G426" s="293"/>
      <c r="H426" s="293"/>
      <c r="I426" s="293"/>
      <c r="J426" s="293"/>
      <c r="K426" s="293"/>
      <c r="L426" s="293"/>
      <c r="M426" s="293"/>
      <c r="N426" s="758"/>
      <c r="O426" s="293">
        <v>9.0830000000000002</v>
      </c>
      <c r="P426" s="293"/>
      <c r="Q426" s="293"/>
      <c r="R426" s="293"/>
      <c r="S426" s="293"/>
      <c r="T426" s="293"/>
      <c r="U426" s="293"/>
      <c r="V426" s="293"/>
      <c r="W426" s="293"/>
      <c r="X426" s="293"/>
      <c r="Y426" s="766">
        <v>1</v>
      </c>
      <c r="Z426" s="766"/>
      <c r="AA426" s="766"/>
      <c r="AB426" s="766"/>
      <c r="AC426" s="766"/>
      <c r="AD426" s="766"/>
      <c r="AE426" s="766"/>
      <c r="AF426" s="766"/>
      <c r="AG426" s="766"/>
      <c r="AH426" s="766"/>
      <c r="AI426" s="766"/>
      <c r="AJ426" s="766"/>
      <c r="AK426" s="766"/>
      <c r="AL426" s="766"/>
      <c r="AM426" s="294">
        <f>SUM(Y426:AL426)</f>
        <v>1</v>
      </c>
    </row>
    <row r="427" spans="1:39" ht="15" outlineLevel="1">
      <c r="B427" s="292" t="s">
        <v>259</v>
      </c>
      <c r="C427" s="289" t="s">
        <v>163</v>
      </c>
      <c r="D427" s="293"/>
      <c r="E427" s="293"/>
      <c r="F427" s="293"/>
      <c r="G427" s="293"/>
      <c r="H427" s="293"/>
      <c r="I427" s="293"/>
      <c r="J427" s="293"/>
      <c r="K427" s="293"/>
      <c r="L427" s="293"/>
      <c r="M427" s="293"/>
      <c r="N427" s="758"/>
      <c r="O427" s="293"/>
      <c r="P427" s="293"/>
      <c r="Q427" s="293"/>
      <c r="R427" s="293"/>
      <c r="S427" s="293"/>
      <c r="T427" s="293"/>
      <c r="U427" s="293"/>
      <c r="V427" s="293"/>
      <c r="W427" s="293"/>
      <c r="X427" s="293"/>
      <c r="Y427" s="767">
        <f>Y426</f>
        <v>1</v>
      </c>
      <c r="Z427" s="767">
        <f>Z426</f>
        <v>0</v>
      </c>
      <c r="AA427" s="767">
        <f t="shared" ref="AA427:AL427" si="124">AA426</f>
        <v>0</v>
      </c>
      <c r="AB427" s="767">
        <f t="shared" si="124"/>
        <v>0</v>
      </c>
      <c r="AC427" s="767">
        <f t="shared" si="124"/>
        <v>0</v>
      </c>
      <c r="AD427" s="767">
        <f t="shared" si="124"/>
        <v>0</v>
      </c>
      <c r="AE427" s="767">
        <f t="shared" si="124"/>
        <v>0</v>
      </c>
      <c r="AF427" s="767">
        <f t="shared" si="124"/>
        <v>0</v>
      </c>
      <c r="AG427" s="767">
        <f t="shared" si="124"/>
        <v>0</v>
      </c>
      <c r="AH427" s="767">
        <f t="shared" si="124"/>
        <v>0</v>
      </c>
      <c r="AI427" s="767">
        <f t="shared" si="124"/>
        <v>0</v>
      </c>
      <c r="AJ427" s="767">
        <f t="shared" si="124"/>
        <v>0</v>
      </c>
      <c r="AK427" s="767">
        <f t="shared" si="124"/>
        <v>0</v>
      </c>
      <c r="AL427" s="767">
        <f t="shared" si="124"/>
        <v>0</v>
      </c>
      <c r="AM427" s="295"/>
    </row>
    <row r="428" spans="1:39" ht="15" outlineLevel="1">
      <c r="B428" s="292"/>
      <c r="C428" s="303"/>
      <c r="D428" s="761"/>
      <c r="E428" s="761"/>
      <c r="F428" s="761"/>
      <c r="G428" s="761"/>
      <c r="H428" s="761"/>
      <c r="I428" s="761"/>
      <c r="J428" s="761"/>
      <c r="K428" s="761"/>
      <c r="L428" s="761"/>
      <c r="M428" s="761"/>
      <c r="N428" s="758"/>
      <c r="O428" s="761"/>
      <c r="P428" s="761"/>
      <c r="Q428" s="761"/>
      <c r="R428" s="761"/>
      <c r="S428" s="761"/>
      <c r="T428" s="761"/>
      <c r="U428" s="761"/>
      <c r="V428" s="761"/>
      <c r="W428" s="761"/>
      <c r="X428" s="761"/>
      <c r="Y428" s="768"/>
      <c r="Z428" s="768"/>
      <c r="AA428" s="768"/>
      <c r="AB428" s="768"/>
      <c r="AC428" s="768"/>
      <c r="AD428" s="768"/>
      <c r="AE428" s="768"/>
      <c r="AF428" s="768"/>
      <c r="AG428" s="768"/>
      <c r="AH428" s="768"/>
      <c r="AI428" s="768"/>
      <c r="AJ428" s="768"/>
      <c r="AK428" s="768"/>
      <c r="AL428" s="768"/>
      <c r="AM428" s="304"/>
    </row>
    <row r="429" spans="1:39" s="281" customFormat="1" ht="15" outlineLevel="1">
      <c r="A429" s="506">
        <v>8</v>
      </c>
      <c r="B429" s="292" t="s">
        <v>484</v>
      </c>
      <c r="C429" s="289" t="s">
        <v>25</v>
      </c>
      <c r="D429" s="293"/>
      <c r="E429" s="293"/>
      <c r="F429" s="293"/>
      <c r="G429" s="293"/>
      <c r="H429" s="293"/>
      <c r="I429" s="293"/>
      <c r="J429" s="293"/>
      <c r="K429" s="293"/>
      <c r="L429" s="293"/>
      <c r="M429" s="293"/>
      <c r="N429" s="758"/>
      <c r="O429" s="293"/>
      <c r="P429" s="293"/>
      <c r="Q429" s="293"/>
      <c r="R429" s="293"/>
      <c r="S429" s="293"/>
      <c r="T429" s="293"/>
      <c r="U429" s="293"/>
      <c r="V429" s="293"/>
      <c r="W429" s="293"/>
      <c r="X429" s="293"/>
      <c r="Y429" s="766"/>
      <c r="Z429" s="766"/>
      <c r="AA429" s="766"/>
      <c r="AB429" s="766"/>
      <c r="AC429" s="766"/>
      <c r="AD429" s="766"/>
      <c r="AE429" s="766"/>
      <c r="AF429" s="766"/>
      <c r="AG429" s="766"/>
      <c r="AH429" s="766"/>
      <c r="AI429" s="766"/>
      <c r="AJ429" s="766"/>
      <c r="AK429" s="766"/>
      <c r="AL429" s="766"/>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758"/>
      <c r="O430" s="293"/>
      <c r="P430" s="293"/>
      <c r="Q430" s="293"/>
      <c r="R430" s="293"/>
      <c r="S430" s="293"/>
      <c r="T430" s="293"/>
      <c r="U430" s="293"/>
      <c r="V430" s="293"/>
      <c r="W430" s="293"/>
      <c r="X430" s="293"/>
      <c r="Y430" s="767">
        <f>Y429</f>
        <v>0</v>
      </c>
      <c r="Z430" s="767">
        <f>Z429</f>
        <v>0</v>
      </c>
      <c r="AA430" s="767">
        <f t="shared" ref="AA430:AL430" si="125">AA429</f>
        <v>0</v>
      </c>
      <c r="AB430" s="767">
        <f t="shared" si="125"/>
        <v>0</v>
      </c>
      <c r="AC430" s="767">
        <f t="shared" si="125"/>
        <v>0</v>
      </c>
      <c r="AD430" s="767">
        <f t="shared" si="125"/>
        <v>0</v>
      </c>
      <c r="AE430" s="767">
        <f t="shared" si="125"/>
        <v>0</v>
      </c>
      <c r="AF430" s="767">
        <f t="shared" si="125"/>
        <v>0</v>
      </c>
      <c r="AG430" s="767">
        <f t="shared" si="125"/>
        <v>0</v>
      </c>
      <c r="AH430" s="767">
        <f t="shared" si="125"/>
        <v>0</v>
      </c>
      <c r="AI430" s="767">
        <f t="shared" si="125"/>
        <v>0</v>
      </c>
      <c r="AJ430" s="767">
        <f t="shared" si="125"/>
        <v>0</v>
      </c>
      <c r="AK430" s="767">
        <f t="shared" si="125"/>
        <v>0</v>
      </c>
      <c r="AL430" s="767">
        <f t="shared" si="125"/>
        <v>0</v>
      </c>
      <c r="AM430" s="295"/>
    </row>
    <row r="431" spans="1:39" s="281" customFormat="1" ht="15" outlineLevel="1">
      <c r="A431" s="506"/>
      <c r="B431" s="292"/>
      <c r="C431" s="303"/>
      <c r="D431" s="761"/>
      <c r="E431" s="761"/>
      <c r="F431" s="761"/>
      <c r="G431" s="761"/>
      <c r="H431" s="761"/>
      <c r="I431" s="761"/>
      <c r="J431" s="761"/>
      <c r="K431" s="761"/>
      <c r="L431" s="761"/>
      <c r="M431" s="761"/>
      <c r="N431" s="758"/>
      <c r="O431" s="761"/>
      <c r="P431" s="761"/>
      <c r="Q431" s="761"/>
      <c r="R431" s="761"/>
      <c r="S431" s="761"/>
      <c r="T431" s="761"/>
      <c r="U431" s="761"/>
      <c r="V431" s="761"/>
      <c r="W431" s="761"/>
      <c r="X431" s="761"/>
      <c r="Y431" s="768"/>
      <c r="Z431" s="768"/>
      <c r="AA431" s="768"/>
      <c r="AB431" s="768"/>
      <c r="AC431" s="768"/>
      <c r="AD431" s="768"/>
      <c r="AE431" s="768"/>
      <c r="AF431" s="768"/>
      <c r="AG431" s="768"/>
      <c r="AH431" s="768"/>
      <c r="AI431" s="768"/>
      <c r="AJ431" s="768"/>
      <c r="AK431" s="768"/>
      <c r="AL431" s="768"/>
      <c r="AM431" s="304"/>
    </row>
    <row r="432" spans="1:39" ht="15" outlineLevel="1">
      <c r="A432" s="506">
        <v>9</v>
      </c>
      <c r="B432" s="292" t="s">
        <v>7</v>
      </c>
      <c r="C432" s="289" t="s">
        <v>25</v>
      </c>
      <c r="D432" s="293"/>
      <c r="E432" s="293"/>
      <c r="F432" s="293"/>
      <c r="G432" s="293"/>
      <c r="H432" s="293"/>
      <c r="I432" s="293"/>
      <c r="J432" s="293"/>
      <c r="K432" s="293"/>
      <c r="L432" s="293"/>
      <c r="M432" s="293"/>
      <c r="N432" s="758"/>
      <c r="O432" s="293"/>
      <c r="P432" s="293"/>
      <c r="Q432" s="293"/>
      <c r="R432" s="293"/>
      <c r="S432" s="293"/>
      <c r="T432" s="293"/>
      <c r="U432" s="293"/>
      <c r="V432" s="293"/>
      <c r="W432" s="293"/>
      <c r="X432" s="293"/>
      <c r="Y432" s="766"/>
      <c r="Z432" s="766"/>
      <c r="AA432" s="766"/>
      <c r="AB432" s="766"/>
      <c r="AC432" s="766"/>
      <c r="AD432" s="766"/>
      <c r="AE432" s="766"/>
      <c r="AF432" s="766"/>
      <c r="AG432" s="766"/>
      <c r="AH432" s="766"/>
      <c r="AI432" s="766"/>
      <c r="AJ432" s="766"/>
      <c r="AK432" s="766"/>
      <c r="AL432" s="766"/>
      <c r="AM432" s="294">
        <f>SUM(Y432:AL432)</f>
        <v>0</v>
      </c>
    </row>
    <row r="433" spans="1:39" ht="15" outlineLevel="1">
      <c r="B433" s="292" t="s">
        <v>259</v>
      </c>
      <c r="C433" s="289" t="s">
        <v>163</v>
      </c>
      <c r="D433" s="293"/>
      <c r="E433" s="293"/>
      <c r="F433" s="293"/>
      <c r="G433" s="293"/>
      <c r="H433" s="293"/>
      <c r="I433" s="293"/>
      <c r="J433" s="293"/>
      <c r="K433" s="293"/>
      <c r="L433" s="293"/>
      <c r="M433" s="293"/>
      <c r="N433" s="758"/>
      <c r="O433" s="293"/>
      <c r="P433" s="293"/>
      <c r="Q433" s="293"/>
      <c r="R433" s="293"/>
      <c r="S433" s="293"/>
      <c r="T433" s="293"/>
      <c r="U433" s="293"/>
      <c r="V433" s="293"/>
      <c r="W433" s="293"/>
      <c r="X433" s="293"/>
      <c r="Y433" s="767">
        <f>Y432</f>
        <v>0</v>
      </c>
      <c r="Z433" s="767">
        <f>Z432</f>
        <v>0</v>
      </c>
      <c r="AA433" s="767">
        <f t="shared" ref="AA433:AL433" si="126">AA432</f>
        <v>0</v>
      </c>
      <c r="AB433" s="767">
        <f t="shared" si="126"/>
        <v>0</v>
      </c>
      <c r="AC433" s="767">
        <f t="shared" si="126"/>
        <v>0</v>
      </c>
      <c r="AD433" s="767">
        <f t="shared" si="126"/>
        <v>0</v>
      </c>
      <c r="AE433" s="767">
        <f t="shared" si="126"/>
        <v>0</v>
      </c>
      <c r="AF433" s="767">
        <f t="shared" si="126"/>
        <v>0</v>
      </c>
      <c r="AG433" s="767">
        <f t="shared" si="126"/>
        <v>0</v>
      </c>
      <c r="AH433" s="767">
        <f t="shared" si="126"/>
        <v>0</v>
      </c>
      <c r="AI433" s="767">
        <f t="shared" si="126"/>
        <v>0</v>
      </c>
      <c r="AJ433" s="767">
        <f t="shared" si="126"/>
        <v>0</v>
      </c>
      <c r="AK433" s="767">
        <f t="shared" si="126"/>
        <v>0</v>
      </c>
      <c r="AL433" s="767">
        <f t="shared" si="126"/>
        <v>0</v>
      </c>
      <c r="AM433" s="295"/>
    </row>
    <row r="434" spans="1:39" ht="15" outlineLevel="1">
      <c r="B434" s="305"/>
      <c r="C434" s="306"/>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68"/>
      <c r="Z434" s="768"/>
      <c r="AA434" s="768"/>
      <c r="AB434" s="768"/>
      <c r="AC434" s="768"/>
      <c r="AD434" s="768"/>
      <c r="AE434" s="768"/>
      <c r="AF434" s="768"/>
      <c r="AG434" s="768"/>
      <c r="AH434" s="768"/>
      <c r="AI434" s="768"/>
      <c r="AJ434" s="768"/>
      <c r="AK434" s="768"/>
      <c r="AL434" s="768"/>
      <c r="AM434" s="304"/>
    </row>
    <row r="435" spans="1:39" ht="15.6" outlineLevel="1">
      <c r="A435" s="507"/>
      <c r="B435" s="286" t="s">
        <v>8</v>
      </c>
      <c r="C435" s="287"/>
      <c r="D435" s="764"/>
      <c r="E435" s="764"/>
      <c r="F435" s="764"/>
      <c r="G435" s="764"/>
      <c r="H435" s="764"/>
      <c r="I435" s="764"/>
      <c r="J435" s="764"/>
      <c r="K435" s="764"/>
      <c r="L435" s="764"/>
      <c r="M435" s="764"/>
      <c r="N435" s="758"/>
      <c r="O435" s="764"/>
      <c r="P435" s="764"/>
      <c r="Q435" s="764"/>
      <c r="R435" s="764"/>
      <c r="S435" s="764"/>
      <c r="T435" s="764"/>
      <c r="U435" s="764"/>
      <c r="V435" s="764"/>
      <c r="W435" s="764"/>
      <c r="X435" s="764"/>
      <c r="Y435" s="773"/>
      <c r="Z435" s="773"/>
      <c r="AA435" s="773"/>
      <c r="AB435" s="773"/>
      <c r="AC435" s="773"/>
      <c r="AD435" s="773"/>
      <c r="AE435" s="773"/>
      <c r="AF435" s="773"/>
      <c r="AG435" s="773"/>
      <c r="AH435" s="773"/>
      <c r="AI435" s="773"/>
      <c r="AJ435" s="773"/>
      <c r="AK435" s="773"/>
      <c r="AL435" s="773"/>
      <c r="AM435" s="290"/>
    </row>
    <row r="436" spans="1:39" ht="15" outlineLevel="1">
      <c r="A436" s="506">
        <v>10</v>
      </c>
      <c r="B436" s="308" t="s">
        <v>22</v>
      </c>
      <c r="C436" s="289" t="s">
        <v>25</v>
      </c>
      <c r="D436" s="293">
        <v>1185838.767</v>
      </c>
      <c r="E436" s="293">
        <v>1185838.767</v>
      </c>
      <c r="F436" s="293">
        <v>1185838.767</v>
      </c>
      <c r="G436" s="293">
        <v>1173381.5179999999</v>
      </c>
      <c r="H436" s="293">
        <v>1173381.5179999999</v>
      </c>
      <c r="I436" s="293">
        <v>1173381.5179999999</v>
      </c>
      <c r="J436" s="293">
        <v>1169885.6140000001</v>
      </c>
      <c r="K436" s="293">
        <v>1169885.6140000001</v>
      </c>
      <c r="L436" s="293">
        <v>1033369.2780000002</v>
      </c>
      <c r="M436" s="293">
        <v>1018558.932</v>
      </c>
      <c r="N436" s="293">
        <v>12</v>
      </c>
      <c r="O436" s="293">
        <v>170.9761273</v>
      </c>
      <c r="P436" s="293">
        <v>170.9761273</v>
      </c>
      <c r="Q436" s="293">
        <v>170.9761273</v>
      </c>
      <c r="R436" s="293">
        <v>167.9926681</v>
      </c>
      <c r="S436" s="293">
        <v>167.9926681</v>
      </c>
      <c r="T436" s="293">
        <v>167.9926681</v>
      </c>
      <c r="U436" s="293">
        <v>167.830882</v>
      </c>
      <c r="V436" s="293">
        <v>167.830882</v>
      </c>
      <c r="W436" s="293">
        <v>135.1357879</v>
      </c>
      <c r="X436" s="293">
        <v>134.45038360000001</v>
      </c>
      <c r="Y436" s="771"/>
      <c r="Z436" s="769">
        <v>0.99</v>
      </c>
      <c r="AA436" s="769">
        <v>0.01</v>
      </c>
      <c r="AB436" s="769"/>
      <c r="AC436" s="771"/>
      <c r="AD436" s="771"/>
      <c r="AE436" s="771"/>
      <c r="AF436" s="771"/>
      <c r="AG436" s="771"/>
      <c r="AH436" s="771"/>
      <c r="AI436" s="771"/>
      <c r="AJ436" s="771"/>
      <c r="AK436" s="771"/>
      <c r="AL436" s="771"/>
      <c r="AM436" s="294">
        <f>SUM(Y436:AL436)</f>
        <v>1</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767">
        <f>Y436</f>
        <v>0</v>
      </c>
      <c r="Z437" s="767">
        <f>Z436</f>
        <v>0.99</v>
      </c>
      <c r="AA437" s="767">
        <f t="shared" ref="AA437:AL437" si="127">AA436</f>
        <v>0.01</v>
      </c>
      <c r="AB437" s="767">
        <f t="shared" si="127"/>
        <v>0</v>
      </c>
      <c r="AC437" s="767">
        <f t="shared" si="127"/>
        <v>0</v>
      </c>
      <c r="AD437" s="767">
        <f t="shared" si="127"/>
        <v>0</v>
      </c>
      <c r="AE437" s="767">
        <f t="shared" si="127"/>
        <v>0</v>
      </c>
      <c r="AF437" s="767">
        <f t="shared" si="127"/>
        <v>0</v>
      </c>
      <c r="AG437" s="767">
        <f t="shared" si="127"/>
        <v>0</v>
      </c>
      <c r="AH437" s="767">
        <f t="shared" si="127"/>
        <v>0</v>
      </c>
      <c r="AI437" s="767">
        <f t="shared" si="127"/>
        <v>0</v>
      </c>
      <c r="AJ437" s="767">
        <f t="shared" si="127"/>
        <v>0</v>
      </c>
      <c r="AK437" s="767">
        <f t="shared" si="127"/>
        <v>0</v>
      </c>
      <c r="AL437" s="767">
        <f t="shared" si="127"/>
        <v>0</v>
      </c>
      <c r="AM437" s="309"/>
    </row>
    <row r="438" spans="1:39" ht="15" outlineLevel="1">
      <c r="B438" s="308"/>
      <c r="C438" s="310"/>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74"/>
      <c r="Z438" s="774"/>
      <c r="AA438" s="774"/>
      <c r="AB438" s="774"/>
      <c r="AC438" s="774"/>
      <c r="AD438" s="774"/>
      <c r="AE438" s="774"/>
      <c r="AF438" s="774"/>
      <c r="AG438" s="774"/>
      <c r="AH438" s="774"/>
      <c r="AI438" s="774"/>
      <c r="AJ438" s="774"/>
      <c r="AK438" s="774"/>
      <c r="AL438" s="774"/>
      <c r="AM438" s="311"/>
    </row>
    <row r="439" spans="1:39" ht="15" outlineLevel="1">
      <c r="A439" s="506">
        <v>11</v>
      </c>
      <c r="B439" s="312" t="s">
        <v>21</v>
      </c>
      <c r="C439" s="289" t="s">
        <v>25</v>
      </c>
      <c r="D439" s="293">
        <v>291776.77789999999</v>
      </c>
      <c r="E439" s="293">
        <v>275488.31280000001</v>
      </c>
      <c r="F439" s="293">
        <v>216468.06080000001</v>
      </c>
      <c r="G439" s="293">
        <v>196198.55790000001</v>
      </c>
      <c r="H439" s="293">
        <v>196198.55790000001</v>
      </c>
      <c r="I439" s="293">
        <v>196198.55790000001</v>
      </c>
      <c r="J439" s="293">
        <v>196198.55790000001</v>
      </c>
      <c r="K439" s="293">
        <v>196198.55790000001</v>
      </c>
      <c r="L439" s="293">
        <v>196198.55790000001</v>
      </c>
      <c r="M439" s="293">
        <v>196198.55790000001</v>
      </c>
      <c r="N439" s="293">
        <v>12</v>
      </c>
      <c r="O439" s="293">
        <v>77.330752880000006</v>
      </c>
      <c r="P439" s="293">
        <v>72.974286890000002</v>
      </c>
      <c r="Q439" s="293">
        <v>57.94290496</v>
      </c>
      <c r="R439" s="293">
        <v>52.022308539999997</v>
      </c>
      <c r="S439" s="293">
        <v>52.022308539999997</v>
      </c>
      <c r="T439" s="293">
        <v>52.022308539999997</v>
      </c>
      <c r="U439" s="293">
        <v>52.022308539999997</v>
      </c>
      <c r="V439" s="293">
        <v>52.022308539999997</v>
      </c>
      <c r="W439" s="293">
        <v>52.022308539999997</v>
      </c>
      <c r="X439" s="293">
        <v>52.022308539999997</v>
      </c>
      <c r="Y439" s="771"/>
      <c r="Z439" s="769">
        <v>1</v>
      </c>
      <c r="AA439" s="771"/>
      <c r="AB439" s="771"/>
      <c r="AC439" s="771"/>
      <c r="AD439" s="771"/>
      <c r="AE439" s="771"/>
      <c r="AF439" s="771"/>
      <c r="AG439" s="771"/>
      <c r="AH439" s="771"/>
      <c r="AI439" s="771"/>
      <c r="AJ439" s="771"/>
      <c r="AK439" s="771"/>
      <c r="AL439" s="771"/>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767">
        <f>Y439</f>
        <v>0</v>
      </c>
      <c r="Z440" s="767">
        <f>Z439</f>
        <v>1</v>
      </c>
      <c r="AA440" s="767">
        <f t="shared" ref="AA440:AL440" si="128">AA439</f>
        <v>0</v>
      </c>
      <c r="AB440" s="767">
        <f t="shared" si="128"/>
        <v>0</v>
      </c>
      <c r="AC440" s="767">
        <f t="shared" si="128"/>
        <v>0</v>
      </c>
      <c r="AD440" s="767">
        <f t="shared" si="128"/>
        <v>0</v>
      </c>
      <c r="AE440" s="767">
        <f t="shared" si="128"/>
        <v>0</v>
      </c>
      <c r="AF440" s="767">
        <f t="shared" si="128"/>
        <v>0</v>
      </c>
      <c r="AG440" s="767">
        <f t="shared" si="128"/>
        <v>0</v>
      </c>
      <c r="AH440" s="767">
        <f t="shared" si="128"/>
        <v>0</v>
      </c>
      <c r="AI440" s="767">
        <f t="shared" si="128"/>
        <v>0</v>
      </c>
      <c r="AJ440" s="767">
        <f t="shared" si="128"/>
        <v>0</v>
      </c>
      <c r="AK440" s="767">
        <f t="shared" si="128"/>
        <v>0</v>
      </c>
      <c r="AL440" s="767">
        <f t="shared" si="128"/>
        <v>0</v>
      </c>
      <c r="AM440" s="309"/>
    </row>
    <row r="441" spans="1:39" ht="15" outlineLevel="1">
      <c r="B441" s="312"/>
      <c r="C441" s="310"/>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74"/>
      <c r="Z441" s="775"/>
      <c r="AA441" s="774"/>
      <c r="AB441" s="774"/>
      <c r="AC441" s="774"/>
      <c r="AD441" s="774"/>
      <c r="AE441" s="774"/>
      <c r="AF441" s="774"/>
      <c r="AG441" s="774"/>
      <c r="AH441" s="774"/>
      <c r="AI441" s="774"/>
      <c r="AJ441" s="774"/>
      <c r="AK441" s="774"/>
      <c r="AL441" s="77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771"/>
      <c r="Z442" s="771"/>
      <c r="AA442" s="769"/>
      <c r="AB442" s="771"/>
      <c r="AC442" s="771"/>
      <c r="AD442" s="771"/>
      <c r="AE442" s="771"/>
      <c r="AF442" s="771"/>
      <c r="AG442" s="771"/>
      <c r="AH442" s="771"/>
      <c r="AI442" s="771"/>
      <c r="AJ442" s="771"/>
      <c r="AK442" s="771"/>
      <c r="AL442" s="771"/>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767">
        <f>Y442</f>
        <v>0</v>
      </c>
      <c r="Z443" s="767">
        <f>Z442</f>
        <v>0</v>
      </c>
      <c r="AA443" s="767">
        <f>AA442</f>
        <v>0</v>
      </c>
      <c r="AB443" s="767">
        <f t="shared" ref="AB443:AL443" si="129">AB442</f>
        <v>0</v>
      </c>
      <c r="AC443" s="767">
        <f t="shared" si="129"/>
        <v>0</v>
      </c>
      <c r="AD443" s="767">
        <f t="shared" si="129"/>
        <v>0</v>
      </c>
      <c r="AE443" s="767">
        <f t="shared" si="129"/>
        <v>0</v>
      </c>
      <c r="AF443" s="767">
        <f t="shared" si="129"/>
        <v>0</v>
      </c>
      <c r="AG443" s="767">
        <f t="shared" si="129"/>
        <v>0</v>
      </c>
      <c r="AH443" s="767">
        <f t="shared" si="129"/>
        <v>0</v>
      </c>
      <c r="AI443" s="767">
        <f t="shared" si="129"/>
        <v>0</v>
      </c>
      <c r="AJ443" s="767">
        <f t="shared" si="129"/>
        <v>0</v>
      </c>
      <c r="AK443" s="767">
        <f t="shared" si="129"/>
        <v>0</v>
      </c>
      <c r="AL443" s="767">
        <f t="shared" si="129"/>
        <v>0</v>
      </c>
      <c r="AM443" s="309"/>
    </row>
    <row r="444" spans="1:39" ht="15" outlineLevel="1">
      <c r="B444" s="312"/>
      <c r="C444" s="310"/>
      <c r="D444" s="762"/>
      <c r="E444" s="762"/>
      <c r="F444" s="762"/>
      <c r="G444" s="762"/>
      <c r="H444" s="762"/>
      <c r="I444" s="762"/>
      <c r="J444" s="762"/>
      <c r="K444" s="762"/>
      <c r="L444" s="762"/>
      <c r="M444" s="762"/>
      <c r="N444" s="758"/>
      <c r="O444" s="762"/>
      <c r="P444" s="762"/>
      <c r="Q444" s="762"/>
      <c r="R444" s="762"/>
      <c r="S444" s="762"/>
      <c r="T444" s="762"/>
      <c r="U444" s="762"/>
      <c r="V444" s="762"/>
      <c r="W444" s="762"/>
      <c r="X444" s="762"/>
      <c r="Y444" s="774"/>
      <c r="Z444" s="775"/>
      <c r="AA444" s="774"/>
      <c r="AB444" s="774"/>
      <c r="AC444" s="774"/>
      <c r="AD444" s="774"/>
      <c r="AE444" s="774"/>
      <c r="AF444" s="774"/>
      <c r="AG444" s="774"/>
      <c r="AH444" s="774"/>
      <c r="AI444" s="774"/>
      <c r="AJ444" s="774"/>
      <c r="AK444" s="774"/>
      <c r="AL444" s="77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771"/>
      <c r="Z445" s="771"/>
      <c r="AA445" s="771"/>
      <c r="AB445" s="771"/>
      <c r="AC445" s="771"/>
      <c r="AD445" s="771"/>
      <c r="AE445" s="771"/>
      <c r="AF445" s="771"/>
      <c r="AG445" s="771"/>
      <c r="AH445" s="771"/>
      <c r="AI445" s="771"/>
      <c r="AJ445" s="771"/>
      <c r="AK445" s="771"/>
      <c r="AL445" s="771"/>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767">
        <f>Y445</f>
        <v>0</v>
      </c>
      <c r="Z446" s="767">
        <f>Z445</f>
        <v>0</v>
      </c>
      <c r="AA446" s="767">
        <f>AA445</f>
        <v>0</v>
      </c>
      <c r="AB446" s="767">
        <f t="shared" ref="AB446:AL446" si="130">AB445</f>
        <v>0</v>
      </c>
      <c r="AC446" s="767">
        <f t="shared" si="130"/>
        <v>0</v>
      </c>
      <c r="AD446" s="767">
        <f t="shared" si="130"/>
        <v>0</v>
      </c>
      <c r="AE446" s="767">
        <f t="shared" si="130"/>
        <v>0</v>
      </c>
      <c r="AF446" s="767">
        <f t="shared" si="130"/>
        <v>0</v>
      </c>
      <c r="AG446" s="767">
        <f t="shared" si="130"/>
        <v>0</v>
      </c>
      <c r="AH446" s="767">
        <f t="shared" si="130"/>
        <v>0</v>
      </c>
      <c r="AI446" s="767">
        <f t="shared" si="130"/>
        <v>0</v>
      </c>
      <c r="AJ446" s="767">
        <f t="shared" si="130"/>
        <v>0</v>
      </c>
      <c r="AK446" s="767">
        <f t="shared" si="130"/>
        <v>0</v>
      </c>
      <c r="AL446" s="767">
        <f t="shared" si="130"/>
        <v>0</v>
      </c>
      <c r="AM446" s="309"/>
    </row>
    <row r="447" spans="1:39" ht="15" outlineLevel="1">
      <c r="B447" s="312"/>
      <c r="C447" s="310"/>
      <c r="D447" s="762"/>
      <c r="E447" s="762"/>
      <c r="F447" s="762"/>
      <c r="G447" s="762"/>
      <c r="H447" s="762"/>
      <c r="I447" s="762"/>
      <c r="J447" s="762"/>
      <c r="K447" s="762"/>
      <c r="L447" s="762"/>
      <c r="M447" s="762"/>
      <c r="N447" s="758"/>
      <c r="O447" s="762"/>
      <c r="P447" s="762"/>
      <c r="Q447" s="762"/>
      <c r="R447" s="762"/>
      <c r="S447" s="762"/>
      <c r="T447" s="762"/>
      <c r="U447" s="762"/>
      <c r="V447" s="762"/>
      <c r="W447" s="762"/>
      <c r="X447" s="762"/>
      <c r="Y447" s="774"/>
      <c r="Z447" s="774"/>
      <c r="AA447" s="774"/>
      <c r="AB447" s="774"/>
      <c r="AC447" s="774"/>
      <c r="AD447" s="774"/>
      <c r="AE447" s="774"/>
      <c r="AF447" s="774"/>
      <c r="AG447" s="774"/>
      <c r="AH447" s="774"/>
      <c r="AI447" s="774"/>
      <c r="AJ447" s="774"/>
      <c r="AK447" s="774"/>
      <c r="AL447" s="774"/>
      <c r="AM447" s="311"/>
    </row>
    <row r="448" spans="1:39" ht="15" outlineLevel="1">
      <c r="A448" s="506">
        <v>14</v>
      </c>
      <c r="B448" s="312" t="s">
        <v>20</v>
      </c>
      <c r="C448" s="289" t="s">
        <v>25</v>
      </c>
      <c r="D448" s="293">
        <v>65273.570059999998</v>
      </c>
      <c r="E448" s="293">
        <v>65273.570059999998</v>
      </c>
      <c r="F448" s="293">
        <v>65273.570059999998</v>
      </c>
      <c r="G448" s="293">
        <v>65273.570059999998</v>
      </c>
      <c r="H448" s="293">
        <v>0</v>
      </c>
      <c r="I448" s="293">
        <v>0</v>
      </c>
      <c r="J448" s="293">
        <v>0</v>
      </c>
      <c r="K448" s="293">
        <v>0</v>
      </c>
      <c r="L448" s="293">
        <v>0</v>
      </c>
      <c r="M448" s="293">
        <v>0</v>
      </c>
      <c r="N448" s="293">
        <v>12</v>
      </c>
      <c r="O448" s="293">
        <v>13.36693052</v>
      </c>
      <c r="P448" s="293">
        <v>13.36693052</v>
      </c>
      <c r="Q448" s="293">
        <v>13.36693052</v>
      </c>
      <c r="R448" s="293">
        <v>13.36693052</v>
      </c>
      <c r="S448" s="293">
        <v>0</v>
      </c>
      <c r="T448" s="293">
        <v>0</v>
      </c>
      <c r="U448" s="293">
        <v>0</v>
      </c>
      <c r="V448" s="293">
        <v>0</v>
      </c>
      <c r="W448" s="293">
        <v>0</v>
      </c>
      <c r="X448" s="293">
        <v>0</v>
      </c>
      <c r="Y448" s="771"/>
      <c r="Z448" s="771"/>
      <c r="AA448" s="769">
        <v>1</v>
      </c>
      <c r="AB448" s="771"/>
      <c r="AC448" s="771"/>
      <c r="AD448" s="771"/>
      <c r="AE448" s="771"/>
      <c r="AF448" s="771"/>
      <c r="AG448" s="771"/>
      <c r="AH448" s="771"/>
      <c r="AI448" s="771"/>
      <c r="AJ448" s="771"/>
      <c r="AK448" s="771"/>
      <c r="AL448" s="771"/>
      <c r="AM448" s="294">
        <f>SUM(Y448:AL448)</f>
        <v>1</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767">
        <f>Y448</f>
        <v>0</v>
      </c>
      <c r="Z449" s="767">
        <f>Z448</f>
        <v>0</v>
      </c>
      <c r="AA449" s="767">
        <f t="shared" ref="AA449:AL449" si="131">AA448</f>
        <v>1</v>
      </c>
      <c r="AB449" s="767">
        <f t="shared" si="131"/>
        <v>0</v>
      </c>
      <c r="AC449" s="767">
        <f t="shared" si="131"/>
        <v>0</v>
      </c>
      <c r="AD449" s="767">
        <f t="shared" si="131"/>
        <v>0</v>
      </c>
      <c r="AE449" s="767">
        <f t="shared" si="131"/>
        <v>0</v>
      </c>
      <c r="AF449" s="767">
        <f t="shared" si="131"/>
        <v>0</v>
      </c>
      <c r="AG449" s="767">
        <f t="shared" si="131"/>
        <v>0</v>
      </c>
      <c r="AH449" s="767">
        <f t="shared" si="131"/>
        <v>0</v>
      </c>
      <c r="AI449" s="767">
        <f t="shared" si="131"/>
        <v>0</v>
      </c>
      <c r="AJ449" s="767">
        <f t="shared" si="131"/>
        <v>0</v>
      </c>
      <c r="AK449" s="767">
        <f t="shared" si="131"/>
        <v>0</v>
      </c>
      <c r="AL449" s="767">
        <f t="shared" si="131"/>
        <v>0</v>
      </c>
      <c r="AM449" s="309"/>
    </row>
    <row r="450" spans="1:39" ht="15" outlineLevel="1">
      <c r="B450" s="312"/>
      <c r="C450" s="310"/>
      <c r="D450" s="762"/>
      <c r="E450" s="762"/>
      <c r="F450" s="762"/>
      <c r="G450" s="762"/>
      <c r="H450" s="762"/>
      <c r="I450" s="762"/>
      <c r="J450" s="762"/>
      <c r="K450" s="762"/>
      <c r="L450" s="762"/>
      <c r="M450" s="762"/>
      <c r="N450" s="758"/>
      <c r="O450" s="762"/>
      <c r="P450" s="762"/>
      <c r="Q450" s="762"/>
      <c r="R450" s="762"/>
      <c r="S450" s="762"/>
      <c r="T450" s="762"/>
      <c r="U450" s="762"/>
      <c r="V450" s="762"/>
      <c r="W450" s="762"/>
      <c r="X450" s="762"/>
      <c r="Y450" s="774"/>
      <c r="Z450" s="775"/>
      <c r="AA450" s="774"/>
      <c r="AB450" s="774"/>
      <c r="AC450" s="774"/>
      <c r="AD450" s="774"/>
      <c r="AE450" s="774"/>
      <c r="AF450" s="774"/>
      <c r="AG450" s="774"/>
      <c r="AH450" s="774"/>
      <c r="AI450" s="774"/>
      <c r="AJ450" s="774"/>
      <c r="AK450" s="774"/>
      <c r="AL450" s="774"/>
      <c r="AM450" s="311"/>
    </row>
    <row r="451" spans="1:39" s="281" customFormat="1" ht="15" outlineLevel="1">
      <c r="A451" s="506">
        <v>15</v>
      </c>
      <c r="B451" s="312" t="s">
        <v>485</v>
      </c>
      <c r="C451" s="289" t="s">
        <v>25</v>
      </c>
      <c r="D451" s="293"/>
      <c r="E451" s="293"/>
      <c r="F451" s="293"/>
      <c r="G451" s="293"/>
      <c r="H451" s="293"/>
      <c r="I451" s="293"/>
      <c r="J451" s="293"/>
      <c r="K451" s="293"/>
      <c r="L451" s="293"/>
      <c r="M451" s="293"/>
      <c r="N451" s="758"/>
      <c r="O451" s="293"/>
      <c r="P451" s="293"/>
      <c r="Q451" s="293"/>
      <c r="R451" s="293"/>
      <c r="S451" s="293"/>
      <c r="T451" s="293"/>
      <c r="U451" s="293"/>
      <c r="V451" s="293"/>
      <c r="W451" s="293"/>
      <c r="X451" s="293"/>
      <c r="Y451" s="771"/>
      <c r="Z451" s="771"/>
      <c r="AA451" s="771"/>
      <c r="AB451" s="771"/>
      <c r="AC451" s="771"/>
      <c r="AD451" s="771"/>
      <c r="AE451" s="771"/>
      <c r="AF451" s="771"/>
      <c r="AG451" s="771"/>
      <c r="AH451" s="771"/>
      <c r="AI451" s="771"/>
      <c r="AJ451" s="771"/>
      <c r="AK451" s="771"/>
      <c r="AL451" s="771"/>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758"/>
      <c r="O452" s="293"/>
      <c r="P452" s="293"/>
      <c r="Q452" s="293"/>
      <c r="R452" s="293"/>
      <c r="S452" s="293"/>
      <c r="T452" s="293"/>
      <c r="U452" s="293"/>
      <c r="V452" s="293"/>
      <c r="W452" s="293"/>
      <c r="X452" s="293"/>
      <c r="Y452" s="767">
        <f>Y451</f>
        <v>0</v>
      </c>
      <c r="Z452" s="767">
        <f>Z451</f>
        <v>0</v>
      </c>
      <c r="AA452" s="767">
        <f t="shared" ref="AA452:AL452" si="132">AA451</f>
        <v>0</v>
      </c>
      <c r="AB452" s="767">
        <f t="shared" si="132"/>
        <v>0</v>
      </c>
      <c r="AC452" s="767">
        <f t="shared" si="132"/>
        <v>0</v>
      </c>
      <c r="AD452" s="767">
        <f t="shared" si="132"/>
        <v>0</v>
      </c>
      <c r="AE452" s="767">
        <f t="shared" si="132"/>
        <v>0</v>
      </c>
      <c r="AF452" s="767">
        <f t="shared" si="132"/>
        <v>0</v>
      </c>
      <c r="AG452" s="767">
        <f t="shared" si="132"/>
        <v>0</v>
      </c>
      <c r="AH452" s="767">
        <f t="shared" si="132"/>
        <v>0</v>
      </c>
      <c r="AI452" s="767">
        <f t="shared" si="132"/>
        <v>0</v>
      </c>
      <c r="AJ452" s="767">
        <f t="shared" si="132"/>
        <v>0</v>
      </c>
      <c r="AK452" s="767">
        <f t="shared" si="132"/>
        <v>0</v>
      </c>
      <c r="AL452" s="767">
        <f t="shared" si="132"/>
        <v>0</v>
      </c>
      <c r="AM452" s="309"/>
    </row>
    <row r="453" spans="1:39" s="281" customFormat="1" ht="15" outlineLevel="1">
      <c r="A453" s="506"/>
      <c r="B453" s="312"/>
      <c r="C453" s="310"/>
      <c r="D453" s="762"/>
      <c r="E453" s="762"/>
      <c r="F453" s="762"/>
      <c r="G453" s="762"/>
      <c r="H453" s="762"/>
      <c r="I453" s="762"/>
      <c r="J453" s="762"/>
      <c r="K453" s="762"/>
      <c r="L453" s="762"/>
      <c r="M453" s="762"/>
      <c r="N453" s="758"/>
      <c r="O453" s="762"/>
      <c r="P453" s="762"/>
      <c r="Q453" s="762"/>
      <c r="R453" s="762"/>
      <c r="S453" s="762"/>
      <c r="T453" s="762"/>
      <c r="U453" s="762"/>
      <c r="V453" s="762"/>
      <c r="W453" s="762"/>
      <c r="X453" s="762"/>
      <c r="Y453" s="776"/>
      <c r="Z453" s="774"/>
      <c r="AA453" s="774"/>
      <c r="AB453" s="774"/>
      <c r="AC453" s="774"/>
      <c r="AD453" s="774"/>
      <c r="AE453" s="774"/>
      <c r="AF453" s="774"/>
      <c r="AG453" s="774"/>
      <c r="AH453" s="774"/>
      <c r="AI453" s="774"/>
      <c r="AJ453" s="774"/>
      <c r="AK453" s="774"/>
      <c r="AL453" s="774"/>
      <c r="AM453" s="311"/>
    </row>
    <row r="454" spans="1:39" s="281" customFormat="1" ht="30" outlineLevel="1">
      <c r="A454" s="506">
        <v>16</v>
      </c>
      <c r="B454" s="312" t="s">
        <v>486</v>
      </c>
      <c r="C454" s="289" t="s">
        <v>25</v>
      </c>
      <c r="D454" s="293"/>
      <c r="E454" s="293"/>
      <c r="F454" s="293"/>
      <c r="G454" s="293"/>
      <c r="H454" s="293"/>
      <c r="I454" s="293"/>
      <c r="J454" s="293"/>
      <c r="K454" s="293"/>
      <c r="L454" s="293"/>
      <c r="M454" s="293"/>
      <c r="N454" s="758"/>
      <c r="O454" s="293"/>
      <c r="P454" s="293"/>
      <c r="Q454" s="293"/>
      <c r="R454" s="293"/>
      <c r="S454" s="293"/>
      <c r="T454" s="293"/>
      <c r="U454" s="293"/>
      <c r="V454" s="293"/>
      <c r="W454" s="293"/>
      <c r="X454" s="293"/>
      <c r="Y454" s="771"/>
      <c r="Z454" s="771"/>
      <c r="AA454" s="771"/>
      <c r="AB454" s="771"/>
      <c r="AC454" s="771"/>
      <c r="AD454" s="771"/>
      <c r="AE454" s="771"/>
      <c r="AF454" s="771"/>
      <c r="AG454" s="771"/>
      <c r="AH454" s="771"/>
      <c r="AI454" s="771"/>
      <c r="AJ454" s="771"/>
      <c r="AK454" s="771"/>
      <c r="AL454" s="771"/>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758"/>
      <c r="O455" s="293"/>
      <c r="P455" s="293"/>
      <c r="Q455" s="293"/>
      <c r="R455" s="293"/>
      <c r="S455" s="293"/>
      <c r="T455" s="293"/>
      <c r="U455" s="293"/>
      <c r="V455" s="293"/>
      <c r="W455" s="293"/>
      <c r="X455" s="293"/>
      <c r="Y455" s="767">
        <f>Y454</f>
        <v>0</v>
      </c>
      <c r="Z455" s="767">
        <f>Z454</f>
        <v>0</v>
      </c>
      <c r="AA455" s="767">
        <f t="shared" ref="AA455:AL455" si="133">AA454</f>
        <v>0</v>
      </c>
      <c r="AB455" s="767">
        <f t="shared" si="133"/>
        <v>0</v>
      </c>
      <c r="AC455" s="767">
        <f t="shared" si="133"/>
        <v>0</v>
      </c>
      <c r="AD455" s="767">
        <f t="shared" si="133"/>
        <v>0</v>
      </c>
      <c r="AE455" s="767">
        <f t="shared" si="133"/>
        <v>0</v>
      </c>
      <c r="AF455" s="767">
        <f t="shared" si="133"/>
        <v>0</v>
      </c>
      <c r="AG455" s="767">
        <f t="shared" si="133"/>
        <v>0</v>
      </c>
      <c r="AH455" s="767">
        <f t="shared" si="133"/>
        <v>0</v>
      </c>
      <c r="AI455" s="767">
        <f t="shared" si="133"/>
        <v>0</v>
      </c>
      <c r="AJ455" s="767">
        <f t="shared" si="133"/>
        <v>0</v>
      </c>
      <c r="AK455" s="767">
        <f t="shared" si="133"/>
        <v>0</v>
      </c>
      <c r="AL455" s="767">
        <f t="shared" si="133"/>
        <v>0</v>
      </c>
      <c r="AM455" s="309"/>
    </row>
    <row r="456" spans="1:39" s="281" customFormat="1" ht="15" outlineLevel="1">
      <c r="A456" s="506"/>
      <c r="B456" s="312"/>
      <c r="C456" s="310"/>
      <c r="D456" s="762"/>
      <c r="E456" s="762"/>
      <c r="F456" s="762"/>
      <c r="G456" s="762"/>
      <c r="H456" s="762"/>
      <c r="I456" s="762"/>
      <c r="J456" s="762"/>
      <c r="K456" s="762"/>
      <c r="L456" s="762"/>
      <c r="M456" s="762"/>
      <c r="N456" s="758"/>
      <c r="O456" s="762"/>
      <c r="P456" s="762"/>
      <c r="Q456" s="762"/>
      <c r="R456" s="762"/>
      <c r="S456" s="762"/>
      <c r="T456" s="762"/>
      <c r="U456" s="762"/>
      <c r="V456" s="762"/>
      <c r="W456" s="762"/>
      <c r="X456" s="762"/>
      <c r="Y456" s="776"/>
      <c r="Z456" s="774"/>
      <c r="AA456" s="774"/>
      <c r="AB456" s="774"/>
      <c r="AC456" s="774"/>
      <c r="AD456" s="774"/>
      <c r="AE456" s="774"/>
      <c r="AF456" s="774"/>
      <c r="AG456" s="774"/>
      <c r="AH456" s="774"/>
      <c r="AI456" s="774"/>
      <c r="AJ456" s="774"/>
      <c r="AK456" s="774"/>
      <c r="AL456" s="774"/>
      <c r="AM456" s="311"/>
    </row>
    <row r="457" spans="1:39" ht="15" outlineLevel="1">
      <c r="A457" s="506">
        <v>17</v>
      </c>
      <c r="B457" s="312" t="s">
        <v>9</v>
      </c>
      <c r="C457" s="289" t="s">
        <v>25</v>
      </c>
      <c r="D457" s="293"/>
      <c r="E457" s="293"/>
      <c r="F457" s="293"/>
      <c r="G457" s="293"/>
      <c r="H457" s="293"/>
      <c r="I457" s="293"/>
      <c r="J457" s="293"/>
      <c r="K457" s="293"/>
      <c r="L457" s="293"/>
      <c r="M457" s="293"/>
      <c r="N457" s="758"/>
      <c r="O457" s="293">
        <v>16</v>
      </c>
      <c r="P457" s="293"/>
      <c r="Q457" s="293"/>
      <c r="R457" s="293"/>
      <c r="S457" s="293"/>
      <c r="T457" s="293"/>
      <c r="U457" s="293"/>
      <c r="V457" s="293"/>
      <c r="W457" s="293"/>
      <c r="X457" s="293"/>
      <c r="Y457" s="771"/>
      <c r="Z457" s="771">
        <v>1</v>
      </c>
      <c r="AA457" s="771"/>
      <c r="AB457" s="771"/>
      <c r="AC457" s="771"/>
      <c r="AD457" s="771"/>
      <c r="AE457" s="771"/>
      <c r="AF457" s="771"/>
      <c r="AG457" s="771"/>
      <c r="AH457" s="771"/>
      <c r="AI457" s="771"/>
      <c r="AJ457" s="771"/>
      <c r="AK457" s="771"/>
      <c r="AL457" s="771"/>
      <c r="AM457" s="294">
        <f>SUM(Y457:AL457)</f>
        <v>1</v>
      </c>
    </row>
    <row r="458" spans="1:39" ht="15" outlineLevel="1">
      <c r="B458" s="292" t="s">
        <v>259</v>
      </c>
      <c r="C458" s="289" t="s">
        <v>163</v>
      </c>
      <c r="D458" s="293"/>
      <c r="E458" s="293"/>
      <c r="F458" s="293"/>
      <c r="G458" s="293"/>
      <c r="H458" s="293"/>
      <c r="I458" s="293"/>
      <c r="J458" s="293"/>
      <c r="K458" s="293"/>
      <c r="L458" s="293"/>
      <c r="M458" s="293"/>
      <c r="N458" s="758"/>
      <c r="O458" s="293"/>
      <c r="P458" s="293"/>
      <c r="Q458" s="293"/>
      <c r="R458" s="293"/>
      <c r="S458" s="293"/>
      <c r="T458" s="293"/>
      <c r="U458" s="293"/>
      <c r="V458" s="293"/>
      <c r="W458" s="293"/>
      <c r="X458" s="293"/>
      <c r="Y458" s="767">
        <f>Y457</f>
        <v>0</v>
      </c>
      <c r="Z458" s="767">
        <f>Z457</f>
        <v>1</v>
      </c>
      <c r="AA458" s="767">
        <f t="shared" ref="AA458:AL458" si="134">AA457</f>
        <v>0</v>
      </c>
      <c r="AB458" s="767">
        <f t="shared" si="134"/>
        <v>0</v>
      </c>
      <c r="AC458" s="767">
        <f t="shared" si="134"/>
        <v>0</v>
      </c>
      <c r="AD458" s="767">
        <f t="shared" si="134"/>
        <v>0</v>
      </c>
      <c r="AE458" s="767">
        <f t="shared" si="134"/>
        <v>0</v>
      </c>
      <c r="AF458" s="767">
        <f t="shared" si="134"/>
        <v>0</v>
      </c>
      <c r="AG458" s="767">
        <f t="shared" si="134"/>
        <v>0</v>
      </c>
      <c r="AH458" s="767">
        <f t="shared" si="134"/>
        <v>0</v>
      </c>
      <c r="AI458" s="767">
        <f t="shared" si="134"/>
        <v>0</v>
      </c>
      <c r="AJ458" s="767">
        <f t="shared" si="134"/>
        <v>0</v>
      </c>
      <c r="AK458" s="767">
        <f t="shared" si="134"/>
        <v>0</v>
      </c>
      <c r="AL458" s="767">
        <f t="shared" si="134"/>
        <v>0</v>
      </c>
      <c r="AM458" s="309"/>
    </row>
    <row r="459" spans="1:39" ht="15" outlineLevel="1">
      <c r="B459" s="313"/>
      <c r="C459" s="303"/>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77"/>
      <c r="Z459" s="778"/>
      <c r="AA459" s="778"/>
      <c r="AB459" s="778"/>
      <c r="AC459" s="778"/>
      <c r="AD459" s="778"/>
      <c r="AE459" s="778"/>
      <c r="AF459" s="778"/>
      <c r="AG459" s="778"/>
      <c r="AH459" s="778"/>
      <c r="AI459" s="778"/>
      <c r="AJ459" s="778"/>
      <c r="AK459" s="778"/>
      <c r="AL459" s="778"/>
      <c r="AM459" s="315"/>
    </row>
    <row r="460" spans="1:39" ht="15.6" outlineLevel="1">
      <c r="A460" s="507"/>
      <c r="B460" s="286" t="s">
        <v>10</v>
      </c>
      <c r="C460" s="287"/>
      <c r="D460" s="764"/>
      <c r="E460" s="764"/>
      <c r="F460" s="764"/>
      <c r="G460" s="764"/>
      <c r="H460" s="764"/>
      <c r="I460" s="764"/>
      <c r="J460" s="764"/>
      <c r="K460" s="764"/>
      <c r="L460" s="764"/>
      <c r="M460" s="764"/>
      <c r="N460" s="779"/>
      <c r="O460" s="764"/>
      <c r="P460" s="764"/>
      <c r="Q460" s="764"/>
      <c r="R460" s="764"/>
      <c r="S460" s="764"/>
      <c r="T460" s="764"/>
      <c r="U460" s="764"/>
      <c r="V460" s="764"/>
      <c r="W460" s="764"/>
      <c r="X460" s="764"/>
      <c r="Y460" s="773"/>
      <c r="Z460" s="773"/>
      <c r="AA460" s="773"/>
      <c r="AB460" s="773"/>
      <c r="AC460" s="773"/>
      <c r="AD460" s="773"/>
      <c r="AE460" s="773"/>
      <c r="AF460" s="773"/>
      <c r="AG460" s="773"/>
      <c r="AH460" s="773"/>
      <c r="AI460" s="773"/>
      <c r="AJ460" s="773"/>
      <c r="AK460" s="773"/>
      <c r="AL460" s="773"/>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770"/>
      <c r="Z461" s="771"/>
      <c r="AA461" s="771"/>
      <c r="AB461" s="771"/>
      <c r="AC461" s="771"/>
      <c r="AD461" s="771"/>
      <c r="AE461" s="771"/>
      <c r="AF461" s="771"/>
      <c r="AG461" s="771"/>
      <c r="AH461" s="771"/>
      <c r="AI461" s="771"/>
      <c r="AJ461" s="771"/>
      <c r="AK461" s="771"/>
      <c r="AL461" s="771"/>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767">
        <f>Y461</f>
        <v>0</v>
      </c>
      <c r="Z462" s="767">
        <f>Z461</f>
        <v>0</v>
      </c>
      <c r="AA462" s="767">
        <f t="shared" ref="AA462:AL462" si="135">AA461</f>
        <v>0</v>
      </c>
      <c r="AB462" s="767">
        <f t="shared" si="135"/>
        <v>0</v>
      </c>
      <c r="AC462" s="767">
        <f t="shared" si="135"/>
        <v>0</v>
      </c>
      <c r="AD462" s="767">
        <f t="shared" si="135"/>
        <v>0</v>
      </c>
      <c r="AE462" s="767">
        <f t="shared" si="135"/>
        <v>0</v>
      </c>
      <c r="AF462" s="767">
        <f t="shared" si="135"/>
        <v>0</v>
      </c>
      <c r="AG462" s="767">
        <f t="shared" si="135"/>
        <v>0</v>
      </c>
      <c r="AH462" s="767">
        <f t="shared" si="135"/>
        <v>0</v>
      </c>
      <c r="AI462" s="767">
        <f t="shared" si="135"/>
        <v>0</v>
      </c>
      <c r="AJ462" s="767">
        <f t="shared" si="135"/>
        <v>0</v>
      </c>
      <c r="AK462" s="767">
        <f t="shared" si="135"/>
        <v>0</v>
      </c>
      <c r="AL462" s="767">
        <f t="shared" si="135"/>
        <v>0</v>
      </c>
      <c r="AM462" s="295"/>
    </row>
    <row r="463" spans="1:39" ht="15" outlineLevel="1">
      <c r="A463" s="509"/>
      <c r="B463" s="313"/>
      <c r="C463" s="303"/>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68"/>
      <c r="Z463" s="783"/>
      <c r="AA463" s="783"/>
      <c r="AB463" s="783"/>
      <c r="AC463" s="783"/>
      <c r="AD463" s="783"/>
      <c r="AE463" s="783"/>
      <c r="AF463" s="783"/>
      <c r="AG463" s="783"/>
      <c r="AH463" s="783"/>
      <c r="AI463" s="783"/>
      <c r="AJ463" s="783"/>
      <c r="AK463" s="783"/>
      <c r="AL463" s="783"/>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766"/>
      <c r="Z464" s="771"/>
      <c r="AA464" s="771"/>
      <c r="AB464" s="771"/>
      <c r="AC464" s="771"/>
      <c r="AD464" s="771"/>
      <c r="AE464" s="771"/>
      <c r="AF464" s="771"/>
      <c r="AG464" s="771"/>
      <c r="AH464" s="771"/>
      <c r="AI464" s="771"/>
      <c r="AJ464" s="771"/>
      <c r="AK464" s="771"/>
      <c r="AL464" s="771"/>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767">
        <f>Y464</f>
        <v>0</v>
      </c>
      <c r="Z465" s="767">
        <f>Z464</f>
        <v>0</v>
      </c>
      <c r="AA465" s="767">
        <f t="shared" ref="AA465:AL465" si="136">AA464</f>
        <v>0</v>
      </c>
      <c r="AB465" s="767">
        <f t="shared" si="136"/>
        <v>0</v>
      </c>
      <c r="AC465" s="767">
        <f t="shared" si="136"/>
        <v>0</v>
      </c>
      <c r="AD465" s="767">
        <f t="shared" si="136"/>
        <v>0</v>
      </c>
      <c r="AE465" s="767">
        <f t="shared" si="136"/>
        <v>0</v>
      </c>
      <c r="AF465" s="767">
        <f t="shared" si="136"/>
        <v>0</v>
      </c>
      <c r="AG465" s="767">
        <f t="shared" si="136"/>
        <v>0</v>
      </c>
      <c r="AH465" s="767">
        <f t="shared" si="136"/>
        <v>0</v>
      </c>
      <c r="AI465" s="767">
        <f t="shared" si="136"/>
        <v>0</v>
      </c>
      <c r="AJ465" s="767">
        <f t="shared" si="136"/>
        <v>0</v>
      </c>
      <c r="AK465" s="767">
        <f t="shared" si="136"/>
        <v>0</v>
      </c>
      <c r="AL465" s="767">
        <f t="shared" si="136"/>
        <v>0</v>
      </c>
      <c r="AM465" s="295"/>
    </row>
    <row r="466" spans="1:39" ht="15" outlineLevel="1">
      <c r="B466" s="313"/>
      <c r="C466" s="303"/>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84"/>
      <c r="Z466" s="784"/>
      <c r="AA466" s="768"/>
      <c r="AB466" s="768"/>
      <c r="AC466" s="768"/>
      <c r="AD466" s="768"/>
      <c r="AE466" s="768"/>
      <c r="AF466" s="768"/>
      <c r="AG466" s="768"/>
      <c r="AH466" s="768"/>
      <c r="AI466" s="768"/>
      <c r="AJ466" s="768"/>
      <c r="AK466" s="768"/>
      <c r="AL466" s="768"/>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66"/>
      <c r="Z467" s="771"/>
      <c r="AA467" s="771"/>
      <c r="AB467" s="771"/>
      <c r="AC467" s="771"/>
      <c r="AD467" s="771"/>
      <c r="AE467" s="771"/>
      <c r="AF467" s="771"/>
      <c r="AG467" s="771"/>
      <c r="AH467" s="771"/>
      <c r="AI467" s="771"/>
      <c r="AJ467" s="771"/>
      <c r="AK467" s="771"/>
      <c r="AL467" s="771"/>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767">
        <f>Y467</f>
        <v>0</v>
      </c>
      <c r="Z468" s="767">
        <f>Z467</f>
        <v>0</v>
      </c>
      <c r="AA468" s="767">
        <f t="shared" ref="AA468:AL468" si="137">AA467</f>
        <v>0</v>
      </c>
      <c r="AB468" s="767">
        <f t="shared" si="137"/>
        <v>0</v>
      </c>
      <c r="AC468" s="767">
        <f t="shared" si="137"/>
        <v>0</v>
      </c>
      <c r="AD468" s="767">
        <f t="shared" si="137"/>
        <v>0</v>
      </c>
      <c r="AE468" s="767">
        <f t="shared" si="137"/>
        <v>0</v>
      </c>
      <c r="AF468" s="767">
        <f t="shared" si="137"/>
        <v>0</v>
      </c>
      <c r="AG468" s="767">
        <f t="shared" si="137"/>
        <v>0</v>
      </c>
      <c r="AH468" s="767">
        <f t="shared" si="137"/>
        <v>0</v>
      </c>
      <c r="AI468" s="767">
        <f t="shared" si="137"/>
        <v>0</v>
      </c>
      <c r="AJ468" s="767">
        <f t="shared" si="137"/>
        <v>0</v>
      </c>
      <c r="AK468" s="767">
        <f t="shared" si="137"/>
        <v>0</v>
      </c>
      <c r="AL468" s="767">
        <f t="shared" si="137"/>
        <v>0</v>
      </c>
      <c r="AM468" s="304"/>
    </row>
    <row r="469" spans="1:39" ht="15" outlineLevel="1">
      <c r="B469" s="313"/>
      <c r="C469" s="303"/>
      <c r="D469" s="758"/>
      <c r="E469" s="758"/>
      <c r="F469" s="758"/>
      <c r="G469" s="758"/>
      <c r="H469" s="758"/>
      <c r="I469" s="758"/>
      <c r="J469" s="758"/>
      <c r="K469" s="758"/>
      <c r="L469" s="758"/>
      <c r="M469" s="758"/>
      <c r="N469" s="785"/>
      <c r="O469" s="758"/>
      <c r="P469" s="758"/>
      <c r="Q469" s="758"/>
      <c r="R469" s="758"/>
      <c r="S469" s="758"/>
      <c r="T469" s="758"/>
      <c r="U469" s="758"/>
      <c r="V469" s="758"/>
      <c r="W469" s="758"/>
      <c r="X469" s="758"/>
      <c r="Y469" s="768"/>
      <c r="Z469" s="768"/>
      <c r="AA469" s="768"/>
      <c r="AB469" s="768"/>
      <c r="AC469" s="768"/>
      <c r="AD469" s="768"/>
      <c r="AE469" s="768"/>
      <c r="AF469" s="768"/>
      <c r="AG469" s="768"/>
      <c r="AH469" s="768"/>
      <c r="AI469" s="768"/>
      <c r="AJ469" s="768"/>
      <c r="AK469" s="768"/>
      <c r="AL469" s="768"/>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766"/>
      <c r="Z470" s="771"/>
      <c r="AA470" s="771"/>
      <c r="AB470" s="771"/>
      <c r="AC470" s="771"/>
      <c r="AD470" s="771"/>
      <c r="AE470" s="771"/>
      <c r="AF470" s="771"/>
      <c r="AG470" s="771"/>
      <c r="AH470" s="771"/>
      <c r="AI470" s="771"/>
      <c r="AJ470" s="771"/>
      <c r="AK470" s="771"/>
      <c r="AL470" s="771"/>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767">
        <f>Y470</f>
        <v>0</v>
      </c>
      <c r="Z471" s="767">
        <f>Z470</f>
        <v>0</v>
      </c>
      <c r="AA471" s="767">
        <f t="shared" ref="AA471:AL471" si="138">AA470</f>
        <v>0</v>
      </c>
      <c r="AB471" s="767">
        <f t="shared" si="138"/>
        <v>0</v>
      </c>
      <c r="AC471" s="767">
        <f t="shared" si="138"/>
        <v>0</v>
      </c>
      <c r="AD471" s="767">
        <f t="shared" si="138"/>
        <v>0</v>
      </c>
      <c r="AE471" s="767">
        <f t="shared" si="138"/>
        <v>0</v>
      </c>
      <c r="AF471" s="767">
        <f t="shared" si="138"/>
        <v>0</v>
      </c>
      <c r="AG471" s="767">
        <f t="shared" si="138"/>
        <v>0</v>
      </c>
      <c r="AH471" s="767">
        <f t="shared" si="138"/>
        <v>0</v>
      </c>
      <c r="AI471" s="767">
        <f t="shared" si="138"/>
        <v>0</v>
      </c>
      <c r="AJ471" s="767">
        <f t="shared" si="138"/>
        <v>0</v>
      </c>
      <c r="AK471" s="767">
        <f t="shared" si="138"/>
        <v>0</v>
      </c>
      <c r="AL471" s="767">
        <f t="shared" si="138"/>
        <v>0</v>
      </c>
      <c r="AM471" s="295"/>
    </row>
    <row r="472" spans="1:39" ht="15" outlineLevel="1">
      <c r="B472" s="313"/>
      <c r="C472" s="303"/>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84"/>
      <c r="Z472" s="768"/>
      <c r="AA472" s="768"/>
      <c r="AB472" s="768"/>
      <c r="AC472" s="768"/>
      <c r="AD472" s="768"/>
      <c r="AE472" s="768"/>
      <c r="AF472" s="768"/>
      <c r="AG472" s="768"/>
      <c r="AH472" s="768"/>
      <c r="AI472" s="768"/>
      <c r="AJ472" s="768"/>
      <c r="AK472" s="768"/>
      <c r="AL472" s="768"/>
      <c r="AM472" s="304"/>
    </row>
    <row r="473" spans="1:39" ht="15" outlineLevel="1">
      <c r="A473" s="506">
        <v>22</v>
      </c>
      <c r="B473" s="313" t="s">
        <v>9</v>
      </c>
      <c r="C473" s="289" t="s">
        <v>25</v>
      </c>
      <c r="D473" s="293"/>
      <c r="E473" s="293"/>
      <c r="F473" s="293"/>
      <c r="G473" s="293"/>
      <c r="H473" s="293"/>
      <c r="I473" s="293"/>
      <c r="J473" s="293"/>
      <c r="K473" s="293"/>
      <c r="L473" s="293"/>
      <c r="M473" s="293"/>
      <c r="N473" s="758"/>
      <c r="O473" s="293">
        <v>546</v>
      </c>
      <c r="P473" s="293"/>
      <c r="Q473" s="293"/>
      <c r="R473" s="293"/>
      <c r="S473" s="293"/>
      <c r="T473" s="293"/>
      <c r="U473" s="293"/>
      <c r="V473" s="293"/>
      <c r="W473" s="293"/>
      <c r="X473" s="293"/>
      <c r="Y473" s="766"/>
      <c r="Z473" s="771"/>
      <c r="AA473" s="771">
        <v>1</v>
      </c>
      <c r="AB473" s="771"/>
      <c r="AC473" s="771"/>
      <c r="AD473" s="771"/>
      <c r="AE473" s="771"/>
      <c r="AF473" s="771"/>
      <c r="AG473" s="771"/>
      <c r="AH473" s="771"/>
      <c r="AI473" s="771"/>
      <c r="AJ473" s="771"/>
      <c r="AK473" s="771"/>
      <c r="AL473" s="771"/>
      <c r="AM473" s="294">
        <f>SUM(Y473:AL473)</f>
        <v>1</v>
      </c>
    </row>
    <row r="474" spans="1:39" ht="15" outlineLevel="1">
      <c r="B474" s="292" t="s">
        <v>259</v>
      </c>
      <c r="C474" s="289" t="s">
        <v>163</v>
      </c>
      <c r="D474" s="293"/>
      <c r="E474" s="293"/>
      <c r="F474" s="293"/>
      <c r="G474" s="293"/>
      <c r="H474" s="293"/>
      <c r="I474" s="293"/>
      <c r="J474" s="293"/>
      <c r="K474" s="293"/>
      <c r="L474" s="293"/>
      <c r="M474" s="293"/>
      <c r="N474" s="758"/>
      <c r="O474" s="293"/>
      <c r="P474" s="293"/>
      <c r="Q474" s="293"/>
      <c r="R474" s="293"/>
      <c r="S474" s="293"/>
      <c r="T474" s="293"/>
      <c r="U474" s="293"/>
      <c r="V474" s="293"/>
      <c r="W474" s="293"/>
      <c r="X474" s="293"/>
      <c r="Y474" s="767">
        <f>Y473</f>
        <v>0</v>
      </c>
      <c r="Z474" s="767">
        <f>Z473</f>
        <v>0</v>
      </c>
      <c r="AA474" s="767">
        <f t="shared" ref="AA474:AL474" si="139">AA473</f>
        <v>1</v>
      </c>
      <c r="AB474" s="767">
        <f t="shared" si="139"/>
        <v>0</v>
      </c>
      <c r="AC474" s="767">
        <f t="shared" si="139"/>
        <v>0</v>
      </c>
      <c r="AD474" s="767">
        <f t="shared" si="139"/>
        <v>0</v>
      </c>
      <c r="AE474" s="767">
        <f t="shared" si="139"/>
        <v>0</v>
      </c>
      <c r="AF474" s="767">
        <f t="shared" si="139"/>
        <v>0</v>
      </c>
      <c r="AG474" s="767">
        <f t="shared" si="139"/>
        <v>0</v>
      </c>
      <c r="AH474" s="767">
        <f t="shared" si="139"/>
        <v>0</v>
      </c>
      <c r="AI474" s="767">
        <f t="shared" si="139"/>
        <v>0</v>
      </c>
      <c r="AJ474" s="767">
        <f t="shared" si="139"/>
        <v>0</v>
      </c>
      <c r="AK474" s="767">
        <f t="shared" si="139"/>
        <v>0</v>
      </c>
      <c r="AL474" s="767">
        <f t="shared" si="139"/>
        <v>0</v>
      </c>
      <c r="AM474" s="304"/>
    </row>
    <row r="475" spans="1:39" ht="15" outlineLevel="1">
      <c r="B475" s="313"/>
      <c r="C475" s="303"/>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68"/>
      <c r="Z475" s="768"/>
      <c r="AA475" s="768"/>
      <c r="AB475" s="768"/>
      <c r="AC475" s="768"/>
      <c r="AD475" s="768"/>
      <c r="AE475" s="768"/>
      <c r="AF475" s="768"/>
      <c r="AG475" s="768"/>
      <c r="AH475" s="768"/>
      <c r="AI475" s="768"/>
      <c r="AJ475" s="768"/>
      <c r="AK475" s="768"/>
      <c r="AL475" s="768"/>
      <c r="AM475" s="304"/>
    </row>
    <row r="476" spans="1:39" ht="15.6" outlineLevel="1">
      <c r="A476" s="507"/>
      <c r="B476" s="286" t="s">
        <v>14</v>
      </c>
      <c r="C476" s="287"/>
      <c r="D476" s="779"/>
      <c r="E476" s="779"/>
      <c r="F476" s="779"/>
      <c r="G476" s="779"/>
      <c r="H476" s="779"/>
      <c r="I476" s="779"/>
      <c r="J476" s="779"/>
      <c r="K476" s="779"/>
      <c r="L476" s="779"/>
      <c r="M476" s="779"/>
      <c r="N476" s="779"/>
      <c r="O476" s="779"/>
      <c r="P476" s="764"/>
      <c r="Q476" s="764"/>
      <c r="R476" s="764"/>
      <c r="S476" s="764"/>
      <c r="T476" s="764"/>
      <c r="U476" s="764"/>
      <c r="V476" s="764"/>
      <c r="W476" s="764"/>
      <c r="X476" s="764"/>
      <c r="Y476" s="773"/>
      <c r="Z476" s="773"/>
      <c r="AA476" s="773"/>
      <c r="AB476" s="773"/>
      <c r="AC476" s="773"/>
      <c r="AD476" s="773"/>
      <c r="AE476" s="773"/>
      <c r="AF476" s="773"/>
      <c r="AG476" s="773"/>
      <c r="AH476" s="773"/>
      <c r="AI476" s="773"/>
      <c r="AJ476" s="773"/>
      <c r="AK476" s="773"/>
      <c r="AL476" s="773"/>
      <c r="AM476" s="290"/>
    </row>
    <row r="477" spans="1:39" ht="15" outlineLevel="1">
      <c r="A477" s="506">
        <v>23</v>
      </c>
      <c r="B477" s="313" t="s">
        <v>14</v>
      </c>
      <c r="C477" s="289" t="s">
        <v>25</v>
      </c>
      <c r="D477" s="293">
        <v>125.12549589999999</v>
      </c>
      <c r="E477" s="293">
        <v>122.1361465</v>
      </c>
      <c r="F477" s="293">
        <v>98.221382140000003</v>
      </c>
      <c r="G477" s="293">
        <v>98.221382140000003</v>
      </c>
      <c r="H477" s="293">
        <v>98.221382140000003</v>
      </c>
      <c r="I477" s="293">
        <v>98.221382140000003</v>
      </c>
      <c r="J477" s="293">
        <v>98.221382140000003</v>
      </c>
      <c r="K477" s="293">
        <v>98.221382140000003</v>
      </c>
      <c r="L477" s="293">
        <v>0</v>
      </c>
      <c r="M477" s="293">
        <v>0</v>
      </c>
      <c r="N477" s="758"/>
      <c r="O477" s="293"/>
      <c r="P477" s="293"/>
      <c r="Q477" s="293"/>
      <c r="R477" s="293"/>
      <c r="S477" s="293"/>
      <c r="T477" s="293"/>
      <c r="U477" s="293"/>
      <c r="V477" s="293"/>
      <c r="W477" s="293"/>
      <c r="X477" s="293"/>
      <c r="Y477" s="780">
        <v>1</v>
      </c>
      <c r="Z477" s="766"/>
      <c r="AA477" s="766"/>
      <c r="AB477" s="766"/>
      <c r="AC477" s="766"/>
      <c r="AD477" s="766"/>
      <c r="AE477" s="766"/>
      <c r="AF477" s="766"/>
      <c r="AG477" s="766"/>
      <c r="AH477" s="766"/>
      <c r="AI477" s="766"/>
      <c r="AJ477" s="766"/>
      <c r="AK477" s="766"/>
      <c r="AL477" s="766"/>
      <c r="AM477" s="294">
        <f>SUM(Y477:AL477)</f>
        <v>1</v>
      </c>
    </row>
    <row r="478" spans="1:39" ht="15" outlineLevel="1">
      <c r="B478" s="292" t="s">
        <v>259</v>
      </c>
      <c r="C478" s="289" t="s">
        <v>163</v>
      </c>
      <c r="D478" s="293"/>
      <c r="E478" s="293"/>
      <c r="F478" s="293"/>
      <c r="G478" s="293"/>
      <c r="H478" s="293"/>
      <c r="I478" s="293"/>
      <c r="J478" s="293"/>
      <c r="K478" s="293"/>
      <c r="L478" s="293"/>
      <c r="M478" s="293"/>
      <c r="N478" s="759"/>
      <c r="O478" s="293"/>
      <c r="P478" s="293"/>
      <c r="Q478" s="293"/>
      <c r="R478" s="293"/>
      <c r="S478" s="293"/>
      <c r="T478" s="293"/>
      <c r="U478" s="293"/>
      <c r="V478" s="293"/>
      <c r="W478" s="293"/>
      <c r="X478" s="293"/>
      <c r="Y478" s="767">
        <f>Y477</f>
        <v>1</v>
      </c>
      <c r="Z478" s="767">
        <f>Z477</f>
        <v>0</v>
      </c>
      <c r="AA478" s="767">
        <f t="shared" ref="AA478:AL478" si="140">AA477</f>
        <v>0</v>
      </c>
      <c r="AB478" s="767">
        <f t="shared" si="140"/>
        <v>0</v>
      </c>
      <c r="AC478" s="767">
        <f t="shared" si="140"/>
        <v>0</v>
      </c>
      <c r="AD478" s="767">
        <f t="shared" si="140"/>
        <v>0</v>
      </c>
      <c r="AE478" s="767">
        <f t="shared" si="140"/>
        <v>0</v>
      </c>
      <c r="AF478" s="767">
        <f t="shared" si="140"/>
        <v>0</v>
      </c>
      <c r="AG478" s="767">
        <f t="shared" si="140"/>
        <v>0</v>
      </c>
      <c r="AH478" s="767">
        <f t="shared" si="140"/>
        <v>0</v>
      </c>
      <c r="AI478" s="767">
        <f t="shared" si="140"/>
        <v>0</v>
      </c>
      <c r="AJ478" s="767">
        <f t="shared" si="140"/>
        <v>0</v>
      </c>
      <c r="AK478" s="767">
        <f t="shared" si="140"/>
        <v>0</v>
      </c>
      <c r="AL478" s="767">
        <f t="shared" si="140"/>
        <v>0</v>
      </c>
      <c r="AM478" s="295"/>
    </row>
    <row r="479" spans="1:39" ht="15" outlineLevel="1">
      <c r="B479" s="313"/>
      <c r="C479" s="303"/>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68"/>
      <c r="Z479" s="768"/>
      <c r="AA479" s="768"/>
      <c r="AB479" s="768"/>
      <c r="AC479" s="768"/>
      <c r="AD479" s="768"/>
      <c r="AE479" s="768"/>
      <c r="AF479" s="768"/>
      <c r="AG479" s="768"/>
      <c r="AH479" s="768"/>
      <c r="AI479" s="768"/>
      <c r="AJ479" s="768"/>
      <c r="AK479" s="768"/>
      <c r="AL479" s="768"/>
      <c r="AM479" s="304"/>
    </row>
    <row r="480" spans="1:39" s="291" customFormat="1" ht="15.6" outlineLevel="1">
      <c r="A480" s="507"/>
      <c r="B480" s="286" t="s">
        <v>487</v>
      </c>
      <c r="C480" s="287"/>
      <c r="D480" s="779"/>
      <c r="E480" s="779"/>
      <c r="F480" s="779"/>
      <c r="G480" s="779"/>
      <c r="H480" s="779"/>
      <c r="I480" s="779"/>
      <c r="J480" s="779"/>
      <c r="K480" s="779"/>
      <c r="L480" s="779"/>
      <c r="M480" s="779"/>
      <c r="N480" s="779"/>
      <c r="O480" s="779"/>
      <c r="P480" s="764"/>
      <c r="Q480" s="764"/>
      <c r="R480" s="764"/>
      <c r="S480" s="764"/>
      <c r="T480" s="764"/>
      <c r="U480" s="764"/>
      <c r="V480" s="764"/>
      <c r="W480" s="764"/>
      <c r="X480" s="764"/>
      <c r="Y480" s="773"/>
      <c r="Z480" s="773"/>
      <c r="AA480" s="773"/>
      <c r="AB480" s="773"/>
      <c r="AC480" s="773"/>
      <c r="AD480" s="773"/>
      <c r="AE480" s="773"/>
      <c r="AF480" s="773"/>
      <c r="AG480" s="773"/>
      <c r="AH480" s="773"/>
      <c r="AI480" s="773"/>
      <c r="AJ480" s="773"/>
      <c r="AK480" s="773"/>
      <c r="AL480" s="773"/>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6"/>
      <c r="Z481" s="766"/>
      <c r="AA481" s="766"/>
      <c r="AB481" s="766"/>
      <c r="AC481" s="766"/>
      <c r="AD481" s="766"/>
      <c r="AE481" s="766"/>
      <c r="AF481" s="766"/>
      <c r="AG481" s="766"/>
      <c r="AH481" s="766"/>
      <c r="AI481" s="766"/>
      <c r="AJ481" s="766"/>
      <c r="AK481" s="766"/>
      <c r="AL481" s="766"/>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759"/>
      <c r="O482" s="293"/>
      <c r="P482" s="293"/>
      <c r="Q482" s="293"/>
      <c r="R482" s="293"/>
      <c r="S482" s="293"/>
      <c r="T482" s="293"/>
      <c r="U482" s="293"/>
      <c r="V482" s="293"/>
      <c r="W482" s="293"/>
      <c r="X482" s="293"/>
      <c r="Y482" s="767">
        <f>Y481</f>
        <v>0</v>
      </c>
      <c r="Z482" s="767">
        <f>Z481</f>
        <v>0</v>
      </c>
      <c r="AA482" s="767">
        <f t="shared" ref="AA482:AL482" si="141">AA481</f>
        <v>0</v>
      </c>
      <c r="AB482" s="767">
        <f t="shared" si="141"/>
        <v>0</v>
      </c>
      <c r="AC482" s="767">
        <f t="shared" si="141"/>
        <v>0</v>
      </c>
      <c r="AD482" s="767">
        <f t="shared" si="141"/>
        <v>0</v>
      </c>
      <c r="AE482" s="767">
        <f t="shared" si="141"/>
        <v>0</v>
      </c>
      <c r="AF482" s="767">
        <f t="shared" si="141"/>
        <v>0</v>
      </c>
      <c r="AG482" s="767">
        <f t="shared" si="141"/>
        <v>0</v>
      </c>
      <c r="AH482" s="767">
        <f t="shared" si="141"/>
        <v>0</v>
      </c>
      <c r="AI482" s="767">
        <f t="shared" si="141"/>
        <v>0</v>
      </c>
      <c r="AJ482" s="767">
        <f t="shared" si="141"/>
        <v>0</v>
      </c>
      <c r="AK482" s="767">
        <f t="shared" si="141"/>
        <v>0</v>
      </c>
      <c r="AL482" s="767">
        <f t="shared" si="141"/>
        <v>0</v>
      </c>
      <c r="AM482" s="295"/>
    </row>
    <row r="483" spans="1:39" s="281" customFormat="1" ht="15" outlineLevel="1">
      <c r="A483" s="506"/>
      <c r="B483" s="313"/>
      <c r="C483" s="303"/>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68"/>
      <c r="AA483" s="768"/>
      <c r="AB483" s="768"/>
      <c r="AC483" s="768"/>
      <c r="AD483" s="768"/>
      <c r="AE483" s="768"/>
      <c r="AF483" s="768"/>
      <c r="AG483" s="768"/>
      <c r="AH483" s="768"/>
      <c r="AI483" s="768"/>
      <c r="AJ483" s="768"/>
      <c r="AK483" s="768"/>
      <c r="AL483" s="768"/>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771"/>
      <c r="Z484" s="771"/>
      <c r="AA484" s="771"/>
      <c r="AB484" s="771"/>
      <c r="AC484" s="771"/>
      <c r="AD484" s="771"/>
      <c r="AE484" s="771"/>
      <c r="AF484" s="771"/>
      <c r="AG484" s="771"/>
      <c r="AH484" s="771"/>
      <c r="AI484" s="771"/>
      <c r="AJ484" s="771"/>
      <c r="AK484" s="771"/>
      <c r="AL484" s="771"/>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767">
        <f>Y484</f>
        <v>0</v>
      </c>
      <c r="Z485" s="767">
        <f>Z484</f>
        <v>0</v>
      </c>
      <c r="AA485" s="767">
        <f t="shared" ref="AA485:AL485" si="142">AA484</f>
        <v>0</v>
      </c>
      <c r="AB485" s="767">
        <f t="shared" si="142"/>
        <v>0</v>
      </c>
      <c r="AC485" s="767">
        <f t="shared" si="142"/>
        <v>0</v>
      </c>
      <c r="AD485" s="767">
        <f t="shared" si="142"/>
        <v>0</v>
      </c>
      <c r="AE485" s="767">
        <f t="shared" si="142"/>
        <v>0</v>
      </c>
      <c r="AF485" s="767">
        <f t="shared" si="142"/>
        <v>0</v>
      </c>
      <c r="AG485" s="767">
        <f t="shared" si="142"/>
        <v>0</v>
      </c>
      <c r="AH485" s="767">
        <f t="shared" si="142"/>
        <v>0</v>
      </c>
      <c r="AI485" s="767">
        <f t="shared" si="142"/>
        <v>0</v>
      </c>
      <c r="AJ485" s="767">
        <f t="shared" si="142"/>
        <v>0</v>
      </c>
      <c r="AK485" s="767">
        <f t="shared" si="142"/>
        <v>0</v>
      </c>
      <c r="AL485" s="767">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6"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6"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6" outlineLevel="1">
      <c r="A503" s="506"/>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491</v>
      </c>
      <c r="C507" s="289" t="s">
        <v>25</v>
      </c>
      <c r="D507" s="293"/>
      <c r="E507" s="293"/>
      <c r="F507" s="293"/>
      <c r="G507" s="293"/>
      <c r="H507" s="293"/>
      <c r="I507" s="293"/>
      <c r="J507" s="293"/>
      <c r="K507" s="293"/>
      <c r="L507" s="293"/>
      <c r="M507" s="293"/>
      <c r="N507" s="293">
        <v>0</v>
      </c>
      <c r="O507" s="293">
        <v>68</v>
      </c>
      <c r="P507" s="293"/>
      <c r="Q507" s="293"/>
      <c r="R507" s="293"/>
      <c r="S507" s="293"/>
      <c r="T507" s="293"/>
      <c r="U507" s="293"/>
      <c r="V507" s="293"/>
      <c r="W507" s="293"/>
      <c r="X507" s="293"/>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6">
      <c r="B513" s="325" t="s">
        <v>260</v>
      </c>
      <c r="C513" s="327"/>
      <c r="D513" s="327">
        <f>SUM(D408:D511)</f>
        <v>1815063.9400064463</v>
      </c>
      <c r="E513" s="327"/>
      <c r="F513" s="327"/>
      <c r="G513" s="327"/>
      <c r="H513" s="327"/>
      <c r="I513" s="327"/>
      <c r="J513" s="327"/>
      <c r="K513" s="327"/>
      <c r="L513" s="327"/>
      <c r="M513" s="327"/>
      <c r="N513" s="327"/>
      <c r="O513" s="327">
        <f>SUM(O408:O511)</f>
        <v>957.82965975478123</v>
      </c>
      <c r="P513" s="327"/>
      <c r="Q513" s="327"/>
      <c r="R513" s="327"/>
      <c r="S513" s="327"/>
      <c r="T513" s="327"/>
      <c r="U513" s="327"/>
      <c r="V513" s="327"/>
      <c r="W513" s="327"/>
      <c r="X513" s="327"/>
      <c r="Y513" s="327">
        <f>IF(Y407="kWh",SUMPRODUCT(D408:D511,Y408:Y511))</f>
        <v>272174.82504644612</v>
      </c>
      <c r="Z513" s="327">
        <f>IF(Z407="kWh",SUMPRODUCT(D408:D511,Z408:Z511))</f>
        <v>1465757.15723</v>
      </c>
      <c r="AA513" s="327">
        <f>IF(AA407="kW",SUMPRODUCT(N408:N511,O408:O511,AA408:AA511),SUMPRODUCT(D408:D511,AA408:AA511))</f>
        <v>180.92030151600002</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6">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6">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6">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6">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6">
        <f>SUM(Y520:AL520)</f>
        <v>0</v>
      </c>
    </row>
    <row r="521" spans="2:41" ht="15.6">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6">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6">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6">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6">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251592.68732704618</v>
      </c>
      <c r="Z526" s="289">
        <f>SUMPRODUCT(E408:E511,Z408:Z511)</f>
        <v>1449468.6921299999</v>
      </c>
      <c r="AA526" s="289">
        <f>IF(AA407="kW",SUMPRODUCT(N408:N511,P408:P511,AA408:AA511),SUMPRODUCT(E408:E511,AA408:AA511))</f>
        <v>180.92030151600002</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240927.60422268618</v>
      </c>
      <c r="Z527" s="289">
        <f>SUMPRODUCT(F408:F511,Z408:Z511)</f>
        <v>1390448.44013</v>
      </c>
      <c r="AA527" s="289">
        <f>IF(AA407="kW",SUMPRODUCT(N408:N511,Q408:Q511,AA408:AA511),SUMPRODUCT(F408:F511,AA408:AA511))</f>
        <v>180.92030151600002</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240927.60422268618</v>
      </c>
      <c r="Z528" s="289">
        <f>SUMPRODUCT(G408:G511,Z408:Z511)</f>
        <v>1357846.2607200001</v>
      </c>
      <c r="AA528" s="289">
        <f>IF(AA407="kW",SUMPRODUCT(N408:N511,R408:R511,AA408:AA511),SUMPRODUCT(G408:G511,AA408:AA511))</f>
        <v>180.56228641200002</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226831.06139053014</v>
      </c>
      <c r="Z529" s="289">
        <f>SUMPRODUCT(H408:H511,Z408:Z511)</f>
        <v>1357846.2607200001</v>
      </c>
      <c r="AA529" s="289">
        <f>IF(AA407="kW",SUMPRODUCT(N408:N511,S408:S511,AA408:AA511),SUMPRODUCT(H408:H511,AA408:AA511))</f>
        <v>20.159120172000002</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213763.88302654002</v>
      </c>
      <c r="Z530" s="289">
        <f>SUMPRODUCT(I408:I511,Z408:Z511)</f>
        <v>1357846.2607200001</v>
      </c>
      <c r="AA530" s="289">
        <f>IF(AA407="kW",SUMPRODUCT(N408:N511,T408:T511,AA408:AA511),SUMPRODUCT(I408:I511,AA408:AA511))</f>
        <v>20.159120172000002</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213763.88302654002</v>
      </c>
      <c r="Z531" s="324">
        <f>SUMPRODUCT(J408:J511,Z408:Z511)</f>
        <v>1354385.3157600001</v>
      </c>
      <c r="AA531" s="324">
        <f>IF(AA407="kW",SUMPRODUCT(N408:N511,U408:U511,AA408:AA511),SUMPRODUCT(J408:J511,AA408:AA511))</f>
        <v>20.139705840000001</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584</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4.4">
      <c r="B534" s="592"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76" zoomScale="80" zoomScaleNormal="80" workbookViewId="0">
      <selection activeCell="H692" sqref="H692:J692"/>
    </sheetView>
  </sheetViews>
  <sheetFormatPr defaultColWidth="9.109375" defaultRowHeight="14.4" outlineLevelRow="1" outlineLevelCol="1"/>
  <cols>
    <col min="1" max="1" width="4.5546875" style="519" customWidth="1"/>
    <col min="2" max="2" width="44.109375" style="425" customWidth="1"/>
    <col min="3" max="3" width="13.44140625" style="425" customWidth="1"/>
    <col min="4" max="4" width="17" style="425" customWidth="1"/>
    <col min="5" max="13" width="10.6640625" style="425" bestFit="1" customWidth="1" outlineLevel="1"/>
    <col min="14" max="14" width="13.5546875" style="425" customWidth="1" outlineLevel="1"/>
    <col min="15" max="15" width="15.6640625" style="425" customWidth="1"/>
    <col min="16" max="24" width="9.109375" style="425" customWidth="1" outlineLevel="1"/>
    <col min="25" max="25" width="16.5546875" style="425" customWidth="1"/>
    <col min="26" max="27" width="15" style="425" customWidth="1"/>
    <col min="28" max="28" width="17.6640625" style="425" customWidth="1"/>
    <col min="29" max="29" width="19.6640625" style="425" customWidth="1"/>
    <col min="30" max="30" width="18.6640625" style="425" customWidth="1"/>
    <col min="31" max="35" width="14.88671875" style="425" customWidth="1"/>
    <col min="36" max="38" width="17.33203125" style="425" customWidth="1"/>
    <col min="39" max="39" width="14.5546875" style="425" customWidth="1"/>
    <col min="40" max="40" width="11.6640625" style="425" customWidth="1"/>
    <col min="41" max="16384" width="9.109375" style="425"/>
  </cols>
  <sheetData>
    <row r="13" spans="2:39" ht="15" thickBot="1"/>
    <row r="14" spans="2:39" ht="26.25" customHeight="1" thickBot="1">
      <c r="B14" s="845"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45"/>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45"/>
      <c r="C16" s="842" t="s">
        <v>550</v>
      </c>
      <c r="D16" s="84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6">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45" t="s">
        <v>504</v>
      </c>
      <c r="C18" s="846" t="s">
        <v>688</v>
      </c>
      <c r="D18" s="846"/>
      <c r="E18" s="846"/>
      <c r="F18" s="846"/>
      <c r="G18" s="846"/>
      <c r="H18" s="846"/>
      <c r="I18" s="846"/>
      <c r="J18" s="846"/>
      <c r="K18" s="846"/>
      <c r="L18" s="846"/>
      <c r="M18" s="846"/>
      <c r="N18" s="846"/>
      <c r="O18" s="846"/>
      <c r="P18" s="846"/>
      <c r="Q18" s="846"/>
      <c r="R18" s="846"/>
      <c r="S18" s="846"/>
      <c r="T18" s="846"/>
      <c r="U18" s="846"/>
      <c r="V18" s="846"/>
      <c r="W18" s="846"/>
      <c r="X18" s="846"/>
      <c r="Y18" s="603"/>
      <c r="Z18" s="603"/>
      <c r="AA18" s="603"/>
      <c r="AB18" s="603"/>
      <c r="AC18" s="603"/>
      <c r="AD18" s="603"/>
      <c r="AE18" s="268"/>
      <c r="AF18" s="263"/>
      <c r="AG18" s="263"/>
      <c r="AH18" s="263"/>
      <c r="AI18" s="263"/>
      <c r="AJ18" s="263"/>
      <c r="AK18" s="263"/>
      <c r="AL18" s="263"/>
      <c r="AM18" s="263"/>
    </row>
    <row r="19" spans="2:39" ht="45.75" customHeight="1">
      <c r="B19" s="845"/>
      <c r="C19" s="846" t="s">
        <v>567</v>
      </c>
      <c r="D19" s="846"/>
      <c r="E19" s="846"/>
      <c r="F19" s="846"/>
      <c r="G19" s="846"/>
      <c r="H19" s="846"/>
      <c r="I19" s="846"/>
      <c r="J19" s="846"/>
      <c r="K19" s="846"/>
      <c r="L19" s="846"/>
      <c r="M19" s="846"/>
      <c r="N19" s="846"/>
      <c r="O19" s="846"/>
      <c r="P19" s="846"/>
      <c r="Q19" s="846"/>
      <c r="R19" s="846"/>
      <c r="S19" s="846"/>
      <c r="T19" s="846"/>
      <c r="U19" s="846"/>
      <c r="V19" s="846"/>
      <c r="W19" s="846"/>
      <c r="X19" s="846"/>
      <c r="Y19" s="603"/>
      <c r="Z19" s="603"/>
      <c r="AA19" s="603"/>
      <c r="AB19" s="603"/>
      <c r="AC19" s="603"/>
      <c r="AD19" s="603"/>
      <c r="AE19" s="268"/>
      <c r="AF19" s="263"/>
      <c r="AG19" s="263"/>
      <c r="AH19" s="263"/>
      <c r="AI19" s="263"/>
      <c r="AJ19" s="263"/>
      <c r="AK19" s="263"/>
      <c r="AL19" s="263"/>
      <c r="AM19" s="263"/>
    </row>
    <row r="20" spans="2:39" ht="62.25" customHeight="1">
      <c r="B20" s="271"/>
      <c r="C20" s="846" t="s">
        <v>565</v>
      </c>
      <c r="D20" s="846"/>
      <c r="E20" s="846"/>
      <c r="F20" s="846"/>
      <c r="G20" s="846"/>
      <c r="H20" s="846"/>
      <c r="I20" s="846"/>
      <c r="J20" s="846"/>
      <c r="K20" s="846"/>
      <c r="L20" s="846"/>
      <c r="M20" s="846"/>
      <c r="N20" s="846"/>
      <c r="O20" s="846"/>
      <c r="P20" s="846"/>
      <c r="Q20" s="846"/>
      <c r="R20" s="846"/>
      <c r="S20" s="846"/>
      <c r="T20" s="846"/>
      <c r="U20" s="846"/>
      <c r="V20" s="846"/>
      <c r="W20" s="846"/>
      <c r="X20" s="846"/>
      <c r="Y20" s="603"/>
      <c r="Z20" s="603"/>
      <c r="AA20" s="603"/>
      <c r="AB20" s="603"/>
      <c r="AC20" s="603"/>
      <c r="AD20" s="603"/>
      <c r="AE20" s="426"/>
      <c r="AF20" s="263"/>
      <c r="AG20" s="263"/>
      <c r="AH20" s="263"/>
      <c r="AI20" s="263"/>
      <c r="AJ20" s="263"/>
      <c r="AK20" s="263"/>
      <c r="AL20" s="263"/>
      <c r="AM20" s="263"/>
    </row>
    <row r="21" spans="2:39" ht="37.5" customHeight="1">
      <c r="B21" s="271"/>
      <c r="C21" s="846" t="s">
        <v>631</v>
      </c>
      <c r="D21" s="846"/>
      <c r="E21" s="846"/>
      <c r="F21" s="846"/>
      <c r="G21" s="846"/>
      <c r="H21" s="846"/>
      <c r="I21" s="846"/>
      <c r="J21" s="846"/>
      <c r="K21" s="846"/>
      <c r="L21" s="846"/>
      <c r="M21" s="846"/>
      <c r="N21" s="846"/>
      <c r="O21" s="846"/>
      <c r="P21" s="846"/>
      <c r="Q21" s="846"/>
      <c r="R21" s="846"/>
      <c r="S21" s="846"/>
      <c r="T21" s="846"/>
      <c r="U21" s="846"/>
      <c r="V21" s="846"/>
      <c r="W21" s="846"/>
      <c r="X21" s="846"/>
      <c r="Y21" s="603"/>
      <c r="Z21" s="603"/>
      <c r="AA21" s="603"/>
      <c r="AB21" s="603"/>
      <c r="AC21" s="603"/>
      <c r="AD21" s="603"/>
      <c r="AE21" s="274"/>
      <c r="AF21" s="263"/>
      <c r="AG21" s="263"/>
      <c r="AH21" s="263"/>
      <c r="AI21" s="263"/>
      <c r="AJ21" s="263"/>
      <c r="AK21" s="263"/>
      <c r="AL21" s="263"/>
      <c r="AM21" s="263"/>
    </row>
    <row r="22" spans="2:39" ht="54.75" customHeight="1">
      <c r="B22" s="271"/>
      <c r="C22" s="846" t="s">
        <v>615</v>
      </c>
      <c r="D22" s="846"/>
      <c r="E22" s="846"/>
      <c r="F22" s="846"/>
      <c r="G22" s="846"/>
      <c r="H22" s="846"/>
      <c r="I22" s="846"/>
      <c r="J22" s="846"/>
      <c r="K22" s="846"/>
      <c r="L22" s="846"/>
      <c r="M22" s="846"/>
      <c r="N22" s="846"/>
      <c r="O22" s="846"/>
      <c r="P22" s="846"/>
      <c r="Q22" s="846"/>
      <c r="R22" s="846"/>
      <c r="S22" s="846"/>
      <c r="T22" s="846"/>
      <c r="U22" s="846"/>
      <c r="V22" s="846"/>
      <c r="W22" s="846"/>
      <c r="X22" s="846"/>
      <c r="Y22" s="603"/>
      <c r="Z22" s="603"/>
      <c r="AA22" s="603"/>
      <c r="AB22" s="603"/>
      <c r="AC22" s="603"/>
      <c r="AD22" s="603"/>
      <c r="AE22" s="426"/>
      <c r="AF22" s="263"/>
      <c r="AG22" s="263"/>
      <c r="AH22" s="263"/>
      <c r="AI22" s="263"/>
      <c r="AJ22" s="263"/>
      <c r="AK22" s="263"/>
      <c r="AL22" s="263"/>
      <c r="AM22" s="263"/>
    </row>
    <row r="23" spans="2:39" ht="15.6">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6">
      <c r="B24" s="845" t="s">
        <v>526</v>
      </c>
      <c r="C24" s="593"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6">
      <c r="B25" s="845"/>
      <c r="C25" s="593"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6">
      <c r="B26" s="536"/>
      <c r="C26" s="593"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6">
      <c r="B27" s="536"/>
      <c r="C27" s="593"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6">
      <c r="B28" s="536"/>
      <c r="C28" s="593"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6">
      <c r="B29" s="536"/>
      <c r="C29" s="593"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6">
      <c r="B30" s="53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6">
      <c r="B31" s="53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6">
      <c r="B33" s="278" t="s">
        <v>266</v>
      </c>
      <c r="C33" s="279"/>
      <c r="D33" s="587"/>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47" t="s">
        <v>211</v>
      </c>
      <c r="C34" s="849" t="s">
        <v>33</v>
      </c>
      <c r="D34" s="282" t="s">
        <v>421</v>
      </c>
      <c r="E34" s="851" t="s">
        <v>209</v>
      </c>
      <c r="F34" s="852"/>
      <c r="G34" s="852"/>
      <c r="H34" s="852"/>
      <c r="I34" s="852"/>
      <c r="J34" s="852"/>
      <c r="K34" s="852"/>
      <c r="L34" s="852"/>
      <c r="M34" s="853"/>
      <c r="N34" s="857" t="s">
        <v>213</v>
      </c>
      <c r="O34" s="282" t="s">
        <v>422</v>
      </c>
      <c r="P34" s="851" t="s">
        <v>212</v>
      </c>
      <c r="Q34" s="852"/>
      <c r="R34" s="852"/>
      <c r="S34" s="852"/>
      <c r="T34" s="852"/>
      <c r="U34" s="852"/>
      <c r="V34" s="852"/>
      <c r="W34" s="852"/>
      <c r="X34" s="853"/>
      <c r="Y34" s="854" t="s">
        <v>243</v>
      </c>
      <c r="Z34" s="855"/>
      <c r="AA34" s="855"/>
      <c r="AB34" s="855"/>
      <c r="AC34" s="855"/>
      <c r="AD34" s="855"/>
      <c r="AE34" s="855"/>
      <c r="AF34" s="855"/>
      <c r="AG34" s="855"/>
      <c r="AH34" s="855"/>
      <c r="AI34" s="855"/>
      <c r="AJ34" s="855"/>
      <c r="AK34" s="855"/>
      <c r="AL34" s="855"/>
      <c r="AM34" s="856"/>
    </row>
    <row r="35" spans="1:39" ht="65.25" customHeight="1">
      <c r="B35" s="848"/>
      <c r="C35" s="850"/>
      <c r="D35" s="283">
        <v>2015</v>
      </c>
      <c r="E35" s="283">
        <v>2016</v>
      </c>
      <c r="F35" s="283">
        <v>2017</v>
      </c>
      <c r="G35" s="283">
        <v>2018</v>
      </c>
      <c r="H35" s="283">
        <v>2019</v>
      </c>
      <c r="I35" s="283">
        <v>2020</v>
      </c>
      <c r="J35" s="283">
        <v>2021</v>
      </c>
      <c r="K35" s="283">
        <v>2022</v>
      </c>
      <c r="L35" s="283">
        <v>2023</v>
      </c>
      <c r="M35" s="427">
        <v>2024</v>
      </c>
      <c r="N35" s="858"/>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General Service &lt; 50 kW</v>
      </c>
      <c r="AA35" s="283" t="str">
        <f>'1.  LRAMVA Summary'!F52</f>
        <v>General Service 50 to 2999 kW</v>
      </c>
      <c r="AB35" s="283" t="str">
        <f>'1.  LRAMVA Summary'!G52</f>
        <v>General Service 3000-4999 kW</v>
      </c>
      <c r="AC35" s="283" t="str">
        <f>'1.  LRAMVA Summary'!H52</f>
        <v>Unmetered Scattered Load</v>
      </c>
      <c r="AD35" s="283" t="str">
        <f>'1.  LRAMVA Summary'!I52</f>
        <v>Sentinel Lighting</v>
      </c>
      <c r="AE35" s="283" t="str">
        <f>'1.  LRAMVA Summary'!J52</f>
        <v xml:space="preserve">Street Lighting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kWh</v>
      </c>
      <c r="AD36" s="289" t="str">
        <f>'1.  LRAMVA Summary'!I53</f>
        <v>kW</v>
      </c>
      <c r="AE36" s="289" t="str">
        <f>'1.  LRAMVA Summary'!J53</f>
        <v>kW</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ht="15" outlineLevel="1">
      <c r="A38" s="519">
        <v>1</v>
      </c>
      <c r="B38" s="517" t="s">
        <v>95</v>
      </c>
      <c r="C38" s="289" t="s">
        <v>25</v>
      </c>
      <c r="D38" s="293">
        <v>56404</v>
      </c>
      <c r="E38" s="293">
        <v>55891</v>
      </c>
      <c r="F38" s="293">
        <v>55891</v>
      </c>
      <c r="G38" s="293">
        <v>55891</v>
      </c>
      <c r="H38" s="293">
        <v>55891</v>
      </c>
      <c r="I38" s="293">
        <v>55891</v>
      </c>
      <c r="J38" s="293">
        <v>55891</v>
      </c>
      <c r="K38" s="293">
        <v>55878</v>
      </c>
      <c r="L38" s="293">
        <v>55878</v>
      </c>
      <c r="M38" s="293">
        <v>55878</v>
      </c>
      <c r="N38" s="758"/>
      <c r="O38" s="293">
        <v>4</v>
      </c>
      <c r="P38" s="293">
        <v>4</v>
      </c>
      <c r="Q38" s="293">
        <v>4</v>
      </c>
      <c r="R38" s="293">
        <v>4</v>
      </c>
      <c r="S38" s="293">
        <v>4</v>
      </c>
      <c r="T38" s="293">
        <v>4</v>
      </c>
      <c r="U38" s="293">
        <v>4</v>
      </c>
      <c r="V38" s="293">
        <v>4</v>
      </c>
      <c r="W38" s="293">
        <v>4</v>
      </c>
      <c r="X38" s="293">
        <v>4</v>
      </c>
      <c r="Y38" s="766">
        <v>1</v>
      </c>
      <c r="Z38" s="766"/>
      <c r="AA38" s="766"/>
      <c r="AB38" s="766"/>
      <c r="AC38" s="766"/>
      <c r="AD38" s="766"/>
      <c r="AE38" s="766"/>
      <c r="AF38" s="766"/>
      <c r="AG38" s="766"/>
      <c r="AH38" s="766"/>
      <c r="AI38" s="766"/>
      <c r="AJ38" s="766"/>
      <c r="AK38" s="766"/>
      <c r="AL38" s="766"/>
      <c r="AM38" s="294">
        <f>SUM(Y38:AL38)</f>
        <v>1</v>
      </c>
    </row>
    <row r="39" spans="1:39" ht="15" outlineLevel="1">
      <c r="B39" s="292" t="s">
        <v>267</v>
      </c>
      <c r="C39" s="289" t="s">
        <v>163</v>
      </c>
      <c r="D39" s="293">
        <v>9420</v>
      </c>
      <c r="E39" s="293">
        <v>9285</v>
      </c>
      <c r="F39" s="293">
        <v>9285</v>
      </c>
      <c r="G39" s="293">
        <v>9285</v>
      </c>
      <c r="H39" s="293">
        <v>9285</v>
      </c>
      <c r="I39" s="293">
        <v>9285</v>
      </c>
      <c r="J39" s="293">
        <v>9285</v>
      </c>
      <c r="K39" s="293">
        <v>9281</v>
      </c>
      <c r="L39" s="293">
        <v>9281</v>
      </c>
      <c r="M39" s="293">
        <v>9281</v>
      </c>
      <c r="N39" s="759"/>
      <c r="O39" s="293">
        <v>1</v>
      </c>
      <c r="P39" s="293">
        <v>1</v>
      </c>
      <c r="Q39" s="293">
        <v>1</v>
      </c>
      <c r="R39" s="293">
        <v>1</v>
      </c>
      <c r="S39" s="293">
        <v>1</v>
      </c>
      <c r="T39" s="293">
        <v>1</v>
      </c>
      <c r="U39" s="293">
        <v>1</v>
      </c>
      <c r="V39" s="293">
        <v>1</v>
      </c>
      <c r="W39" s="293">
        <v>1</v>
      </c>
      <c r="X39" s="293">
        <v>1</v>
      </c>
      <c r="Y39" s="767">
        <f>Y38</f>
        <v>1</v>
      </c>
      <c r="Z39" s="767">
        <f t="shared" ref="Z39:AL39" si="0">Z38</f>
        <v>0</v>
      </c>
      <c r="AA39" s="767">
        <f t="shared" si="0"/>
        <v>0</v>
      </c>
      <c r="AB39" s="767">
        <f t="shared" si="0"/>
        <v>0</v>
      </c>
      <c r="AC39" s="767">
        <f t="shared" si="0"/>
        <v>0</v>
      </c>
      <c r="AD39" s="767">
        <f t="shared" si="0"/>
        <v>0</v>
      </c>
      <c r="AE39" s="767">
        <f t="shared" si="0"/>
        <v>0</v>
      </c>
      <c r="AF39" s="767">
        <f t="shared" si="0"/>
        <v>0</v>
      </c>
      <c r="AG39" s="767">
        <f t="shared" si="0"/>
        <v>0</v>
      </c>
      <c r="AH39" s="767">
        <f t="shared" si="0"/>
        <v>0</v>
      </c>
      <c r="AI39" s="767">
        <f t="shared" si="0"/>
        <v>0</v>
      </c>
      <c r="AJ39" s="767">
        <f t="shared" si="0"/>
        <v>0</v>
      </c>
      <c r="AK39" s="767">
        <f t="shared" si="0"/>
        <v>0</v>
      </c>
      <c r="AL39" s="767">
        <f t="shared" si="0"/>
        <v>0</v>
      </c>
      <c r="AM39" s="295"/>
    </row>
    <row r="40" spans="1:39" ht="15.6" outlineLevel="1">
      <c r="B40" s="296"/>
      <c r="C40" s="297"/>
      <c r="D40" s="760"/>
      <c r="E40" s="760"/>
      <c r="F40" s="760"/>
      <c r="G40" s="760"/>
      <c r="H40" s="760"/>
      <c r="I40" s="760"/>
      <c r="J40" s="760"/>
      <c r="K40" s="760"/>
      <c r="L40" s="760"/>
      <c r="M40" s="760"/>
      <c r="N40" s="763"/>
      <c r="O40" s="760"/>
      <c r="P40" s="760"/>
      <c r="Q40" s="760"/>
      <c r="R40" s="760"/>
      <c r="S40" s="760"/>
      <c r="T40" s="760"/>
      <c r="U40" s="760"/>
      <c r="V40" s="760"/>
      <c r="W40" s="760"/>
      <c r="X40" s="760"/>
      <c r="Y40" s="768"/>
      <c r="Z40" s="772"/>
      <c r="AA40" s="772"/>
      <c r="AB40" s="772"/>
      <c r="AC40" s="772"/>
      <c r="AD40" s="772"/>
      <c r="AE40" s="772"/>
      <c r="AF40" s="772"/>
      <c r="AG40" s="772"/>
      <c r="AH40" s="772"/>
      <c r="AI40" s="772"/>
      <c r="AJ40" s="772"/>
      <c r="AK40" s="772"/>
      <c r="AL40" s="772"/>
      <c r="AM40" s="300"/>
    </row>
    <row r="41" spans="1:39" ht="15" outlineLevel="1">
      <c r="A41" s="519">
        <v>2</v>
      </c>
      <c r="B41" s="517" t="s">
        <v>96</v>
      </c>
      <c r="C41" s="289" t="s">
        <v>25</v>
      </c>
      <c r="D41" s="293">
        <v>104202</v>
      </c>
      <c r="E41" s="293">
        <v>102350</v>
      </c>
      <c r="F41" s="293">
        <v>102350</v>
      </c>
      <c r="G41" s="293">
        <v>102350</v>
      </c>
      <c r="H41" s="293">
        <v>102350</v>
      </c>
      <c r="I41" s="293">
        <v>102350</v>
      </c>
      <c r="J41" s="293">
        <v>102350</v>
      </c>
      <c r="K41" s="293">
        <v>102297</v>
      </c>
      <c r="L41" s="293">
        <v>102297</v>
      </c>
      <c r="M41" s="293">
        <v>102297</v>
      </c>
      <c r="N41" s="758"/>
      <c r="O41" s="293">
        <v>7</v>
      </c>
      <c r="P41" s="293">
        <v>7</v>
      </c>
      <c r="Q41" s="293">
        <v>7</v>
      </c>
      <c r="R41" s="293">
        <v>7</v>
      </c>
      <c r="S41" s="293">
        <v>7</v>
      </c>
      <c r="T41" s="293">
        <v>7</v>
      </c>
      <c r="U41" s="293">
        <v>7</v>
      </c>
      <c r="V41" s="293">
        <v>7</v>
      </c>
      <c r="W41" s="293">
        <v>7</v>
      </c>
      <c r="X41" s="293">
        <v>7</v>
      </c>
      <c r="Y41" s="766">
        <v>1</v>
      </c>
      <c r="Z41" s="766"/>
      <c r="AA41" s="766"/>
      <c r="AB41" s="766"/>
      <c r="AC41" s="766"/>
      <c r="AD41" s="766"/>
      <c r="AE41" s="766"/>
      <c r="AF41" s="766"/>
      <c r="AG41" s="766"/>
      <c r="AH41" s="766"/>
      <c r="AI41" s="766"/>
      <c r="AJ41" s="766"/>
      <c r="AK41" s="766"/>
      <c r="AL41" s="766"/>
      <c r="AM41" s="294">
        <f>SUM(Y41:AL41)</f>
        <v>1</v>
      </c>
    </row>
    <row r="42" spans="1:39" ht="15" outlineLevel="1">
      <c r="B42" s="292" t="s">
        <v>267</v>
      </c>
      <c r="C42" s="289" t="s">
        <v>163</v>
      </c>
      <c r="D42" s="293">
        <v>1078</v>
      </c>
      <c r="E42" s="293">
        <v>1065</v>
      </c>
      <c r="F42" s="293">
        <v>1065</v>
      </c>
      <c r="G42" s="293">
        <v>1065</v>
      </c>
      <c r="H42" s="293">
        <v>1065</v>
      </c>
      <c r="I42" s="293">
        <v>1065</v>
      </c>
      <c r="J42" s="293">
        <v>1065</v>
      </c>
      <c r="K42" s="293">
        <v>1063</v>
      </c>
      <c r="L42" s="293">
        <v>1063</v>
      </c>
      <c r="M42" s="293">
        <v>1063</v>
      </c>
      <c r="N42" s="759"/>
      <c r="O42" s="293"/>
      <c r="P42" s="293"/>
      <c r="Q42" s="293"/>
      <c r="R42" s="293"/>
      <c r="S42" s="293"/>
      <c r="T42" s="293"/>
      <c r="U42" s="293"/>
      <c r="V42" s="293"/>
      <c r="W42" s="293"/>
      <c r="X42" s="293"/>
      <c r="Y42" s="767">
        <f>Y41</f>
        <v>1</v>
      </c>
      <c r="Z42" s="767">
        <f t="shared" ref="Z42:AL42" si="1">Z41</f>
        <v>0</v>
      </c>
      <c r="AA42" s="767">
        <f t="shared" si="1"/>
        <v>0</v>
      </c>
      <c r="AB42" s="767">
        <f t="shared" si="1"/>
        <v>0</v>
      </c>
      <c r="AC42" s="767">
        <f t="shared" si="1"/>
        <v>0</v>
      </c>
      <c r="AD42" s="767">
        <f t="shared" si="1"/>
        <v>0</v>
      </c>
      <c r="AE42" s="767">
        <f t="shared" si="1"/>
        <v>0</v>
      </c>
      <c r="AF42" s="767">
        <f t="shared" si="1"/>
        <v>0</v>
      </c>
      <c r="AG42" s="767">
        <f t="shared" si="1"/>
        <v>0</v>
      </c>
      <c r="AH42" s="767">
        <f t="shared" si="1"/>
        <v>0</v>
      </c>
      <c r="AI42" s="767">
        <f t="shared" si="1"/>
        <v>0</v>
      </c>
      <c r="AJ42" s="767">
        <f t="shared" si="1"/>
        <v>0</v>
      </c>
      <c r="AK42" s="767">
        <f t="shared" si="1"/>
        <v>0</v>
      </c>
      <c r="AL42" s="767">
        <f t="shared" si="1"/>
        <v>0</v>
      </c>
      <c r="AM42" s="295"/>
    </row>
    <row r="43" spans="1:39" ht="15.6" outlineLevel="1">
      <c r="B43" s="296"/>
      <c r="C43" s="297"/>
      <c r="D43" s="761"/>
      <c r="E43" s="761"/>
      <c r="F43" s="761"/>
      <c r="G43" s="761"/>
      <c r="H43" s="761"/>
      <c r="I43" s="761"/>
      <c r="J43" s="761"/>
      <c r="K43" s="761"/>
      <c r="L43" s="761"/>
      <c r="M43" s="761"/>
      <c r="N43" s="763"/>
      <c r="O43" s="761"/>
      <c r="P43" s="761"/>
      <c r="Q43" s="761"/>
      <c r="R43" s="761"/>
      <c r="S43" s="761"/>
      <c r="T43" s="761"/>
      <c r="U43" s="761"/>
      <c r="V43" s="761"/>
      <c r="W43" s="761"/>
      <c r="X43" s="761"/>
      <c r="Y43" s="768"/>
      <c r="Z43" s="772"/>
      <c r="AA43" s="772"/>
      <c r="AB43" s="772"/>
      <c r="AC43" s="772"/>
      <c r="AD43" s="772"/>
      <c r="AE43" s="772"/>
      <c r="AF43" s="772"/>
      <c r="AG43" s="772"/>
      <c r="AH43" s="772"/>
      <c r="AI43" s="772"/>
      <c r="AJ43" s="772"/>
      <c r="AK43" s="772"/>
      <c r="AL43" s="772"/>
      <c r="AM43" s="300"/>
    </row>
    <row r="44" spans="1:39" ht="15" outlineLevel="1">
      <c r="A44" s="519">
        <v>3</v>
      </c>
      <c r="B44" s="517" t="s">
        <v>97</v>
      </c>
      <c r="C44" s="289" t="s">
        <v>25</v>
      </c>
      <c r="D44" s="293">
        <v>17118</v>
      </c>
      <c r="E44" s="293">
        <v>17118</v>
      </c>
      <c r="F44" s="293">
        <v>17118</v>
      </c>
      <c r="G44" s="293">
        <v>17118</v>
      </c>
      <c r="H44" s="293">
        <v>11395</v>
      </c>
      <c r="I44" s="293">
        <v>0</v>
      </c>
      <c r="J44" s="293">
        <v>0</v>
      </c>
      <c r="K44" s="293">
        <v>0</v>
      </c>
      <c r="L44" s="293">
        <v>0</v>
      </c>
      <c r="M44" s="293">
        <v>0</v>
      </c>
      <c r="N44" s="758"/>
      <c r="O44" s="293">
        <v>3</v>
      </c>
      <c r="P44" s="293">
        <v>3</v>
      </c>
      <c r="Q44" s="293">
        <v>3</v>
      </c>
      <c r="R44" s="293">
        <v>3</v>
      </c>
      <c r="S44" s="293">
        <v>2</v>
      </c>
      <c r="T44" s="293">
        <v>0</v>
      </c>
      <c r="U44" s="293">
        <v>0</v>
      </c>
      <c r="V44" s="293">
        <v>0</v>
      </c>
      <c r="W44" s="293">
        <v>0</v>
      </c>
      <c r="X44" s="293">
        <v>0</v>
      </c>
      <c r="Y44" s="766">
        <v>1</v>
      </c>
      <c r="Z44" s="766"/>
      <c r="AA44" s="766"/>
      <c r="AB44" s="766"/>
      <c r="AC44" s="766"/>
      <c r="AD44" s="766"/>
      <c r="AE44" s="766"/>
      <c r="AF44" s="766"/>
      <c r="AG44" s="766"/>
      <c r="AH44" s="766"/>
      <c r="AI44" s="766"/>
      <c r="AJ44" s="766"/>
      <c r="AK44" s="766"/>
      <c r="AL44" s="766"/>
      <c r="AM44" s="294">
        <f>SUM(Y44:AL44)</f>
        <v>1</v>
      </c>
    </row>
    <row r="45" spans="1:39" ht="15" outlineLevel="1">
      <c r="B45" s="292" t="s">
        <v>267</v>
      </c>
      <c r="C45" s="289" t="s">
        <v>163</v>
      </c>
      <c r="D45" s="293"/>
      <c r="E45" s="293"/>
      <c r="F45" s="293"/>
      <c r="G45" s="293"/>
      <c r="H45" s="293"/>
      <c r="I45" s="293"/>
      <c r="J45" s="293"/>
      <c r="K45" s="293"/>
      <c r="L45" s="293"/>
      <c r="M45" s="293"/>
      <c r="N45" s="759"/>
      <c r="O45" s="293"/>
      <c r="P45" s="293"/>
      <c r="Q45" s="293"/>
      <c r="R45" s="293"/>
      <c r="S45" s="293"/>
      <c r="T45" s="293"/>
      <c r="U45" s="293"/>
      <c r="V45" s="293"/>
      <c r="W45" s="293"/>
      <c r="X45" s="293"/>
      <c r="Y45" s="767">
        <f>Y44</f>
        <v>1</v>
      </c>
      <c r="Z45" s="767">
        <f t="shared" ref="Z45:AL45" si="2">Z44</f>
        <v>0</v>
      </c>
      <c r="AA45" s="767">
        <f t="shared" si="2"/>
        <v>0</v>
      </c>
      <c r="AB45" s="767">
        <f t="shared" si="2"/>
        <v>0</v>
      </c>
      <c r="AC45" s="767">
        <f t="shared" si="2"/>
        <v>0</v>
      </c>
      <c r="AD45" s="767">
        <f t="shared" si="2"/>
        <v>0</v>
      </c>
      <c r="AE45" s="767">
        <f t="shared" si="2"/>
        <v>0</v>
      </c>
      <c r="AF45" s="767">
        <f t="shared" si="2"/>
        <v>0</v>
      </c>
      <c r="AG45" s="767">
        <f t="shared" si="2"/>
        <v>0</v>
      </c>
      <c r="AH45" s="767">
        <f t="shared" si="2"/>
        <v>0</v>
      </c>
      <c r="AI45" s="767">
        <f t="shared" si="2"/>
        <v>0</v>
      </c>
      <c r="AJ45" s="767">
        <f t="shared" si="2"/>
        <v>0</v>
      </c>
      <c r="AK45" s="767">
        <f t="shared" si="2"/>
        <v>0</v>
      </c>
      <c r="AL45" s="767">
        <f t="shared" si="2"/>
        <v>0</v>
      </c>
      <c r="AM45" s="295"/>
    </row>
    <row r="46" spans="1:39" ht="15" outlineLevel="1">
      <c r="B46" s="292"/>
      <c r="C46" s="303"/>
      <c r="D46" s="758"/>
      <c r="E46" s="758"/>
      <c r="F46" s="758"/>
      <c r="G46" s="758"/>
      <c r="H46" s="758"/>
      <c r="I46" s="758"/>
      <c r="J46" s="758"/>
      <c r="K46" s="758"/>
      <c r="L46" s="758"/>
      <c r="M46" s="758"/>
      <c r="N46" s="758"/>
      <c r="O46" s="758"/>
      <c r="P46" s="758"/>
      <c r="Q46" s="758"/>
      <c r="R46" s="758"/>
      <c r="S46" s="758"/>
      <c r="T46" s="758"/>
      <c r="U46" s="758"/>
      <c r="V46" s="758"/>
      <c r="W46" s="758"/>
      <c r="X46" s="758"/>
      <c r="Y46" s="768"/>
      <c r="Z46" s="768"/>
      <c r="AA46" s="768"/>
      <c r="AB46" s="768"/>
      <c r="AC46" s="768"/>
      <c r="AD46" s="768"/>
      <c r="AE46" s="768"/>
      <c r="AF46" s="768"/>
      <c r="AG46" s="768"/>
      <c r="AH46" s="768"/>
      <c r="AI46" s="768"/>
      <c r="AJ46" s="768"/>
      <c r="AK46" s="768"/>
      <c r="AL46" s="768"/>
      <c r="AM46" s="304"/>
    </row>
    <row r="47" spans="1:39" ht="15" outlineLevel="1">
      <c r="A47" s="519">
        <v>4</v>
      </c>
      <c r="B47" s="517" t="s">
        <v>674</v>
      </c>
      <c r="C47" s="289" t="s">
        <v>25</v>
      </c>
      <c r="D47" s="293">
        <v>93268</v>
      </c>
      <c r="E47" s="293">
        <v>93268</v>
      </c>
      <c r="F47" s="293">
        <v>93268</v>
      </c>
      <c r="G47" s="293">
        <v>93268</v>
      </c>
      <c r="H47" s="293">
        <v>93268</v>
      </c>
      <c r="I47" s="293">
        <v>93268</v>
      </c>
      <c r="J47" s="293">
        <v>93268</v>
      </c>
      <c r="K47" s="293">
        <v>93268</v>
      </c>
      <c r="L47" s="293">
        <v>93268</v>
      </c>
      <c r="M47" s="293">
        <v>93268</v>
      </c>
      <c r="N47" s="758"/>
      <c r="O47" s="293">
        <v>49</v>
      </c>
      <c r="P47" s="293">
        <v>49</v>
      </c>
      <c r="Q47" s="293">
        <v>49</v>
      </c>
      <c r="R47" s="293">
        <v>49</v>
      </c>
      <c r="S47" s="293">
        <v>49</v>
      </c>
      <c r="T47" s="293">
        <v>49</v>
      </c>
      <c r="U47" s="293">
        <v>49</v>
      </c>
      <c r="V47" s="293">
        <v>49</v>
      </c>
      <c r="W47" s="293">
        <v>49</v>
      </c>
      <c r="X47" s="293">
        <v>49</v>
      </c>
      <c r="Y47" s="766">
        <v>1</v>
      </c>
      <c r="Z47" s="766"/>
      <c r="AA47" s="766"/>
      <c r="AB47" s="766"/>
      <c r="AC47" s="766"/>
      <c r="AD47" s="766"/>
      <c r="AE47" s="766"/>
      <c r="AF47" s="766"/>
      <c r="AG47" s="766"/>
      <c r="AH47" s="766"/>
      <c r="AI47" s="766"/>
      <c r="AJ47" s="766"/>
      <c r="AK47" s="766"/>
      <c r="AL47" s="766"/>
      <c r="AM47" s="294">
        <f>SUM(Y47:AL47)</f>
        <v>1</v>
      </c>
    </row>
    <row r="48" spans="1:39" ht="15" outlineLevel="1">
      <c r="B48" s="292" t="s">
        <v>267</v>
      </c>
      <c r="C48" s="289" t="s">
        <v>163</v>
      </c>
      <c r="D48" s="293">
        <v>3351</v>
      </c>
      <c r="E48" s="293">
        <v>3351</v>
      </c>
      <c r="F48" s="293">
        <v>3351</v>
      </c>
      <c r="G48" s="293">
        <v>3351</v>
      </c>
      <c r="H48" s="293">
        <v>3351</v>
      </c>
      <c r="I48" s="293">
        <v>3351</v>
      </c>
      <c r="J48" s="293">
        <v>3351</v>
      </c>
      <c r="K48" s="293">
        <v>3351</v>
      </c>
      <c r="L48" s="293">
        <v>3351</v>
      </c>
      <c r="M48" s="293">
        <v>3351</v>
      </c>
      <c r="N48" s="759"/>
      <c r="O48" s="293">
        <v>2</v>
      </c>
      <c r="P48" s="293">
        <v>2</v>
      </c>
      <c r="Q48" s="293">
        <v>2</v>
      </c>
      <c r="R48" s="293">
        <v>2</v>
      </c>
      <c r="S48" s="293">
        <v>2</v>
      </c>
      <c r="T48" s="293">
        <v>2</v>
      </c>
      <c r="U48" s="293">
        <v>2</v>
      </c>
      <c r="V48" s="293">
        <v>2</v>
      </c>
      <c r="W48" s="293">
        <v>2</v>
      </c>
      <c r="X48" s="293">
        <v>2</v>
      </c>
      <c r="Y48" s="767">
        <f>Y47</f>
        <v>1</v>
      </c>
      <c r="Z48" s="767">
        <f t="shared" ref="Z48:AL48" si="3">Z47</f>
        <v>0</v>
      </c>
      <c r="AA48" s="767">
        <f t="shared" si="3"/>
        <v>0</v>
      </c>
      <c r="AB48" s="767">
        <f t="shared" si="3"/>
        <v>0</v>
      </c>
      <c r="AC48" s="767">
        <f t="shared" si="3"/>
        <v>0</v>
      </c>
      <c r="AD48" s="767">
        <f t="shared" si="3"/>
        <v>0</v>
      </c>
      <c r="AE48" s="767">
        <f t="shared" si="3"/>
        <v>0</v>
      </c>
      <c r="AF48" s="767">
        <f t="shared" si="3"/>
        <v>0</v>
      </c>
      <c r="AG48" s="767">
        <f t="shared" si="3"/>
        <v>0</v>
      </c>
      <c r="AH48" s="767">
        <f t="shared" si="3"/>
        <v>0</v>
      </c>
      <c r="AI48" s="767">
        <f t="shared" si="3"/>
        <v>0</v>
      </c>
      <c r="AJ48" s="767">
        <f t="shared" si="3"/>
        <v>0</v>
      </c>
      <c r="AK48" s="767">
        <f t="shared" si="3"/>
        <v>0</v>
      </c>
      <c r="AL48" s="767">
        <f t="shared" si="3"/>
        <v>0</v>
      </c>
      <c r="AM48" s="295"/>
    </row>
    <row r="49" spans="1:39" ht="15" outlineLevel="1">
      <c r="B49" s="292"/>
      <c r="C49" s="303"/>
      <c r="D49" s="761"/>
      <c r="E49" s="761"/>
      <c r="F49" s="761"/>
      <c r="G49" s="761"/>
      <c r="H49" s="761"/>
      <c r="I49" s="761"/>
      <c r="J49" s="761"/>
      <c r="K49" s="761"/>
      <c r="L49" s="761"/>
      <c r="M49" s="761"/>
      <c r="N49" s="758"/>
      <c r="O49" s="761"/>
      <c r="P49" s="761"/>
      <c r="Q49" s="761"/>
      <c r="R49" s="761"/>
      <c r="S49" s="761"/>
      <c r="T49" s="761"/>
      <c r="U49" s="761"/>
      <c r="V49" s="761"/>
      <c r="W49" s="761"/>
      <c r="X49" s="761"/>
      <c r="Y49" s="768"/>
      <c r="Z49" s="768"/>
      <c r="AA49" s="768"/>
      <c r="AB49" s="768"/>
      <c r="AC49" s="768"/>
      <c r="AD49" s="768"/>
      <c r="AE49" s="768"/>
      <c r="AF49" s="768"/>
      <c r="AG49" s="768"/>
      <c r="AH49" s="768"/>
      <c r="AI49" s="768"/>
      <c r="AJ49" s="768"/>
      <c r="AK49" s="768"/>
      <c r="AL49" s="768"/>
      <c r="AM49" s="304"/>
    </row>
    <row r="50" spans="1:39" ht="18" customHeight="1" outlineLevel="1">
      <c r="A50" s="519">
        <v>5</v>
      </c>
      <c r="B50" s="517" t="s">
        <v>98</v>
      </c>
      <c r="C50" s="289" t="s">
        <v>25</v>
      </c>
      <c r="D50" s="293"/>
      <c r="E50" s="293"/>
      <c r="F50" s="293"/>
      <c r="G50" s="293"/>
      <c r="H50" s="293"/>
      <c r="I50" s="293"/>
      <c r="J50" s="293"/>
      <c r="K50" s="293"/>
      <c r="L50" s="293"/>
      <c r="M50" s="293"/>
      <c r="N50" s="758"/>
      <c r="O50" s="293"/>
      <c r="P50" s="293"/>
      <c r="Q50" s="293"/>
      <c r="R50" s="293"/>
      <c r="S50" s="293"/>
      <c r="T50" s="293"/>
      <c r="U50" s="293"/>
      <c r="V50" s="293"/>
      <c r="W50" s="293"/>
      <c r="X50" s="293"/>
      <c r="Y50" s="766"/>
      <c r="Z50" s="766"/>
      <c r="AA50" s="766"/>
      <c r="AB50" s="766"/>
      <c r="AC50" s="766"/>
      <c r="AD50" s="766"/>
      <c r="AE50" s="766"/>
      <c r="AF50" s="766"/>
      <c r="AG50" s="766"/>
      <c r="AH50" s="766"/>
      <c r="AI50" s="766"/>
      <c r="AJ50" s="766"/>
      <c r="AK50" s="766"/>
      <c r="AL50" s="766"/>
      <c r="AM50" s="294">
        <f>SUM(Y50:AL50)</f>
        <v>0</v>
      </c>
    </row>
    <row r="51" spans="1:39" ht="15" outlineLevel="1">
      <c r="B51" s="292" t="s">
        <v>267</v>
      </c>
      <c r="C51" s="289" t="s">
        <v>163</v>
      </c>
      <c r="D51" s="293"/>
      <c r="E51" s="293"/>
      <c r="F51" s="293"/>
      <c r="G51" s="293"/>
      <c r="H51" s="293"/>
      <c r="I51" s="293"/>
      <c r="J51" s="293"/>
      <c r="K51" s="293"/>
      <c r="L51" s="293"/>
      <c r="M51" s="293"/>
      <c r="N51" s="759"/>
      <c r="O51" s="293"/>
      <c r="P51" s="293"/>
      <c r="Q51" s="293"/>
      <c r="R51" s="293"/>
      <c r="S51" s="293"/>
      <c r="T51" s="293"/>
      <c r="U51" s="293"/>
      <c r="V51" s="293"/>
      <c r="W51" s="293"/>
      <c r="X51" s="293"/>
      <c r="Y51" s="767">
        <f>Y50</f>
        <v>0</v>
      </c>
      <c r="Z51" s="767">
        <f t="shared" ref="Z51:AL51" si="4">Z50</f>
        <v>0</v>
      </c>
      <c r="AA51" s="767">
        <f t="shared" si="4"/>
        <v>0</v>
      </c>
      <c r="AB51" s="767">
        <f t="shared" si="4"/>
        <v>0</v>
      </c>
      <c r="AC51" s="767">
        <f t="shared" si="4"/>
        <v>0</v>
      </c>
      <c r="AD51" s="767">
        <f t="shared" si="4"/>
        <v>0</v>
      </c>
      <c r="AE51" s="767">
        <f t="shared" si="4"/>
        <v>0</v>
      </c>
      <c r="AF51" s="767">
        <f t="shared" si="4"/>
        <v>0</v>
      </c>
      <c r="AG51" s="767">
        <f t="shared" si="4"/>
        <v>0</v>
      </c>
      <c r="AH51" s="767">
        <f t="shared" si="4"/>
        <v>0</v>
      </c>
      <c r="AI51" s="767">
        <f t="shared" si="4"/>
        <v>0</v>
      </c>
      <c r="AJ51" s="767">
        <f t="shared" si="4"/>
        <v>0</v>
      </c>
      <c r="AK51" s="767">
        <f t="shared" si="4"/>
        <v>0</v>
      </c>
      <c r="AL51" s="767">
        <f t="shared" si="4"/>
        <v>0</v>
      </c>
      <c r="AM51" s="295"/>
    </row>
    <row r="52" spans="1:39" ht="15" outlineLevel="1">
      <c r="B52" s="292"/>
      <c r="C52" s="289"/>
      <c r="D52" s="758"/>
      <c r="E52" s="758"/>
      <c r="F52" s="758"/>
      <c r="G52" s="758"/>
      <c r="H52" s="758"/>
      <c r="I52" s="758"/>
      <c r="J52" s="758"/>
      <c r="K52" s="758"/>
      <c r="L52" s="758"/>
      <c r="M52" s="758"/>
      <c r="N52" s="758"/>
      <c r="O52" s="758"/>
      <c r="P52" s="758"/>
      <c r="Q52" s="758"/>
      <c r="R52" s="758"/>
      <c r="S52" s="758"/>
      <c r="T52" s="758"/>
      <c r="U52" s="758"/>
      <c r="V52" s="758"/>
      <c r="W52" s="758"/>
      <c r="X52" s="758"/>
      <c r="Y52" s="784"/>
      <c r="Z52" s="781"/>
      <c r="AA52" s="781"/>
      <c r="AB52" s="781"/>
      <c r="AC52" s="781"/>
      <c r="AD52" s="781"/>
      <c r="AE52" s="781"/>
      <c r="AF52" s="781"/>
      <c r="AG52" s="781"/>
      <c r="AH52" s="781"/>
      <c r="AI52" s="781"/>
      <c r="AJ52" s="781"/>
      <c r="AK52" s="781"/>
      <c r="AL52" s="781"/>
      <c r="AM52" s="295"/>
    </row>
    <row r="53" spans="1:39" ht="16.5" customHeight="1" outlineLevel="1">
      <c r="B53" s="317" t="s">
        <v>497</v>
      </c>
      <c r="C53" s="287"/>
      <c r="D53" s="764"/>
      <c r="E53" s="764"/>
      <c r="F53" s="764"/>
      <c r="G53" s="764"/>
      <c r="H53" s="764"/>
      <c r="I53" s="764"/>
      <c r="J53" s="764"/>
      <c r="K53" s="764"/>
      <c r="L53" s="764"/>
      <c r="M53" s="764"/>
      <c r="N53" s="779"/>
      <c r="O53" s="764"/>
      <c r="P53" s="764"/>
      <c r="Q53" s="764"/>
      <c r="R53" s="764"/>
      <c r="S53" s="764"/>
      <c r="T53" s="764"/>
      <c r="U53" s="764"/>
      <c r="V53" s="764"/>
      <c r="W53" s="764"/>
      <c r="X53" s="764"/>
      <c r="Y53" s="773"/>
      <c r="Z53" s="773"/>
      <c r="AA53" s="773"/>
      <c r="AB53" s="773"/>
      <c r="AC53" s="773"/>
      <c r="AD53" s="773"/>
      <c r="AE53" s="773"/>
      <c r="AF53" s="773"/>
      <c r="AG53" s="773"/>
      <c r="AH53" s="773"/>
      <c r="AI53" s="773"/>
      <c r="AJ53" s="773"/>
      <c r="AK53" s="773"/>
      <c r="AL53" s="773"/>
      <c r="AM53" s="290"/>
    </row>
    <row r="54" spans="1:39" ht="15" outlineLevel="1">
      <c r="A54" s="519">
        <v>6</v>
      </c>
      <c r="B54" s="517"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771"/>
      <c r="Z54" s="766"/>
      <c r="AA54" s="766">
        <v>1</v>
      </c>
      <c r="AB54" s="766"/>
      <c r="AC54" s="766"/>
      <c r="AD54" s="766"/>
      <c r="AE54" s="766"/>
      <c r="AF54" s="771"/>
      <c r="AG54" s="771"/>
      <c r="AH54" s="771"/>
      <c r="AI54" s="771"/>
      <c r="AJ54" s="771"/>
      <c r="AK54" s="771"/>
      <c r="AL54" s="771"/>
      <c r="AM54" s="294">
        <f>SUM(Y54:AL54)</f>
        <v>1</v>
      </c>
    </row>
    <row r="55" spans="1:39" ht="15"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767">
        <f>Y54</f>
        <v>0</v>
      </c>
      <c r="Z55" s="767">
        <f t="shared" ref="Z55:AL55" si="5">Z54</f>
        <v>0</v>
      </c>
      <c r="AA55" s="767">
        <f t="shared" si="5"/>
        <v>1</v>
      </c>
      <c r="AB55" s="767">
        <f t="shared" si="5"/>
        <v>0</v>
      </c>
      <c r="AC55" s="767">
        <f t="shared" si="5"/>
        <v>0</v>
      </c>
      <c r="AD55" s="767">
        <f t="shared" si="5"/>
        <v>0</v>
      </c>
      <c r="AE55" s="767">
        <f t="shared" si="5"/>
        <v>0</v>
      </c>
      <c r="AF55" s="767">
        <f t="shared" si="5"/>
        <v>0</v>
      </c>
      <c r="AG55" s="767">
        <f t="shared" si="5"/>
        <v>0</v>
      </c>
      <c r="AH55" s="767">
        <f t="shared" si="5"/>
        <v>0</v>
      </c>
      <c r="AI55" s="767">
        <f t="shared" si="5"/>
        <v>0</v>
      </c>
      <c r="AJ55" s="767">
        <f t="shared" si="5"/>
        <v>0</v>
      </c>
      <c r="AK55" s="767">
        <f t="shared" si="5"/>
        <v>0</v>
      </c>
      <c r="AL55" s="767">
        <f t="shared" si="5"/>
        <v>0</v>
      </c>
      <c r="AM55" s="309"/>
    </row>
    <row r="56" spans="1:39" ht="15" outlineLevel="1">
      <c r="B56" s="308"/>
      <c r="C56" s="310"/>
      <c r="D56" s="758"/>
      <c r="E56" s="758"/>
      <c r="F56" s="758"/>
      <c r="G56" s="758"/>
      <c r="H56" s="758"/>
      <c r="I56" s="758"/>
      <c r="J56" s="758"/>
      <c r="K56" s="758"/>
      <c r="L56" s="758"/>
      <c r="M56" s="758"/>
      <c r="N56" s="758"/>
      <c r="O56" s="758"/>
      <c r="P56" s="758"/>
      <c r="Q56" s="758"/>
      <c r="R56" s="758"/>
      <c r="S56" s="758"/>
      <c r="T56" s="758"/>
      <c r="U56" s="758"/>
      <c r="V56" s="758"/>
      <c r="W56" s="758"/>
      <c r="X56" s="758"/>
      <c r="Y56" s="774"/>
      <c r="Z56" s="774"/>
      <c r="AA56" s="774"/>
      <c r="AB56" s="774"/>
      <c r="AC56" s="774"/>
      <c r="AD56" s="774"/>
      <c r="AE56" s="774"/>
      <c r="AF56" s="774"/>
      <c r="AG56" s="774"/>
      <c r="AH56" s="774"/>
      <c r="AI56" s="774"/>
      <c r="AJ56" s="774"/>
      <c r="AK56" s="774"/>
      <c r="AL56" s="774"/>
      <c r="AM56" s="311"/>
    </row>
    <row r="57" spans="1:39" ht="28.5" customHeight="1" outlineLevel="1">
      <c r="A57" s="519">
        <v>7</v>
      </c>
      <c r="B57" s="517" t="s">
        <v>100</v>
      </c>
      <c r="C57" s="289" t="s">
        <v>25</v>
      </c>
      <c r="D57" s="293">
        <v>1217787</v>
      </c>
      <c r="E57" s="293">
        <v>1217787</v>
      </c>
      <c r="F57" s="293">
        <v>1214962</v>
      </c>
      <c r="G57" s="293">
        <v>1214962</v>
      </c>
      <c r="H57" s="293">
        <v>1214962</v>
      </c>
      <c r="I57" s="293">
        <v>1214962</v>
      </c>
      <c r="J57" s="293">
        <v>1186814</v>
      </c>
      <c r="K57" s="293">
        <v>1186814</v>
      </c>
      <c r="L57" s="293">
        <v>1186814</v>
      </c>
      <c r="M57" s="293">
        <v>1095065</v>
      </c>
      <c r="N57" s="293">
        <v>12</v>
      </c>
      <c r="O57" s="293">
        <v>322</v>
      </c>
      <c r="P57" s="293">
        <v>122</v>
      </c>
      <c r="Q57" s="293">
        <v>121</v>
      </c>
      <c r="R57" s="293">
        <v>121</v>
      </c>
      <c r="S57" s="293">
        <v>121</v>
      </c>
      <c r="T57" s="293">
        <v>121</v>
      </c>
      <c r="U57" s="293">
        <v>116</v>
      </c>
      <c r="V57" s="293">
        <v>116</v>
      </c>
      <c r="W57" s="293">
        <v>116</v>
      </c>
      <c r="X57" s="293">
        <v>99</v>
      </c>
      <c r="Y57" s="786"/>
      <c r="Z57" s="786">
        <v>0.08</v>
      </c>
      <c r="AA57" s="786">
        <v>0.52</v>
      </c>
      <c r="AB57" s="766"/>
      <c r="AC57" s="786"/>
      <c r="AD57" s="766"/>
      <c r="AE57" s="766">
        <v>0.4</v>
      </c>
      <c r="AF57" s="771"/>
      <c r="AG57" s="771"/>
      <c r="AH57" s="771"/>
      <c r="AI57" s="771"/>
      <c r="AJ57" s="771"/>
      <c r="AK57" s="771"/>
      <c r="AL57" s="771"/>
      <c r="AM57" s="294">
        <f>SUM(Y57:AL57)</f>
        <v>1</v>
      </c>
    </row>
    <row r="58" spans="1:39" ht="15" outlineLevel="1">
      <c r="B58" s="292" t="s">
        <v>267</v>
      </c>
      <c r="C58" s="289" t="s">
        <v>163</v>
      </c>
      <c r="D58" s="293">
        <v>20204</v>
      </c>
      <c r="E58" s="293">
        <v>20204</v>
      </c>
      <c r="F58" s="293">
        <v>20204</v>
      </c>
      <c r="G58" s="293">
        <v>20204</v>
      </c>
      <c r="H58" s="293">
        <v>20204</v>
      </c>
      <c r="I58" s="293">
        <v>20204</v>
      </c>
      <c r="J58" s="293">
        <v>20204</v>
      </c>
      <c r="K58" s="293">
        <v>20204</v>
      </c>
      <c r="L58" s="293">
        <v>20204</v>
      </c>
      <c r="M58" s="293">
        <v>20204</v>
      </c>
      <c r="N58" s="293">
        <f>N57</f>
        <v>12</v>
      </c>
      <c r="O58" s="293">
        <v>3</v>
      </c>
      <c r="P58" s="293">
        <v>3</v>
      </c>
      <c r="Q58" s="293">
        <v>3</v>
      </c>
      <c r="R58" s="293">
        <v>3</v>
      </c>
      <c r="S58" s="293">
        <v>3</v>
      </c>
      <c r="T58" s="293">
        <v>3</v>
      </c>
      <c r="U58" s="293">
        <v>3</v>
      </c>
      <c r="V58" s="293">
        <v>3</v>
      </c>
      <c r="W58" s="293">
        <v>3</v>
      </c>
      <c r="X58" s="293">
        <v>3</v>
      </c>
      <c r="Y58" s="767">
        <f>Y57</f>
        <v>0</v>
      </c>
      <c r="Z58" s="767">
        <f>Z57</f>
        <v>0.08</v>
      </c>
      <c r="AA58" s="767">
        <f t="shared" ref="AA58:AL58" si="6">AA57</f>
        <v>0.52</v>
      </c>
      <c r="AB58" s="767">
        <f t="shared" si="6"/>
        <v>0</v>
      </c>
      <c r="AC58" s="767">
        <f t="shared" si="6"/>
        <v>0</v>
      </c>
      <c r="AD58" s="767">
        <f t="shared" si="6"/>
        <v>0</v>
      </c>
      <c r="AE58" s="767">
        <f t="shared" si="6"/>
        <v>0.4</v>
      </c>
      <c r="AF58" s="767">
        <f t="shared" si="6"/>
        <v>0</v>
      </c>
      <c r="AG58" s="767">
        <f t="shared" si="6"/>
        <v>0</v>
      </c>
      <c r="AH58" s="767">
        <f t="shared" si="6"/>
        <v>0</v>
      </c>
      <c r="AI58" s="767">
        <f t="shared" si="6"/>
        <v>0</v>
      </c>
      <c r="AJ58" s="767">
        <f t="shared" si="6"/>
        <v>0</v>
      </c>
      <c r="AK58" s="767">
        <f t="shared" si="6"/>
        <v>0</v>
      </c>
      <c r="AL58" s="767">
        <f t="shared" si="6"/>
        <v>0</v>
      </c>
      <c r="AM58" s="309"/>
    </row>
    <row r="59" spans="1:39" ht="15" outlineLevel="1">
      <c r="B59" s="312"/>
      <c r="C59" s="310"/>
      <c r="D59" s="758"/>
      <c r="E59" s="758"/>
      <c r="F59" s="758"/>
      <c r="G59" s="758"/>
      <c r="H59" s="758"/>
      <c r="I59" s="758"/>
      <c r="J59" s="758"/>
      <c r="K59" s="758"/>
      <c r="L59" s="758"/>
      <c r="M59" s="758"/>
      <c r="N59" s="758"/>
      <c r="O59" s="758"/>
      <c r="P59" s="758"/>
      <c r="Q59" s="758"/>
      <c r="R59" s="758"/>
      <c r="S59" s="758"/>
      <c r="T59" s="758"/>
      <c r="U59" s="758"/>
      <c r="V59" s="758"/>
      <c r="W59" s="758"/>
      <c r="X59" s="758"/>
      <c r="Y59" s="774"/>
      <c r="Z59" s="775"/>
      <c r="AA59" s="774"/>
      <c r="AB59" s="774"/>
      <c r="AC59" s="774"/>
      <c r="AD59" s="774"/>
      <c r="AE59" s="774"/>
      <c r="AF59" s="774"/>
      <c r="AG59" s="774"/>
      <c r="AH59" s="774"/>
      <c r="AI59" s="774"/>
      <c r="AJ59" s="774"/>
      <c r="AK59" s="774"/>
      <c r="AL59" s="774"/>
      <c r="AM59" s="311"/>
    </row>
    <row r="60" spans="1:39" ht="30" outlineLevel="1">
      <c r="A60" s="519">
        <v>8</v>
      </c>
      <c r="B60" s="517" t="s">
        <v>101</v>
      </c>
      <c r="C60" s="289" t="s">
        <v>25</v>
      </c>
      <c r="D60" s="293">
        <v>143587</v>
      </c>
      <c r="E60" s="293">
        <v>111850</v>
      </c>
      <c r="F60" s="293">
        <v>104050</v>
      </c>
      <c r="G60" s="293">
        <v>104050</v>
      </c>
      <c r="H60" s="293">
        <v>104050</v>
      </c>
      <c r="I60" s="293">
        <v>104050</v>
      </c>
      <c r="J60" s="293">
        <v>104050</v>
      </c>
      <c r="K60" s="293">
        <v>104050</v>
      </c>
      <c r="L60" s="293">
        <v>104050</v>
      </c>
      <c r="M60" s="293">
        <v>104050</v>
      </c>
      <c r="N60" s="293">
        <v>12</v>
      </c>
      <c r="O60" s="293">
        <v>32</v>
      </c>
      <c r="P60" s="293">
        <v>25</v>
      </c>
      <c r="Q60" s="293">
        <v>23</v>
      </c>
      <c r="R60" s="293">
        <v>23</v>
      </c>
      <c r="S60" s="293">
        <v>23</v>
      </c>
      <c r="T60" s="293">
        <v>23</v>
      </c>
      <c r="U60" s="293">
        <v>23</v>
      </c>
      <c r="V60" s="293">
        <v>23</v>
      </c>
      <c r="W60" s="293">
        <v>23</v>
      </c>
      <c r="X60" s="293">
        <v>23</v>
      </c>
      <c r="Y60" s="771"/>
      <c r="Z60" s="786">
        <v>1</v>
      </c>
      <c r="AA60" s="766"/>
      <c r="AB60" s="766"/>
      <c r="AC60" s="766"/>
      <c r="AD60" s="766"/>
      <c r="AE60" s="766"/>
      <c r="AF60" s="771"/>
      <c r="AG60" s="771"/>
      <c r="AH60" s="771"/>
      <c r="AI60" s="771"/>
      <c r="AJ60" s="771"/>
      <c r="AK60" s="771"/>
      <c r="AL60" s="771"/>
      <c r="AM60" s="294">
        <f>SUM(Y60:AL60)</f>
        <v>1</v>
      </c>
    </row>
    <row r="61" spans="1:39" ht="15"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767">
        <f>Y60</f>
        <v>0</v>
      </c>
      <c r="Z61" s="767">
        <f t="shared" ref="Z61:AL61" si="7">Z60</f>
        <v>1</v>
      </c>
      <c r="AA61" s="767">
        <f t="shared" si="7"/>
        <v>0</v>
      </c>
      <c r="AB61" s="767">
        <f t="shared" si="7"/>
        <v>0</v>
      </c>
      <c r="AC61" s="767">
        <f t="shared" si="7"/>
        <v>0</v>
      </c>
      <c r="AD61" s="767">
        <f t="shared" si="7"/>
        <v>0</v>
      </c>
      <c r="AE61" s="767">
        <f t="shared" si="7"/>
        <v>0</v>
      </c>
      <c r="AF61" s="767">
        <f t="shared" si="7"/>
        <v>0</v>
      </c>
      <c r="AG61" s="767">
        <f t="shared" si="7"/>
        <v>0</v>
      </c>
      <c r="AH61" s="767">
        <f t="shared" si="7"/>
        <v>0</v>
      </c>
      <c r="AI61" s="767">
        <f t="shared" si="7"/>
        <v>0</v>
      </c>
      <c r="AJ61" s="767">
        <f t="shared" si="7"/>
        <v>0</v>
      </c>
      <c r="AK61" s="767">
        <f t="shared" si="7"/>
        <v>0</v>
      </c>
      <c r="AL61" s="767">
        <f t="shared" si="7"/>
        <v>0</v>
      </c>
      <c r="AM61" s="309"/>
    </row>
    <row r="62" spans="1:39" ht="15" outlineLevel="1">
      <c r="B62" s="312"/>
      <c r="C62" s="310"/>
      <c r="D62" s="762"/>
      <c r="E62" s="762"/>
      <c r="F62" s="762"/>
      <c r="G62" s="762"/>
      <c r="H62" s="762"/>
      <c r="I62" s="762"/>
      <c r="J62" s="762"/>
      <c r="K62" s="762"/>
      <c r="L62" s="762"/>
      <c r="M62" s="762"/>
      <c r="N62" s="758"/>
      <c r="O62" s="762"/>
      <c r="P62" s="762"/>
      <c r="Q62" s="762"/>
      <c r="R62" s="762"/>
      <c r="S62" s="762"/>
      <c r="T62" s="762"/>
      <c r="U62" s="762"/>
      <c r="V62" s="762"/>
      <c r="W62" s="762"/>
      <c r="X62" s="762"/>
      <c r="Y62" s="774"/>
      <c r="Z62" s="775"/>
      <c r="AA62" s="774"/>
      <c r="AB62" s="774"/>
      <c r="AC62" s="774"/>
      <c r="AD62" s="774"/>
      <c r="AE62" s="774"/>
      <c r="AF62" s="774"/>
      <c r="AG62" s="774"/>
      <c r="AH62" s="774"/>
      <c r="AI62" s="774"/>
      <c r="AJ62" s="774"/>
      <c r="AK62" s="774"/>
      <c r="AL62" s="774"/>
      <c r="AM62" s="311"/>
    </row>
    <row r="63" spans="1:39" ht="30" outlineLevel="1">
      <c r="A63" s="519">
        <v>9</v>
      </c>
      <c r="B63" s="517"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771"/>
      <c r="Z63" s="766"/>
      <c r="AA63" s="766"/>
      <c r="AB63" s="766"/>
      <c r="AC63" s="766"/>
      <c r="AD63" s="766"/>
      <c r="AE63" s="766"/>
      <c r="AF63" s="771"/>
      <c r="AG63" s="771"/>
      <c r="AH63" s="771"/>
      <c r="AI63" s="771"/>
      <c r="AJ63" s="771"/>
      <c r="AK63" s="771"/>
      <c r="AL63" s="771"/>
      <c r="AM63" s="294">
        <f>SUM(Y63:AL63)</f>
        <v>0</v>
      </c>
    </row>
    <row r="64" spans="1:39" ht="15"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767">
        <f>Y63</f>
        <v>0</v>
      </c>
      <c r="Z64" s="767">
        <f t="shared" ref="Z64:AL64" si="8">Z63</f>
        <v>0</v>
      </c>
      <c r="AA64" s="767">
        <f t="shared" si="8"/>
        <v>0</v>
      </c>
      <c r="AB64" s="767">
        <f t="shared" si="8"/>
        <v>0</v>
      </c>
      <c r="AC64" s="767">
        <f t="shared" si="8"/>
        <v>0</v>
      </c>
      <c r="AD64" s="767">
        <f t="shared" si="8"/>
        <v>0</v>
      </c>
      <c r="AE64" s="767">
        <f t="shared" si="8"/>
        <v>0</v>
      </c>
      <c r="AF64" s="767">
        <f t="shared" si="8"/>
        <v>0</v>
      </c>
      <c r="AG64" s="767">
        <f t="shared" si="8"/>
        <v>0</v>
      </c>
      <c r="AH64" s="767">
        <f t="shared" si="8"/>
        <v>0</v>
      </c>
      <c r="AI64" s="767">
        <f t="shared" si="8"/>
        <v>0</v>
      </c>
      <c r="AJ64" s="767">
        <f t="shared" si="8"/>
        <v>0</v>
      </c>
      <c r="AK64" s="767">
        <f t="shared" si="8"/>
        <v>0</v>
      </c>
      <c r="AL64" s="767">
        <f t="shared" si="8"/>
        <v>0</v>
      </c>
      <c r="AM64" s="309"/>
    </row>
    <row r="65" spans="1:39" ht="15" outlineLevel="1">
      <c r="B65" s="312"/>
      <c r="C65" s="310"/>
      <c r="D65" s="762"/>
      <c r="E65" s="762"/>
      <c r="F65" s="762"/>
      <c r="G65" s="762"/>
      <c r="H65" s="762"/>
      <c r="I65" s="762"/>
      <c r="J65" s="762"/>
      <c r="K65" s="762"/>
      <c r="L65" s="762"/>
      <c r="M65" s="762"/>
      <c r="N65" s="758"/>
      <c r="O65" s="762"/>
      <c r="P65" s="762"/>
      <c r="Q65" s="762"/>
      <c r="R65" s="762"/>
      <c r="S65" s="762"/>
      <c r="T65" s="762"/>
      <c r="U65" s="762"/>
      <c r="V65" s="762"/>
      <c r="W65" s="762"/>
      <c r="X65" s="762"/>
      <c r="Y65" s="774"/>
      <c r="Z65" s="774"/>
      <c r="AA65" s="774"/>
      <c r="AB65" s="774"/>
      <c r="AC65" s="774"/>
      <c r="AD65" s="774"/>
      <c r="AE65" s="774"/>
      <c r="AF65" s="774"/>
      <c r="AG65" s="774"/>
      <c r="AH65" s="774"/>
      <c r="AI65" s="774"/>
      <c r="AJ65" s="774"/>
      <c r="AK65" s="774"/>
      <c r="AL65" s="774"/>
      <c r="AM65" s="311"/>
    </row>
    <row r="66" spans="1:39" ht="30" outlineLevel="1">
      <c r="A66" s="519">
        <v>10</v>
      </c>
      <c r="B66" s="517"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771"/>
      <c r="Z66" s="766"/>
      <c r="AA66" s="766"/>
      <c r="AB66" s="766"/>
      <c r="AC66" s="766"/>
      <c r="AD66" s="766"/>
      <c r="AE66" s="766"/>
      <c r="AF66" s="771"/>
      <c r="AG66" s="771"/>
      <c r="AH66" s="771"/>
      <c r="AI66" s="771"/>
      <c r="AJ66" s="771"/>
      <c r="AK66" s="771"/>
      <c r="AL66" s="771"/>
      <c r="AM66" s="294">
        <f>SUM(Y66:AL66)</f>
        <v>0</v>
      </c>
    </row>
    <row r="67" spans="1:39" ht="15"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767">
        <f>Y66</f>
        <v>0</v>
      </c>
      <c r="Z67" s="767">
        <f t="shared" ref="Z67:AL67" si="9">Z66</f>
        <v>0</v>
      </c>
      <c r="AA67" s="767">
        <f t="shared" si="9"/>
        <v>0</v>
      </c>
      <c r="AB67" s="767">
        <f t="shared" si="9"/>
        <v>0</v>
      </c>
      <c r="AC67" s="767">
        <f t="shared" si="9"/>
        <v>0</v>
      </c>
      <c r="AD67" s="767">
        <f t="shared" si="9"/>
        <v>0</v>
      </c>
      <c r="AE67" s="767">
        <f t="shared" si="9"/>
        <v>0</v>
      </c>
      <c r="AF67" s="767">
        <f t="shared" si="9"/>
        <v>0</v>
      </c>
      <c r="AG67" s="767">
        <f t="shared" si="9"/>
        <v>0</v>
      </c>
      <c r="AH67" s="767">
        <f t="shared" si="9"/>
        <v>0</v>
      </c>
      <c r="AI67" s="767">
        <f t="shared" si="9"/>
        <v>0</v>
      </c>
      <c r="AJ67" s="767">
        <f t="shared" si="9"/>
        <v>0</v>
      </c>
      <c r="AK67" s="767">
        <f t="shared" si="9"/>
        <v>0</v>
      </c>
      <c r="AL67" s="767">
        <f t="shared" si="9"/>
        <v>0</v>
      </c>
      <c r="AM67" s="309"/>
    </row>
    <row r="68" spans="1:39" ht="15" outlineLevel="1">
      <c r="B68" s="312"/>
      <c r="C68" s="310"/>
      <c r="D68" s="762"/>
      <c r="E68" s="762"/>
      <c r="F68" s="762"/>
      <c r="G68" s="762"/>
      <c r="H68" s="762"/>
      <c r="I68" s="762"/>
      <c r="J68" s="762"/>
      <c r="K68" s="762"/>
      <c r="L68" s="762"/>
      <c r="M68" s="762"/>
      <c r="N68" s="758"/>
      <c r="O68" s="762"/>
      <c r="P68" s="762"/>
      <c r="Q68" s="762"/>
      <c r="R68" s="762"/>
      <c r="S68" s="762"/>
      <c r="T68" s="762"/>
      <c r="U68" s="762"/>
      <c r="V68" s="762"/>
      <c r="W68" s="762"/>
      <c r="X68" s="762"/>
      <c r="Y68" s="774"/>
      <c r="Z68" s="775"/>
      <c r="AA68" s="774"/>
      <c r="AB68" s="774"/>
      <c r="AC68" s="774"/>
      <c r="AD68" s="774"/>
      <c r="AE68" s="774"/>
      <c r="AF68" s="774"/>
      <c r="AG68" s="774"/>
      <c r="AH68" s="774"/>
      <c r="AI68" s="774"/>
      <c r="AJ68" s="774"/>
      <c r="AK68" s="774"/>
      <c r="AL68" s="774"/>
      <c r="AM68" s="311"/>
    </row>
    <row r="69" spans="1:39" ht="15.6" outlineLevel="1">
      <c r="B69" s="286" t="s">
        <v>10</v>
      </c>
      <c r="C69" s="287"/>
      <c r="D69" s="764"/>
      <c r="E69" s="764"/>
      <c r="F69" s="764"/>
      <c r="G69" s="764"/>
      <c r="H69" s="764"/>
      <c r="I69" s="764"/>
      <c r="J69" s="764"/>
      <c r="K69" s="764"/>
      <c r="L69" s="764"/>
      <c r="M69" s="764"/>
      <c r="N69" s="779"/>
      <c r="O69" s="764"/>
      <c r="P69" s="764"/>
      <c r="Q69" s="764"/>
      <c r="R69" s="764"/>
      <c r="S69" s="764"/>
      <c r="T69" s="764"/>
      <c r="U69" s="764"/>
      <c r="V69" s="764"/>
      <c r="W69" s="764"/>
      <c r="X69" s="764"/>
      <c r="Y69" s="773"/>
      <c r="Z69" s="773"/>
      <c r="AA69" s="773"/>
      <c r="AB69" s="773"/>
      <c r="AC69" s="773"/>
      <c r="AD69" s="773"/>
      <c r="AE69" s="773"/>
      <c r="AF69" s="773"/>
      <c r="AG69" s="773"/>
      <c r="AH69" s="773"/>
      <c r="AI69" s="773"/>
      <c r="AJ69" s="773"/>
      <c r="AK69" s="773"/>
      <c r="AL69" s="773"/>
      <c r="AM69" s="290"/>
    </row>
    <row r="70" spans="1:39" ht="30" outlineLevel="1">
      <c r="A70" s="519">
        <v>11</v>
      </c>
      <c r="B70" s="517"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770"/>
      <c r="Z70" s="766"/>
      <c r="AA70" s="766"/>
      <c r="AB70" s="766"/>
      <c r="AC70" s="766"/>
      <c r="AD70" s="766"/>
      <c r="AE70" s="766"/>
      <c r="AF70" s="771"/>
      <c r="AG70" s="771"/>
      <c r="AH70" s="771"/>
      <c r="AI70" s="771"/>
      <c r="AJ70" s="771"/>
      <c r="AK70" s="771"/>
      <c r="AL70" s="771"/>
      <c r="AM70" s="294">
        <f>SUM(Y70:AL70)</f>
        <v>0</v>
      </c>
    </row>
    <row r="71" spans="1:39" ht="15"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767">
        <f>Y70</f>
        <v>0</v>
      </c>
      <c r="Z71" s="767">
        <f t="shared" ref="Z71:AL71" si="10">Z70</f>
        <v>0</v>
      </c>
      <c r="AA71" s="767">
        <f t="shared" si="10"/>
        <v>0</v>
      </c>
      <c r="AB71" s="767">
        <f t="shared" si="10"/>
        <v>0</v>
      </c>
      <c r="AC71" s="767">
        <f t="shared" si="10"/>
        <v>0</v>
      </c>
      <c r="AD71" s="767">
        <f t="shared" si="10"/>
        <v>0</v>
      </c>
      <c r="AE71" s="767">
        <f t="shared" si="10"/>
        <v>0</v>
      </c>
      <c r="AF71" s="767">
        <f t="shared" si="10"/>
        <v>0</v>
      </c>
      <c r="AG71" s="767">
        <f t="shared" si="10"/>
        <v>0</v>
      </c>
      <c r="AH71" s="767">
        <f t="shared" si="10"/>
        <v>0</v>
      </c>
      <c r="AI71" s="767">
        <f t="shared" si="10"/>
        <v>0</v>
      </c>
      <c r="AJ71" s="767">
        <f t="shared" si="10"/>
        <v>0</v>
      </c>
      <c r="AK71" s="767">
        <f t="shared" si="10"/>
        <v>0</v>
      </c>
      <c r="AL71" s="767">
        <f t="shared" si="10"/>
        <v>0</v>
      </c>
      <c r="AM71" s="295"/>
    </row>
    <row r="72" spans="1:39" ht="15" outlineLevel="1">
      <c r="B72" s="313"/>
      <c r="C72" s="303"/>
      <c r="D72" s="758"/>
      <c r="E72" s="758"/>
      <c r="F72" s="758"/>
      <c r="G72" s="758"/>
      <c r="H72" s="758"/>
      <c r="I72" s="758"/>
      <c r="J72" s="758"/>
      <c r="K72" s="758"/>
      <c r="L72" s="758"/>
      <c r="M72" s="758"/>
      <c r="N72" s="758"/>
      <c r="O72" s="758"/>
      <c r="P72" s="758"/>
      <c r="Q72" s="758"/>
      <c r="R72" s="758"/>
      <c r="S72" s="758"/>
      <c r="T72" s="758"/>
      <c r="U72" s="758"/>
      <c r="V72" s="758"/>
      <c r="W72" s="758"/>
      <c r="X72" s="758"/>
      <c r="Y72" s="768"/>
      <c r="Z72" s="783"/>
      <c r="AA72" s="783"/>
      <c r="AB72" s="783"/>
      <c r="AC72" s="783"/>
      <c r="AD72" s="783"/>
      <c r="AE72" s="783"/>
      <c r="AF72" s="783"/>
      <c r="AG72" s="783"/>
      <c r="AH72" s="783"/>
      <c r="AI72" s="783"/>
      <c r="AJ72" s="783"/>
      <c r="AK72" s="783"/>
      <c r="AL72" s="783"/>
      <c r="AM72" s="304"/>
    </row>
    <row r="73" spans="1:39" ht="30" outlineLevel="1">
      <c r="A73" s="519">
        <v>12</v>
      </c>
      <c r="B73" s="517"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766"/>
      <c r="Z73" s="766"/>
      <c r="AA73" s="766"/>
      <c r="AB73" s="766"/>
      <c r="AC73" s="766"/>
      <c r="AD73" s="766"/>
      <c r="AE73" s="766"/>
      <c r="AF73" s="771"/>
      <c r="AG73" s="771"/>
      <c r="AH73" s="771"/>
      <c r="AI73" s="771"/>
      <c r="AJ73" s="771"/>
      <c r="AK73" s="771"/>
      <c r="AL73" s="771"/>
      <c r="AM73" s="294">
        <f>SUM(Y73:AL73)</f>
        <v>0</v>
      </c>
    </row>
    <row r="74" spans="1:39" ht="15" outlineLevel="1">
      <c r="B74" s="517"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767">
        <f>Y73</f>
        <v>0</v>
      </c>
      <c r="Z74" s="767">
        <f t="shared" ref="Z74:AL74" si="11">Z73</f>
        <v>0</v>
      </c>
      <c r="AA74" s="767">
        <f t="shared" si="11"/>
        <v>0</v>
      </c>
      <c r="AB74" s="767">
        <f t="shared" si="11"/>
        <v>0</v>
      </c>
      <c r="AC74" s="767">
        <f t="shared" si="11"/>
        <v>0</v>
      </c>
      <c r="AD74" s="767">
        <f t="shared" si="11"/>
        <v>0</v>
      </c>
      <c r="AE74" s="767">
        <f t="shared" si="11"/>
        <v>0</v>
      </c>
      <c r="AF74" s="767">
        <f t="shared" si="11"/>
        <v>0</v>
      </c>
      <c r="AG74" s="767">
        <f t="shared" si="11"/>
        <v>0</v>
      </c>
      <c r="AH74" s="767">
        <f t="shared" si="11"/>
        <v>0</v>
      </c>
      <c r="AI74" s="767">
        <f t="shared" si="11"/>
        <v>0</v>
      </c>
      <c r="AJ74" s="767">
        <f t="shared" si="11"/>
        <v>0</v>
      </c>
      <c r="AK74" s="767">
        <f t="shared" si="11"/>
        <v>0</v>
      </c>
      <c r="AL74" s="767">
        <f t="shared" si="11"/>
        <v>0</v>
      </c>
      <c r="AM74" s="295"/>
    </row>
    <row r="75" spans="1:39" ht="15" outlineLevel="1">
      <c r="B75" s="517"/>
      <c r="C75" s="303"/>
      <c r="D75" s="758"/>
      <c r="E75" s="758"/>
      <c r="F75" s="758"/>
      <c r="G75" s="758"/>
      <c r="H75" s="758"/>
      <c r="I75" s="758"/>
      <c r="J75" s="758"/>
      <c r="K75" s="758"/>
      <c r="L75" s="758"/>
      <c r="M75" s="758"/>
      <c r="N75" s="758"/>
      <c r="O75" s="758"/>
      <c r="P75" s="758"/>
      <c r="Q75" s="758"/>
      <c r="R75" s="758"/>
      <c r="S75" s="758"/>
      <c r="T75" s="758"/>
      <c r="U75" s="758"/>
      <c r="V75" s="758"/>
      <c r="W75" s="758"/>
      <c r="X75" s="758"/>
      <c r="Y75" s="784"/>
      <c r="Z75" s="784"/>
      <c r="AA75" s="768"/>
      <c r="AB75" s="768"/>
      <c r="AC75" s="768"/>
      <c r="AD75" s="768"/>
      <c r="AE75" s="768"/>
      <c r="AF75" s="768"/>
      <c r="AG75" s="768"/>
      <c r="AH75" s="768"/>
      <c r="AI75" s="768"/>
      <c r="AJ75" s="768"/>
      <c r="AK75" s="768"/>
      <c r="AL75" s="768"/>
      <c r="AM75" s="304"/>
    </row>
    <row r="76" spans="1:39" ht="30" outlineLevel="1">
      <c r="A76" s="519">
        <v>13</v>
      </c>
      <c r="B76" s="517"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766"/>
      <c r="Z76" s="766"/>
      <c r="AA76" s="766"/>
      <c r="AB76" s="766"/>
      <c r="AC76" s="766"/>
      <c r="AD76" s="766"/>
      <c r="AE76" s="766"/>
      <c r="AF76" s="771"/>
      <c r="AG76" s="771"/>
      <c r="AH76" s="771"/>
      <c r="AI76" s="771"/>
      <c r="AJ76" s="771"/>
      <c r="AK76" s="771"/>
      <c r="AL76" s="771"/>
      <c r="AM76" s="294">
        <f>SUM(Y76:AL76)</f>
        <v>0</v>
      </c>
    </row>
    <row r="77" spans="1:39" ht="15" outlineLevel="1">
      <c r="B77" s="517"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767">
        <f>Y76</f>
        <v>0</v>
      </c>
      <c r="Z77" s="767">
        <f t="shared" ref="Z77:AL77" si="12">Z76</f>
        <v>0</v>
      </c>
      <c r="AA77" s="767">
        <f t="shared" si="12"/>
        <v>0</v>
      </c>
      <c r="AB77" s="767">
        <f t="shared" si="12"/>
        <v>0</v>
      </c>
      <c r="AC77" s="767">
        <f t="shared" si="12"/>
        <v>0</v>
      </c>
      <c r="AD77" s="767">
        <f t="shared" si="12"/>
        <v>0</v>
      </c>
      <c r="AE77" s="767">
        <f t="shared" si="12"/>
        <v>0</v>
      </c>
      <c r="AF77" s="767">
        <f t="shared" si="12"/>
        <v>0</v>
      </c>
      <c r="AG77" s="767">
        <f t="shared" si="12"/>
        <v>0</v>
      </c>
      <c r="AH77" s="767">
        <f t="shared" si="12"/>
        <v>0</v>
      </c>
      <c r="AI77" s="767">
        <f t="shared" si="12"/>
        <v>0</v>
      </c>
      <c r="AJ77" s="767">
        <f t="shared" si="12"/>
        <v>0</v>
      </c>
      <c r="AK77" s="767">
        <f t="shared" si="12"/>
        <v>0</v>
      </c>
      <c r="AL77" s="767">
        <f t="shared" si="12"/>
        <v>0</v>
      </c>
      <c r="AM77" s="304"/>
    </row>
    <row r="78" spans="1:39" ht="15" outlineLevel="1">
      <c r="B78" s="517"/>
      <c r="C78" s="303"/>
      <c r="D78" s="758"/>
      <c r="E78" s="758"/>
      <c r="F78" s="758"/>
      <c r="G78" s="758"/>
      <c r="H78" s="758"/>
      <c r="I78" s="758"/>
      <c r="J78" s="758"/>
      <c r="K78" s="758"/>
      <c r="L78" s="758"/>
      <c r="M78" s="758"/>
      <c r="N78" s="758"/>
      <c r="O78" s="758"/>
      <c r="P78" s="758"/>
      <c r="Q78" s="758"/>
      <c r="R78" s="758"/>
      <c r="S78" s="758"/>
      <c r="T78" s="758"/>
      <c r="U78" s="758"/>
      <c r="V78" s="758"/>
      <c r="W78" s="758"/>
      <c r="X78" s="758"/>
      <c r="Y78" s="768"/>
      <c r="Z78" s="768"/>
      <c r="AA78" s="768"/>
      <c r="AB78" s="768"/>
      <c r="AC78" s="768"/>
      <c r="AD78" s="768"/>
      <c r="AE78" s="768"/>
      <c r="AF78" s="768"/>
      <c r="AG78" s="768"/>
      <c r="AH78" s="768"/>
      <c r="AI78" s="768"/>
      <c r="AJ78" s="768"/>
      <c r="AK78" s="768"/>
      <c r="AL78" s="768"/>
      <c r="AM78" s="304"/>
    </row>
    <row r="79" spans="1:39" ht="15.6" outlineLevel="1">
      <c r="B79" s="286" t="s">
        <v>107</v>
      </c>
      <c r="C79" s="287"/>
      <c r="D79" s="779"/>
      <c r="E79" s="779"/>
      <c r="F79" s="779"/>
      <c r="G79" s="779"/>
      <c r="H79" s="779"/>
      <c r="I79" s="779"/>
      <c r="J79" s="779"/>
      <c r="K79" s="779"/>
      <c r="L79" s="779"/>
      <c r="M79" s="779"/>
      <c r="N79" s="779"/>
      <c r="O79" s="779"/>
      <c r="P79" s="764"/>
      <c r="Q79" s="764"/>
      <c r="R79" s="764"/>
      <c r="S79" s="764"/>
      <c r="T79" s="764"/>
      <c r="U79" s="764"/>
      <c r="V79" s="764"/>
      <c r="W79" s="764"/>
      <c r="X79" s="764"/>
      <c r="Y79" s="773"/>
      <c r="Z79" s="773"/>
      <c r="AA79" s="773"/>
      <c r="AB79" s="773"/>
      <c r="AC79" s="773"/>
      <c r="AD79" s="773"/>
      <c r="AE79" s="773"/>
      <c r="AF79" s="773"/>
      <c r="AG79" s="773"/>
      <c r="AH79" s="773"/>
      <c r="AI79" s="773"/>
      <c r="AJ79" s="773"/>
      <c r="AK79" s="773"/>
      <c r="AL79" s="773"/>
      <c r="AM79" s="290"/>
    </row>
    <row r="80" spans="1:39" ht="15" outlineLevel="1">
      <c r="A80" s="519">
        <v>14</v>
      </c>
      <c r="B80" s="313" t="s">
        <v>108</v>
      </c>
      <c r="C80" s="289" t="s">
        <v>25</v>
      </c>
      <c r="D80" s="293">
        <v>17069</v>
      </c>
      <c r="E80" s="293">
        <v>12340</v>
      </c>
      <c r="F80" s="293">
        <v>11424</v>
      </c>
      <c r="G80" s="293">
        <v>10507</v>
      </c>
      <c r="H80" s="293">
        <v>10507</v>
      </c>
      <c r="I80" s="293">
        <v>10507</v>
      </c>
      <c r="J80" s="293">
        <v>10392</v>
      </c>
      <c r="K80" s="293">
        <v>10392</v>
      </c>
      <c r="L80" s="293">
        <v>3352</v>
      </c>
      <c r="M80" s="293">
        <v>3352</v>
      </c>
      <c r="N80" s="293">
        <v>12</v>
      </c>
      <c r="O80" s="293">
        <v>1</v>
      </c>
      <c r="P80" s="293">
        <v>1</v>
      </c>
      <c r="Q80" s="293">
        <v>1</v>
      </c>
      <c r="R80" s="293">
        <v>1</v>
      </c>
      <c r="S80" s="293">
        <v>1</v>
      </c>
      <c r="T80" s="293">
        <v>1</v>
      </c>
      <c r="U80" s="293">
        <v>1</v>
      </c>
      <c r="V80" s="293">
        <v>1</v>
      </c>
      <c r="W80" s="293">
        <v>1</v>
      </c>
      <c r="X80" s="293">
        <v>1</v>
      </c>
      <c r="Y80" s="786">
        <v>1</v>
      </c>
      <c r="Z80" s="766"/>
      <c r="AA80" s="766"/>
      <c r="AB80" s="766"/>
      <c r="AC80" s="766"/>
      <c r="AD80" s="766"/>
      <c r="AE80" s="766"/>
      <c r="AF80" s="766"/>
      <c r="AG80" s="766"/>
      <c r="AH80" s="766"/>
      <c r="AI80" s="766"/>
      <c r="AJ80" s="766"/>
      <c r="AK80" s="766"/>
      <c r="AL80" s="766"/>
      <c r="AM80" s="294">
        <f>SUM(Y80:AL80)</f>
        <v>1</v>
      </c>
    </row>
    <row r="81" spans="1:40" ht="15"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767">
        <f>Y80</f>
        <v>1</v>
      </c>
      <c r="Z81" s="767">
        <f t="shared" ref="Z81:AC81" si="13">Z80</f>
        <v>0</v>
      </c>
      <c r="AA81" s="767">
        <f t="shared" si="13"/>
        <v>0</v>
      </c>
      <c r="AB81" s="767">
        <f t="shared" si="13"/>
        <v>0</v>
      </c>
      <c r="AC81" s="767">
        <f t="shared" si="13"/>
        <v>0</v>
      </c>
      <c r="AD81" s="767">
        <f>AD80</f>
        <v>0</v>
      </c>
      <c r="AE81" s="767">
        <f t="shared" ref="AE81:AL81" si="14">AE80</f>
        <v>0</v>
      </c>
      <c r="AF81" s="767">
        <f t="shared" si="14"/>
        <v>0</v>
      </c>
      <c r="AG81" s="767">
        <f t="shared" si="14"/>
        <v>0</v>
      </c>
      <c r="AH81" s="767">
        <f t="shared" si="14"/>
        <v>0</v>
      </c>
      <c r="AI81" s="767">
        <f t="shared" si="14"/>
        <v>0</v>
      </c>
      <c r="AJ81" s="767">
        <f t="shared" si="14"/>
        <v>0</v>
      </c>
      <c r="AK81" s="767">
        <f t="shared" si="14"/>
        <v>0</v>
      </c>
      <c r="AL81" s="767">
        <f t="shared" si="14"/>
        <v>0</v>
      </c>
      <c r="AM81" s="295"/>
    </row>
    <row r="82" spans="1:40" s="512" customFormat="1" ht="15" outlineLevel="1">
      <c r="A82" s="520"/>
      <c r="B82" s="292"/>
      <c r="C82" s="289"/>
      <c r="D82" s="758"/>
      <c r="E82" s="758"/>
      <c r="F82" s="758"/>
      <c r="G82" s="758"/>
      <c r="H82" s="758"/>
      <c r="I82" s="758"/>
      <c r="J82" s="758"/>
      <c r="K82" s="758"/>
      <c r="L82" s="758"/>
      <c r="M82" s="758"/>
      <c r="N82" s="759"/>
      <c r="O82" s="758"/>
      <c r="P82" s="758"/>
      <c r="Q82" s="758"/>
      <c r="R82" s="758"/>
      <c r="S82" s="758"/>
      <c r="T82" s="758"/>
      <c r="U82" s="758"/>
      <c r="V82" s="758"/>
      <c r="W82" s="758"/>
      <c r="X82" s="758"/>
      <c r="Y82" s="767"/>
      <c r="Z82" s="767"/>
      <c r="AA82" s="767"/>
      <c r="AB82" s="767"/>
      <c r="AC82" s="767"/>
      <c r="AD82" s="767"/>
      <c r="AE82" s="767"/>
      <c r="AF82" s="767"/>
      <c r="AG82" s="767"/>
      <c r="AH82" s="767"/>
      <c r="AI82" s="767"/>
      <c r="AJ82" s="767"/>
      <c r="AK82" s="767"/>
      <c r="AL82" s="767"/>
      <c r="AM82" s="787"/>
      <c r="AN82" s="627"/>
    </row>
    <row r="83" spans="1:40" s="307" customFormat="1" ht="15.6" outlineLevel="1">
      <c r="A83" s="520"/>
      <c r="B83" s="286" t="s">
        <v>489</v>
      </c>
      <c r="C83" s="289"/>
      <c r="D83" s="758"/>
      <c r="E83" s="758"/>
      <c r="F83" s="758"/>
      <c r="G83" s="758"/>
      <c r="H83" s="758"/>
      <c r="I83" s="758"/>
      <c r="J83" s="758"/>
      <c r="K83" s="758"/>
      <c r="L83" s="758"/>
      <c r="M83" s="758"/>
      <c r="N83" s="758"/>
      <c r="O83" s="758"/>
      <c r="P83" s="758"/>
      <c r="Q83" s="758"/>
      <c r="R83" s="758"/>
      <c r="S83" s="758"/>
      <c r="T83" s="758"/>
      <c r="U83" s="758"/>
      <c r="V83" s="758"/>
      <c r="W83" s="758"/>
      <c r="X83" s="758"/>
      <c r="Y83" s="768"/>
      <c r="Z83" s="768"/>
      <c r="AA83" s="768"/>
      <c r="AB83" s="768"/>
      <c r="AC83" s="768"/>
      <c r="AD83" s="768"/>
      <c r="AE83" s="774"/>
      <c r="AF83" s="774"/>
      <c r="AG83" s="774"/>
      <c r="AH83" s="774"/>
      <c r="AI83" s="774"/>
      <c r="AJ83" s="774"/>
      <c r="AK83" s="774"/>
      <c r="AL83" s="774"/>
      <c r="AM83" s="788"/>
      <c r="AN83" s="628"/>
    </row>
    <row r="84" spans="1:40" ht="15" outlineLevel="1">
      <c r="A84" s="519">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766"/>
      <c r="Z84" s="766"/>
      <c r="AA84" s="766"/>
      <c r="AB84" s="766"/>
      <c r="AC84" s="766"/>
      <c r="AD84" s="766"/>
      <c r="AE84" s="766"/>
      <c r="AF84" s="766"/>
      <c r="AG84" s="766"/>
      <c r="AH84" s="766"/>
      <c r="AI84" s="766"/>
      <c r="AJ84" s="766"/>
      <c r="AK84" s="766"/>
      <c r="AL84" s="766"/>
      <c r="AM84" s="294">
        <f>SUM(Y84:AL84)</f>
        <v>0</v>
      </c>
    </row>
    <row r="85" spans="1:40" ht="15"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767">
        <f>Y84</f>
        <v>0</v>
      </c>
      <c r="Z85" s="767">
        <f t="shared" ref="Z85:AC85" si="15">Z84</f>
        <v>0</v>
      </c>
      <c r="AA85" s="767">
        <f t="shared" si="15"/>
        <v>0</v>
      </c>
      <c r="AB85" s="767">
        <f t="shared" si="15"/>
        <v>0</v>
      </c>
      <c r="AC85" s="767">
        <f t="shared" si="15"/>
        <v>0</v>
      </c>
      <c r="AD85" s="767">
        <f>AD84</f>
        <v>0</v>
      </c>
      <c r="AE85" s="767">
        <f t="shared" ref="AE85:AL85" si="16">AE84</f>
        <v>0</v>
      </c>
      <c r="AF85" s="767">
        <f t="shared" si="16"/>
        <v>0</v>
      </c>
      <c r="AG85" s="767">
        <f t="shared" si="16"/>
        <v>0</v>
      </c>
      <c r="AH85" s="767">
        <f t="shared" si="16"/>
        <v>0</v>
      </c>
      <c r="AI85" s="767">
        <f t="shared" si="16"/>
        <v>0</v>
      </c>
      <c r="AJ85" s="767">
        <f t="shared" si="16"/>
        <v>0</v>
      </c>
      <c r="AK85" s="767">
        <f t="shared" si="16"/>
        <v>0</v>
      </c>
      <c r="AL85" s="767">
        <f t="shared" si="16"/>
        <v>0</v>
      </c>
      <c r="AM85" s="295"/>
    </row>
    <row r="86" spans="1:40" ht="15" outlineLevel="1">
      <c r="B86" s="313"/>
      <c r="C86" s="303"/>
      <c r="D86" s="758"/>
      <c r="E86" s="758"/>
      <c r="F86" s="758"/>
      <c r="G86" s="758"/>
      <c r="H86" s="758"/>
      <c r="I86" s="758"/>
      <c r="J86" s="758"/>
      <c r="K86" s="758"/>
      <c r="L86" s="758"/>
      <c r="M86" s="758"/>
      <c r="N86" s="758"/>
      <c r="O86" s="758"/>
      <c r="P86" s="758"/>
      <c r="Q86" s="758"/>
      <c r="R86" s="758"/>
      <c r="S86" s="758"/>
      <c r="T86" s="758"/>
      <c r="U86" s="758"/>
      <c r="V86" s="758"/>
      <c r="W86" s="758"/>
      <c r="X86" s="758"/>
      <c r="Y86" s="768"/>
      <c r="Z86" s="768"/>
      <c r="AA86" s="768"/>
      <c r="AB86" s="768"/>
      <c r="AC86" s="768"/>
      <c r="AD86" s="768"/>
      <c r="AE86" s="768"/>
      <c r="AF86" s="768"/>
      <c r="AG86" s="768"/>
      <c r="AH86" s="768"/>
      <c r="AI86" s="768"/>
      <c r="AJ86" s="768"/>
      <c r="AK86" s="768"/>
      <c r="AL86" s="768"/>
      <c r="AM86" s="304"/>
    </row>
    <row r="87" spans="1:40" s="281" customFormat="1" ht="15" outlineLevel="1">
      <c r="A87" s="519">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766"/>
      <c r="Z87" s="766"/>
      <c r="AA87" s="766"/>
      <c r="AB87" s="766"/>
      <c r="AC87" s="766"/>
      <c r="AD87" s="766"/>
      <c r="AE87" s="766"/>
      <c r="AF87" s="766"/>
      <c r="AG87" s="766"/>
      <c r="AH87" s="766"/>
      <c r="AI87" s="766"/>
      <c r="AJ87" s="766"/>
      <c r="AK87" s="766"/>
      <c r="AL87" s="766"/>
      <c r="AM87" s="294">
        <f>SUM(Y87:AL87)</f>
        <v>0</v>
      </c>
    </row>
    <row r="88" spans="1:40" s="281" customFormat="1" ht="15" outlineLevel="1">
      <c r="A88" s="519"/>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767">
        <f>Y87</f>
        <v>0</v>
      </c>
      <c r="Z88" s="767">
        <f t="shared" ref="Z88:AC88" si="17">Z87</f>
        <v>0</v>
      </c>
      <c r="AA88" s="767">
        <f t="shared" si="17"/>
        <v>0</v>
      </c>
      <c r="AB88" s="767">
        <f t="shared" si="17"/>
        <v>0</v>
      </c>
      <c r="AC88" s="767">
        <f t="shared" si="17"/>
        <v>0</v>
      </c>
      <c r="AD88" s="767">
        <f>AD87</f>
        <v>0</v>
      </c>
      <c r="AE88" s="767">
        <f t="shared" ref="AE88:AL88" si="18">AE87</f>
        <v>0</v>
      </c>
      <c r="AF88" s="767">
        <f t="shared" si="18"/>
        <v>0</v>
      </c>
      <c r="AG88" s="767">
        <f t="shared" si="18"/>
        <v>0</v>
      </c>
      <c r="AH88" s="767">
        <f t="shared" si="18"/>
        <v>0</v>
      </c>
      <c r="AI88" s="767">
        <f t="shared" si="18"/>
        <v>0</v>
      </c>
      <c r="AJ88" s="767">
        <f t="shared" si="18"/>
        <v>0</v>
      </c>
      <c r="AK88" s="767">
        <f t="shared" si="18"/>
        <v>0</v>
      </c>
      <c r="AL88" s="767">
        <f t="shared" si="18"/>
        <v>0</v>
      </c>
      <c r="AM88" s="295"/>
    </row>
    <row r="89" spans="1:40" s="281" customFormat="1" ht="15" outlineLevel="1">
      <c r="A89" s="519"/>
      <c r="B89" s="322"/>
      <c r="C89" s="289"/>
      <c r="D89" s="758"/>
      <c r="E89" s="758"/>
      <c r="F89" s="758"/>
      <c r="G89" s="758"/>
      <c r="H89" s="758"/>
      <c r="I89" s="758"/>
      <c r="J89" s="758"/>
      <c r="K89" s="758"/>
      <c r="L89" s="758"/>
      <c r="M89" s="758"/>
      <c r="N89" s="758"/>
      <c r="O89" s="758"/>
      <c r="P89" s="758"/>
      <c r="Q89" s="758"/>
      <c r="R89" s="758"/>
      <c r="S89" s="758"/>
      <c r="T89" s="758"/>
      <c r="U89" s="758"/>
      <c r="V89" s="758"/>
      <c r="W89" s="758"/>
      <c r="X89" s="758"/>
      <c r="Y89" s="768"/>
      <c r="Z89" s="768"/>
      <c r="AA89" s="768"/>
      <c r="AB89" s="768"/>
      <c r="AC89" s="768"/>
      <c r="AD89" s="768"/>
      <c r="AE89" s="774"/>
      <c r="AF89" s="774"/>
      <c r="AG89" s="774"/>
      <c r="AH89" s="774"/>
      <c r="AI89" s="774"/>
      <c r="AJ89" s="774"/>
      <c r="AK89" s="774"/>
      <c r="AL89" s="774"/>
      <c r="AM89" s="311"/>
    </row>
    <row r="90" spans="1:40" ht="15.6" outlineLevel="1">
      <c r="B90" s="516" t="s">
        <v>495</v>
      </c>
      <c r="C90" s="318"/>
      <c r="D90" s="779"/>
      <c r="E90" s="764"/>
      <c r="F90" s="764"/>
      <c r="G90" s="764"/>
      <c r="H90" s="764"/>
      <c r="I90" s="764"/>
      <c r="J90" s="764"/>
      <c r="K90" s="764"/>
      <c r="L90" s="764"/>
      <c r="M90" s="764"/>
      <c r="N90" s="779"/>
      <c r="O90" s="764"/>
      <c r="P90" s="764"/>
      <c r="Q90" s="764"/>
      <c r="R90" s="764"/>
      <c r="S90" s="764"/>
      <c r="T90" s="764"/>
      <c r="U90" s="764"/>
      <c r="V90" s="764"/>
      <c r="W90" s="764"/>
      <c r="X90" s="764"/>
      <c r="Y90" s="773"/>
      <c r="Z90" s="773"/>
      <c r="AA90" s="773"/>
      <c r="AB90" s="773"/>
      <c r="AC90" s="773"/>
      <c r="AD90" s="773"/>
      <c r="AE90" s="773"/>
      <c r="AF90" s="773"/>
      <c r="AG90" s="773"/>
      <c r="AH90" s="773"/>
      <c r="AI90" s="773"/>
      <c r="AJ90" s="773"/>
      <c r="AK90" s="773"/>
      <c r="AL90" s="773"/>
      <c r="AM90" s="290"/>
    </row>
    <row r="91" spans="1:40" ht="15" outlineLevel="1">
      <c r="A91" s="519">
        <v>17</v>
      </c>
      <c r="B91" s="517"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770"/>
      <c r="Z91" s="766"/>
      <c r="AA91" s="766"/>
      <c r="AB91" s="766"/>
      <c r="AC91" s="766"/>
      <c r="AD91" s="766"/>
      <c r="AE91" s="766"/>
      <c r="AF91" s="771"/>
      <c r="AG91" s="771"/>
      <c r="AH91" s="771"/>
      <c r="AI91" s="771"/>
      <c r="AJ91" s="771"/>
      <c r="AK91" s="771"/>
      <c r="AL91" s="771"/>
      <c r="AM91" s="294">
        <f>SUM(Y91:AL91)</f>
        <v>0</v>
      </c>
    </row>
    <row r="92" spans="1:40" ht="15"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767">
        <f>Y91</f>
        <v>0</v>
      </c>
      <c r="Z92" s="767">
        <f t="shared" ref="Z92:AL92" si="19">Z91</f>
        <v>0</v>
      </c>
      <c r="AA92" s="767">
        <f t="shared" si="19"/>
        <v>0</v>
      </c>
      <c r="AB92" s="767">
        <f t="shared" si="19"/>
        <v>0</v>
      </c>
      <c r="AC92" s="767">
        <f t="shared" si="19"/>
        <v>0</v>
      </c>
      <c r="AD92" s="767">
        <f t="shared" si="19"/>
        <v>0</v>
      </c>
      <c r="AE92" s="767">
        <f t="shared" si="19"/>
        <v>0</v>
      </c>
      <c r="AF92" s="767">
        <f t="shared" si="19"/>
        <v>0</v>
      </c>
      <c r="AG92" s="767">
        <f t="shared" si="19"/>
        <v>0</v>
      </c>
      <c r="AH92" s="767">
        <f t="shared" si="19"/>
        <v>0</v>
      </c>
      <c r="AI92" s="767">
        <f t="shared" si="19"/>
        <v>0</v>
      </c>
      <c r="AJ92" s="767">
        <f t="shared" si="19"/>
        <v>0</v>
      </c>
      <c r="AK92" s="767">
        <f t="shared" si="19"/>
        <v>0</v>
      </c>
      <c r="AL92" s="767">
        <f t="shared" si="19"/>
        <v>0</v>
      </c>
      <c r="AM92" s="304"/>
    </row>
    <row r="93" spans="1:40" ht="15" outlineLevel="1">
      <c r="B93" s="292"/>
      <c r="C93" s="289"/>
      <c r="D93" s="758"/>
      <c r="E93" s="758"/>
      <c r="F93" s="758"/>
      <c r="G93" s="758"/>
      <c r="H93" s="758"/>
      <c r="I93" s="758"/>
      <c r="J93" s="758"/>
      <c r="K93" s="758"/>
      <c r="L93" s="758"/>
      <c r="M93" s="758"/>
      <c r="N93" s="758"/>
      <c r="O93" s="758"/>
      <c r="P93" s="758"/>
      <c r="Q93" s="758"/>
      <c r="R93" s="758"/>
      <c r="S93" s="758"/>
      <c r="T93" s="758"/>
      <c r="U93" s="758"/>
      <c r="V93" s="758"/>
      <c r="W93" s="758"/>
      <c r="X93" s="758"/>
      <c r="Y93" s="784"/>
      <c r="Z93" s="789"/>
      <c r="AA93" s="789"/>
      <c r="AB93" s="789"/>
      <c r="AC93" s="789"/>
      <c r="AD93" s="789"/>
      <c r="AE93" s="789"/>
      <c r="AF93" s="789"/>
      <c r="AG93" s="789"/>
      <c r="AH93" s="789"/>
      <c r="AI93" s="789"/>
      <c r="AJ93" s="789"/>
      <c r="AK93" s="789"/>
      <c r="AL93" s="789"/>
      <c r="AM93" s="304"/>
    </row>
    <row r="94" spans="1:40" ht="15" outlineLevel="1">
      <c r="A94" s="519">
        <v>18</v>
      </c>
      <c r="B94" s="517"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770"/>
      <c r="Z94" s="766"/>
      <c r="AA94" s="766"/>
      <c r="AB94" s="766"/>
      <c r="AC94" s="766"/>
      <c r="AD94" s="766"/>
      <c r="AE94" s="766"/>
      <c r="AF94" s="771"/>
      <c r="AG94" s="771"/>
      <c r="AH94" s="771"/>
      <c r="AI94" s="771"/>
      <c r="AJ94" s="771"/>
      <c r="AK94" s="771"/>
      <c r="AL94" s="771"/>
      <c r="AM94" s="294">
        <f>SUM(Y94:AL94)</f>
        <v>0</v>
      </c>
    </row>
    <row r="95" spans="1:40" ht="15"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767">
        <f>Y94</f>
        <v>0</v>
      </c>
      <c r="Z95" s="767">
        <f t="shared" ref="Z95:AL95" si="20">Z94</f>
        <v>0</v>
      </c>
      <c r="AA95" s="767">
        <f t="shared" si="20"/>
        <v>0</v>
      </c>
      <c r="AB95" s="767">
        <f t="shared" si="20"/>
        <v>0</v>
      </c>
      <c r="AC95" s="767">
        <f t="shared" si="20"/>
        <v>0</v>
      </c>
      <c r="AD95" s="767">
        <f t="shared" si="20"/>
        <v>0</v>
      </c>
      <c r="AE95" s="767">
        <f t="shared" si="20"/>
        <v>0</v>
      </c>
      <c r="AF95" s="767">
        <f t="shared" si="20"/>
        <v>0</v>
      </c>
      <c r="AG95" s="767">
        <f t="shared" si="20"/>
        <v>0</v>
      </c>
      <c r="AH95" s="767">
        <f t="shared" si="20"/>
        <v>0</v>
      </c>
      <c r="AI95" s="767">
        <f t="shared" si="20"/>
        <v>0</v>
      </c>
      <c r="AJ95" s="767">
        <f t="shared" si="20"/>
        <v>0</v>
      </c>
      <c r="AK95" s="767">
        <f t="shared" si="20"/>
        <v>0</v>
      </c>
      <c r="AL95" s="767">
        <f t="shared" si="20"/>
        <v>0</v>
      </c>
      <c r="AM95" s="304"/>
    </row>
    <row r="96" spans="1:40" ht="15" outlineLevel="1">
      <c r="B96" s="320"/>
      <c r="C96" s="289"/>
      <c r="D96" s="758"/>
      <c r="E96" s="758"/>
      <c r="F96" s="758"/>
      <c r="G96" s="758"/>
      <c r="H96" s="758"/>
      <c r="I96" s="758"/>
      <c r="J96" s="758"/>
      <c r="K96" s="758"/>
      <c r="L96" s="758"/>
      <c r="M96" s="758"/>
      <c r="N96" s="758"/>
      <c r="O96" s="758"/>
      <c r="P96" s="758"/>
      <c r="Q96" s="758"/>
      <c r="R96" s="758"/>
      <c r="S96" s="758"/>
      <c r="T96" s="758"/>
      <c r="U96" s="758"/>
      <c r="V96" s="758"/>
      <c r="W96" s="758"/>
      <c r="X96" s="758"/>
      <c r="Y96" s="781"/>
      <c r="Z96" s="782"/>
      <c r="AA96" s="782"/>
      <c r="AB96" s="782"/>
      <c r="AC96" s="782"/>
      <c r="AD96" s="782"/>
      <c r="AE96" s="782"/>
      <c r="AF96" s="782"/>
      <c r="AG96" s="782"/>
      <c r="AH96" s="782"/>
      <c r="AI96" s="782"/>
      <c r="AJ96" s="782"/>
      <c r="AK96" s="782"/>
      <c r="AL96" s="782"/>
      <c r="AM96" s="295"/>
    </row>
    <row r="97" spans="1:39" ht="15" outlineLevel="1">
      <c r="A97" s="519">
        <v>19</v>
      </c>
      <c r="B97" s="517"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770"/>
      <c r="Z97" s="766"/>
      <c r="AA97" s="766"/>
      <c r="AB97" s="766"/>
      <c r="AC97" s="766"/>
      <c r="AD97" s="766"/>
      <c r="AE97" s="766"/>
      <c r="AF97" s="771"/>
      <c r="AG97" s="771"/>
      <c r="AH97" s="771"/>
      <c r="AI97" s="771"/>
      <c r="AJ97" s="771"/>
      <c r="AK97" s="771"/>
      <c r="AL97" s="771"/>
      <c r="AM97" s="294">
        <f>SUM(Y97:AL97)</f>
        <v>0</v>
      </c>
    </row>
    <row r="98" spans="1:39" ht="15"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767">
        <f>Y97</f>
        <v>0</v>
      </c>
      <c r="Z98" s="767">
        <f t="shared" ref="Z98:AL98" si="21">Z97</f>
        <v>0</v>
      </c>
      <c r="AA98" s="767">
        <f t="shared" si="21"/>
        <v>0</v>
      </c>
      <c r="AB98" s="767">
        <f t="shared" si="21"/>
        <v>0</v>
      </c>
      <c r="AC98" s="767">
        <f t="shared" si="21"/>
        <v>0</v>
      </c>
      <c r="AD98" s="767">
        <f t="shared" si="21"/>
        <v>0</v>
      </c>
      <c r="AE98" s="767">
        <f t="shared" si="21"/>
        <v>0</v>
      </c>
      <c r="AF98" s="767">
        <f t="shared" si="21"/>
        <v>0</v>
      </c>
      <c r="AG98" s="767">
        <f t="shared" si="21"/>
        <v>0</v>
      </c>
      <c r="AH98" s="767">
        <f t="shared" si="21"/>
        <v>0</v>
      </c>
      <c r="AI98" s="767">
        <f t="shared" si="21"/>
        <v>0</v>
      </c>
      <c r="AJ98" s="767">
        <f t="shared" si="21"/>
        <v>0</v>
      </c>
      <c r="AK98" s="767">
        <f t="shared" si="21"/>
        <v>0</v>
      </c>
      <c r="AL98" s="767">
        <f t="shared" si="21"/>
        <v>0</v>
      </c>
      <c r="AM98" s="295"/>
    </row>
    <row r="99" spans="1:39" ht="15" outlineLevel="1">
      <c r="B99" s="320"/>
      <c r="C99" s="289"/>
      <c r="D99" s="758"/>
      <c r="E99" s="758"/>
      <c r="F99" s="758"/>
      <c r="G99" s="758"/>
      <c r="H99" s="758"/>
      <c r="I99" s="758"/>
      <c r="J99" s="758"/>
      <c r="K99" s="758"/>
      <c r="L99" s="758"/>
      <c r="M99" s="758"/>
      <c r="N99" s="758"/>
      <c r="O99" s="758"/>
      <c r="P99" s="758"/>
      <c r="Q99" s="758"/>
      <c r="R99" s="758"/>
      <c r="S99" s="758"/>
      <c r="T99" s="758"/>
      <c r="U99" s="758"/>
      <c r="V99" s="758"/>
      <c r="W99" s="758"/>
      <c r="X99" s="758"/>
      <c r="Y99" s="768"/>
      <c r="Z99" s="768"/>
      <c r="AA99" s="768"/>
      <c r="AB99" s="768"/>
      <c r="AC99" s="768"/>
      <c r="AD99" s="768"/>
      <c r="AE99" s="768"/>
      <c r="AF99" s="768"/>
      <c r="AG99" s="768"/>
      <c r="AH99" s="768"/>
      <c r="AI99" s="768"/>
      <c r="AJ99" s="768"/>
      <c r="AK99" s="768"/>
      <c r="AL99" s="768"/>
      <c r="AM99" s="304"/>
    </row>
    <row r="100" spans="1:39" ht="15" outlineLevel="1">
      <c r="A100" s="519">
        <v>20</v>
      </c>
      <c r="B100" s="517"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770"/>
      <c r="Z100" s="766"/>
      <c r="AA100" s="766"/>
      <c r="AB100" s="766"/>
      <c r="AC100" s="766"/>
      <c r="AD100" s="766"/>
      <c r="AE100" s="766"/>
      <c r="AF100" s="771"/>
      <c r="AG100" s="771"/>
      <c r="AH100" s="771"/>
      <c r="AI100" s="771"/>
      <c r="AJ100" s="771"/>
      <c r="AK100" s="771"/>
      <c r="AL100" s="771"/>
      <c r="AM100" s="294">
        <f>SUM(Y100:AL100)</f>
        <v>0</v>
      </c>
    </row>
    <row r="101" spans="1:39" ht="15"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767">
        <f t="shared" ref="Y101:AL101" si="22">Y100</f>
        <v>0</v>
      </c>
      <c r="Z101" s="767">
        <f t="shared" si="22"/>
        <v>0</v>
      </c>
      <c r="AA101" s="767">
        <f t="shared" si="22"/>
        <v>0</v>
      </c>
      <c r="AB101" s="767">
        <f t="shared" si="22"/>
        <v>0</v>
      </c>
      <c r="AC101" s="767">
        <f t="shared" si="22"/>
        <v>0</v>
      </c>
      <c r="AD101" s="767">
        <f t="shared" si="22"/>
        <v>0</v>
      </c>
      <c r="AE101" s="767">
        <f t="shared" si="22"/>
        <v>0</v>
      </c>
      <c r="AF101" s="767">
        <f t="shared" si="22"/>
        <v>0</v>
      </c>
      <c r="AG101" s="767">
        <f t="shared" si="22"/>
        <v>0</v>
      </c>
      <c r="AH101" s="767">
        <f t="shared" si="22"/>
        <v>0</v>
      </c>
      <c r="AI101" s="767">
        <f t="shared" si="22"/>
        <v>0</v>
      </c>
      <c r="AJ101" s="767">
        <f t="shared" si="22"/>
        <v>0</v>
      </c>
      <c r="AK101" s="767">
        <f t="shared" si="22"/>
        <v>0</v>
      </c>
      <c r="AL101" s="767">
        <f t="shared" si="22"/>
        <v>0</v>
      </c>
      <c r="AM101" s="304"/>
    </row>
    <row r="102" spans="1:39" ht="15.6" outlineLevel="1">
      <c r="B102" s="321"/>
      <c r="C102" s="298"/>
      <c r="D102" s="758"/>
      <c r="E102" s="758"/>
      <c r="F102" s="758"/>
      <c r="G102" s="758"/>
      <c r="H102" s="758"/>
      <c r="I102" s="758"/>
      <c r="J102" s="758"/>
      <c r="K102" s="758"/>
      <c r="L102" s="758"/>
      <c r="M102" s="758"/>
      <c r="N102" s="763"/>
      <c r="O102" s="758"/>
      <c r="P102" s="758"/>
      <c r="Q102" s="758"/>
      <c r="R102" s="758"/>
      <c r="S102" s="758"/>
      <c r="T102" s="758"/>
      <c r="U102" s="758"/>
      <c r="V102" s="758"/>
      <c r="W102" s="758"/>
      <c r="X102" s="758"/>
      <c r="Y102" s="768"/>
      <c r="Z102" s="768"/>
      <c r="AA102" s="768"/>
      <c r="AB102" s="768"/>
      <c r="AC102" s="768"/>
      <c r="AD102" s="768"/>
      <c r="AE102" s="768"/>
      <c r="AF102" s="768"/>
      <c r="AG102" s="768"/>
      <c r="AH102" s="768"/>
      <c r="AI102" s="768"/>
      <c r="AJ102" s="768"/>
      <c r="AK102" s="768"/>
      <c r="AL102" s="768"/>
      <c r="AM102" s="304"/>
    </row>
    <row r="103" spans="1:39" ht="15.6" outlineLevel="1">
      <c r="B103" s="515"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6"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ht="15" outlineLevel="1">
      <c r="A105" s="519">
        <v>21</v>
      </c>
      <c r="B105" s="517"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0"/>
      <c r="Z105" s="408"/>
      <c r="AA105" s="408"/>
      <c r="AB105" s="408"/>
      <c r="AC105" s="408"/>
      <c r="AD105" s="408"/>
      <c r="AE105" s="408"/>
      <c r="AF105" s="408"/>
      <c r="AG105" s="408"/>
      <c r="AH105" s="408"/>
      <c r="AI105" s="408"/>
      <c r="AJ105" s="408"/>
      <c r="AK105" s="408"/>
      <c r="AL105" s="408"/>
      <c r="AM105" s="294">
        <f>SUM(Y105:AL105)</f>
        <v>0</v>
      </c>
    </row>
    <row r="106" spans="1:39" ht="15"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23">Z105</f>
        <v>0</v>
      </c>
      <c r="AA106" s="409">
        <f t="shared" ref="AA106" si="24">AA105</f>
        <v>0</v>
      </c>
      <c r="AB106" s="409">
        <f t="shared" ref="AB106" si="25">AB105</f>
        <v>0</v>
      </c>
      <c r="AC106" s="409">
        <f t="shared" ref="AC106" si="26">AC105</f>
        <v>0</v>
      </c>
      <c r="AD106" s="409">
        <f t="shared" ref="AD106" si="27">AD105</f>
        <v>0</v>
      </c>
      <c r="AE106" s="409">
        <f t="shared" ref="AE106" si="28">AE105</f>
        <v>0</v>
      </c>
      <c r="AF106" s="409">
        <f t="shared" ref="AF106" si="29">AF105</f>
        <v>0</v>
      </c>
      <c r="AG106" s="409">
        <f t="shared" ref="AG106" si="30">AG105</f>
        <v>0</v>
      </c>
      <c r="AH106" s="409">
        <f t="shared" ref="AH106" si="31">AH105</f>
        <v>0</v>
      </c>
      <c r="AI106" s="409">
        <f t="shared" ref="AI106" si="32">AI105</f>
        <v>0</v>
      </c>
      <c r="AJ106" s="409">
        <f t="shared" ref="AJ106" si="33">AJ105</f>
        <v>0</v>
      </c>
      <c r="AK106" s="409">
        <f t="shared" ref="AK106" si="34">AK105</f>
        <v>0</v>
      </c>
      <c r="AL106" s="409">
        <f t="shared" ref="AL106" si="35">AL105</f>
        <v>0</v>
      </c>
      <c r="AM106" s="304"/>
    </row>
    <row r="107" spans="1:39" ht="1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0"/>
      <c r="Z108" s="408"/>
      <c r="AA108" s="408"/>
      <c r="AB108" s="408"/>
      <c r="AC108" s="408"/>
      <c r="AD108" s="408"/>
      <c r="AE108" s="408"/>
      <c r="AF108" s="408"/>
      <c r="AG108" s="408"/>
      <c r="AH108" s="408"/>
      <c r="AI108" s="408"/>
      <c r="AJ108" s="408"/>
      <c r="AK108" s="408"/>
      <c r="AL108" s="408"/>
      <c r="AM108" s="294">
        <f>SUM(Y108:AL108)</f>
        <v>0</v>
      </c>
    </row>
    <row r="109" spans="1:39" ht="15"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36">Z108</f>
        <v>0</v>
      </c>
      <c r="AA109" s="409">
        <f t="shared" ref="AA109" si="37">AA108</f>
        <v>0</v>
      </c>
      <c r="AB109" s="409">
        <f t="shared" ref="AB109" si="38">AB108</f>
        <v>0</v>
      </c>
      <c r="AC109" s="409">
        <f t="shared" ref="AC109" si="39">AC108</f>
        <v>0</v>
      </c>
      <c r="AD109" s="409">
        <f t="shared" ref="AD109" si="40">AD108</f>
        <v>0</v>
      </c>
      <c r="AE109" s="409">
        <f t="shared" ref="AE109" si="41">AE108</f>
        <v>0</v>
      </c>
      <c r="AF109" s="409">
        <f t="shared" ref="AF109" si="42">AF108</f>
        <v>0</v>
      </c>
      <c r="AG109" s="409">
        <f t="shared" ref="AG109" si="43">AG108</f>
        <v>0</v>
      </c>
      <c r="AH109" s="409">
        <f t="shared" ref="AH109" si="44">AH108</f>
        <v>0</v>
      </c>
      <c r="AI109" s="409">
        <f t="shared" ref="AI109" si="45">AI108</f>
        <v>0</v>
      </c>
      <c r="AJ109" s="409">
        <f t="shared" ref="AJ109" si="46">AJ108</f>
        <v>0</v>
      </c>
      <c r="AK109" s="409">
        <f t="shared" ref="AK109" si="47">AK108</f>
        <v>0</v>
      </c>
      <c r="AL109" s="409">
        <f t="shared" ref="AL109" si="48">AL108</f>
        <v>0</v>
      </c>
      <c r="AM109" s="304"/>
    </row>
    <row r="110" spans="1:39" ht="1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ht="15"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49">Z111</f>
        <v>0</v>
      </c>
      <c r="AA112" s="409">
        <f t="shared" ref="AA112" si="50">AA111</f>
        <v>0</v>
      </c>
      <c r="AB112" s="409">
        <f t="shared" ref="AB112" si="51">AB111</f>
        <v>0</v>
      </c>
      <c r="AC112" s="409">
        <f t="shared" ref="AC112" si="52">AC111</f>
        <v>0</v>
      </c>
      <c r="AD112" s="409">
        <f t="shared" ref="AD112" si="53">AD111</f>
        <v>0</v>
      </c>
      <c r="AE112" s="409">
        <f t="shared" ref="AE112" si="54">AE111</f>
        <v>0</v>
      </c>
      <c r="AF112" s="409">
        <f t="shared" ref="AF112" si="55">AF111</f>
        <v>0</v>
      </c>
      <c r="AG112" s="409">
        <f t="shared" ref="AG112" si="56">AG111</f>
        <v>0</v>
      </c>
      <c r="AH112" s="409">
        <f t="shared" ref="AH112" si="57">AH111</f>
        <v>0</v>
      </c>
      <c r="AI112" s="409">
        <f t="shared" ref="AI112" si="58">AI111</f>
        <v>0</v>
      </c>
      <c r="AJ112" s="409">
        <f t="shared" ref="AJ112" si="59">AJ111</f>
        <v>0</v>
      </c>
      <c r="AK112" s="409">
        <f t="shared" ref="AK112" si="60">AK111</f>
        <v>0</v>
      </c>
      <c r="AL112" s="409">
        <f t="shared" ref="AL112" si="61">AL111</f>
        <v>0</v>
      </c>
      <c r="AM112" s="304"/>
    </row>
    <row r="113" spans="1:39" ht="1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15" outlineLevel="1">
      <c r="A114" s="519">
        <v>24</v>
      </c>
      <c r="B114" s="517"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ht="15"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62">Z114</f>
        <v>0</v>
      </c>
      <c r="AA115" s="409">
        <f t="shared" ref="AA115" si="63">AA114</f>
        <v>0</v>
      </c>
      <c r="AB115" s="409">
        <f t="shared" ref="AB115" si="64">AB114</f>
        <v>0</v>
      </c>
      <c r="AC115" s="409">
        <f t="shared" ref="AC115" si="65">AC114</f>
        <v>0</v>
      </c>
      <c r="AD115" s="409">
        <f t="shared" ref="AD115" si="66">AD114</f>
        <v>0</v>
      </c>
      <c r="AE115" s="409">
        <f t="shared" ref="AE115" si="67">AE114</f>
        <v>0</v>
      </c>
      <c r="AF115" s="409">
        <f t="shared" ref="AF115" si="68">AF114</f>
        <v>0</v>
      </c>
      <c r="AG115" s="409">
        <f t="shared" ref="AG115" si="69">AG114</f>
        <v>0</v>
      </c>
      <c r="AH115" s="409">
        <f t="shared" ref="AH115" si="70">AH114</f>
        <v>0</v>
      </c>
      <c r="AI115" s="409">
        <f t="shared" ref="AI115" si="71">AI114</f>
        <v>0</v>
      </c>
      <c r="AJ115" s="409">
        <f t="shared" ref="AJ115" si="72">AJ114</f>
        <v>0</v>
      </c>
      <c r="AK115" s="409">
        <f t="shared" ref="AK115" si="73">AK114</f>
        <v>0</v>
      </c>
      <c r="AL115" s="409">
        <f t="shared" ref="AL115" si="74">AL114</f>
        <v>0</v>
      </c>
      <c r="AM115" s="304"/>
    </row>
    <row r="116" spans="1:39" ht="1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6"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ht="15" outlineLevel="1">
      <c r="A118" s="519">
        <v>25</v>
      </c>
      <c r="B118" s="517"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ht="15"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75">Z118</f>
        <v>0</v>
      </c>
      <c r="AA119" s="409">
        <f t="shared" ref="AA119" si="76">AA118</f>
        <v>0</v>
      </c>
      <c r="AB119" s="409">
        <f t="shared" ref="AB119" si="77">AB118</f>
        <v>0</v>
      </c>
      <c r="AC119" s="409">
        <f t="shared" ref="AC119" si="78">AC118</f>
        <v>0</v>
      </c>
      <c r="AD119" s="409">
        <f t="shared" ref="AD119" si="79">AD118</f>
        <v>0</v>
      </c>
      <c r="AE119" s="409">
        <f t="shared" ref="AE119" si="80">AE118</f>
        <v>0</v>
      </c>
      <c r="AF119" s="409">
        <f t="shared" ref="AF119" si="81">AF118</f>
        <v>0</v>
      </c>
      <c r="AG119" s="409">
        <f t="shared" ref="AG119" si="82">AG118</f>
        <v>0</v>
      </c>
      <c r="AH119" s="409">
        <f t="shared" ref="AH119" si="83">AH118</f>
        <v>0</v>
      </c>
      <c r="AI119" s="409">
        <f t="shared" ref="AI119" si="84">AI118</f>
        <v>0</v>
      </c>
      <c r="AJ119" s="409">
        <f t="shared" ref="AJ119" si="85">AJ118</f>
        <v>0</v>
      </c>
      <c r="AK119" s="409">
        <f t="shared" ref="AK119" si="86">AK118</f>
        <v>0</v>
      </c>
      <c r="AL119" s="409">
        <f t="shared" ref="AL119" si="87">AL118</f>
        <v>0</v>
      </c>
      <c r="AM119" s="304"/>
    </row>
    <row r="120" spans="1:39" ht="1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ht="15" outlineLevel="1">
      <c r="A121" s="519">
        <v>26</v>
      </c>
      <c r="B121" s="51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0"/>
      <c r="AA121" s="530"/>
      <c r="AB121" s="408"/>
      <c r="AC121" s="530"/>
      <c r="AD121" s="408"/>
      <c r="AE121" s="408"/>
      <c r="AF121" s="413"/>
      <c r="AG121" s="413"/>
      <c r="AH121" s="413"/>
      <c r="AI121" s="413"/>
      <c r="AJ121" s="413"/>
      <c r="AK121" s="413"/>
      <c r="AL121" s="413"/>
      <c r="AM121" s="294">
        <f>SUM(Y121:AL121)</f>
        <v>0</v>
      </c>
    </row>
    <row r="122" spans="1:39" ht="15"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88">Z121</f>
        <v>0</v>
      </c>
      <c r="AA122" s="409">
        <f t="shared" ref="AA122" si="89">AA121</f>
        <v>0</v>
      </c>
      <c r="AB122" s="409">
        <f t="shared" ref="AB122" si="90">AB121</f>
        <v>0</v>
      </c>
      <c r="AC122" s="409">
        <f t="shared" ref="AC122" si="91">AC121</f>
        <v>0</v>
      </c>
      <c r="AD122" s="409">
        <f t="shared" ref="AD122" si="92">AD121</f>
        <v>0</v>
      </c>
      <c r="AE122" s="409">
        <f t="shared" ref="AE122" si="93">AE121</f>
        <v>0</v>
      </c>
      <c r="AF122" s="409">
        <f t="shared" ref="AF122" si="94">AF121</f>
        <v>0</v>
      </c>
      <c r="AG122" s="409">
        <f t="shared" ref="AG122" si="95">AG121</f>
        <v>0</v>
      </c>
      <c r="AH122" s="409">
        <f t="shared" ref="AH122" si="96">AH121</f>
        <v>0</v>
      </c>
      <c r="AI122" s="409">
        <f t="shared" ref="AI122" si="97">AI121</f>
        <v>0</v>
      </c>
      <c r="AJ122" s="409">
        <f t="shared" ref="AJ122" si="98">AJ121</f>
        <v>0</v>
      </c>
      <c r="AK122" s="409">
        <f t="shared" ref="AK122" si="99">AK121</f>
        <v>0</v>
      </c>
      <c r="AL122" s="409">
        <f t="shared" ref="AL122" si="100">AL121</f>
        <v>0</v>
      </c>
      <c r="AM122" s="304"/>
    </row>
    <row r="123" spans="1:39" ht="1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ht="15"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101">Z124</f>
        <v>0</v>
      </c>
      <c r="AA125" s="409">
        <f t="shared" ref="AA125" si="102">AA124</f>
        <v>0</v>
      </c>
      <c r="AB125" s="409">
        <f t="shared" ref="AB125" si="103">AB124</f>
        <v>0</v>
      </c>
      <c r="AC125" s="409">
        <f t="shared" ref="AC125" si="104">AC124</f>
        <v>0</v>
      </c>
      <c r="AD125" s="409">
        <f t="shared" ref="AD125" si="105">AD124</f>
        <v>0</v>
      </c>
      <c r="AE125" s="409">
        <f t="shared" ref="AE125" si="106">AE124</f>
        <v>0</v>
      </c>
      <c r="AF125" s="409">
        <f t="shared" ref="AF125" si="107">AF124</f>
        <v>0</v>
      </c>
      <c r="AG125" s="409">
        <f t="shared" ref="AG125" si="108">AG124</f>
        <v>0</v>
      </c>
      <c r="AH125" s="409">
        <f t="shared" ref="AH125" si="109">AH124</f>
        <v>0</v>
      </c>
      <c r="AI125" s="409">
        <f t="shared" ref="AI125" si="110">AI124</f>
        <v>0</v>
      </c>
      <c r="AJ125" s="409">
        <f t="shared" ref="AJ125" si="111">AJ124</f>
        <v>0</v>
      </c>
      <c r="AK125" s="409">
        <f t="shared" ref="AK125" si="112">AK124</f>
        <v>0</v>
      </c>
      <c r="AL125" s="409">
        <f t="shared" ref="AL125" si="113">AL124</f>
        <v>0</v>
      </c>
      <c r="AM125" s="304"/>
    </row>
    <row r="126" spans="1:39" ht="15"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ht="15"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114">Z127</f>
        <v>0</v>
      </c>
      <c r="AA128" s="409">
        <f t="shared" ref="AA128" si="115">AA127</f>
        <v>0</v>
      </c>
      <c r="AB128" s="409">
        <f t="shared" ref="AB128" si="116">AB127</f>
        <v>0</v>
      </c>
      <c r="AC128" s="409">
        <f t="shared" ref="AC128" si="117">AC127</f>
        <v>0</v>
      </c>
      <c r="AD128" s="409">
        <f t="shared" ref="AD128" si="118">AD127</f>
        <v>0</v>
      </c>
      <c r="AE128" s="409">
        <f t="shared" ref="AE128" si="119">AE127</f>
        <v>0</v>
      </c>
      <c r="AF128" s="409">
        <f t="shared" ref="AF128" si="120">AF127</f>
        <v>0</v>
      </c>
      <c r="AG128" s="409">
        <f t="shared" ref="AG128" si="121">AG127</f>
        <v>0</v>
      </c>
      <c r="AH128" s="409">
        <f t="shared" ref="AH128" si="122">AH127</f>
        <v>0</v>
      </c>
      <c r="AI128" s="409">
        <f t="shared" ref="AI128" si="123">AI127</f>
        <v>0</v>
      </c>
      <c r="AJ128" s="409">
        <f t="shared" ref="AJ128" si="124">AJ127</f>
        <v>0</v>
      </c>
      <c r="AK128" s="409">
        <f t="shared" ref="AK128" si="125">AK127</f>
        <v>0</v>
      </c>
      <c r="AL128" s="409">
        <f t="shared" ref="AL128" si="126">AL127</f>
        <v>0</v>
      </c>
      <c r="AM128" s="304"/>
    </row>
    <row r="129" spans="1:39" ht="15"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ht="15"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127">Z130</f>
        <v>0</v>
      </c>
      <c r="AA131" s="409">
        <f t="shared" ref="AA131" si="128">AA130</f>
        <v>0</v>
      </c>
      <c r="AB131" s="409">
        <f t="shared" ref="AB131" si="129">AB130</f>
        <v>0</v>
      </c>
      <c r="AC131" s="409">
        <f t="shared" ref="AC131" si="130">AC130</f>
        <v>0</v>
      </c>
      <c r="AD131" s="409">
        <f t="shared" ref="AD131" si="131">AD130</f>
        <v>0</v>
      </c>
      <c r="AE131" s="409">
        <f t="shared" ref="AE131" si="132">AE130</f>
        <v>0</v>
      </c>
      <c r="AF131" s="409">
        <f t="shared" ref="AF131" si="133">AF130</f>
        <v>0</v>
      </c>
      <c r="AG131" s="409">
        <f t="shared" ref="AG131" si="134">AG130</f>
        <v>0</v>
      </c>
      <c r="AH131" s="409">
        <f t="shared" ref="AH131" si="135">AH130</f>
        <v>0</v>
      </c>
      <c r="AI131" s="409">
        <f t="shared" ref="AI131" si="136">AI130</f>
        <v>0</v>
      </c>
      <c r="AJ131" s="409">
        <f t="shared" ref="AJ131" si="137">AJ130</f>
        <v>0</v>
      </c>
      <c r="AK131" s="409">
        <f t="shared" ref="AK131" si="138">AK130</f>
        <v>0</v>
      </c>
      <c r="AL131" s="409">
        <f t="shared" ref="AL131" si="139">AL130</f>
        <v>0</v>
      </c>
      <c r="AM131" s="304"/>
    </row>
    <row r="132" spans="1:39" ht="15"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ht="15"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140">Z133</f>
        <v>0</v>
      </c>
      <c r="AA134" s="409">
        <f t="shared" ref="AA134" si="141">AA133</f>
        <v>0</v>
      </c>
      <c r="AB134" s="409">
        <f t="shared" ref="AB134" si="142">AB133</f>
        <v>0</v>
      </c>
      <c r="AC134" s="409">
        <f t="shared" ref="AC134" si="143">AC133</f>
        <v>0</v>
      </c>
      <c r="AD134" s="409">
        <f t="shared" ref="AD134" si="144">AD133</f>
        <v>0</v>
      </c>
      <c r="AE134" s="409">
        <f t="shared" ref="AE134" si="145">AE133</f>
        <v>0</v>
      </c>
      <c r="AF134" s="409">
        <f t="shared" ref="AF134" si="146">AF133</f>
        <v>0</v>
      </c>
      <c r="AG134" s="409">
        <f t="shared" ref="AG134" si="147">AG133</f>
        <v>0</v>
      </c>
      <c r="AH134" s="409">
        <f t="shared" ref="AH134" si="148">AH133</f>
        <v>0</v>
      </c>
      <c r="AI134" s="409">
        <f t="shared" ref="AI134" si="149">AI133</f>
        <v>0</v>
      </c>
      <c r="AJ134" s="409">
        <f t="shared" ref="AJ134" si="150">AJ133</f>
        <v>0</v>
      </c>
      <c r="AK134" s="409">
        <f t="shared" ref="AK134" si="151">AK133</f>
        <v>0</v>
      </c>
      <c r="AL134" s="409">
        <f t="shared" ref="AL134" si="152">AL133</f>
        <v>0</v>
      </c>
      <c r="AM134" s="304"/>
    </row>
    <row r="135" spans="1:39" ht="15"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ht="15"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153">Z136</f>
        <v>0</v>
      </c>
      <c r="AA137" s="409">
        <f t="shared" ref="AA137" si="154">AA136</f>
        <v>0</v>
      </c>
      <c r="AB137" s="409">
        <f t="shared" ref="AB137" si="155">AB136</f>
        <v>0</v>
      </c>
      <c r="AC137" s="409">
        <f t="shared" ref="AC137" si="156">AC136</f>
        <v>0</v>
      </c>
      <c r="AD137" s="409">
        <f t="shared" ref="AD137" si="157">AD136</f>
        <v>0</v>
      </c>
      <c r="AE137" s="409">
        <f t="shared" ref="AE137" si="158">AE136</f>
        <v>0</v>
      </c>
      <c r="AF137" s="409">
        <f t="shared" ref="AF137" si="159">AF136</f>
        <v>0</v>
      </c>
      <c r="AG137" s="409">
        <f t="shared" ref="AG137" si="160">AG136</f>
        <v>0</v>
      </c>
      <c r="AH137" s="409">
        <f t="shared" ref="AH137" si="161">AH136</f>
        <v>0</v>
      </c>
      <c r="AI137" s="409">
        <f t="shared" ref="AI137" si="162">AI136</f>
        <v>0</v>
      </c>
      <c r="AJ137" s="409">
        <f t="shared" ref="AJ137" si="163">AJ136</f>
        <v>0</v>
      </c>
      <c r="AK137" s="409">
        <f t="shared" ref="AK137" si="164">AK136</f>
        <v>0</v>
      </c>
      <c r="AL137" s="409">
        <f t="shared" ref="AL137" si="165">AL136</f>
        <v>0</v>
      </c>
      <c r="AM137" s="304"/>
    </row>
    <row r="138" spans="1:39" ht="15"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ht="15"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166">Z139</f>
        <v>0</v>
      </c>
      <c r="AA140" s="409">
        <f t="shared" ref="AA140" si="167">AA139</f>
        <v>0</v>
      </c>
      <c r="AB140" s="409">
        <f t="shared" ref="AB140" si="168">AB139</f>
        <v>0</v>
      </c>
      <c r="AC140" s="409">
        <f t="shared" ref="AC140" si="169">AC139</f>
        <v>0</v>
      </c>
      <c r="AD140" s="409">
        <f t="shared" ref="AD140" si="170">AD139</f>
        <v>0</v>
      </c>
      <c r="AE140" s="409">
        <f t="shared" ref="AE140" si="171">AE139</f>
        <v>0</v>
      </c>
      <c r="AF140" s="409">
        <f t="shared" ref="AF140" si="172">AF139</f>
        <v>0</v>
      </c>
      <c r="AG140" s="409">
        <f t="shared" ref="AG140" si="173">AG139</f>
        <v>0</v>
      </c>
      <c r="AH140" s="409">
        <f t="shared" ref="AH140" si="174">AH139</f>
        <v>0</v>
      </c>
      <c r="AI140" s="409">
        <f t="shared" ref="AI140" si="175">AI139</f>
        <v>0</v>
      </c>
      <c r="AJ140" s="409">
        <f t="shared" ref="AJ140" si="176">AJ139</f>
        <v>0</v>
      </c>
      <c r="AK140" s="409">
        <f t="shared" ref="AK140" si="177">AK139</f>
        <v>0</v>
      </c>
      <c r="AL140" s="409">
        <f t="shared" ref="AL140" si="178">AL139</f>
        <v>0</v>
      </c>
      <c r="AM140" s="304"/>
    </row>
    <row r="141" spans="1:39" ht="15"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6"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ht="15" outlineLevel="1">
      <c r="A143" s="519">
        <v>33</v>
      </c>
      <c r="B143" s="517"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ht="15"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179">Z143</f>
        <v>0</v>
      </c>
      <c r="AA144" s="409">
        <f t="shared" ref="AA144" si="180">AA143</f>
        <v>0</v>
      </c>
      <c r="AB144" s="409">
        <f t="shared" ref="AB144" si="181">AB143</f>
        <v>0</v>
      </c>
      <c r="AC144" s="409">
        <f t="shared" ref="AC144" si="182">AC143</f>
        <v>0</v>
      </c>
      <c r="AD144" s="409">
        <f t="shared" ref="AD144" si="183">AD143</f>
        <v>0</v>
      </c>
      <c r="AE144" s="409">
        <f t="shared" ref="AE144" si="184">AE143</f>
        <v>0</v>
      </c>
      <c r="AF144" s="409">
        <f t="shared" ref="AF144" si="185">AF143</f>
        <v>0</v>
      </c>
      <c r="AG144" s="409">
        <f t="shared" ref="AG144" si="186">AG143</f>
        <v>0</v>
      </c>
      <c r="AH144" s="409">
        <f t="shared" ref="AH144" si="187">AH143</f>
        <v>0</v>
      </c>
      <c r="AI144" s="409">
        <f t="shared" ref="AI144" si="188">AI143</f>
        <v>0</v>
      </c>
      <c r="AJ144" s="409">
        <f t="shared" ref="AJ144" si="189">AJ143</f>
        <v>0</v>
      </c>
      <c r="AK144" s="409">
        <f t="shared" ref="AK144" si="190">AK143</f>
        <v>0</v>
      </c>
      <c r="AL144" s="409">
        <f t="shared" ref="AL144" si="191">AL143</f>
        <v>0</v>
      </c>
      <c r="AM144" s="304"/>
    </row>
    <row r="145" spans="1:39" ht="15"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ht="15" outlineLevel="1">
      <c r="A146" s="519">
        <v>34</v>
      </c>
      <c r="B146" s="517"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ht="15"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192">Z146</f>
        <v>0</v>
      </c>
      <c r="AA147" s="409">
        <f t="shared" ref="AA147" si="193">AA146</f>
        <v>0</v>
      </c>
      <c r="AB147" s="409">
        <f t="shared" ref="AB147" si="194">AB146</f>
        <v>0</v>
      </c>
      <c r="AC147" s="409">
        <f t="shared" ref="AC147" si="195">AC146</f>
        <v>0</v>
      </c>
      <c r="AD147" s="409">
        <f t="shared" ref="AD147" si="196">AD146</f>
        <v>0</v>
      </c>
      <c r="AE147" s="409">
        <f t="shared" ref="AE147" si="197">AE146</f>
        <v>0</v>
      </c>
      <c r="AF147" s="409">
        <f t="shared" ref="AF147" si="198">AF146</f>
        <v>0</v>
      </c>
      <c r="AG147" s="409">
        <f t="shared" ref="AG147" si="199">AG146</f>
        <v>0</v>
      </c>
      <c r="AH147" s="409">
        <f t="shared" ref="AH147" si="200">AH146</f>
        <v>0</v>
      </c>
      <c r="AI147" s="409">
        <f t="shared" ref="AI147" si="201">AI146</f>
        <v>0</v>
      </c>
      <c r="AJ147" s="409">
        <f t="shared" ref="AJ147" si="202">AJ146</f>
        <v>0</v>
      </c>
      <c r="AK147" s="409">
        <f t="shared" ref="AK147" si="203">AK146</f>
        <v>0</v>
      </c>
      <c r="AL147" s="409">
        <f t="shared" ref="AL147" si="204">AL146</f>
        <v>0</v>
      </c>
      <c r="AM147" s="304"/>
    </row>
    <row r="148" spans="1:39" ht="15"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ht="15" outlineLevel="1">
      <c r="A149" s="519">
        <v>35</v>
      </c>
      <c r="B149" s="517"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ht="15"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205">Z149</f>
        <v>0</v>
      </c>
      <c r="AA150" s="409">
        <f t="shared" ref="AA150" si="206">AA149</f>
        <v>0</v>
      </c>
      <c r="AB150" s="409">
        <f t="shared" ref="AB150" si="207">AB149</f>
        <v>0</v>
      </c>
      <c r="AC150" s="409">
        <f t="shared" ref="AC150" si="208">AC149</f>
        <v>0</v>
      </c>
      <c r="AD150" s="409">
        <f t="shared" ref="AD150" si="209">AD149</f>
        <v>0</v>
      </c>
      <c r="AE150" s="409">
        <f t="shared" ref="AE150" si="210">AE149</f>
        <v>0</v>
      </c>
      <c r="AF150" s="409">
        <f t="shared" ref="AF150" si="211">AF149</f>
        <v>0</v>
      </c>
      <c r="AG150" s="409">
        <f t="shared" ref="AG150" si="212">AG149</f>
        <v>0</v>
      </c>
      <c r="AH150" s="409">
        <f t="shared" ref="AH150" si="213">AH149</f>
        <v>0</v>
      </c>
      <c r="AI150" s="409">
        <f t="shared" ref="AI150" si="214">AI149</f>
        <v>0</v>
      </c>
      <c r="AJ150" s="409">
        <f t="shared" ref="AJ150" si="215">AJ149</f>
        <v>0</v>
      </c>
      <c r="AK150" s="409">
        <f t="shared" ref="AK150" si="216">AK149</f>
        <v>0</v>
      </c>
      <c r="AL150" s="409">
        <f t="shared" ref="AL150" si="217">AL149</f>
        <v>0</v>
      </c>
      <c r="AM150" s="304"/>
    </row>
    <row r="151" spans="1:39" ht="15"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6"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t="15"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218">Z153</f>
        <v>0</v>
      </c>
      <c r="AA154" s="409">
        <f t="shared" ref="AA154" si="219">AA153</f>
        <v>0</v>
      </c>
      <c r="AB154" s="409">
        <f t="shared" ref="AB154" si="220">AB153</f>
        <v>0</v>
      </c>
      <c r="AC154" s="409">
        <f t="shared" ref="AC154" si="221">AC153</f>
        <v>0</v>
      </c>
      <c r="AD154" s="409">
        <f t="shared" ref="AD154" si="222">AD153</f>
        <v>0</v>
      </c>
      <c r="AE154" s="409">
        <f t="shared" ref="AE154" si="223">AE153</f>
        <v>0</v>
      </c>
      <c r="AF154" s="409">
        <f t="shared" ref="AF154" si="224">AF153</f>
        <v>0</v>
      </c>
      <c r="AG154" s="409">
        <f t="shared" ref="AG154" si="225">AG153</f>
        <v>0</v>
      </c>
      <c r="AH154" s="409">
        <f t="shared" ref="AH154" si="226">AH153</f>
        <v>0</v>
      </c>
      <c r="AI154" s="409">
        <f t="shared" ref="AI154" si="227">AI153</f>
        <v>0</v>
      </c>
      <c r="AJ154" s="409">
        <f t="shared" ref="AJ154" si="228">AJ153</f>
        <v>0</v>
      </c>
      <c r="AK154" s="409">
        <f t="shared" ref="AK154" si="229">AK153</f>
        <v>0</v>
      </c>
      <c r="AL154" s="409">
        <f t="shared" ref="AL154" si="230">AL153</f>
        <v>0</v>
      </c>
      <c r="AM154" s="304"/>
    </row>
    <row r="155" spans="1:39" ht="15"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t="15"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231">Z156</f>
        <v>0</v>
      </c>
      <c r="AA157" s="409">
        <f t="shared" ref="AA157" si="232">AA156</f>
        <v>0</v>
      </c>
      <c r="AB157" s="409">
        <f t="shared" ref="AB157" si="233">AB156</f>
        <v>0</v>
      </c>
      <c r="AC157" s="409">
        <f t="shared" ref="AC157" si="234">AC156</f>
        <v>0</v>
      </c>
      <c r="AD157" s="409">
        <f t="shared" ref="AD157" si="235">AD156</f>
        <v>0</v>
      </c>
      <c r="AE157" s="409">
        <f t="shared" ref="AE157" si="236">AE156</f>
        <v>0</v>
      </c>
      <c r="AF157" s="409">
        <f t="shared" ref="AF157" si="237">AF156</f>
        <v>0</v>
      </c>
      <c r="AG157" s="409">
        <f t="shared" ref="AG157" si="238">AG156</f>
        <v>0</v>
      </c>
      <c r="AH157" s="409">
        <f t="shared" ref="AH157" si="239">AH156</f>
        <v>0</v>
      </c>
      <c r="AI157" s="409">
        <f t="shared" ref="AI157" si="240">AI156</f>
        <v>0</v>
      </c>
      <c r="AJ157" s="409">
        <f t="shared" ref="AJ157" si="241">AJ156</f>
        <v>0</v>
      </c>
      <c r="AK157" s="409">
        <f t="shared" ref="AK157" si="242">AK156</f>
        <v>0</v>
      </c>
      <c r="AL157" s="409">
        <f t="shared" ref="AL157" si="243">AL156</f>
        <v>0</v>
      </c>
      <c r="AM157" s="304"/>
    </row>
    <row r="158" spans="1:39" ht="15"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t="15"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t="15"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244">Z159</f>
        <v>0</v>
      </c>
      <c r="AA160" s="409">
        <f t="shared" ref="AA160" si="245">AA159</f>
        <v>0</v>
      </c>
      <c r="AB160" s="409">
        <f t="shared" ref="AB160" si="246">AB159</f>
        <v>0</v>
      </c>
      <c r="AC160" s="409">
        <f t="shared" ref="AC160" si="247">AC159</f>
        <v>0</v>
      </c>
      <c r="AD160" s="409">
        <f t="shared" ref="AD160" si="248">AD159</f>
        <v>0</v>
      </c>
      <c r="AE160" s="409">
        <f t="shared" ref="AE160" si="249">AE159</f>
        <v>0</v>
      </c>
      <c r="AF160" s="409">
        <f t="shared" ref="AF160" si="250">AF159</f>
        <v>0</v>
      </c>
      <c r="AG160" s="409">
        <f t="shared" ref="AG160" si="251">AG159</f>
        <v>0</v>
      </c>
      <c r="AH160" s="409">
        <f t="shared" ref="AH160" si="252">AH159</f>
        <v>0</v>
      </c>
      <c r="AI160" s="409">
        <f t="shared" ref="AI160" si="253">AI159</f>
        <v>0</v>
      </c>
      <c r="AJ160" s="409">
        <f t="shared" ref="AJ160" si="254">AJ159</f>
        <v>0</v>
      </c>
      <c r="AK160" s="409">
        <f t="shared" ref="AK160" si="255">AK159</f>
        <v>0</v>
      </c>
      <c r="AL160" s="409">
        <f t="shared" ref="AL160" si="256">AL159</f>
        <v>0</v>
      </c>
      <c r="AM160" s="304"/>
    </row>
    <row r="161" spans="1:39" ht="15"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t="15"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257">Z162</f>
        <v>0</v>
      </c>
      <c r="AA163" s="409">
        <f t="shared" ref="AA163" si="258">AA162</f>
        <v>0</v>
      </c>
      <c r="AB163" s="409">
        <f t="shared" ref="AB163" si="259">AB162</f>
        <v>0</v>
      </c>
      <c r="AC163" s="409">
        <f t="shared" ref="AC163" si="260">AC162</f>
        <v>0</v>
      </c>
      <c r="AD163" s="409">
        <f t="shared" ref="AD163" si="261">AD162</f>
        <v>0</v>
      </c>
      <c r="AE163" s="409">
        <f t="shared" ref="AE163" si="262">AE162</f>
        <v>0</v>
      </c>
      <c r="AF163" s="409">
        <f t="shared" ref="AF163" si="263">AF162</f>
        <v>0</v>
      </c>
      <c r="AG163" s="409">
        <f t="shared" ref="AG163" si="264">AG162</f>
        <v>0</v>
      </c>
      <c r="AH163" s="409">
        <f t="shared" ref="AH163" si="265">AH162</f>
        <v>0</v>
      </c>
      <c r="AI163" s="409">
        <f t="shared" ref="AI163" si="266">AI162</f>
        <v>0</v>
      </c>
      <c r="AJ163" s="409">
        <f t="shared" ref="AJ163" si="267">AJ162</f>
        <v>0</v>
      </c>
      <c r="AK163" s="409">
        <f t="shared" ref="AK163" si="268">AK162</f>
        <v>0</v>
      </c>
      <c r="AL163" s="409">
        <f t="shared" ref="AL163" si="269">AL162</f>
        <v>0</v>
      </c>
      <c r="AM163" s="304"/>
    </row>
    <row r="164" spans="1:39" ht="15"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t="15"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270">Z165</f>
        <v>0</v>
      </c>
      <c r="AA166" s="409">
        <f t="shared" ref="AA166" si="271">AA165</f>
        <v>0</v>
      </c>
      <c r="AB166" s="409">
        <f t="shared" ref="AB166" si="272">AB165</f>
        <v>0</v>
      </c>
      <c r="AC166" s="409">
        <f t="shared" ref="AC166" si="273">AC165</f>
        <v>0</v>
      </c>
      <c r="AD166" s="409">
        <f t="shared" ref="AD166" si="274">AD165</f>
        <v>0</v>
      </c>
      <c r="AE166" s="409">
        <f t="shared" ref="AE166" si="275">AE165</f>
        <v>0</v>
      </c>
      <c r="AF166" s="409">
        <f t="shared" ref="AF166" si="276">AF165</f>
        <v>0</v>
      </c>
      <c r="AG166" s="409">
        <f t="shared" ref="AG166" si="277">AG165</f>
        <v>0</v>
      </c>
      <c r="AH166" s="409">
        <f t="shared" ref="AH166" si="278">AH165</f>
        <v>0</v>
      </c>
      <c r="AI166" s="409">
        <f t="shared" ref="AI166" si="279">AI165</f>
        <v>0</v>
      </c>
      <c r="AJ166" s="409">
        <f t="shared" ref="AJ166" si="280">AJ165</f>
        <v>0</v>
      </c>
      <c r="AK166" s="409">
        <f t="shared" ref="AK166" si="281">AK165</f>
        <v>0</v>
      </c>
      <c r="AL166" s="409">
        <f t="shared" ref="AL166" si="282">AL165</f>
        <v>0</v>
      </c>
      <c r="AM166" s="304"/>
    </row>
    <row r="167" spans="1:39" ht="15"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t="15"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283">Z168</f>
        <v>0</v>
      </c>
      <c r="AA169" s="409">
        <f t="shared" ref="AA169" si="284">AA168</f>
        <v>0</v>
      </c>
      <c r="AB169" s="409">
        <f t="shared" ref="AB169" si="285">AB168</f>
        <v>0</v>
      </c>
      <c r="AC169" s="409">
        <f t="shared" ref="AC169" si="286">AC168</f>
        <v>0</v>
      </c>
      <c r="AD169" s="409">
        <f t="shared" ref="AD169" si="287">AD168</f>
        <v>0</v>
      </c>
      <c r="AE169" s="409">
        <f t="shared" ref="AE169" si="288">AE168</f>
        <v>0</v>
      </c>
      <c r="AF169" s="409">
        <f t="shared" ref="AF169" si="289">AF168</f>
        <v>0</v>
      </c>
      <c r="AG169" s="409">
        <f t="shared" ref="AG169" si="290">AG168</f>
        <v>0</v>
      </c>
      <c r="AH169" s="409">
        <f t="shared" ref="AH169" si="291">AH168</f>
        <v>0</v>
      </c>
      <c r="AI169" s="409">
        <f t="shared" ref="AI169" si="292">AI168</f>
        <v>0</v>
      </c>
      <c r="AJ169" s="409">
        <f t="shared" ref="AJ169" si="293">AJ168</f>
        <v>0</v>
      </c>
      <c r="AK169" s="409">
        <f t="shared" ref="AK169" si="294">AK168</f>
        <v>0</v>
      </c>
      <c r="AL169" s="409">
        <f t="shared" ref="AL169" si="295">AL168</f>
        <v>0</v>
      </c>
      <c r="AM169" s="304"/>
    </row>
    <row r="170" spans="1:39" ht="15"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30"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t="15" outlineLevel="1">
      <c r="B172" s="292" t="s">
        <v>267</v>
      </c>
      <c r="C172" s="289" t="s">
        <v>163</v>
      </c>
      <c r="D172" s="293"/>
      <c r="E172" s="293"/>
      <c r="F172" s="293"/>
      <c r="G172" s="293"/>
      <c r="H172" s="293"/>
      <c r="I172" s="293"/>
      <c r="J172" s="293"/>
      <c r="K172" s="293"/>
      <c r="L172" s="293"/>
      <c r="M172" s="293"/>
      <c r="N172" s="465"/>
      <c r="O172" s="293"/>
      <c r="P172" s="293"/>
      <c r="Q172" s="293"/>
      <c r="R172" s="293"/>
      <c r="S172" s="293"/>
      <c r="T172" s="293"/>
      <c r="U172" s="293"/>
      <c r="V172" s="293"/>
      <c r="W172" s="293"/>
      <c r="X172" s="293"/>
      <c r="Y172" s="409">
        <f>Y171</f>
        <v>0</v>
      </c>
      <c r="Z172" s="409">
        <f t="shared" ref="Z172" si="296">Z171</f>
        <v>0</v>
      </c>
      <c r="AA172" s="409">
        <f t="shared" ref="AA172" si="297">AA171</f>
        <v>0</v>
      </c>
      <c r="AB172" s="409">
        <f t="shared" ref="AB172" si="298">AB171</f>
        <v>0</v>
      </c>
      <c r="AC172" s="409">
        <f t="shared" ref="AC172" si="299">AC171</f>
        <v>0</v>
      </c>
      <c r="AD172" s="409">
        <f t="shared" ref="AD172" si="300">AD171</f>
        <v>0</v>
      </c>
      <c r="AE172" s="409">
        <f t="shared" ref="AE172" si="301">AE171</f>
        <v>0</v>
      </c>
      <c r="AF172" s="409">
        <f t="shared" ref="AF172" si="302">AF171</f>
        <v>0</v>
      </c>
      <c r="AG172" s="409">
        <f t="shared" ref="AG172" si="303">AG171</f>
        <v>0</v>
      </c>
      <c r="AH172" s="409">
        <f t="shared" ref="AH172" si="304">AH171</f>
        <v>0</v>
      </c>
      <c r="AI172" s="409">
        <f t="shared" ref="AI172" si="305">AI171</f>
        <v>0</v>
      </c>
      <c r="AJ172" s="409">
        <f t="shared" ref="AJ172" si="306">AJ171</f>
        <v>0</v>
      </c>
      <c r="AK172" s="409">
        <f t="shared" ref="AK172" si="307">AK171</f>
        <v>0</v>
      </c>
      <c r="AL172" s="409">
        <f t="shared" ref="AL172" si="308">AL171</f>
        <v>0</v>
      </c>
      <c r="AM172" s="304"/>
    </row>
    <row r="173" spans="1:39" ht="15"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15"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t="15"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309">Z174</f>
        <v>0</v>
      </c>
      <c r="AA175" s="409">
        <f t="shared" ref="AA175" si="310">AA174</f>
        <v>0</v>
      </c>
      <c r="AB175" s="409">
        <f t="shared" ref="AB175" si="311">AB174</f>
        <v>0</v>
      </c>
      <c r="AC175" s="409">
        <f t="shared" ref="AC175" si="312">AC174</f>
        <v>0</v>
      </c>
      <c r="AD175" s="409">
        <f t="shared" ref="AD175" si="313">AD174</f>
        <v>0</v>
      </c>
      <c r="AE175" s="409">
        <f t="shared" ref="AE175" si="314">AE174</f>
        <v>0</v>
      </c>
      <c r="AF175" s="409">
        <f t="shared" ref="AF175" si="315">AF174</f>
        <v>0</v>
      </c>
      <c r="AG175" s="409">
        <f t="shared" ref="AG175" si="316">AG174</f>
        <v>0</v>
      </c>
      <c r="AH175" s="409">
        <f t="shared" ref="AH175" si="317">AH174</f>
        <v>0</v>
      </c>
      <c r="AI175" s="409">
        <f t="shared" ref="AI175" si="318">AI174</f>
        <v>0</v>
      </c>
      <c r="AJ175" s="409">
        <f t="shared" ref="AJ175" si="319">AJ174</f>
        <v>0</v>
      </c>
      <c r="AK175" s="409">
        <f t="shared" ref="AK175" si="320">AK174</f>
        <v>0</v>
      </c>
      <c r="AL175" s="409">
        <f t="shared" ref="AL175" si="321">AL174</f>
        <v>0</v>
      </c>
      <c r="AM175" s="304"/>
    </row>
    <row r="176" spans="1:39" ht="15"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t="15"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322">Z177</f>
        <v>0</v>
      </c>
      <c r="AA178" s="409">
        <f t="shared" ref="AA178" si="323">AA177</f>
        <v>0</v>
      </c>
      <c r="AB178" s="409">
        <f t="shared" ref="AB178" si="324">AB177</f>
        <v>0</v>
      </c>
      <c r="AC178" s="409">
        <f t="shared" ref="AC178" si="325">AC177</f>
        <v>0</v>
      </c>
      <c r="AD178" s="409">
        <f t="shared" ref="AD178" si="326">AD177</f>
        <v>0</v>
      </c>
      <c r="AE178" s="409">
        <f t="shared" ref="AE178" si="327">AE177</f>
        <v>0</v>
      </c>
      <c r="AF178" s="409">
        <f t="shared" ref="AF178" si="328">AF177</f>
        <v>0</v>
      </c>
      <c r="AG178" s="409">
        <f t="shared" ref="AG178" si="329">AG177</f>
        <v>0</v>
      </c>
      <c r="AH178" s="409">
        <f t="shared" ref="AH178" si="330">AH177</f>
        <v>0</v>
      </c>
      <c r="AI178" s="409">
        <f t="shared" ref="AI178" si="331">AI177</f>
        <v>0</v>
      </c>
      <c r="AJ178" s="409">
        <f t="shared" ref="AJ178" si="332">AJ177</f>
        <v>0</v>
      </c>
      <c r="AK178" s="409">
        <f t="shared" ref="AK178" si="333">AK177</f>
        <v>0</v>
      </c>
      <c r="AL178" s="409">
        <f t="shared" ref="AL178" si="334">AL177</f>
        <v>0</v>
      </c>
      <c r="AM178" s="304"/>
    </row>
    <row r="179" spans="1:39" ht="15"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t="15"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335">Z180</f>
        <v>0</v>
      </c>
      <c r="AA181" s="409">
        <f t="shared" ref="AA181" si="336">AA180</f>
        <v>0</v>
      </c>
      <c r="AB181" s="409">
        <f t="shared" ref="AB181" si="337">AB180</f>
        <v>0</v>
      </c>
      <c r="AC181" s="409">
        <f t="shared" ref="AC181" si="338">AC180</f>
        <v>0</v>
      </c>
      <c r="AD181" s="409">
        <f t="shared" ref="AD181" si="339">AD180</f>
        <v>0</v>
      </c>
      <c r="AE181" s="409">
        <f t="shared" ref="AE181" si="340">AE180</f>
        <v>0</v>
      </c>
      <c r="AF181" s="409">
        <f t="shared" ref="AF181" si="341">AF180</f>
        <v>0</v>
      </c>
      <c r="AG181" s="409">
        <f t="shared" ref="AG181" si="342">AG180</f>
        <v>0</v>
      </c>
      <c r="AH181" s="409">
        <f t="shared" ref="AH181" si="343">AH180</f>
        <v>0</v>
      </c>
      <c r="AI181" s="409">
        <f t="shared" ref="AI181" si="344">AI180</f>
        <v>0</v>
      </c>
      <c r="AJ181" s="409">
        <f t="shared" ref="AJ181" si="345">AJ180</f>
        <v>0</v>
      </c>
      <c r="AK181" s="409">
        <f t="shared" ref="AK181" si="346">AK180</f>
        <v>0</v>
      </c>
      <c r="AL181" s="409">
        <f t="shared" ref="AL181" si="347">AL180</f>
        <v>0</v>
      </c>
      <c r="AM181" s="304"/>
    </row>
    <row r="182" spans="1:39" ht="15"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t="15"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348">Z183</f>
        <v>0</v>
      </c>
      <c r="AA184" s="409">
        <f t="shared" ref="AA184" si="349">AA183</f>
        <v>0</v>
      </c>
      <c r="AB184" s="409">
        <f t="shared" ref="AB184" si="350">AB183</f>
        <v>0</v>
      </c>
      <c r="AC184" s="409">
        <f t="shared" ref="AC184" si="351">AC183</f>
        <v>0</v>
      </c>
      <c r="AD184" s="409">
        <f t="shared" ref="AD184" si="352">AD183</f>
        <v>0</v>
      </c>
      <c r="AE184" s="409">
        <f t="shared" ref="AE184" si="353">AE183</f>
        <v>0</v>
      </c>
      <c r="AF184" s="409">
        <f t="shared" ref="AF184" si="354">AF183</f>
        <v>0</v>
      </c>
      <c r="AG184" s="409">
        <f t="shared" ref="AG184" si="355">AG183</f>
        <v>0</v>
      </c>
      <c r="AH184" s="409">
        <f t="shared" ref="AH184" si="356">AH183</f>
        <v>0</v>
      </c>
      <c r="AI184" s="409">
        <f t="shared" ref="AI184" si="357">AI183</f>
        <v>0</v>
      </c>
      <c r="AJ184" s="409">
        <f t="shared" ref="AJ184" si="358">AJ183</f>
        <v>0</v>
      </c>
      <c r="AK184" s="409">
        <f t="shared" ref="AK184" si="359">AK183</f>
        <v>0</v>
      </c>
      <c r="AL184" s="409">
        <f t="shared" ref="AL184" si="360">AL183</f>
        <v>0</v>
      </c>
      <c r="AM184" s="304"/>
    </row>
    <row r="185" spans="1:39" ht="15"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ht="15"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361">Z186</f>
        <v>0</v>
      </c>
      <c r="AA187" s="409">
        <f t="shared" ref="AA187" si="362">AA186</f>
        <v>0</v>
      </c>
      <c r="AB187" s="409">
        <f t="shared" ref="AB187" si="363">AB186</f>
        <v>0</v>
      </c>
      <c r="AC187" s="409">
        <f t="shared" ref="AC187" si="364">AC186</f>
        <v>0</v>
      </c>
      <c r="AD187" s="409">
        <f t="shared" ref="AD187" si="365">AD186</f>
        <v>0</v>
      </c>
      <c r="AE187" s="409">
        <f t="shared" ref="AE187" si="366">AE186</f>
        <v>0</v>
      </c>
      <c r="AF187" s="409">
        <f t="shared" ref="AF187" si="367">AF186</f>
        <v>0</v>
      </c>
      <c r="AG187" s="409">
        <f t="shared" ref="AG187" si="368">AG186</f>
        <v>0</v>
      </c>
      <c r="AH187" s="409">
        <f t="shared" ref="AH187" si="369">AH186</f>
        <v>0</v>
      </c>
      <c r="AI187" s="409">
        <f t="shared" ref="AI187" si="370">AI186</f>
        <v>0</v>
      </c>
      <c r="AJ187" s="409">
        <f t="shared" ref="AJ187" si="371">AJ186</f>
        <v>0</v>
      </c>
      <c r="AK187" s="409">
        <f t="shared" ref="AK187" si="372">AK186</f>
        <v>0</v>
      </c>
      <c r="AL187" s="409">
        <f t="shared" ref="AL187" si="373">AL186</f>
        <v>0</v>
      </c>
      <c r="AM187" s="304"/>
    </row>
    <row r="188" spans="1:39" ht="15"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outlineLevel="1">
      <c r="A189" s="519">
        <v>48</v>
      </c>
      <c r="B189" s="517"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ht="15"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374">Z189</f>
        <v>0</v>
      </c>
      <c r="AA190" s="409">
        <f t="shared" ref="AA190" si="375">AA189</f>
        <v>0</v>
      </c>
      <c r="AB190" s="409">
        <f t="shared" ref="AB190" si="376">AB189</f>
        <v>0</v>
      </c>
      <c r="AC190" s="409">
        <f t="shared" ref="AC190" si="377">AC189</f>
        <v>0</v>
      </c>
      <c r="AD190" s="409">
        <f t="shared" ref="AD190" si="378">AD189</f>
        <v>0</v>
      </c>
      <c r="AE190" s="409">
        <f t="shared" ref="AE190" si="379">AE189</f>
        <v>0</v>
      </c>
      <c r="AF190" s="409">
        <f t="shared" ref="AF190" si="380">AF189</f>
        <v>0</v>
      </c>
      <c r="AG190" s="409">
        <f t="shared" ref="AG190" si="381">AG189</f>
        <v>0</v>
      </c>
      <c r="AH190" s="409">
        <f t="shared" ref="AH190" si="382">AH189</f>
        <v>0</v>
      </c>
      <c r="AI190" s="409">
        <f t="shared" ref="AI190" si="383">AI189</f>
        <v>0</v>
      </c>
      <c r="AJ190" s="409">
        <f t="shared" ref="AJ190" si="384">AJ189</f>
        <v>0</v>
      </c>
      <c r="AK190" s="409">
        <f t="shared" ref="AK190" si="385">AK189</f>
        <v>0</v>
      </c>
      <c r="AL190" s="409">
        <f t="shared" ref="AL190" si="386">AL189</f>
        <v>0</v>
      </c>
      <c r="AM190" s="304"/>
    </row>
    <row r="191" spans="1:39" ht="15"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19">
        <v>49</v>
      </c>
      <c r="B192" s="517"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ht="15"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387">Z192</f>
        <v>0</v>
      </c>
      <c r="AA193" s="409">
        <f t="shared" ref="AA193" si="388">AA192</f>
        <v>0</v>
      </c>
      <c r="AB193" s="409">
        <f t="shared" ref="AB193" si="389">AB192</f>
        <v>0</v>
      </c>
      <c r="AC193" s="409">
        <f t="shared" ref="AC193" si="390">AC192</f>
        <v>0</v>
      </c>
      <c r="AD193" s="409">
        <f t="shared" ref="AD193" si="391">AD192</f>
        <v>0</v>
      </c>
      <c r="AE193" s="409">
        <f t="shared" ref="AE193" si="392">AE192</f>
        <v>0</v>
      </c>
      <c r="AF193" s="409">
        <f t="shared" ref="AF193" si="393">AF192</f>
        <v>0</v>
      </c>
      <c r="AG193" s="409">
        <f t="shared" ref="AG193" si="394">AG192</f>
        <v>0</v>
      </c>
      <c r="AH193" s="409">
        <f t="shared" ref="AH193" si="395">AH192</f>
        <v>0</v>
      </c>
      <c r="AI193" s="409">
        <f t="shared" ref="AI193" si="396">AI192</f>
        <v>0</v>
      </c>
      <c r="AJ193" s="409">
        <f t="shared" ref="AJ193" si="397">AJ192</f>
        <v>0</v>
      </c>
      <c r="AK193" s="409">
        <f t="shared" ref="AK193" si="398">AK192</f>
        <v>0</v>
      </c>
      <c r="AL193" s="409">
        <f t="shared" ref="AL193" si="399">AL192</f>
        <v>0</v>
      </c>
      <c r="AM193" s="304"/>
    </row>
    <row r="194" spans="2:39" ht="1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6">
      <c r="B195" s="325" t="s">
        <v>271</v>
      </c>
      <c r="C195" s="327"/>
      <c r="D195" s="327">
        <f>SUM(D38:D193)</f>
        <v>1759555</v>
      </c>
      <c r="E195" s="327"/>
      <c r="F195" s="327"/>
      <c r="G195" s="327"/>
      <c r="H195" s="327"/>
      <c r="I195" s="327"/>
      <c r="J195" s="327"/>
      <c r="K195" s="327"/>
      <c r="L195" s="327"/>
      <c r="M195" s="327"/>
      <c r="N195" s="327"/>
      <c r="O195" s="327">
        <f>SUM(O38:O193)</f>
        <v>440</v>
      </c>
      <c r="P195" s="327"/>
      <c r="Q195" s="327"/>
      <c r="R195" s="327"/>
      <c r="S195" s="327"/>
      <c r="T195" s="327"/>
      <c r="U195" s="327"/>
      <c r="V195" s="327"/>
      <c r="W195" s="327"/>
      <c r="X195" s="327"/>
      <c r="Y195" s="327">
        <f>IF(Y36="kWh",SUMPRODUCT(D38:D193,Y38:Y193))</f>
        <v>301910</v>
      </c>
      <c r="Z195" s="327">
        <f>IF(Z36="kWh",SUMPRODUCT(D38:D193,Z38:Z193))</f>
        <v>242626.28000000003</v>
      </c>
      <c r="AA195" s="327">
        <f>IF(AA36="kw",SUMPRODUCT(N38:N193,O38:O193,AA38:AA193),SUMPRODUCT(D38:D193,AA38:AA193))</f>
        <v>2219.9999999999995</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1560.0000000000002</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6">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ht="15">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ht="15">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ht="15">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6">
        <f>SUM(Y199:AL199)</f>
        <v>0</v>
      </c>
    </row>
    <row r="200" spans="2:39" ht="15">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6">
        <f>SUM(Y200:AL200)</f>
        <v>0</v>
      </c>
    </row>
    <row r="201" spans="2:39" ht="15">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6">
        <f>SUM(Y201:AL201)</f>
        <v>0</v>
      </c>
    </row>
    <row r="202" spans="2:39" ht="15">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6">
        <f>SUM(Y202:AL202)</f>
        <v>0</v>
      </c>
    </row>
    <row r="203" spans="2:39" ht="15">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400">AB195*AB198</f>
        <v>0</v>
      </c>
      <c r="AC203" s="376">
        <f t="shared" si="400"/>
        <v>0</v>
      </c>
      <c r="AD203" s="376">
        <f t="shared" si="400"/>
        <v>0</v>
      </c>
      <c r="AE203" s="376">
        <f t="shared" si="400"/>
        <v>0</v>
      </c>
      <c r="AF203" s="376">
        <f t="shared" si="400"/>
        <v>0</v>
      </c>
      <c r="AG203" s="376">
        <f t="shared" si="400"/>
        <v>0</v>
      </c>
      <c r="AH203" s="376">
        <f t="shared" si="400"/>
        <v>0</v>
      </c>
      <c r="AI203" s="376">
        <f t="shared" si="400"/>
        <v>0</v>
      </c>
      <c r="AJ203" s="376">
        <f t="shared" si="400"/>
        <v>0</v>
      </c>
      <c r="AK203" s="376">
        <f t="shared" si="400"/>
        <v>0</v>
      </c>
      <c r="AL203" s="376">
        <f t="shared" si="400"/>
        <v>0</v>
      </c>
      <c r="AM203" s="626">
        <f>SUM(Y203:AL203)</f>
        <v>0</v>
      </c>
    </row>
    <row r="204" spans="2:39" ht="15.6">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401">SUM(AA199:AA203)</f>
        <v>0</v>
      </c>
      <c r="AB204" s="344">
        <f t="shared" si="401"/>
        <v>0</v>
      </c>
      <c r="AC204" s="344">
        <f t="shared" si="401"/>
        <v>0</v>
      </c>
      <c r="AD204" s="344">
        <f t="shared" si="401"/>
        <v>0</v>
      </c>
      <c r="AE204" s="344">
        <f t="shared" si="401"/>
        <v>0</v>
      </c>
      <c r="AF204" s="344">
        <f>SUM(AF199:AF203)</f>
        <v>0</v>
      </c>
      <c r="AG204" s="344">
        <f>SUM(AG199:AG203)</f>
        <v>0</v>
      </c>
      <c r="AH204" s="344">
        <f t="shared" ref="AH204:AL204" si="402">SUM(AH199:AH203)</f>
        <v>0</v>
      </c>
      <c r="AI204" s="344">
        <f t="shared" si="402"/>
        <v>0</v>
      </c>
      <c r="AJ204" s="344">
        <f t="shared" si="402"/>
        <v>0</v>
      </c>
      <c r="AK204" s="344">
        <f t="shared" si="402"/>
        <v>0</v>
      </c>
      <c r="AL204" s="344">
        <f t="shared" si="402"/>
        <v>0</v>
      </c>
      <c r="AM204" s="405">
        <f>SUM(AM199:AM203)</f>
        <v>0</v>
      </c>
    </row>
    <row r="205" spans="2:39" ht="15.6">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403">Z196*Z198</f>
        <v>0</v>
      </c>
      <c r="AA205" s="345">
        <f t="shared" si="403"/>
        <v>0</v>
      </c>
      <c r="AB205" s="345">
        <f t="shared" si="403"/>
        <v>0</v>
      </c>
      <c r="AC205" s="345">
        <f t="shared" si="403"/>
        <v>0</v>
      </c>
      <c r="AD205" s="345">
        <f t="shared" si="403"/>
        <v>0</v>
      </c>
      <c r="AE205" s="345">
        <f t="shared" si="403"/>
        <v>0</v>
      </c>
      <c r="AF205" s="345">
        <f>AF196*AF198</f>
        <v>0</v>
      </c>
      <c r="AG205" s="345">
        <f t="shared" ref="AG205:AL205" si="404">AG196*AG198</f>
        <v>0</v>
      </c>
      <c r="AH205" s="345">
        <f t="shared" si="404"/>
        <v>0</v>
      </c>
      <c r="AI205" s="345">
        <f t="shared" si="404"/>
        <v>0</v>
      </c>
      <c r="AJ205" s="345">
        <f t="shared" si="404"/>
        <v>0</v>
      </c>
      <c r="AK205" s="345">
        <f t="shared" si="404"/>
        <v>0</v>
      </c>
      <c r="AL205" s="345">
        <f t="shared" si="404"/>
        <v>0</v>
      </c>
      <c r="AM205" s="405">
        <f>SUM(Y205:AL205)</f>
        <v>0</v>
      </c>
    </row>
    <row r="206" spans="2:39" ht="15.6">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ht="15">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ht="15">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294668</v>
      </c>
      <c r="Z208" s="289">
        <f>SUMPRODUCT(E38:E193,Z38:Z193)</f>
        <v>210889.28000000003</v>
      </c>
      <c r="AA208" s="289">
        <f>IF(AA36="kw",SUMPRODUCT(N38:N193,P38:P193,AA38:AA193),SUMPRODUCT(E38:E193,AA38:AA193))</f>
        <v>972</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600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ht="15">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293752</v>
      </c>
      <c r="Z209" s="289">
        <f>SUMPRODUCT(F38:F193,Z38:Z193)</f>
        <v>202863.28000000003</v>
      </c>
      <c r="AA209" s="289">
        <f>IF(AA36="kw",SUMPRODUCT(N38:N193,Q38:Q193,AA38:AA193),SUMPRODUCT(F38:F193,AA38:AA193))</f>
        <v>965.7600000000001</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595.20000000000005</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ht="15">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292835</v>
      </c>
      <c r="Z210" s="289">
        <f>SUMPRODUCT(G38:G193,Z38:Z193)</f>
        <v>202863.28000000003</v>
      </c>
      <c r="AA210" s="289">
        <f>IF(AA36="kw",SUMPRODUCT(N38:N193,R38:R193,AA38:AA193),SUMPRODUCT(G38:G193,AA38:AA193))</f>
        <v>965.7600000000001</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595.20000000000005</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ht="15">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287112</v>
      </c>
      <c r="Z211" s="289">
        <f>SUMPRODUCT(H38:H193,Z38:Z193)</f>
        <v>202863.28000000003</v>
      </c>
      <c r="AA211" s="289">
        <f>IF(AA36="kw",SUMPRODUCT(N38:N193,S38:S193,AA38:AA193),SUMPRODUCT(H38:H193,AA38:AA193))</f>
        <v>965.7600000000001</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595.20000000000005</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ht="15">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275717</v>
      </c>
      <c r="Z212" s="324">
        <f>SUMPRODUCT(I38:I193,Z38:Z193)</f>
        <v>202863.28000000003</v>
      </c>
      <c r="AA212" s="324">
        <f>IF(AA36="kw",SUMPRODUCT(N38:N193,T38:T193,AA38:AA193),SUMPRODUCT(I38:I193,AA38:AA193))</f>
        <v>965.7600000000001</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595.20000000000005</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584</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6">
      <c r="B214" s="436"/>
    </row>
    <row r="215" spans="1:39" ht="15.6">
      <c r="B215" s="436"/>
    </row>
    <row r="216" spans="1:39" ht="15.6">
      <c r="B216" s="278" t="s">
        <v>273</v>
      </c>
      <c r="C216" s="279"/>
      <c r="D216" s="587" t="s">
        <v>525</v>
      </c>
      <c r="E216" s="251"/>
      <c r="F216" s="587"/>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47" t="s">
        <v>211</v>
      </c>
      <c r="C217" s="849" t="s">
        <v>33</v>
      </c>
      <c r="D217" s="282" t="s">
        <v>421</v>
      </c>
      <c r="E217" s="851" t="s">
        <v>209</v>
      </c>
      <c r="F217" s="852"/>
      <c r="G217" s="852"/>
      <c r="H217" s="852"/>
      <c r="I217" s="852"/>
      <c r="J217" s="852"/>
      <c r="K217" s="852"/>
      <c r="L217" s="852"/>
      <c r="M217" s="853"/>
      <c r="N217" s="857" t="s">
        <v>213</v>
      </c>
      <c r="O217" s="282" t="s">
        <v>422</v>
      </c>
      <c r="P217" s="851" t="s">
        <v>212</v>
      </c>
      <c r="Q217" s="852"/>
      <c r="R217" s="852"/>
      <c r="S217" s="852"/>
      <c r="T217" s="852"/>
      <c r="U217" s="852"/>
      <c r="V217" s="852"/>
      <c r="W217" s="852"/>
      <c r="X217" s="853"/>
      <c r="Y217" s="854" t="s">
        <v>243</v>
      </c>
      <c r="Z217" s="855"/>
      <c r="AA217" s="855"/>
      <c r="AB217" s="855"/>
      <c r="AC217" s="855"/>
      <c r="AD217" s="855"/>
      <c r="AE217" s="855"/>
      <c r="AF217" s="855"/>
      <c r="AG217" s="855"/>
      <c r="AH217" s="855"/>
      <c r="AI217" s="855"/>
      <c r="AJ217" s="855"/>
      <c r="AK217" s="855"/>
      <c r="AL217" s="855"/>
      <c r="AM217" s="856"/>
    </row>
    <row r="218" spans="1:39" ht="60.75" customHeight="1">
      <c r="B218" s="848"/>
      <c r="C218" s="850"/>
      <c r="D218" s="283">
        <v>2016</v>
      </c>
      <c r="E218" s="283">
        <v>2017</v>
      </c>
      <c r="F218" s="283">
        <v>2018</v>
      </c>
      <c r="G218" s="283">
        <v>2019</v>
      </c>
      <c r="H218" s="283">
        <v>2020</v>
      </c>
      <c r="I218" s="283">
        <v>2021</v>
      </c>
      <c r="J218" s="283">
        <v>2022</v>
      </c>
      <c r="K218" s="283">
        <v>2023</v>
      </c>
      <c r="L218" s="283">
        <v>2024</v>
      </c>
      <c r="M218" s="283">
        <v>2025</v>
      </c>
      <c r="N218" s="858"/>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General Service &lt; 50 kW</v>
      </c>
      <c r="AA218" s="283" t="str">
        <f>'1.  LRAMVA Summary'!F52</f>
        <v>General Service 50 to 2999 kW</v>
      </c>
      <c r="AB218" s="283" t="str">
        <f>'1.  LRAMVA Summary'!G52</f>
        <v>General Service 3000-4999 kW</v>
      </c>
      <c r="AC218" s="283" t="str">
        <f>'1.  LRAMVA Summary'!H52</f>
        <v>Unmetered Scattered Load</v>
      </c>
      <c r="AD218" s="283" t="str">
        <f>'1.  LRAMVA Summary'!I52</f>
        <v>Sentinel Lighting</v>
      </c>
      <c r="AE218" s="283" t="str">
        <f>'1.  LRAMVA Summary'!J52</f>
        <v xml:space="preserve">Street Lighting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5"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kWh</v>
      </c>
      <c r="AD219" s="289" t="str">
        <f>'1.  LRAMVA Summary'!I53</f>
        <v>kW</v>
      </c>
      <c r="AE219" s="289" t="str">
        <f>'1.  LRAMVA Summary'!J53</f>
        <v>kW</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6"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t="15"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t="15" outlineLevel="1">
      <c r="B222" s="292" t="s">
        <v>289</v>
      </c>
      <c r="C222" s="289" t="s">
        <v>163</v>
      </c>
      <c r="D222" s="293"/>
      <c r="E222" s="293"/>
      <c r="F222" s="293"/>
      <c r="G222" s="293"/>
      <c r="H222" s="293"/>
      <c r="I222" s="293"/>
      <c r="J222" s="293"/>
      <c r="K222" s="293"/>
      <c r="L222" s="293"/>
      <c r="M222" s="293"/>
      <c r="N222" s="465"/>
      <c r="O222" s="293"/>
      <c r="P222" s="293"/>
      <c r="Q222" s="293"/>
      <c r="R222" s="293"/>
      <c r="S222" s="293"/>
      <c r="T222" s="293"/>
      <c r="U222" s="293"/>
      <c r="V222" s="293"/>
      <c r="W222" s="293"/>
      <c r="X222" s="293"/>
      <c r="Y222" s="409">
        <f>Y221</f>
        <v>0</v>
      </c>
      <c r="Z222" s="409">
        <f t="shared" ref="Z222" si="405">Z221</f>
        <v>0</v>
      </c>
      <c r="AA222" s="409">
        <f t="shared" ref="AA222" si="406">AA221</f>
        <v>0</v>
      </c>
      <c r="AB222" s="409">
        <f t="shared" ref="AB222" si="407">AB221</f>
        <v>0</v>
      </c>
      <c r="AC222" s="409">
        <f t="shared" ref="AC222" si="408">AC221</f>
        <v>0</v>
      </c>
      <c r="AD222" s="409">
        <f t="shared" ref="AD222" si="409">AD221</f>
        <v>0</v>
      </c>
      <c r="AE222" s="409">
        <f t="shared" ref="AE222" si="410">AE221</f>
        <v>0</v>
      </c>
      <c r="AF222" s="409">
        <f t="shared" ref="AF222" si="411">AF221</f>
        <v>0</v>
      </c>
      <c r="AG222" s="409">
        <f t="shared" ref="AG222" si="412">AG221</f>
        <v>0</v>
      </c>
      <c r="AH222" s="409">
        <f t="shared" ref="AH222" si="413">AH221</f>
        <v>0</v>
      </c>
      <c r="AI222" s="409">
        <f t="shared" ref="AI222" si="414">AI221</f>
        <v>0</v>
      </c>
      <c r="AJ222" s="409">
        <f t="shared" ref="AJ222" si="415">AJ221</f>
        <v>0</v>
      </c>
      <c r="AK222" s="409">
        <f t="shared" ref="AK222" si="416">AK221</f>
        <v>0</v>
      </c>
      <c r="AL222" s="409">
        <f t="shared" ref="AL222" si="417">AL221</f>
        <v>0</v>
      </c>
      <c r="AM222" s="295"/>
    </row>
    <row r="223" spans="1:39" ht="15.6"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t="15"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t="15" outlineLevel="1">
      <c r="B225" s="292" t="s">
        <v>289</v>
      </c>
      <c r="C225" s="289" t="s">
        <v>163</v>
      </c>
      <c r="D225" s="293"/>
      <c r="E225" s="293"/>
      <c r="F225" s="293"/>
      <c r="G225" s="293"/>
      <c r="H225" s="293"/>
      <c r="I225" s="293"/>
      <c r="J225" s="293"/>
      <c r="K225" s="293"/>
      <c r="L225" s="293"/>
      <c r="M225" s="293"/>
      <c r="N225" s="465"/>
      <c r="O225" s="293"/>
      <c r="P225" s="293"/>
      <c r="Q225" s="293"/>
      <c r="R225" s="293"/>
      <c r="S225" s="293"/>
      <c r="T225" s="293"/>
      <c r="U225" s="293"/>
      <c r="V225" s="293"/>
      <c r="W225" s="293"/>
      <c r="X225" s="293"/>
      <c r="Y225" s="409">
        <f>Y224</f>
        <v>0</v>
      </c>
      <c r="Z225" s="409">
        <f t="shared" ref="Z225" si="418">Z224</f>
        <v>0</v>
      </c>
      <c r="AA225" s="409">
        <f t="shared" ref="AA225" si="419">AA224</f>
        <v>0</v>
      </c>
      <c r="AB225" s="409">
        <f t="shared" ref="AB225" si="420">AB224</f>
        <v>0</v>
      </c>
      <c r="AC225" s="409">
        <f t="shared" ref="AC225" si="421">AC224</f>
        <v>0</v>
      </c>
      <c r="AD225" s="409">
        <f t="shared" ref="AD225" si="422">AD224</f>
        <v>0</v>
      </c>
      <c r="AE225" s="409">
        <f t="shared" ref="AE225" si="423">AE224</f>
        <v>0</v>
      </c>
      <c r="AF225" s="409">
        <f t="shared" ref="AF225" si="424">AF224</f>
        <v>0</v>
      </c>
      <c r="AG225" s="409">
        <f t="shared" ref="AG225" si="425">AG224</f>
        <v>0</v>
      </c>
      <c r="AH225" s="409">
        <f t="shared" ref="AH225" si="426">AH224</f>
        <v>0</v>
      </c>
      <c r="AI225" s="409">
        <f t="shared" ref="AI225" si="427">AI224</f>
        <v>0</v>
      </c>
      <c r="AJ225" s="409">
        <f t="shared" ref="AJ225" si="428">AJ224</f>
        <v>0</v>
      </c>
      <c r="AK225" s="409">
        <f t="shared" ref="AK225" si="429">AK224</f>
        <v>0</v>
      </c>
      <c r="AL225" s="409">
        <f t="shared" ref="AL225" si="430">AL224</f>
        <v>0</v>
      </c>
      <c r="AM225" s="295"/>
    </row>
    <row r="226" spans="1:39" ht="15.6"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t="15"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t="15" outlineLevel="1">
      <c r="B228" s="292" t="s">
        <v>289</v>
      </c>
      <c r="C228" s="289" t="s">
        <v>163</v>
      </c>
      <c r="D228" s="293"/>
      <c r="E228" s="293"/>
      <c r="F228" s="293"/>
      <c r="G228" s="293"/>
      <c r="H228" s="293"/>
      <c r="I228" s="293"/>
      <c r="J228" s="293"/>
      <c r="K228" s="293"/>
      <c r="L228" s="293"/>
      <c r="M228" s="293"/>
      <c r="N228" s="465"/>
      <c r="O228" s="293"/>
      <c r="P228" s="293"/>
      <c r="Q228" s="293"/>
      <c r="R228" s="293"/>
      <c r="S228" s="293"/>
      <c r="T228" s="293"/>
      <c r="U228" s="293"/>
      <c r="V228" s="293"/>
      <c r="W228" s="293"/>
      <c r="X228" s="293"/>
      <c r="Y228" s="409">
        <f>Y227</f>
        <v>0</v>
      </c>
      <c r="Z228" s="409">
        <f t="shared" ref="Z228" si="431">Z227</f>
        <v>0</v>
      </c>
      <c r="AA228" s="409">
        <f t="shared" ref="AA228" si="432">AA227</f>
        <v>0</v>
      </c>
      <c r="AB228" s="409">
        <f t="shared" ref="AB228" si="433">AB227</f>
        <v>0</v>
      </c>
      <c r="AC228" s="409">
        <f t="shared" ref="AC228" si="434">AC227</f>
        <v>0</v>
      </c>
      <c r="AD228" s="409">
        <f t="shared" ref="AD228" si="435">AD227</f>
        <v>0</v>
      </c>
      <c r="AE228" s="409">
        <f t="shared" ref="AE228" si="436">AE227</f>
        <v>0</v>
      </c>
      <c r="AF228" s="409">
        <f t="shared" ref="AF228" si="437">AF227</f>
        <v>0</v>
      </c>
      <c r="AG228" s="409">
        <f t="shared" ref="AG228" si="438">AG227</f>
        <v>0</v>
      </c>
      <c r="AH228" s="409">
        <f t="shared" ref="AH228" si="439">AH227</f>
        <v>0</v>
      </c>
      <c r="AI228" s="409">
        <f t="shared" ref="AI228" si="440">AI227</f>
        <v>0</v>
      </c>
      <c r="AJ228" s="409">
        <f t="shared" ref="AJ228" si="441">AJ227</f>
        <v>0</v>
      </c>
      <c r="AK228" s="409">
        <f t="shared" ref="AK228" si="442">AK227</f>
        <v>0</v>
      </c>
      <c r="AL228" s="409">
        <f t="shared" ref="AL228" si="443">AL227</f>
        <v>0</v>
      </c>
      <c r="AM228" s="295"/>
    </row>
    <row r="229" spans="1:39" ht="15"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t="15" outlineLevel="1">
      <c r="A230" s="519">
        <v>4</v>
      </c>
      <c r="B230" s="517" t="s">
        <v>674</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t="15" outlineLevel="1">
      <c r="B231" s="292" t="s">
        <v>289</v>
      </c>
      <c r="C231" s="289" t="s">
        <v>163</v>
      </c>
      <c r="D231" s="293"/>
      <c r="E231" s="293"/>
      <c r="F231" s="293"/>
      <c r="G231" s="293"/>
      <c r="H231" s="293"/>
      <c r="I231" s="293"/>
      <c r="J231" s="293"/>
      <c r="K231" s="293"/>
      <c r="L231" s="293"/>
      <c r="M231" s="293"/>
      <c r="N231" s="465"/>
      <c r="O231" s="293"/>
      <c r="P231" s="293"/>
      <c r="Q231" s="293"/>
      <c r="R231" s="293"/>
      <c r="S231" s="293"/>
      <c r="T231" s="293"/>
      <c r="U231" s="293"/>
      <c r="V231" s="293"/>
      <c r="W231" s="293"/>
      <c r="X231" s="293"/>
      <c r="Y231" s="409">
        <f>Y230</f>
        <v>0</v>
      </c>
      <c r="Z231" s="409">
        <f t="shared" ref="Z231" si="444">Z230</f>
        <v>0</v>
      </c>
      <c r="AA231" s="409">
        <f t="shared" ref="AA231" si="445">AA230</f>
        <v>0</v>
      </c>
      <c r="AB231" s="409">
        <f t="shared" ref="AB231" si="446">AB230</f>
        <v>0</v>
      </c>
      <c r="AC231" s="409">
        <f t="shared" ref="AC231" si="447">AC230</f>
        <v>0</v>
      </c>
      <c r="AD231" s="409">
        <f t="shared" ref="AD231" si="448">AD230</f>
        <v>0</v>
      </c>
      <c r="AE231" s="409">
        <f t="shared" ref="AE231" si="449">AE230</f>
        <v>0</v>
      </c>
      <c r="AF231" s="409">
        <f t="shared" ref="AF231" si="450">AF230</f>
        <v>0</v>
      </c>
      <c r="AG231" s="409">
        <f t="shared" ref="AG231" si="451">AG230</f>
        <v>0</v>
      </c>
      <c r="AH231" s="409">
        <f t="shared" ref="AH231" si="452">AH230</f>
        <v>0</v>
      </c>
      <c r="AI231" s="409">
        <f t="shared" ref="AI231" si="453">AI230</f>
        <v>0</v>
      </c>
      <c r="AJ231" s="409">
        <f t="shared" ref="AJ231" si="454">AJ230</f>
        <v>0</v>
      </c>
      <c r="AK231" s="409">
        <f t="shared" ref="AK231" si="455">AK230</f>
        <v>0</v>
      </c>
      <c r="AL231" s="409">
        <f t="shared" ref="AL231" si="456">AL230</f>
        <v>0</v>
      </c>
      <c r="AM231" s="295"/>
    </row>
    <row r="232" spans="1:39" ht="15"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t="15" outlineLevel="1">
      <c r="B234" s="292" t="s">
        <v>289</v>
      </c>
      <c r="C234" s="289" t="s">
        <v>163</v>
      </c>
      <c r="D234" s="293"/>
      <c r="E234" s="293"/>
      <c r="F234" s="293"/>
      <c r="G234" s="293"/>
      <c r="H234" s="293"/>
      <c r="I234" s="293"/>
      <c r="J234" s="293"/>
      <c r="K234" s="293"/>
      <c r="L234" s="293"/>
      <c r="M234" s="293"/>
      <c r="N234" s="465"/>
      <c r="O234" s="293"/>
      <c r="P234" s="293"/>
      <c r="Q234" s="293"/>
      <c r="R234" s="293"/>
      <c r="S234" s="293"/>
      <c r="T234" s="293"/>
      <c r="U234" s="293"/>
      <c r="V234" s="293"/>
      <c r="W234" s="293"/>
      <c r="X234" s="293"/>
      <c r="Y234" s="409">
        <f>Y233</f>
        <v>0</v>
      </c>
      <c r="Z234" s="409">
        <f t="shared" ref="Z234" si="457">Z233</f>
        <v>0</v>
      </c>
      <c r="AA234" s="409">
        <f t="shared" ref="AA234" si="458">AA233</f>
        <v>0</v>
      </c>
      <c r="AB234" s="409">
        <f t="shared" ref="AB234" si="459">AB233</f>
        <v>0</v>
      </c>
      <c r="AC234" s="409">
        <f t="shared" ref="AC234" si="460">AC233</f>
        <v>0</v>
      </c>
      <c r="AD234" s="409">
        <f t="shared" ref="AD234" si="461">AD233</f>
        <v>0</v>
      </c>
      <c r="AE234" s="409">
        <f t="shared" ref="AE234" si="462">AE233</f>
        <v>0</v>
      </c>
      <c r="AF234" s="409">
        <f t="shared" ref="AF234" si="463">AF233</f>
        <v>0</v>
      </c>
      <c r="AG234" s="409">
        <f t="shared" ref="AG234" si="464">AG233</f>
        <v>0</v>
      </c>
      <c r="AH234" s="409">
        <f t="shared" ref="AH234" si="465">AH233</f>
        <v>0</v>
      </c>
      <c r="AI234" s="409">
        <f t="shared" ref="AI234" si="466">AI233</f>
        <v>0</v>
      </c>
      <c r="AJ234" s="409">
        <f t="shared" ref="AJ234" si="467">AJ233</f>
        <v>0</v>
      </c>
      <c r="AK234" s="409">
        <f t="shared" ref="AK234" si="468">AK233</f>
        <v>0</v>
      </c>
      <c r="AL234" s="409">
        <f t="shared" ref="AL234" si="469">AL233</f>
        <v>0</v>
      </c>
      <c r="AM234" s="295"/>
    </row>
    <row r="235" spans="1:39" ht="15"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6"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t="15"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t="15"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470">Z237</f>
        <v>0</v>
      </c>
      <c r="AA238" s="409">
        <f t="shared" ref="AA238" si="471">AA237</f>
        <v>0</v>
      </c>
      <c r="AB238" s="409">
        <f t="shared" ref="AB238" si="472">AB237</f>
        <v>0</v>
      </c>
      <c r="AC238" s="409">
        <f t="shared" ref="AC238" si="473">AC237</f>
        <v>0</v>
      </c>
      <c r="AD238" s="409">
        <f t="shared" ref="AD238" si="474">AD237</f>
        <v>0</v>
      </c>
      <c r="AE238" s="409">
        <f t="shared" ref="AE238" si="475">AE237</f>
        <v>0</v>
      </c>
      <c r="AF238" s="409">
        <f t="shared" ref="AF238" si="476">AF237</f>
        <v>0</v>
      </c>
      <c r="AG238" s="409">
        <f t="shared" ref="AG238" si="477">AG237</f>
        <v>0</v>
      </c>
      <c r="AH238" s="409">
        <f t="shared" ref="AH238" si="478">AH237</f>
        <v>0</v>
      </c>
      <c r="AI238" s="409">
        <f t="shared" ref="AI238" si="479">AI237</f>
        <v>0</v>
      </c>
      <c r="AJ238" s="409">
        <f t="shared" ref="AJ238" si="480">AJ237</f>
        <v>0</v>
      </c>
      <c r="AK238" s="409">
        <f t="shared" ref="AK238" si="481">AK237</f>
        <v>0</v>
      </c>
      <c r="AL238" s="409">
        <f t="shared" ref="AL238" si="482">AL237</f>
        <v>0</v>
      </c>
      <c r="AM238" s="309"/>
    </row>
    <row r="239" spans="1:39" ht="15"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t="15"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483">Z240</f>
        <v>0</v>
      </c>
      <c r="AA241" s="409">
        <f t="shared" ref="AA241" si="484">AA240</f>
        <v>0</v>
      </c>
      <c r="AB241" s="409">
        <f t="shared" ref="AB241" si="485">AB240</f>
        <v>0</v>
      </c>
      <c r="AC241" s="409">
        <f t="shared" ref="AC241" si="486">AC240</f>
        <v>0</v>
      </c>
      <c r="AD241" s="409">
        <f t="shared" ref="AD241" si="487">AD240</f>
        <v>0</v>
      </c>
      <c r="AE241" s="409">
        <f t="shared" ref="AE241" si="488">AE240</f>
        <v>0</v>
      </c>
      <c r="AF241" s="409">
        <f t="shared" ref="AF241" si="489">AF240</f>
        <v>0</v>
      </c>
      <c r="AG241" s="409">
        <f t="shared" ref="AG241" si="490">AG240</f>
        <v>0</v>
      </c>
      <c r="AH241" s="409">
        <f t="shared" ref="AH241" si="491">AH240</f>
        <v>0</v>
      </c>
      <c r="AI241" s="409">
        <f t="shared" ref="AI241" si="492">AI240</f>
        <v>0</v>
      </c>
      <c r="AJ241" s="409">
        <f t="shared" ref="AJ241" si="493">AJ240</f>
        <v>0</v>
      </c>
      <c r="AK241" s="409">
        <f t="shared" ref="AK241" si="494">AK240</f>
        <v>0</v>
      </c>
      <c r="AL241" s="409">
        <f t="shared" ref="AL241" si="495">AL240</f>
        <v>0</v>
      </c>
      <c r="AM241" s="309"/>
    </row>
    <row r="242" spans="1:39" ht="15"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t="15"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496">Z243</f>
        <v>0</v>
      </c>
      <c r="AA244" s="409">
        <f t="shared" ref="AA244" si="497">AA243</f>
        <v>0</v>
      </c>
      <c r="AB244" s="409">
        <f t="shared" ref="AB244" si="498">AB243</f>
        <v>0</v>
      </c>
      <c r="AC244" s="409">
        <f t="shared" ref="AC244" si="499">AC243</f>
        <v>0</v>
      </c>
      <c r="AD244" s="409">
        <f t="shared" ref="AD244" si="500">AD243</f>
        <v>0</v>
      </c>
      <c r="AE244" s="409">
        <f t="shared" ref="AE244" si="501">AE243</f>
        <v>0</v>
      </c>
      <c r="AF244" s="409">
        <f t="shared" ref="AF244" si="502">AF243</f>
        <v>0</v>
      </c>
      <c r="AG244" s="409">
        <f t="shared" ref="AG244" si="503">AG243</f>
        <v>0</v>
      </c>
      <c r="AH244" s="409">
        <f t="shared" ref="AH244" si="504">AH243</f>
        <v>0</v>
      </c>
      <c r="AI244" s="409">
        <f t="shared" ref="AI244" si="505">AI243</f>
        <v>0</v>
      </c>
      <c r="AJ244" s="409">
        <f t="shared" ref="AJ244" si="506">AJ243</f>
        <v>0</v>
      </c>
      <c r="AK244" s="409">
        <f t="shared" ref="AK244" si="507">AK243</f>
        <v>0</v>
      </c>
      <c r="AL244" s="409">
        <f t="shared" ref="AL244" si="508">AL243</f>
        <v>0</v>
      </c>
      <c r="AM244" s="309"/>
    </row>
    <row r="245" spans="1:39" ht="15"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t="15"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509">Z246</f>
        <v>0</v>
      </c>
      <c r="AA247" s="409">
        <f t="shared" ref="AA247" si="510">AA246</f>
        <v>0</v>
      </c>
      <c r="AB247" s="409">
        <f t="shared" ref="AB247" si="511">AB246</f>
        <v>0</v>
      </c>
      <c r="AC247" s="409">
        <f t="shared" ref="AC247" si="512">AC246</f>
        <v>0</v>
      </c>
      <c r="AD247" s="409">
        <f t="shared" ref="AD247" si="513">AD246</f>
        <v>0</v>
      </c>
      <c r="AE247" s="409">
        <f t="shared" ref="AE247" si="514">AE246</f>
        <v>0</v>
      </c>
      <c r="AF247" s="409">
        <f t="shared" ref="AF247" si="515">AF246</f>
        <v>0</v>
      </c>
      <c r="AG247" s="409">
        <f t="shared" ref="AG247" si="516">AG246</f>
        <v>0</v>
      </c>
      <c r="AH247" s="409">
        <f t="shared" ref="AH247" si="517">AH246</f>
        <v>0</v>
      </c>
      <c r="AI247" s="409">
        <f t="shared" ref="AI247" si="518">AI246</f>
        <v>0</v>
      </c>
      <c r="AJ247" s="409">
        <f t="shared" ref="AJ247" si="519">AJ246</f>
        <v>0</v>
      </c>
      <c r="AK247" s="409">
        <f t="shared" ref="AK247" si="520">AK246</f>
        <v>0</v>
      </c>
      <c r="AL247" s="409">
        <f t="shared" ref="AL247" si="521">AL246</f>
        <v>0</v>
      </c>
      <c r="AM247" s="309"/>
    </row>
    <row r="248" spans="1:39" ht="15"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t="15"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522">Z249</f>
        <v>0</v>
      </c>
      <c r="AA250" s="409">
        <f t="shared" ref="AA250" si="523">AA249</f>
        <v>0</v>
      </c>
      <c r="AB250" s="409">
        <f t="shared" ref="AB250" si="524">AB249</f>
        <v>0</v>
      </c>
      <c r="AC250" s="409">
        <f t="shared" ref="AC250" si="525">AC249</f>
        <v>0</v>
      </c>
      <c r="AD250" s="409">
        <f t="shared" ref="AD250" si="526">AD249</f>
        <v>0</v>
      </c>
      <c r="AE250" s="409">
        <f t="shared" ref="AE250" si="527">AE249</f>
        <v>0</v>
      </c>
      <c r="AF250" s="409">
        <f t="shared" ref="AF250" si="528">AF249</f>
        <v>0</v>
      </c>
      <c r="AG250" s="409">
        <f t="shared" ref="AG250" si="529">AG249</f>
        <v>0</v>
      </c>
      <c r="AH250" s="409">
        <f t="shared" ref="AH250" si="530">AH249</f>
        <v>0</v>
      </c>
      <c r="AI250" s="409">
        <f t="shared" ref="AI250" si="531">AI249</f>
        <v>0</v>
      </c>
      <c r="AJ250" s="409">
        <f t="shared" ref="AJ250" si="532">AJ249</f>
        <v>0</v>
      </c>
      <c r="AK250" s="409">
        <f t="shared" ref="AK250" si="533">AK249</f>
        <v>0</v>
      </c>
      <c r="AL250" s="409">
        <f t="shared" ref="AL250" si="534">AL249</f>
        <v>0</v>
      </c>
      <c r="AM250" s="309"/>
    </row>
    <row r="251" spans="1:39" ht="15"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6"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t="15"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535">Z253</f>
        <v>0</v>
      </c>
      <c r="AA254" s="409">
        <f t="shared" ref="AA254" si="536">AA253</f>
        <v>0</v>
      </c>
      <c r="AB254" s="409">
        <f t="shared" ref="AB254" si="537">AB253</f>
        <v>0</v>
      </c>
      <c r="AC254" s="409">
        <f t="shared" ref="AC254" si="538">AC253</f>
        <v>0</v>
      </c>
      <c r="AD254" s="409">
        <f t="shared" ref="AD254" si="539">AD253</f>
        <v>0</v>
      </c>
      <c r="AE254" s="409">
        <f t="shared" ref="AE254" si="540">AE253</f>
        <v>0</v>
      </c>
      <c r="AF254" s="409">
        <f t="shared" ref="AF254" si="541">AF253</f>
        <v>0</v>
      </c>
      <c r="AG254" s="409">
        <f t="shared" ref="AG254" si="542">AG253</f>
        <v>0</v>
      </c>
      <c r="AH254" s="409">
        <f t="shared" ref="AH254" si="543">AH253</f>
        <v>0</v>
      </c>
      <c r="AI254" s="409">
        <f t="shared" ref="AI254" si="544">AI253</f>
        <v>0</v>
      </c>
      <c r="AJ254" s="409">
        <f t="shared" ref="AJ254" si="545">AJ253</f>
        <v>0</v>
      </c>
      <c r="AK254" s="409">
        <f t="shared" ref="AK254" si="546">AK253</f>
        <v>0</v>
      </c>
      <c r="AL254" s="409">
        <f t="shared" ref="AL254" si="547">AL253</f>
        <v>0</v>
      </c>
      <c r="AM254" s="295"/>
    </row>
    <row r="255" spans="1:39" ht="15"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30"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t="15"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548">Z256</f>
        <v>0</v>
      </c>
      <c r="AA257" s="409">
        <f t="shared" ref="AA257" si="549">AA256</f>
        <v>0</v>
      </c>
      <c r="AB257" s="409">
        <f t="shared" ref="AB257" si="550">AB256</f>
        <v>0</v>
      </c>
      <c r="AC257" s="409">
        <f t="shared" ref="AC257" si="551">AC256</f>
        <v>0</v>
      </c>
      <c r="AD257" s="409">
        <f t="shared" ref="AD257" si="552">AD256</f>
        <v>0</v>
      </c>
      <c r="AE257" s="409">
        <f t="shared" ref="AE257" si="553">AE256</f>
        <v>0</v>
      </c>
      <c r="AF257" s="409">
        <f t="shared" ref="AF257" si="554">AF256</f>
        <v>0</v>
      </c>
      <c r="AG257" s="409">
        <f t="shared" ref="AG257" si="555">AG256</f>
        <v>0</v>
      </c>
      <c r="AH257" s="409">
        <f t="shared" ref="AH257" si="556">AH256</f>
        <v>0</v>
      </c>
      <c r="AI257" s="409">
        <f t="shared" ref="AI257" si="557">AI256</f>
        <v>0</v>
      </c>
      <c r="AJ257" s="409">
        <f t="shared" ref="AJ257" si="558">AJ256</f>
        <v>0</v>
      </c>
      <c r="AK257" s="409">
        <f t="shared" ref="AK257" si="559">AK256</f>
        <v>0</v>
      </c>
      <c r="AL257" s="409">
        <f t="shared" ref="AL257" si="560">AL256</f>
        <v>0</v>
      </c>
      <c r="AM257" s="295"/>
    </row>
    <row r="258" spans="1:40" ht="15"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t="15"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561">Z259</f>
        <v>0</v>
      </c>
      <c r="AA260" s="409">
        <f t="shared" ref="AA260" si="562">AA259</f>
        <v>0</v>
      </c>
      <c r="AB260" s="409">
        <f t="shared" ref="AB260" si="563">AB259</f>
        <v>0</v>
      </c>
      <c r="AC260" s="409">
        <f t="shared" ref="AC260" si="564">AC259</f>
        <v>0</v>
      </c>
      <c r="AD260" s="409">
        <f t="shared" ref="AD260" si="565">AD259</f>
        <v>0</v>
      </c>
      <c r="AE260" s="409">
        <f t="shared" ref="AE260" si="566">AE259</f>
        <v>0</v>
      </c>
      <c r="AF260" s="409">
        <f t="shared" ref="AF260" si="567">AF259</f>
        <v>0</v>
      </c>
      <c r="AG260" s="409">
        <f t="shared" ref="AG260" si="568">AG259</f>
        <v>0</v>
      </c>
      <c r="AH260" s="409">
        <f t="shared" ref="AH260" si="569">AH259</f>
        <v>0</v>
      </c>
      <c r="AI260" s="409">
        <f t="shared" ref="AI260" si="570">AI259</f>
        <v>0</v>
      </c>
      <c r="AJ260" s="409">
        <f t="shared" ref="AJ260" si="571">AJ259</f>
        <v>0</v>
      </c>
      <c r="AK260" s="409">
        <f t="shared" ref="AK260" si="572">AK259</f>
        <v>0</v>
      </c>
      <c r="AL260" s="409">
        <f t="shared" ref="AL260" si="573">AL259</f>
        <v>0</v>
      </c>
      <c r="AM260" s="304"/>
    </row>
    <row r="261" spans="1:40" ht="15"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6"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t="15"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t="15"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574">Z263</f>
        <v>0</v>
      </c>
      <c r="AA264" s="409">
        <f t="shared" ref="AA264" si="575">AA263</f>
        <v>0</v>
      </c>
      <c r="AB264" s="409">
        <f t="shared" ref="AB264" si="576">AB263</f>
        <v>0</v>
      </c>
      <c r="AC264" s="409">
        <f t="shared" ref="AC264" si="577">AC263</f>
        <v>0</v>
      </c>
      <c r="AD264" s="409">
        <f t="shared" ref="AD264" si="578">AD263</f>
        <v>0</v>
      </c>
      <c r="AE264" s="409">
        <f t="shared" ref="AE264" si="579">AE263</f>
        <v>0</v>
      </c>
      <c r="AF264" s="409">
        <f t="shared" ref="AF264" si="580">AF263</f>
        <v>0</v>
      </c>
      <c r="AG264" s="409">
        <f t="shared" ref="AG264" si="581">AG263</f>
        <v>0</v>
      </c>
      <c r="AH264" s="409">
        <f t="shared" ref="AH264" si="582">AH263</f>
        <v>0</v>
      </c>
      <c r="AI264" s="409">
        <f t="shared" ref="AI264" si="583">AI263</f>
        <v>0</v>
      </c>
      <c r="AJ264" s="409">
        <f t="shared" ref="AJ264" si="584">AJ263</f>
        <v>0</v>
      </c>
      <c r="AK264" s="409">
        <f t="shared" ref="AK264" si="585">AK263</f>
        <v>0</v>
      </c>
      <c r="AL264" s="409">
        <f t="shared" ref="AL264" si="586">AL263</f>
        <v>0</v>
      </c>
      <c r="AM264" s="295"/>
    </row>
    <row r="265" spans="1:40" ht="15" outlineLevel="1">
      <c r="A265" s="520"/>
      <c r="B265" s="313"/>
      <c r="C265" s="303"/>
      <c r="D265" s="289"/>
      <c r="E265" s="289"/>
      <c r="F265" s="289"/>
      <c r="G265" s="289"/>
      <c r="H265" s="289"/>
      <c r="I265" s="289"/>
      <c r="J265" s="289"/>
      <c r="K265" s="289"/>
      <c r="L265" s="289"/>
      <c r="M265" s="289"/>
      <c r="N265" s="465"/>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7"/>
    </row>
    <row r="266" spans="1:40" s="307" customFormat="1" ht="15.6" outlineLevel="1">
      <c r="A266" s="520"/>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8"/>
    </row>
    <row r="267" spans="1:40" ht="15" outlineLevel="1">
      <c r="A267" s="519">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t="15"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587">Z267</f>
        <v>0</v>
      </c>
      <c r="AA268" s="409">
        <f t="shared" si="587"/>
        <v>0</v>
      </c>
      <c r="AB268" s="409">
        <f t="shared" si="587"/>
        <v>0</v>
      </c>
      <c r="AC268" s="409">
        <f t="shared" si="587"/>
        <v>0</v>
      </c>
      <c r="AD268" s="409">
        <f t="shared" si="587"/>
        <v>0</v>
      </c>
      <c r="AE268" s="409">
        <f t="shared" si="587"/>
        <v>0</v>
      </c>
      <c r="AF268" s="409">
        <f t="shared" si="587"/>
        <v>0</v>
      </c>
      <c r="AG268" s="409">
        <f t="shared" si="587"/>
        <v>0</v>
      </c>
      <c r="AH268" s="409">
        <f t="shared" si="587"/>
        <v>0</v>
      </c>
      <c r="AI268" s="409">
        <f t="shared" si="587"/>
        <v>0</v>
      </c>
      <c r="AJ268" s="409">
        <f t="shared" si="587"/>
        <v>0</v>
      </c>
      <c r="AK268" s="409">
        <f t="shared" si="587"/>
        <v>0</v>
      </c>
      <c r="AL268" s="409">
        <f t="shared" si="587"/>
        <v>0</v>
      </c>
      <c r="AM268" s="295"/>
    </row>
    <row r="269" spans="1:40" ht="15"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t="15" outlineLevel="1">
      <c r="A270" s="519">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t="15"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588">Z270</f>
        <v>0</v>
      </c>
      <c r="AA271" s="409">
        <f t="shared" si="588"/>
        <v>0</v>
      </c>
      <c r="AB271" s="409">
        <f t="shared" si="588"/>
        <v>0</v>
      </c>
      <c r="AC271" s="409">
        <f t="shared" si="588"/>
        <v>0</v>
      </c>
      <c r="AD271" s="409">
        <f t="shared" si="588"/>
        <v>0</v>
      </c>
      <c r="AE271" s="409">
        <f t="shared" si="588"/>
        <v>0</v>
      </c>
      <c r="AF271" s="409">
        <f t="shared" si="588"/>
        <v>0</v>
      </c>
      <c r="AG271" s="409">
        <f t="shared" si="588"/>
        <v>0</v>
      </c>
      <c r="AH271" s="409">
        <f t="shared" si="588"/>
        <v>0</v>
      </c>
      <c r="AI271" s="409">
        <f t="shared" si="588"/>
        <v>0</v>
      </c>
      <c r="AJ271" s="409">
        <f t="shared" si="588"/>
        <v>0</v>
      </c>
      <c r="AK271" s="409">
        <f t="shared" si="588"/>
        <v>0</v>
      </c>
      <c r="AL271" s="409">
        <f t="shared" si="588"/>
        <v>0</v>
      </c>
      <c r="AM271" s="295"/>
    </row>
    <row r="272" spans="1:40" s="281" customFormat="1" ht="15"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6" outlineLevel="1">
      <c r="B273" s="516"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t="15" outlineLevel="1">
      <c r="A274" s="519">
        <v>17</v>
      </c>
      <c r="B274" s="517"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ht="15"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589">Z274</f>
        <v>0</v>
      </c>
      <c r="AA275" s="409">
        <f t="shared" si="589"/>
        <v>0</v>
      </c>
      <c r="AB275" s="409">
        <f t="shared" si="589"/>
        <v>0</v>
      </c>
      <c r="AC275" s="409">
        <f t="shared" si="589"/>
        <v>0</v>
      </c>
      <c r="AD275" s="409">
        <f t="shared" si="589"/>
        <v>0</v>
      </c>
      <c r="AE275" s="409">
        <f t="shared" si="589"/>
        <v>0</v>
      </c>
      <c r="AF275" s="409">
        <f t="shared" si="589"/>
        <v>0</v>
      </c>
      <c r="AG275" s="409">
        <f t="shared" si="589"/>
        <v>0</v>
      </c>
      <c r="AH275" s="409">
        <f t="shared" si="589"/>
        <v>0</v>
      </c>
      <c r="AI275" s="409">
        <f t="shared" si="589"/>
        <v>0</v>
      </c>
      <c r="AJ275" s="409">
        <f t="shared" si="589"/>
        <v>0</v>
      </c>
      <c r="AK275" s="409">
        <f t="shared" si="589"/>
        <v>0</v>
      </c>
      <c r="AL275" s="409">
        <f t="shared" si="589"/>
        <v>0</v>
      </c>
      <c r="AM275" s="304"/>
    </row>
    <row r="276" spans="1:39" ht="15"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15" outlineLevel="1">
      <c r="A277" s="519">
        <v>18</v>
      </c>
      <c r="B277" s="517"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ht="15"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590">Z277</f>
        <v>0</v>
      </c>
      <c r="AA278" s="409">
        <f t="shared" si="590"/>
        <v>0</v>
      </c>
      <c r="AB278" s="409">
        <f t="shared" si="590"/>
        <v>0</v>
      </c>
      <c r="AC278" s="409">
        <f t="shared" si="590"/>
        <v>0</v>
      </c>
      <c r="AD278" s="409">
        <f t="shared" si="590"/>
        <v>0</v>
      </c>
      <c r="AE278" s="409">
        <f t="shared" si="590"/>
        <v>0</v>
      </c>
      <c r="AF278" s="409">
        <f t="shared" si="590"/>
        <v>0</v>
      </c>
      <c r="AG278" s="409">
        <f t="shared" si="590"/>
        <v>0</v>
      </c>
      <c r="AH278" s="409">
        <f t="shared" si="590"/>
        <v>0</v>
      </c>
      <c r="AI278" s="409">
        <f t="shared" si="590"/>
        <v>0</v>
      </c>
      <c r="AJ278" s="409">
        <f t="shared" si="590"/>
        <v>0</v>
      </c>
      <c r="AK278" s="409">
        <f t="shared" si="590"/>
        <v>0</v>
      </c>
      <c r="AL278" s="409">
        <f t="shared" si="590"/>
        <v>0</v>
      </c>
      <c r="AM278" s="304"/>
    </row>
    <row r="279" spans="1:39" ht="15"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t="15" outlineLevel="1">
      <c r="A280" s="519">
        <v>19</v>
      </c>
      <c r="B280" s="517"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ht="15"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591">Z280</f>
        <v>0</v>
      </c>
      <c r="AA281" s="409">
        <f t="shared" si="591"/>
        <v>0</v>
      </c>
      <c r="AB281" s="409">
        <f t="shared" si="591"/>
        <v>0</v>
      </c>
      <c r="AC281" s="409">
        <f t="shared" si="591"/>
        <v>0</v>
      </c>
      <c r="AD281" s="409">
        <f t="shared" si="591"/>
        <v>0</v>
      </c>
      <c r="AE281" s="409">
        <f t="shared" si="591"/>
        <v>0</v>
      </c>
      <c r="AF281" s="409">
        <f t="shared" si="591"/>
        <v>0</v>
      </c>
      <c r="AG281" s="409">
        <f t="shared" si="591"/>
        <v>0</v>
      </c>
      <c r="AH281" s="409">
        <f t="shared" si="591"/>
        <v>0</v>
      </c>
      <c r="AI281" s="409">
        <f t="shared" si="591"/>
        <v>0</v>
      </c>
      <c r="AJ281" s="409">
        <f t="shared" si="591"/>
        <v>0</v>
      </c>
      <c r="AK281" s="409">
        <f t="shared" si="591"/>
        <v>0</v>
      </c>
      <c r="AL281" s="409">
        <f t="shared" si="591"/>
        <v>0</v>
      </c>
      <c r="AM281" s="295"/>
    </row>
    <row r="282" spans="1:39" ht="15"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t="15" outlineLevel="1">
      <c r="A283" s="519">
        <v>20</v>
      </c>
      <c r="B283" s="517"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ht="15"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592">Y283</f>
        <v>0</v>
      </c>
      <c r="Z284" s="409">
        <f t="shared" si="592"/>
        <v>0</v>
      </c>
      <c r="AA284" s="409">
        <f t="shared" si="592"/>
        <v>0</v>
      </c>
      <c r="AB284" s="409">
        <f t="shared" si="592"/>
        <v>0</v>
      </c>
      <c r="AC284" s="409">
        <f t="shared" si="592"/>
        <v>0</v>
      </c>
      <c r="AD284" s="409">
        <f t="shared" si="592"/>
        <v>0</v>
      </c>
      <c r="AE284" s="409">
        <f t="shared" si="592"/>
        <v>0</v>
      </c>
      <c r="AF284" s="409">
        <f t="shared" si="592"/>
        <v>0</v>
      </c>
      <c r="AG284" s="409">
        <f t="shared" si="592"/>
        <v>0</v>
      </c>
      <c r="AH284" s="409">
        <f t="shared" si="592"/>
        <v>0</v>
      </c>
      <c r="AI284" s="409">
        <f t="shared" si="592"/>
        <v>0</v>
      </c>
      <c r="AJ284" s="409">
        <f t="shared" si="592"/>
        <v>0</v>
      </c>
      <c r="AK284" s="409">
        <f t="shared" si="592"/>
        <v>0</v>
      </c>
      <c r="AL284" s="409">
        <f t="shared" si="592"/>
        <v>0</v>
      </c>
      <c r="AM284" s="304"/>
    </row>
    <row r="285" spans="1:39" ht="15.6"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6" outlineLevel="1">
      <c r="B286" s="515"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6"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ht="15" outlineLevel="1">
      <c r="A288" s="519">
        <v>21</v>
      </c>
      <c r="B288" s="517" t="s">
        <v>113</v>
      </c>
      <c r="C288" s="289" t="s">
        <v>25</v>
      </c>
      <c r="D288" s="293">
        <v>447133</v>
      </c>
      <c r="E288" s="293">
        <v>447133</v>
      </c>
      <c r="F288" s="293">
        <v>447133</v>
      </c>
      <c r="G288" s="293">
        <v>447133</v>
      </c>
      <c r="H288" s="293">
        <v>447133</v>
      </c>
      <c r="I288" s="293">
        <v>447133</v>
      </c>
      <c r="J288" s="293">
        <v>447133</v>
      </c>
      <c r="K288" s="293">
        <v>447071</v>
      </c>
      <c r="L288" s="293">
        <v>447071</v>
      </c>
      <c r="M288" s="293">
        <v>445079</v>
      </c>
      <c r="N288" s="758"/>
      <c r="O288" s="293">
        <v>29</v>
      </c>
      <c r="P288" s="293">
        <v>29</v>
      </c>
      <c r="Q288" s="293">
        <v>29</v>
      </c>
      <c r="R288" s="293">
        <v>29</v>
      </c>
      <c r="S288" s="293">
        <v>29</v>
      </c>
      <c r="T288" s="293">
        <v>29</v>
      </c>
      <c r="U288" s="293">
        <v>29</v>
      </c>
      <c r="V288" s="293">
        <v>29</v>
      </c>
      <c r="W288" s="293">
        <v>29</v>
      </c>
      <c r="X288" s="293">
        <v>29</v>
      </c>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289</v>
      </c>
      <c r="C289" s="289" t="s">
        <v>163</v>
      </c>
      <c r="D289" s="293">
        <v>49917</v>
      </c>
      <c r="E289" s="293">
        <v>49917</v>
      </c>
      <c r="F289" s="293">
        <v>49917</v>
      </c>
      <c r="G289" s="293">
        <v>49917</v>
      </c>
      <c r="H289" s="293">
        <v>49917</v>
      </c>
      <c r="I289" s="293">
        <v>49917</v>
      </c>
      <c r="J289" s="293">
        <v>49917</v>
      </c>
      <c r="K289" s="293">
        <v>49914</v>
      </c>
      <c r="L289" s="293">
        <v>49914</v>
      </c>
      <c r="M289" s="293">
        <v>49988</v>
      </c>
      <c r="N289" s="758"/>
      <c r="O289" s="293">
        <v>3</v>
      </c>
      <c r="P289" s="293">
        <v>3</v>
      </c>
      <c r="Q289" s="293">
        <v>3</v>
      </c>
      <c r="R289" s="293">
        <v>3</v>
      </c>
      <c r="S289" s="293">
        <v>3</v>
      </c>
      <c r="T289" s="293">
        <v>3</v>
      </c>
      <c r="U289" s="293">
        <v>3</v>
      </c>
      <c r="V289" s="293">
        <v>3</v>
      </c>
      <c r="W289" s="293">
        <v>3</v>
      </c>
      <c r="X289" s="293">
        <v>3</v>
      </c>
      <c r="Y289" s="767">
        <f>Y288</f>
        <v>1</v>
      </c>
      <c r="Z289" s="767">
        <f t="shared" ref="Z289:AL289" si="593">Z288</f>
        <v>0</v>
      </c>
      <c r="AA289" s="767">
        <f t="shared" si="593"/>
        <v>0</v>
      </c>
      <c r="AB289" s="767">
        <f t="shared" si="593"/>
        <v>0</v>
      </c>
      <c r="AC289" s="767">
        <f t="shared" si="593"/>
        <v>0</v>
      </c>
      <c r="AD289" s="767">
        <f t="shared" si="593"/>
        <v>0</v>
      </c>
      <c r="AE289" s="767">
        <f t="shared" si="593"/>
        <v>0</v>
      </c>
      <c r="AF289" s="767">
        <f t="shared" si="593"/>
        <v>0</v>
      </c>
      <c r="AG289" s="767">
        <f t="shared" si="593"/>
        <v>0</v>
      </c>
      <c r="AH289" s="767">
        <f t="shared" si="593"/>
        <v>0</v>
      </c>
      <c r="AI289" s="767">
        <f t="shared" si="593"/>
        <v>0</v>
      </c>
      <c r="AJ289" s="767">
        <f t="shared" si="593"/>
        <v>0</v>
      </c>
      <c r="AK289" s="767">
        <f t="shared" si="593"/>
        <v>0</v>
      </c>
      <c r="AL289" s="767">
        <f t="shared" si="593"/>
        <v>0</v>
      </c>
      <c r="AM289" s="304"/>
    </row>
    <row r="290" spans="1:39" ht="15" outlineLevel="1">
      <c r="B290" s="292"/>
      <c r="C290" s="289"/>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84"/>
      <c r="Z290" s="789"/>
      <c r="AA290" s="789"/>
      <c r="AB290" s="789"/>
      <c r="AC290" s="789"/>
      <c r="AD290" s="789"/>
      <c r="AE290" s="789"/>
      <c r="AF290" s="789"/>
      <c r="AG290" s="789"/>
      <c r="AH290" s="789"/>
      <c r="AI290" s="789"/>
      <c r="AJ290" s="789"/>
      <c r="AK290" s="789"/>
      <c r="AL290" s="789"/>
      <c r="AM290" s="304"/>
    </row>
    <row r="291" spans="1:39" ht="30" outlineLevel="1">
      <c r="A291" s="519">
        <v>22</v>
      </c>
      <c r="B291" s="517" t="s">
        <v>114</v>
      </c>
      <c r="C291" s="289" t="s">
        <v>25</v>
      </c>
      <c r="D291" s="293">
        <v>122528</v>
      </c>
      <c r="E291" s="293">
        <v>122528</v>
      </c>
      <c r="F291" s="293">
        <v>122528</v>
      </c>
      <c r="G291" s="293">
        <v>122528</v>
      </c>
      <c r="H291" s="293">
        <v>122528</v>
      </c>
      <c r="I291" s="293">
        <v>122528</v>
      </c>
      <c r="J291" s="293">
        <v>122528</v>
      </c>
      <c r="K291" s="293">
        <v>122528</v>
      </c>
      <c r="L291" s="293">
        <v>122528</v>
      </c>
      <c r="M291" s="293">
        <v>122528</v>
      </c>
      <c r="N291" s="758"/>
      <c r="O291" s="293">
        <v>35</v>
      </c>
      <c r="P291" s="293">
        <v>35</v>
      </c>
      <c r="Q291" s="293">
        <v>35</v>
      </c>
      <c r="R291" s="293">
        <v>35</v>
      </c>
      <c r="S291" s="293">
        <v>35</v>
      </c>
      <c r="T291" s="293">
        <v>35</v>
      </c>
      <c r="U291" s="293">
        <v>35</v>
      </c>
      <c r="V291" s="293">
        <v>35</v>
      </c>
      <c r="W291" s="293">
        <v>35</v>
      </c>
      <c r="X291" s="293">
        <v>35</v>
      </c>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289</v>
      </c>
      <c r="C292" s="289" t="s">
        <v>163</v>
      </c>
      <c r="D292" s="293">
        <v>957</v>
      </c>
      <c r="E292" s="293">
        <v>957</v>
      </c>
      <c r="F292" s="293">
        <v>957</v>
      </c>
      <c r="G292" s="293">
        <v>957</v>
      </c>
      <c r="H292" s="293">
        <v>957</v>
      </c>
      <c r="I292" s="293">
        <v>957</v>
      </c>
      <c r="J292" s="293">
        <v>957</v>
      </c>
      <c r="K292" s="293">
        <v>957</v>
      </c>
      <c r="L292" s="293">
        <v>957</v>
      </c>
      <c r="M292" s="293">
        <v>957</v>
      </c>
      <c r="N292" s="758"/>
      <c r="O292" s="293">
        <v>0</v>
      </c>
      <c r="P292" s="293">
        <v>0</v>
      </c>
      <c r="Q292" s="293">
        <v>0</v>
      </c>
      <c r="R292" s="293">
        <v>0</v>
      </c>
      <c r="S292" s="293">
        <v>0</v>
      </c>
      <c r="T292" s="293">
        <v>0</v>
      </c>
      <c r="U292" s="293">
        <v>0</v>
      </c>
      <c r="V292" s="293">
        <v>0</v>
      </c>
      <c r="W292" s="293">
        <v>0</v>
      </c>
      <c r="X292" s="293">
        <v>0</v>
      </c>
      <c r="Y292" s="767">
        <f>Y291</f>
        <v>1</v>
      </c>
      <c r="Z292" s="767">
        <f t="shared" ref="Z292:AL292" si="594">Z291</f>
        <v>0</v>
      </c>
      <c r="AA292" s="767">
        <f t="shared" si="594"/>
        <v>0</v>
      </c>
      <c r="AB292" s="767">
        <f t="shared" si="594"/>
        <v>0</v>
      </c>
      <c r="AC292" s="767">
        <f t="shared" si="594"/>
        <v>0</v>
      </c>
      <c r="AD292" s="767">
        <f t="shared" si="594"/>
        <v>0</v>
      </c>
      <c r="AE292" s="767">
        <f t="shared" si="594"/>
        <v>0</v>
      </c>
      <c r="AF292" s="767">
        <f t="shared" si="594"/>
        <v>0</v>
      </c>
      <c r="AG292" s="767">
        <f t="shared" si="594"/>
        <v>0</v>
      </c>
      <c r="AH292" s="767">
        <f t="shared" si="594"/>
        <v>0</v>
      </c>
      <c r="AI292" s="767">
        <f t="shared" si="594"/>
        <v>0</v>
      </c>
      <c r="AJ292" s="767">
        <f t="shared" si="594"/>
        <v>0</v>
      </c>
      <c r="AK292" s="767">
        <f t="shared" si="594"/>
        <v>0</v>
      </c>
      <c r="AL292" s="767">
        <f t="shared" si="594"/>
        <v>0</v>
      </c>
      <c r="AM292" s="304"/>
    </row>
    <row r="293" spans="1:39" ht="15" outlineLevel="1">
      <c r="B293" s="292"/>
      <c r="C293" s="289"/>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84"/>
      <c r="Z293" s="789"/>
      <c r="AA293" s="789"/>
      <c r="AB293" s="789"/>
      <c r="AC293" s="789"/>
      <c r="AD293" s="789"/>
      <c r="AE293" s="789"/>
      <c r="AF293" s="789"/>
      <c r="AG293" s="789"/>
      <c r="AH293" s="789"/>
      <c r="AI293" s="789"/>
      <c r="AJ293" s="789"/>
      <c r="AK293" s="789"/>
      <c r="AL293" s="789"/>
      <c r="AM293" s="304"/>
    </row>
    <row r="294" spans="1:39" ht="30" outlineLevel="1">
      <c r="A294" s="519">
        <v>23</v>
      </c>
      <c r="B294" s="517" t="s">
        <v>115</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v>1</v>
      </c>
      <c r="Z294" s="766"/>
      <c r="AA294" s="766"/>
      <c r="AB294" s="766"/>
      <c r="AC294" s="766"/>
      <c r="AD294" s="766"/>
      <c r="AE294" s="766"/>
      <c r="AF294" s="766"/>
      <c r="AG294" s="766"/>
      <c r="AH294" s="766"/>
      <c r="AI294" s="766"/>
      <c r="AJ294" s="766"/>
      <c r="AK294" s="766"/>
      <c r="AL294" s="766"/>
      <c r="AM294" s="294">
        <f>SUM(Y294:AL294)</f>
        <v>1</v>
      </c>
    </row>
    <row r="295" spans="1:39" ht="15" outlineLevel="1">
      <c r="B295" s="292" t="s">
        <v>289</v>
      </c>
      <c r="C295" s="289" t="s">
        <v>163</v>
      </c>
      <c r="D295" s="293"/>
      <c r="E295" s="293"/>
      <c r="F295" s="293"/>
      <c r="G295" s="293"/>
      <c r="H295" s="293"/>
      <c r="I295" s="293"/>
      <c r="J295" s="293"/>
      <c r="K295" s="293"/>
      <c r="L295" s="293"/>
      <c r="M295" s="293"/>
      <c r="N295" s="758"/>
      <c r="O295" s="293"/>
      <c r="P295" s="293"/>
      <c r="Q295" s="293"/>
      <c r="R295" s="293"/>
      <c r="S295" s="293"/>
      <c r="T295" s="293"/>
      <c r="U295" s="293"/>
      <c r="V295" s="293"/>
      <c r="W295" s="293"/>
      <c r="X295" s="293"/>
      <c r="Y295" s="767">
        <f>Y294</f>
        <v>1</v>
      </c>
      <c r="Z295" s="767">
        <f t="shared" ref="Z295:AL295" si="595">Z294</f>
        <v>0</v>
      </c>
      <c r="AA295" s="767">
        <f t="shared" si="595"/>
        <v>0</v>
      </c>
      <c r="AB295" s="767">
        <f t="shared" si="595"/>
        <v>0</v>
      </c>
      <c r="AC295" s="767">
        <f t="shared" si="595"/>
        <v>0</v>
      </c>
      <c r="AD295" s="767">
        <f t="shared" si="595"/>
        <v>0</v>
      </c>
      <c r="AE295" s="767">
        <f t="shared" si="595"/>
        <v>0</v>
      </c>
      <c r="AF295" s="767">
        <f t="shared" si="595"/>
        <v>0</v>
      </c>
      <c r="AG295" s="767">
        <f t="shared" si="595"/>
        <v>0</v>
      </c>
      <c r="AH295" s="767">
        <f t="shared" si="595"/>
        <v>0</v>
      </c>
      <c r="AI295" s="767">
        <f t="shared" si="595"/>
        <v>0</v>
      </c>
      <c r="AJ295" s="767">
        <f t="shared" si="595"/>
        <v>0</v>
      </c>
      <c r="AK295" s="767">
        <f t="shared" si="595"/>
        <v>0</v>
      </c>
      <c r="AL295" s="767">
        <f t="shared" si="595"/>
        <v>0</v>
      </c>
      <c r="AM295" s="304"/>
    </row>
    <row r="296" spans="1:39" ht="15" outlineLevel="1">
      <c r="B296" s="320"/>
      <c r="C296" s="289"/>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84"/>
      <c r="Z296" s="789"/>
      <c r="AA296" s="789"/>
      <c r="AB296" s="789"/>
      <c r="AC296" s="789"/>
      <c r="AD296" s="789"/>
      <c r="AE296" s="789"/>
      <c r="AF296" s="789"/>
      <c r="AG296" s="789"/>
      <c r="AH296" s="789"/>
      <c r="AI296" s="789"/>
      <c r="AJ296" s="789"/>
      <c r="AK296" s="789"/>
      <c r="AL296" s="789"/>
      <c r="AM296" s="304"/>
    </row>
    <row r="297" spans="1:39" ht="15" outlineLevel="1">
      <c r="A297" s="519">
        <v>24</v>
      </c>
      <c r="B297" s="517" t="s">
        <v>116</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289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 t="shared" ref="Z298:AL298" si="596">Z297</f>
        <v>0</v>
      </c>
      <c r="AA298" s="767">
        <f t="shared" si="596"/>
        <v>0</v>
      </c>
      <c r="AB298" s="767">
        <f t="shared" si="596"/>
        <v>0</v>
      </c>
      <c r="AC298" s="767">
        <f t="shared" si="596"/>
        <v>0</v>
      </c>
      <c r="AD298" s="767">
        <f t="shared" si="596"/>
        <v>0</v>
      </c>
      <c r="AE298" s="767">
        <f t="shared" si="596"/>
        <v>0</v>
      </c>
      <c r="AF298" s="767">
        <f t="shared" si="596"/>
        <v>0</v>
      </c>
      <c r="AG298" s="767">
        <f t="shared" si="596"/>
        <v>0</v>
      </c>
      <c r="AH298" s="767">
        <f t="shared" si="596"/>
        <v>0</v>
      </c>
      <c r="AI298" s="767">
        <f t="shared" si="596"/>
        <v>0</v>
      </c>
      <c r="AJ298" s="767">
        <f t="shared" si="596"/>
        <v>0</v>
      </c>
      <c r="AK298" s="767">
        <f t="shared" si="596"/>
        <v>0</v>
      </c>
      <c r="AL298" s="767">
        <f t="shared" si="596"/>
        <v>0</v>
      </c>
      <c r="AM298" s="304"/>
    </row>
    <row r="299" spans="1:39" ht="15" outlineLevel="1">
      <c r="B299" s="292"/>
      <c r="C299" s="289"/>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68"/>
      <c r="Z299" s="789"/>
      <c r="AA299" s="789"/>
      <c r="AB299" s="789"/>
      <c r="AC299" s="789"/>
      <c r="AD299" s="789"/>
      <c r="AE299" s="789"/>
      <c r="AF299" s="789"/>
      <c r="AG299" s="789"/>
      <c r="AH299" s="789"/>
      <c r="AI299" s="789"/>
      <c r="AJ299" s="789"/>
      <c r="AK299" s="789"/>
      <c r="AL299" s="789"/>
      <c r="AM299" s="304"/>
    </row>
    <row r="300" spans="1:39" ht="15.6" outlineLevel="1">
      <c r="B300" s="286" t="s">
        <v>499</v>
      </c>
      <c r="C300" s="289"/>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68"/>
      <c r="Z300" s="789"/>
      <c r="AA300" s="789"/>
      <c r="AB300" s="789"/>
      <c r="AC300" s="789"/>
      <c r="AD300" s="789"/>
      <c r="AE300" s="789"/>
      <c r="AF300" s="789"/>
      <c r="AG300" s="789"/>
      <c r="AH300" s="789"/>
      <c r="AI300" s="789"/>
      <c r="AJ300" s="789"/>
      <c r="AK300" s="789"/>
      <c r="AL300" s="789"/>
      <c r="AM300" s="304"/>
    </row>
    <row r="301" spans="1:39" ht="15" outlineLevel="1">
      <c r="A301" s="519">
        <v>25</v>
      </c>
      <c r="B301" s="517" t="s">
        <v>117</v>
      </c>
      <c r="C301" s="289" t="s">
        <v>25</v>
      </c>
      <c r="D301" s="293">
        <v>26285</v>
      </c>
      <c r="E301" s="293">
        <v>26285</v>
      </c>
      <c r="F301" s="293">
        <v>26285</v>
      </c>
      <c r="G301" s="293">
        <v>26285</v>
      </c>
      <c r="H301" s="293">
        <v>26285</v>
      </c>
      <c r="I301" s="293">
        <v>26285</v>
      </c>
      <c r="J301" s="293">
        <v>26285</v>
      </c>
      <c r="K301" s="293">
        <v>26285</v>
      </c>
      <c r="L301" s="293">
        <v>26285</v>
      </c>
      <c r="M301" s="293">
        <v>26285</v>
      </c>
      <c r="N301" s="293">
        <v>12</v>
      </c>
      <c r="O301" s="293">
        <v>3</v>
      </c>
      <c r="P301" s="293">
        <v>3</v>
      </c>
      <c r="Q301" s="293">
        <v>3</v>
      </c>
      <c r="R301" s="293">
        <v>3</v>
      </c>
      <c r="S301" s="293">
        <v>3</v>
      </c>
      <c r="T301" s="293">
        <v>3</v>
      </c>
      <c r="U301" s="293">
        <v>3</v>
      </c>
      <c r="V301" s="293">
        <v>3</v>
      </c>
      <c r="W301" s="293">
        <v>3</v>
      </c>
      <c r="X301" s="293">
        <v>3</v>
      </c>
      <c r="Y301" s="770"/>
      <c r="Z301" s="766"/>
      <c r="AA301" s="766">
        <v>1</v>
      </c>
      <c r="AB301" s="766"/>
      <c r="AC301" s="766"/>
      <c r="AD301" s="766"/>
      <c r="AE301" s="766"/>
      <c r="AF301" s="766"/>
      <c r="AG301" s="771"/>
      <c r="AH301" s="771"/>
      <c r="AI301" s="771"/>
      <c r="AJ301" s="771"/>
      <c r="AK301" s="771"/>
      <c r="AL301" s="771"/>
      <c r="AM301" s="294">
        <f>SUM(Y301:AL301)</f>
        <v>1</v>
      </c>
    </row>
    <row r="302" spans="1:39" ht="15"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767">
        <f>Y301</f>
        <v>0</v>
      </c>
      <c r="Z302" s="767">
        <f t="shared" ref="Z302:AL302" si="597">Z301</f>
        <v>0</v>
      </c>
      <c r="AA302" s="767">
        <f t="shared" si="597"/>
        <v>1</v>
      </c>
      <c r="AB302" s="767">
        <f t="shared" si="597"/>
        <v>0</v>
      </c>
      <c r="AC302" s="767">
        <f t="shared" si="597"/>
        <v>0</v>
      </c>
      <c r="AD302" s="767">
        <f t="shared" si="597"/>
        <v>0</v>
      </c>
      <c r="AE302" s="767">
        <f t="shared" si="597"/>
        <v>0</v>
      </c>
      <c r="AF302" s="767">
        <f t="shared" si="597"/>
        <v>0</v>
      </c>
      <c r="AG302" s="767">
        <f t="shared" si="597"/>
        <v>0</v>
      </c>
      <c r="AH302" s="767">
        <f t="shared" si="597"/>
        <v>0</v>
      </c>
      <c r="AI302" s="767">
        <f t="shared" si="597"/>
        <v>0</v>
      </c>
      <c r="AJ302" s="767">
        <f t="shared" si="597"/>
        <v>0</v>
      </c>
      <c r="AK302" s="767">
        <f t="shared" si="597"/>
        <v>0</v>
      </c>
      <c r="AL302" s="767">
        <f t="shared" si="597"/>
        <v>0</v>
      </c>
      <c r="AM302" s="304"/>
    </row>
    <row r="303" spans="1:39" ht="15" outlineLevel="1">
      <c r="B303" s="292"/>
      <c r="C303" s="289"/>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68"/>
      <c r="Z303" s="789"/>
      <c r="AA303" s="789"/>
      <c r="AB303" s="789"/>
      <c r="AC303" s="789"/>
      <c r="AD303" s="789"/>
      <c r="AE303" s="789"/>
      <c r="AF303" s="789"/>
      <c r="AG303" s="789"/>
      <c r="AH303" s="789"/>
      <c r="AI303" s="789"/>
      <c r="AJ303" s="789"/>
      <c r="AK303" s="789"/>
      <c r="AL303" s="789"/>
      <c r="AM303" s="304"/>
    </row>
    <row r="304" spans="1:39" ht="15" outlineLevel="1">
      <c r="A304" s="519">
        <v>26</v>
      </c>
      <c r="B304" s="517" t="s">
        <v>118</v>
      </c>
      <c r="C304" s="289" t="s">
        <v>25</v>
      </c>
      <c r="D304" s="293">
        <v>760895</v>
      </c>
      <c r="E304" s="293">
        <v>742290</v>
      </c>
      <c r="F304" s="293">
        <v>742290</v>
      </c>
      <c r="G304" s="293">
        <v>742290</v>
      </c>
      <c r="H304" s="293">
        <v>742290</v>
      </c>
      <c r="I304" s="293">
        <v>725210</v>
      </c>
      <c r="J304" s="293">
        <v>725210</v>
      </c>
      <c r="K304" s="293">
        <v>725210</v>
      </c>
      <c r="L304" s="293">
        <v>725210</v>
      </c>
      <c r="M304" s="293">
        <v>725210</v>
      </c>
      <c r="N304" s="293">
        <v>12</v>
      </c>
      <c r="O304" s="293">
        <v>67</v>
      </c>
      <c r="P304" s="293">
        <v>65</v>
      </c>
      <c r="Q304" s="293">
        <v>65</v>
      </c>
      <c r="R304" s="293">
        <v>65</v>
      </c>
      <c r="S304" s="293">
        <v>65</v>
      </c>
      <c r="T304" s="293">
        <v>64</v>
      </c>
      <c r="U304" s="293">
        <v>64</v>
      </c>
      <c r="V304" s="293">
        <v>64</v>
      </c>
      <c r="W304" s="293">
        <v>64</v>
      </c>
      <c r="X304" s="293">
        <v>64</v>
      </c>
      <c r="Y304" s="770"/>
      <c r="Z304" s="766"/>
      <c r="AA304" s="766">
        <v>1</v>
      </c>
      <c r="AB304" s="766"/>
      <c r="AC304" s="766"/>
      <c r="AD304" s="766"/>
      <c r="AE304" s="766"/>
      <c r="AF304" s="766"/>
      <c r="AG304" s="771"/>
      <c r="AH304" s="771"/>
      <c r="AI304" s="771"/>
      <c r="AJ304" s="771"/>
      <c r="AK304" s="771"/>
      <c r="AL304" s="771"/>
      <c r="AM304" s="294">
        <f>SUM(Y304:AL304)</f>
        <v>1</v>
      </c>
    </row>
    <row r="305" spans="1:39" ht="15" outlineLevel="1">
      <c r="B305" s="292" t="s">
        <v>289</v>
      </c>
      <c r="C305" s="289" t="s">
        <v>163</v>
      </c>
      <c r="D305" s="293">
        <v>180409</v>
      </c>
      <c r="E305" s="293">
        <v>199014</v>
      </c>
      <c r="F305" s="293">
        <v>199014</v>
      </c>
      <c r="G305" s="293">
        <v>199014</v>
      </c>
      <c r="H305" s="293">
        <v>199014</v>
      </c>
      <c r="I305" s="293">
        <v>191750</v>
      </c>
      <c r="J305" s="293">
        <v>191750</v>
      </c>
      <c r="K305" s="293">
        <v>191750</v>
      </c>
      <c r="L305" s="293">
        <v>191750</v>
      </c>
      <c r="M305" s="293">
        <v>191750</v>
      </c>
      <c r="N305" s="293">
        <f>N304</f>
        <v>12</v>
      </c>
      <c r="O305" s="293">
        <v>16</v>
      </c>
      <c r="P305" s="293">
        <v>18</v>
      </c>
      <c r="Q305" s="293">
        <v>18</v>
      </c>
      <c r="R305" s="293">
        <v>18</v>
      </c>
      <c r="S305" s="293">
        <v>18</v>
      </c>
      <c r="T305" s="293">
        <v>18</v>
      </c>
      <c r="U305" s="293">
        <v>18</v>
      </c>
      <c r="V305" s="293">
        <v>18</v>
      </c>
      <c r="W305" s="293">
        <v>18</v>
      </c>
      <c r="X305" s="293">
        <v>18</v>
      </c>
      <c r="Y305" s="767">
        <f>Y304</f>
        <v>0</v>
      </c>
      <c r="Z305" s="767">
        <f t="shared" ref="Z305:AL305" si="598">Z304</f>
        <v>0</v>
      </c>
      <c r="AA305" s="767">
        <f t="shared" si="598"/>
        <v>1</v>
      </c>
      <c r="AB305" s="767">
        <f t="shared" si="598"/>
        <v>0</v>
      </c>
      <c r="AC305" s="767">
        <f t="shared" si="598"/>
        <v>0</v>
      </c>
      <c r="AD305" s="767">
        <f t="shared" si="598"/>
        <v>0</v>
      </c>
      <c r="AE305" s="767">
        <f t="shared" si="598"/>
        <v>0</v>
      </c>
      <c r="AF305" s="767">
        <f t="shared" si="598"/>
        <v>0</v>
      </c>
      <c r="AG305" s="767">
        <f t="shared" si="598"/>
        <v>0</v>
      </c>
      <c r="AH305" s="767">
        <f t="shared" si="598"/>
        <v>0</v>
      </c>
      <c r="AI305" s="767">
        <f t="shared" si="598"/>
        <v>0</v>
      </c>
      <c r="AJ305" s="767">
        <f t="shared" si="598"/>
        <v>0</v>
      </c>
      <c r="AK305" s="767">
        <f t="shared" si="598"/>
        <v>0</v>
      </c>
      <c r="AL305" s="767">
        <f t="shared" si="598"/>
        <v>0</v>
      </c>
      <c r="AM305" s="304"/>
    </row>
    <row r="306" spans="1:39" ht="15" outlineLevel="1">
      <c r="B306" s="292"/>
      <c r="C306" s="289"/>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68"/>
      <c r="Z306" s="789"/>
      <c r="AA306" s="789"/>
      <c r="AB306" s="789"/>
      <c r="AC306" s="789"/>
      <c r="AD306" s="789"/>
      <c r="AE306" s="789"/>
      <c r="AF306" s="789"/>
      <c r="AG306" s="789"/>
      <c r="AH306" s="789"/>
      <c r="AI306" s="789"/>
      <c r="AJ306" s="789"/>
      <c r="AK306" s="789"/>
      <c r="AL306" s="789"/>
      <c r="AM306" s="304"/>
    </row>
    <row r="307" spans="1:39" ht="30" outlineLevel="1">
      <c r="A307" s="519">
        <v>27</v>
      </c>
      <c r="B307" s="517" t="s">
        <v>119</v>
      </c>
      <c r="C307" s="289" t="s">
        <v>25</v>
      </c>
      <c r="D307" s="293">
        <v>111021</v>
      </c>
      <c r="E307" s="293">
        <v>111021</v>
      </c>
      <c r="F307" s="293">
        <v>111021</v>
      </c>
      <c r="G307" s="293">
        <v>111021</v>
      </c>
      <c r="H307" s="293">
        <v>107107</v>
      </c>
      <c r="I307" s="293">
        <v>100317</v>
      </c>
      <c r="J307" s="293">
        <v>73061</v>
      </c>
      <c r="K307" s="293">
        <v>62379</v>
      </c>
      <c r="L307" s="293">
        <v>61036</v>
      </c>
      <c r="M307" s="293">
        <v>44785</v>
      </c>
      <c r="N307" s="293">
        <v>12</v>
      </c>
      <c r="O307" s="293">
        <v>26</v>
      </c>
      <c r="P307" s="293">
        <v>26</v>
      </c>
      <c r="Q307" s="293">
        <v>26</v>
      </c>
      <c r="R307" s="293">
        <v>26</v>
      </c>
      <c r="S307" s="293">
        <v>25</v>
      </c>
      <c r="T307" s="293">
        <v>24</v>
      </c>
      <c r="U307" s="293">
        <v>20</v>
      </c>
      <c r="V307" s="293">
        <v>18</v>
      </c>
      <c r="W307" s="293">
        <v>17</v>
      </c>
      <c r="X307" s="293">
        <v>13</v>
      </c>
      <c r="Y307" s="770"/>
      <c r="Z307" s="766">
        <v>1</v>
      </c>
      <c r="AA307" s="766"/>
      <c r="AB307" s="766"/>
      <c r="AC307" s="766"/>
      <c r="AD307" s="766"/>
      <c r="AE307" s="766"/>
      <c r="AF307" s="766"/>
      <c r="AG307" s="771"/>
      <c r="AH307" s="771"/>
      <c r="AI307" s="771"/>
      <c r="AJ307" s="771"/>
      <c r="AK307" s="771"/>
      <c r="AL307" s="771"/>
      <c r="AM307" s="294">
        <f>SUM(Y307:AL307)</f>
        <v>1</v>
      </c>
    </row>
    <row r="308" spans="1:39" ht="15" outlineLevel="1">
      <c r="B308" s="292" t="s">
        <v>289</v>
      </c>
      <c r="C308" s="289" t="s">
        <v>163</v>
      </c>
      <c r="D308" s="293">
        <v>27637</v>
      </c>
      <c r="E308" s="293">
        <v>27637</v>
      </c>
      <c r="F308" s="293">
        <v>27637</v>
      </c>
      <c r="G308" s="293">
        <v>27637</v>
      </c>
      <c r="H308" s="293">
        <v>25727</v>
      </c>
      <c r="I308" s="293">
        <v>23065</v>
      </c>
      <c r="J308" s="293">
        <v>16515</v>
      </c>
      <c r="K308" s="293">
        <v>11898</v>
      </c>
      <c r="L308" s="293">
        <v>11622</v>
      </c>
      <c r="M308" s="293">
        <v>9617</v>
      </c>
      <c r="N308" s="293">
        <f>N307</f>
        <v>12</v>
      </c>
      <c r="O308" s="293">
        <v>6</v>
      </c>
      <c r="P308" s="293">
        <v>6</v>
      </c>
      <c r="Q308" s="293">
        <v>6</v>
      </c>
      <c r="R308" s="293">
        <v>6</v>
      </c>
      <c r="S308" s="293">
        <v>6</v>
      </c>
      <c r="T308" s="293">
        <v>6</v>
      </c>
      <c r="U308" s="293">
        <v>4</v>
      </c>
      <c r="V308" s="293">
        <v>4</v>
      </c>
      <c r="W308" s="293">
        <v>3</v>
      </c>
      <c r="X308" s="293">
        <v>3</v>
      </c>
      <c r="Y308" s="767">
        <f>Y307</f>
        <v>0</v>
      </c>
      <c r="Z308" s="767">
        <f t="shared" ref="Z308:AL308" si="599">Z307</f>
        <v>1</v>
      </c>
      <c r="AA308" s="767">
        <f t="shared" si="599"/>
        <v>0</v>
      </c>
      <c r="AB308" s="767">
        <f t="shared" si="599"/>
        <v>0</v>
      </c>
      <c r="AC308" s="767">
        <f t="shared" si="599"/>
        <v>0</v>
      </c>
      <c r="AD308" s="767">
        <f t="shared" si="599"/>
        <v>0</v>
      </c>
      <c r="AE308" s="767">
        <f t="shared" si="599"/>
        <v>0</v>
      </c>
      <c r="AF308" s="767">
        <f t="shared" si="599"/>
        <v>0</v>
      </c>
      <c r="AG308" s="767">
        <f t="shared" si="599"/>
        <v>0</v>
      </c>
      <c r="AH308" s="767">
        <f t="shared" si="599"/>
        <v>0</v>
      </c>
      <c r="AI308" s="767">
        <f t="shared" si="599"/>
        <v>0</v>
      </c>
      <c r="AJ308" s="767">
        <f t="shared" si="599"/>
        <v>0</v>
      </c>
      <c r="AK308" s="767">
        <f t="shared" si="599"/>
        <v>0</v>
      </c>
      <c r="AL308" s="767">
        <f t="shared" si="599"/>
        <v>0</v>
      </c>
      <c r="AM308" s="304"/>
    </row>
    <row r="309" spans="1:39" ht="15" outlineLevel="1">
      <c r="B309" s="292"/>
      <c r="C309" s="289"/>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68"/>
      <c r="Z309" s="789"/>
      <c r="AA309" s="789"/>
      <c r="AB309" s="789"/>
      <c r="AC309" s="789"/>
      <c r="AD309" s="789"/>
      <c r="AE309" s="789"/>
      <c r="AF309" s="789"/>
      <c r="AG309" s="789"/>
      <c r="AH309" s="789"/>
      <c r="AI309" s="789"/>
      <c r="AJ309" s="789"/>
      <c r="AK309" s="789"/>
      <c r="AL309" s="789"/>
      <c r="AM309" s="304"/>
    </row>
    <row r="310" spans="1:39" ht="30" outlineLevel="1">
      <c r="A310" s="519">
        <v>28</v>
      </c>
      <c r="B310" s="517" t="s">
        <v>120</v>
      </c>
      <c r="C310" s="289" t="s">
        <v>25</v>
      </c>
      <c r="D310" s="293">
        <v>103631</v>
      </c>
      <c r="E310" s="293">
        <v>103631</v>
      </c>
      <c r="F310" s="293">
        <v>103631</v>
      </c>
      <c r="G310" s="293">
        <v>103631</v>
      </c>
      <c r="H310" s="293">
        <v>103631</v>
      </c>
      <c r="I310" s="293">
        <v>103631</v>
      </c>
      <c r="J310" s="293">
        <v>103631</v>
      </c>
      <c r="K310" s="293">
        <v>103631</v>
      </c>
      <c r="L310" s="293">
        <v>103631</v>
      </c>
      <c r="M310" s="293">
        <v>103631</v>
      </c>
      <c r="N310" s="293">
        <v>12</v>
      </c>
      <c r="O310" s="293">
        <v>33</v>
      </c>
      <c r="P310" s="293">
        <v>33</v>
      </c>
      <c r="Q310" s="293">
        <v>33</v>
      </c>
      <c r="R310" s="293">
        <v>33</v>
      </c>
      <c r="S310" s="293">
        <v>33</v>
      </c>
      <c r="T310" s="293">
        <v>33</v>
      </c>
      <c r="U310" s="293">
        <v>33</v>
      </c>
      <c r="V310" s="293">
        <v>33</v>
      </c>
      <c r="W310" s="293">
        <v>33</v>
      </c>
      <c r="X310" s="293">
        <v>33</v>
      </c>
      <c r="Y310" s="770"/>
      <c r="Z310" s="766"/>
      <c r="AA310" s="766">
        <v>1</v>
      </c>
      <c r="AB310" s="766"/>
      <c r="AC310" s="766"/>
      <c r="AD310" s="766"/>
      <c r="AE310" s="766"/>
      <c r="AF310" s="766"/>
      <c r="AG310" s="771"/>
      <c r="AH310" s="771"/>
      <c r="AI310" s="771"/>
      <c r="AJ310" s="771"/>
      <c r="AK310" s="771"/>
      <c r="AL310" s="771"/>
      <c r="AM310" s="294">
        <f>SUM(Y310:AL310)</f>
        <v>1</v>
      </c>
    </row>
    <row r="311" spans="1:39" ht="15"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 t="shared" ref="Z311:AL311" si="600">Z310</f>
        <v>0</v>
      </c>
      <c r="AA311" s="767">
        <f t="shared" si="600"/>
        <v>1</v>
      </c>
      <c r="AB311" s="767">
        <f t="shared" si="600"/>
        <v>0</v>
      </c>
      <c r="AC311" s="767">
        <f t="shared" si="600"/>
        <v>0</v>
      </c>
      <c r="AD311" s="767">
        <f t="shared" si="600"/>
        <v>0</v>
      </c>
      <c r="AE311" s="767">
        <f t="shared" si="600"/>
        <v>0</v>
      </c>
      <c r="AF311" s="767">
        <f t="shared" si="600"/>
        <v>0</v>
      </c>
      <c r="AG311" s="767">
        <f t="shared" si="600"/>
        <v>0</v>
      </c>
      <c r="AH311" s="767">
        <f t="shared" si="600"/>
        <v>0</v>
      </c>
      <c r="AI311" s="767">
        <f t="shared" si="600"/>
        <v>0</v>
      </c>
      <c r="AJ311" s="767">
        <f t="shared" si="600"/>
        <v>0</v>
      </c>
      <c r="AK311" s="767">
        <f t="shared" si="600"/>
        <v>0</v>
      </c>
      <c r="AL311" s="767">
        <f t="shared" si="600"/>
        <v>0</v>
      </c>
      <c r="AM311" s="304"/>
    </row>
    <row r="312" spans="1:39" ht="15" outlineLevel="1">
      <c r="B312" s="292"/>
      <c r="C312" s="289"/>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68"/>
      <c r="Z312" s="789"/>
      <c r="AA312" s="789"/>
      <c r="AB312" s="789"/>
      <c r="AC312" s="789"/>
      <c r="AD312" s="789"/>
      <c r="AE312" s="789"/>
      <c r="AF312" s="789"/>
      <c r="AG312" s="789"/>
      <c r="AH312" s="789"/>
      <c r="AI312" s="789"/>
      <c r="AJ312" s="789"/>
      <c r="AK312" s="789"/>
      <c r="AL312" s="789"/>
      <c r="AM312" s="304"/>
    </row>
    <row r="313" spans="1:39" ht="30" outlineLevel="1">
      <c r="A313" s="519">
        <v>29</v>
      </c>
      <c r="B313" s="517"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0"/>
      <c r="Z313" s="766"/>
      <c r="AA313" s="766">
        <v>1</v>
      </c>
      <c r="AB313" s="766"/>
      <c r="AC313" s="766"/>
      <c r="AD313" s="766"/>
      <c r="AE313" s="766"/>
      <c r="AF313" s="766"/>
      <c r="AG313" s="771"/>
      <c r="AH313" s="771"/>
      <c r="AI313" s="771"/>
      <c r="AJ313" s="771"/>
      <c r="AK313" s="771"/>
      <c r="AL313" s="771"/>
      <c r="AM313" s="294">
        <f>SUM(Y313:AL313)</f>
        <v>1</v>
      </c>
    </row>
    <row r="314" spans="1:39" ht="15"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 t="shared" ref="Z314:AL314" si="601">Z313</f>
        <v>0</v>
      </c>
      <c r="AA314" s="767">
        <f t="shared" si="601"/>
        <v>1</v>
      </c>
      <c r="AB314" s="767">
        <f t="shared" si="601"/>
        <v>0</v>
      </c>
      <c r="AC314" s="767">
        <f t="shared" si="601"/>
        <v>0</v>
      </c>
      <c r="AD314" s="767">
        <f t="shared" si="601"/>
        <v>0</v>
      </c>
      <c r="AE314" s="767">
        <f t="shared" si="601"/>
        <v>0</v>
      </c>
      <c r="AF314" s="767">
        <f t="shared" si="601"/>
        <v>0</v>
      </c>
      <c r="AG314" s="767">
        <f t="shared" si="601"/>
        <v>0</v>
      </c>
      <c r="AH314" s="767">
        <f t="shared" si="601"/>
        <v>0</v>
      </c>
      <c r="AI314" s="767">
        <f t="shared" si="601"/>
        <v>0</v>
      </c>
      <c r="AJ314" s="767">
        <f t="shared" si="601"/>
        <v>0</v>
      </c>
      <c r="AK314" s="767">
        <f t="shared" si="601"/>
        <v>0</v>
      </c>
      <c r="AL314" s="767">
        <f t="shared" si="601"/>
        <v>0</v>
      </c>
      <c r="AM314" s="304"/>
    </row>
    <row r="315" spans="1:39" ht="15" outlineLevel="1">
      <c r="B315" s="292"/>
      <c r="C315" s="289"/>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68"/>
      <c r="Z315" s="789"/>
      <c r="AA315" s="789"/>
      <c r="AB315" s="789"/>
      <c r="AC315" s="789"/>
      <c r="AD315" s="789"/>
      <c r="AE315" s="789"/>
      <c r="AF315" s="789"/>
      <c r="AG315" s="789"/>
      <c r="AH315" s="789"/>
      <c r="AI315" s="789"/>
      <c r="AJ315" s="789"/>
      <c r="AK315" s="789"/>
      <c r="AL315" s="789"/>
      <c r="AM315" s="304"/>
    </row>
    <row r="316" spans="1:39" ht="30" outlineLevel="1">
      <c r="A316" s="519">
        <v>30</v>
      </c>
      <c r="B316" s="517"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0"/>
      <c r="Z316" s="766"/>
      <c r="AA316" s="766">
        <v>1</v>
      </c>
      <c r="AB316" s="766"/>
      <c r="AC316" s="766"/>
      <c r="AD316" s="766"/>
      <c r="AE316" s="766"/>
      <c r="AF316" s="766"/>
      <c r="AG316" s="771"/>
      <c r="AH316" s="771"/>
      <c r="AI316" s="771"/>
      <c r="AJ316" s="771"/>
      <c r="AK316" s="771"/>
      <c r="AL316" s="771"/>
      <c r="AM316" s="294">
        <f>SUM(Y316:AL316)</f>
        <v>1</v>
      </c>
    </row>
    <row r="317" spans="1:39" ht="15"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 t="shared" ref="Z317:AL317" si="602">Z316</f>
        <v>0</v>
      </c>
      <c r="AA317" s="767">
        <f t="shared" si="602"/>
        <v>1</v>
      </c>
      <c r="AB317" s="767">
        <f t="shared" si="602"/>
        <v>0</v>
      </c>
      <c r="AC317" s="767">
        <f t="shared" si="602"/>
        <v>0</v>
      </c>
      <c r="AD317" s="767">
        <f t="shared" si="602"/>
        <v>0</v>
      </c>
      <c r="AE317" s="767">
        <f t="shared" si="602"/>
        <v>0</v>
      </c>
      <c r="AF317" s="767">
        <f t="shared" si="602"/>
        <v>0</v>
      </c>
      <c r="AG317" s="767">
        <f t="shared" si="602"/>
        <v>0</v>
      </c>
      <c r="AH317" s="767">
        <f t="shared" si="602"/>
        <v>0</v>
      </c>
      <c r="AI317" s="767">
        <f t="shared" si="602"/>
        <v>0</v>
      </c>
      <c r="AJ317" s="767">
        <f t="shared" si="602"/>
        <v>0</v>
      </c>
      <c r="AK317" s="767">
        <f t="shared" si="602"/>
        <v>0</v>
      </c>
      <c r="AL317" s="767">
        <f t="shared" si="602"/>
        <v>0</v>
      </c>
      <c r="AM317" s="304"/>
    </row>
    <row r="318" spans="1:39" ht="15" outlineLevel="1">
      <c r="B318" s="292"/>
      <c r="C318" s="289"/>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68"/>
      <c r="Z318" s="789"/>
      <c r="AA318" s="789"/>
      <c r="AB318" s="789"/>
      <c r="AC318" s="789"/>
      <c r="AD318" s="789"/>
      <c r="AE318" s="789"/>
      <c r="AF318" s="789"/>
      <c r="AG318" s="789"/>
      <c r="AH318" s="789"/>
      <c r="AI318" s="789"/>
      <c r="AJ318" s="789"/>
      <c r="AK318" s="789"/>
      <c r="AL318" s="789"/>
      <c r="AM318" s="304"/>
    </row>
    <row r="319" spans="1:39" ht="30" outlineLevel="1">
      <c r="A319" s="519">
        <v>31</v>
      </c>
      <c r="B319" s="517"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0"/>
      <c r="Z319" s="766"/>
      <c r="AA319" s="766">
        <v>1</v>
      </c>
      <c r="AB319" s="766"/>
      <c r="AC319" s="766"/>
      <c r="AD319" s="766"/>
      <c r="AE319" s="766"/>
      <c r="AF319" s="766"/>
      <c r="AG319" s="771"/>
      <c r="AH319" s="771"/>
      <c r="AI319" s="771"/>
      <c r="AJ319" s="771"/>
      <c r="AK319" s="771"/>
      <c r="AL319" s="771"/>
      <c r="AM319" s="294">
        <f>SUM(Y319:AL319)</f>
        <v>1</v>
      </c>
    </row>
    <row r="320" spans="1:39" ht="15"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 t="shared" ref="Z320:AL320" si="603">Z319</f>
        <v>0</v>
      </c>
      <c r="AA320" s="767">
        <f t="shared" si="603"/>
        <v>1</v>
      </c>
      <c r="AB320" s="767">
        <f t="shared" si="603"/>
        <v>0</v>
      </c>
      <c r="AC320" s="767">
        <f t="shared" si="603"/>
        <v>0</v>
      </c>
      <c r="AD320" s="767">
        <f t="shared" si="603"/>
        <v>0</v>
      </c>
      <c r="AE320" s="767">
        <f t="shared" si="603"/>
        <v>0</v>
      </c>
      <c r="AF320" s="767">
        <f t="shared" si="603"/>
        <v>0</v>
      </c>
      <c r="AG320" s="767">
        <f t="shared" si="603"/>
        <v>0</v>
      </c>
      <c r="AH320" s="767">
        <f t="shared" si="603"/>
        <v>0</v>
      </c>
      <c r="AI320" s="767">
        <f t="shared" si="603"/>
        <v>0</v>
      </c>
      <c r="AJ320" s="767">
        <f t="shared" si="603"/>
        <v>0</v>
      </c>
      <c r="AK320" s="767">
        <f t="shared" si="603"/>
        <v>0</v>
      </c>
      <c r="AL320" s="767">
        <f t="shared" si="603"/>
        <v>0</v>
      </c>
      <c r="AM320" s="304"/>
    </row>
    <row r="321" spans="1:39" ht="15" outlineLevel="1">
      <c r="B321" s="517"/>
      <c r="C321" s="289"/>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68"/>
      <c r="Z321" s="789"/>
      <c r="AA321" s="789"/>
      <c r="AB321" s="789"/>
      <c r="AC321" s="789"/>
      <c r="AD321" s="789"/>
      <c r="AE321" s="789"/>
      <c r="AF321" s="789"/>
      <c r="AG321" s="789"/>
      <c r="AH321" s="789"/>
      <c r="AI321" s="789"/>
      <c r="AJ321" s="789"/>
      <c r="AK321" s="789"/>
      <c r="AL321" s="789"/>
      <c r="AM321" s="304"/>
    </row>
    <row r="322" spans="1:39" ht="15" outlineLevel="1">
      <c r="A322" s="519">
        <v>32</v>
      </c>
      <c r="B322" s="517"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70"/>
      <c r="Z322" s="766"/>
      <c r="AA322" s="766">
        <v>1</v>
      </c>
      <c r="AB322" s="766"/>
      <c r="AC322" s="766"/>
      <c r="AD322" s="766"/>
      <c r="AE322" s="766"/>
      <c r="AF322" s="766"/>
      <c r="AG322" s="771"/>
      <c r="AH322" s="771"/>
      <c r="AI322" s="771"/>
      <c r="AJ322" s="771"/>
      <c r="AK322" s="771"/>
      <c r="AL322" s="771"/>
      <c r="AM322" s="294">
        <f>SUM(Y322:AL322)</f>
        <v>1</v>
      </c>
    </row>
    <row r="323" spans="1:39" ht="15"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67">
        <f>Y322</f>
        <v>0</v>
      </c>
      <c r="Z323" s="767">
        <f t="shared" ref="Z323:AL323" si="604">Z322</f>
        <v>0</v>
      </c>
      <c r="AA323" s="767">
        <f t="shared" si="604"/>
        <v>1</v>
      </c>
      <c r="AB323" s="767">
        <f t="shared" si="604"/>
        <v>0</v>
      </c>
      <c r="AC323" s="767">
        <f t="shared" si="604"/>
        <v>0</v>
      </c>
      <c r="AD323" s="767">
        <f t="shared" si="604"/>
        <v>0</v>
      </c>
      <c r="AE323" s="767">
        <f t="shared" si="604"/>
        <v>0</v>
      </c>
      <c r="AF323" s="767">
        <f t="shared" si="604"/>
        <v>0</v>
      </c>
      <c r="AG323" s="767">
        <f t="shared" si="604"/>
        <v>0</v>
      </c>
      <c r="AH323" s="767">
        <f t="shared" si="604"/>
        <v>0</v>
      </c>
      <c r="AI323" s="767">
        <f t="shared" si="604"/>
        <v>0</v>
      </c>
      <c r="AJ323" s="767">
        <f t="shared" si="604"/>
        <v>0</v>
      </c>
      <c r="AK323" s="767">
        <f t="shared" si="604"/>
        <v>0</v>
      </c>
      <c r="AL323" s="767">
        <f t="shared" si="604"/>
        <v>0</v>
      </c>
      <c r="AM323" s="304"/>
    </row>
    <row r="324" spans="1:39" ht="15" outlineLevel="1">
      <c r="B324" s="517"/>
      <c r="C324" s="289"/>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68"/>
      <c r="Z324" s="789"/>
      <c r="AA324" s="789"/>
      <c r="AB324" s="789"/>
      <c r="AC324" s="789"/>
      <c r="AD324" s="789"/>
      <c r="AE324" s="789"/>
      <c r="AF324" s="789"/>
      <c r="AG324" s="789"/>
      <c r="AH324" s="789"/>
      <c r="AI324" s="789"/>
      <c r="AJ324" s="789"/>
      <c r="AK324" s="789"/>
      <c r="AL324" s="789"/>
      <c r="AM324" s="304"/>
    </row>
    <row r="325" spans="1:39" ht="15.6" outlineLevel="1">
      <c r="B325" s="286" t="s">
        <v>500</v>
      </c>
      <c r="C325" s="289"/>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68"/>
      <c r="Z325" s="789"/>
      <c r="AA325" s="789"/>
      <c r="AB325" s="789"/>
      <c r="AC325" s="789"/>
      <c r="AD325" s="789"/>
      <c r="AE325" s="789"/>
      <c r="AF325" s="789"/>
      <c r="AG325" s="789"/>
      <c r="AH325" s="789"/>
      <c r="AI325" s="789"/>
      <c r="AJ325" s="789"/>
      <c r="AK325" s="789"/>
      <c r="AL325" s="789"/>
      <c r="AM325" s="304"/>
    </row>
    <row r="326" spans="1:39" ht="15" outlineLevel="1">
      <c r="A326" s="519">
        <v>33</v>
      </c>
      <c r="B326" s="517"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770"/>
      <c r="Z326" s="766">
        <v>1</v>
      </c>
      <c r="AA326" s="766"/>
      <c r="AB326" s="766"/>
      <c r="AC326" s="766"/>
      <c r="AD326" s="766"/>
      <c r="AE326" s="766"/>
      <c r="AF326" s="766"/>
      <c r="AG326" s="771"/>
      <c r="AH326" s="771"/>
      <c r="AI326" s="771"/>
      <c r="AJ326" s="771"/>
      <c r="AK326" s="771"/>
      <c r="AL326" s="771"/>
      <c r="AM326" s="294">
        <f>SUM(Y326:AL326)</f>
        <v>1</v>
      </c>
    </row>
    <row r="327" spans="1:39" ht="15"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767">
        <f>Y326</f>
        <v>0</v>
      </c>
      <c r="Z327" s="767">
        <f t="shared" ref="Z327:AL327" si="605">Z326</f>
        <v>1</v>
      </c>
      <c r="AA327" s="767">
        <f t="shared" si="605"/>
        <v>0</v>
      </c>
      <c r="AB327" s="767">
        <f t="shared" si="605"/>
        <v>0</v>
      </c>
      <c r="AC327" s="767">
        <f t="shared" si="605"/>
        <v>0</v>
      </c>
      <c r="AD327" s="767">
        <f t="shared" si="605"/>
        <v>0</v>
      </c>
      <c r="AE327" s="767">
        <f t="shared" si="605"/>
        <v>0</v>
      </c>
      <c r="AF327" s="767">
        <f t="shared" si="605"/>
        <v>0</v>
      </c>
      <c r="AG327" s="767">
        <f t="shared" si="605"/>
        <v>0</v>
      </c>
      <c r="AH327" s="767">
        <f t="shared" si="605"/>
        <v>0</v>
      </c>
      <c r="AI327" s="767">
        <f t="shared" si="605"/>
        <v>0</v>
      </c>
      <c r="AJ327" s="767">
        <f t="shared" si="605"/>
        <v>0</v>
      </c>
      <c r="AK327" s="767">
        <f t="shared" si="605"/>
        <v>0</v>
      </c>
      <c r="AL327" s="767">
        <f t="shared" si="605"/>
        <v>0</v>
      </c>
      <c r="AM327" s="304"/>
    </row>
    <row r="328" spans="1:39" ht="15" outlineLevel="1">
      <c r="B328" s="517"/>
      <c r="C328" s="289"/>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68"/>
      <c r="Z328" s="789"/>
      <c r="AA328" s="789"/>
      <c r="AB328" s="789"/>
      <c r="AC328" s="789"/>
      <c r="AD328" s="789"/>
      <c r="AE328" s="789"/>
      <c r="AF328" s="789"/>
      <c r="AG328" s="789"/>
      <c r="AH328" s="789"/>
      <c r="AI328" s="789"/>
      <c r="AJ328" s="789"/>
      <c r="AK328" s="789"/>
      <c r="AL328" s="789"/>
      <c r="AM328" s="304"/>
    </row>
    <row r="329" spans="1:39" ht="15" outlineLevel="1">
      <c r="A329" s="519">
        <v>34</v>
      </c>
      <c r="B329" s="517"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770"/>
      <c r="Z329" s="766"/>
      <c r="AA329" s="766"/>
      <c r="AB329" s="766"/>
      <c r="AC329" s="766"/>
      <c r="AD329" s="766"/>
      <c r="AE329" s="766"/>
      <c r="AF329" s="766"/>
      <c r="AG329" s="771"/>
      <c r="AH329" s="771"/>
      <c r="AI329" s="771"/>
      <c r="AJ329" s="771"/>
      <c r="AK329" s="771"/>
      <c r="AL329" s="771"/>
      <c r="AM329" s="294">
        <f>SUM(Y329:AL329)</f>
        <v>0</v>
      </c>
    </row>
    <row r="330" spans="1:39" ht="15"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767">
        <f>Y329</f>
        <v>0</v>
      </c>
      <c r="Z330" s="767">
        <f t="shared" ref="Z330:AL330" si="606">Z329</f>
        <v>0</v>
      </c>
      <c r="AA330" s="767">
        <f t="shared" si="606"/>
        <v>0</v>
      </c>
      <c r="AB330" s="767">
        <f t="shared" si="606"/>
        <v>0</v>
      </c>
      <c r="AC330" s="767">
        <f t="shared" si="606"/>
        <v>0</v>
      </c>
      <c r="AD330" s="767">
        <f t="shared" si="606"/>
        <v>0</v>
      </c>
      <c r="AE330" s="767">
        <f t="shared" si="606"/>
        <v>0</v>
      </c>
      <c r="AF330" s="767">
        <f t="shared" si="606"/>
        <v>0</v>
      </c>
      <c r="AG330" s="767">
        <f t="shared" si="606"/>
        <v>0</v>
      </c>
      <c r="AH330" s="767">
        <f t="shared" si="606"/>
        <v>0</v>
      </c>
      <c r="AI330" s="767">
        <f t="shared" si="606"/>
        <v>0</v>
      </c>
      <c r="AJ330" s="767">
        <f t="shared" si="606"/>
        <v>0</v>
      </c>
      <c r="AK330" s="767">
        <f t="shared" si="606"/>
        <v>0</v>
      </c>
      <c r="AL330" s="767">
        <f t="shared" si="606"/>
        <v>0</v>
      </c>
      <c r="AM330" s="304"/>
    </row>
    <row r="331" spans="1:39" ht="15" outlineLevel="1">
      <c r="B331" s="517"/>
      <c r="C331" s="289"/>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68"/>
      <c r="Z331" s="789"/>
      <c r="AA331" s="789"/>
      <c r="AB331" s="789"/>
      <c r="AC331" s="789"/>
      <c r="AD331" s="789"/>
      <c r="AE331" s="789"/>
      <c r="AF331" s="789"/>
      <c r="AG331" s="789"/>
      <c r="AH331" s="789"/>
      <c r="AI331" s="789"/>
      <c r="AJ331" s="789"/>
      <c r="AK331" s="789"/>
      <c r="AL331" s="789"/>
      <c r="AM331" s="304"/>
    </row>
    <row r="332" spans="1:39" ht="15" outlineLevel="1">
      <c r="A332" s="519">
        <v>35</v>
      </c>
      <c r="B332" s="517"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70"/>
      <c r="Z332" s="766"/>
      <c r="AA332" s="766"/>
      <c r="AB332" s="766"/>
      <c r="AC332" s="766"/>
      <c r="AD332" s="766"/>
      <c r="AE332" s="766"/>
      <c r="AF332" s="766"/>
      <c r="AG332" s="771"/>
      <c r="AH332" s="771"/>
      <c r="AI332" s="771"/>
      <c r="AJ332" s="771"/>
      <c r="AK332" s="771"/>
      <c r="AL332" s="771"/>
      <c r="AM332" s="294">
        <f>SUM(Y332:AL332)</f>
        <v>0</v>
      </c>
    </row>
    <row r="333" spans="1:39" ht="15"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67">
        <f>Y332</f>
        <v>0</v>
      </c>
      <c r="Z333" s="767">
        <f t="shared" ref="Z333:AL333" si="607">Z332</f>
        <v>0</v>
      </c>
      <c r="AA333" s="767">
        <f t="shared" si="607"/>
        <v>0</v>
      </c>
      <c r="AB333" s="767">
        <f t="shared" si="607"/>
        <v>0</v>
      </c>
      <c r="AC333" s="767">
        <f t="shared" si="607"/>
        <v>0</v>
      </c>
      <c r="AD333" s="767">
        <f t="shared" si="607"/>
        <v>0</v>
      </c>
      <c r="AE333" s="767">
        <f t="shared" si="607"/>
        <v>0</v>
      </c>
      <c r="AF333" s="767">
        <f t="shared" si="607"/>
        <v>0</v>
      </c>
      <c r="AG333" s="767">
        <f t="shared" si="607"/>
        <v>0</v>
      </c>
      <c r="AH333" s="767">
        <f t="shared" si="607"/>
        <v>0</v>
      </c>
      <c r="AI333" s="767">
        <f t="shared" si="607"/>
        <v>0</v>
      </c>
      <c r="AJ333" s="767">
        <f t="shared" si="607"/>
        <v>0</v>
      </c>
      <c r="AK333" s="767">
        <f t="shared" si="607"/>
        <v>0</v>
      </c>
      <c r="AL333" s="767">
        <f t="shared" si="607"/>
        <v>0</v>
      </c>
      <c r="AM333" s="304"/>
    </row>
    <row r="334" spans="1:39" ht="15" outlineLevel="1">
      <c r="B334" s="292"/>
      <c r="C334" s="289"/>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68"/>
      <c r="Z334" s="789"/>
      <c r="AA334" s="789"/>
      <c r="AB334" s="789"/>
      <c r="AC334" s="789"/>
      <c r="AD334" s="789"/>
      <c r="AE334" s="789"/>
      <c r="AF334" s="789"/>
      <c r="AG334" s="789"/>
      <c r="AH334" s="789"/>
      <c r="AI334" s="789"/>
      <c r="AJ334" s="789"/>
      <c r="AK334" s="789"/>
      <c r="AL334" s="789"/>
      <c r="AM334" s="304"/>
    </row>
    <row r="335" spans="1:39" ht="15.6" outlineLevel="1">
      <c r="B335" s="286" t="s">
        <v>501</v>
      </c>
      <c r="C335" s="289"/>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68"/>
      <c r="Z335" s="789"/>
      <c r="AA335" s="789"/>
      <c r="AB335" s="789"/>
      <c r="AC335" s="789"/>
      <c r="AD335" s="789"/>
      <c r="AE335" s="789"/>
      <c r="AF335" s="789"/>
      <c r="AG335" s="789"/>
      <c r="AH335" s="789"/>
      <c r="AI335" s="789"/>
      <c r="AJ335" s="789"/>
      <c r="AK335" s="789"/>
      <c r="AL335" s="789"/>
      <c r="AM335" s="304"/>
    </row>
    <row r="336" spans="1:39" ht="45"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770"/>
      <c r="Z336" s="766"/>
      <c r="AA336" s="766"/>
      <c r="AB336" s="766"/>
      <c r="AC336" s="766"/>
      <c r="AD336" s="766"/>
      <c r="AE336" s="766"/>
      <c r="AF336" s="766"/>
      <c r="AG336" s="771"/>
      <c r="AH336" s="771"/>
      <c r="AI336" s="771"/>
      <c r="AJ336" s="771"/>
      <c r="AK336" s="771"/>
      <c r="AL336" s="771"/>
      <c r="AM336" s="294">
        <f>SUM(Y336:AL336)</f>
        <v>0</v>
      </c>
    </row>
    <row r="337" spans="1:39" ht="15"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608">Z336</f>
        <v>0</v>
      </c>
      <c r="AA337" s="409">
        <f t="shared" ref="AA337" si="609">AA336</f>
        <v>0</v>
      </c>
      <c r="AB337" s="409">
        <f t="shared" ref="AB337" si="610">AB336</f>
        <v>0</v>
      </c>
      <c r="AC337" s="409">
        <f t="shared" ref="AC337" si="611">AC336</f>
        <v>0</v>
      </c>
      <c r="AD337" s="409">
        <f t="shared" ref="AD337" si="612">AD336</f>
        <v>0</v>
      </c>
      <c r="AE337" s="409">
        <f t="shared" ref="AE337" si="613">AE336</f>
        <v>0</v>
      </c>
      <c r="AF337" s="409">
        <f t="shared" ref="AF337" si="614">AF336</f>
        <v>0</v>
      </c>
      <c r="AG337" s="409">
        <f t="shared" ref="AG337" si="615">AG336</f>
        <v>0</v>
      </c>
      <c r="AH337" s="409">
        <f t="shared" ref="AH337" si="616">AH336</f>
        <v>0</v>
      </c>
      <c r="AI337" s="409">
        <f t="shared" ref="AI337" si="617">AI336</f>
        <v>0</v>
      </c>
      <c r="AJ337" s="409">
        <f t="shared" ref="AJ337" si="618">AJ336</f>
        <v>0</v>
      </c>
      <c r="AK337" s="409">
        <f t="shared" ref="AK337" si="619">AK336</f>
        <v>0</v>
      </c>
      <c r="AL337" s="409">
        <f t="shared" ref="AL337" si="620">AL336</f>
        <v>0</v>
      </c>
      <c r="AM337" s="304"/>
    </row>
    <row r="338" spans="1:39" ht="15"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t="15"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621">Z339</f>
        <v>0</v>
      </c>
      <c r="AA340" s="409">
        <f t="shared" ref="AA340" si="622">AA339</f>
        <v>0</v>
      </c>
      <c r="AB340" s="409">
        <f t="shared" ref="AB340" si="623">AB339</f>
        <v>0</v>
      </c>
      <c r="AC340" s="409">
        <f t="shared" ref="AC340" si="624">AC339</f>
        <v>0</v>
      </c>
      <c r="AD340" s="409">
        <f t="shared" ref="AD340" si="625">AD339</f>
        <v>0</v>
      </c>
      <c r="AE340" s="409">
        <f t="shared" ref="AE340" si="626">AE339</f>
        <v>0</v>
      </c>
      <c r="AF340" s="409">
        <f t="shared" ref="AF340" si="627">AF339</f>
        <v>0</v>
      </c>
      <c r="AG340" s="409">
        <f t="shared" ref="AG340" si="628">AG339</f>
        <v>0</v>
      </c>
      <c r="AH340" s="409">
        <f t="shared" ref="AH340" si="629">AH339</f>
        <v>0</v>
      </c>
      <c r="AI340" s="409">
        <f t="shared" ref="AI340" si="630">AI339</f>
        <v>0</v>
      </c>
      <c r="AJ340" s="409">
        <f t="shared" ref="AJ340" si="631">AJ339</f>
        <v>0</v>
      </c>
      <c r="AK340" s="409">
        <f t="shared" ref="AK340" si="632">AK339</f>
        <v>0</v>
      </c>
      <c r="AL340" s="409">
        <f t="shared" ref="AL340" si="633">AL339</f>
        <v>0</v>
      </c>
      <c r="AM340" s="304"/>
    </row>
    <row r="341" spans="1:39" ht="15"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t="15"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t="15"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634">Z342</f>
        <v>0</v>
      </c>
      <c r="AA343" s="409">
        <f t="shared" ref="AA343" si="635">AA342</f>
        <v>0</v>
      </c>
      <c r="AB343" s="409">
        <f t="shared" ref="AB343" si="636">AB342</f>
        <v>0</v>
      </c>
      <c r="AC343" s="409">
        <f t="shared" ref="AC343" si="637">AC342</f>
        <v>0</v>
      </c>
      <c r="AD343" s="409">
        <f t="shared" ref="AD343" si="638">AD342</f>
        <v>0</v>
      </c>
      <c r="AE343" s="409">
        <f t="shared" ref="AE343" si="639">AE342</f>
        <v>0</v>
      </c>
      <c r="AF343" s="409">
        <f t="shared" ref="AF343" si="640">AF342</f>
        <v>0</v>
      </c>
      <c r="AG343" s="409">
        <f t="shared" ref="AG343" si="641">AG342</f>
        <v>0</v>
      </c>
      <c r="AH343" s="409">
        <f t="shared" ref="AH343" si="642">AH342</f>
        <v>0</v>
      </c>
      <c r="AI343" s="409">
        <f t="shared" ref="AI343" si="643">AI342</f>
        <v>0</v>
      </c>
      <c r="AJ343" s="409">
        <f t="shared" ref="AJ343" si="644">AJ342</f>
        <v>0</v>
      </c>
      <c r="AK343" s="409">
        <f t="shared" ref="AK343" si="645">AK342</f>
        <v>0</v>
      </c>
      <c r="AL343" s="409">
        <f t="shared" ref="AL343" si="646">AL342</f>
        <v>0</v>
      </c>
      <c r="AM343" s="304"/>
    </row>
    <row r="344" spans="1:39" ht="15"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t="15"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647">Z345</f>
        <v>0</v>
      </c>
      <c r="AA346" s="409">
        <f t="shared" ref="AA346" si="648">AA345</f>
        <v>0</v>
      </c>
      <c r="AB346" s="409">
        <f t="shared" ref="AB346" si="649">AB345</f>
        <v>0</v>
      </c>
      <c r="AC346" s="409">
        <f t="shared" ref="AC346" si="650">AC345</f>
        <v>0</v>
      </c>
      <c r="AD346" s="409">
        <f t="shared" ref="AD346" si="651">AD345</f>
        <v>0</v>
      </c>
      <c r="AE346" s="409">
        <f t="shared" ref="AE346" si="652">AE345</f>
        <v>0</v>
      </c>
      <c r="AF346" s="409">
        <f t="shared" ref="AF346" si="653">AF345</f>
        <v>0</v>
      </c>
      <c r="AG346" s="409">
        <f t="shared" ref="AG346" si="654">AG345</f>
        <v>0</v>
      </c>
      <c r="AH346" s="409">
        <f t="shared" ref="AH346" si="655">AH345</f>
        <v>0</v>
      </c>
      <c r="AI346" s="409">
        <f t="shared" ref="AI346" si="656">AI345</f>
        <v>0</v>
      </c>
      <c r="AJ346" s="409">
        <f t="shared" ref="AJ346" si="657">AJ345</f>
        <v>0</v>
      </c>
      <c r="AK346" s="409">
        <f t="shared" ref="AK346" si="658">AK345</f>
        <v>0</v>
      </c>
      <c r="AL346" s="409">
        <f t="shared" ref="AL346" si="659">AL345</f>
        <v>0</v>
      </c>
      <c r="AM346" s="304"/>
    </row>
    <row r="347" spans="1:39" ht="15"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t="15"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660">Z348</f>
        <v>0</v>
      </c>
      <c r="AA349" s="409">
        <f t="shared" ref="AA349" si="661">AA348</f>
        <v>0</v>
      </c>
      <c r="AB349" s="409">
        <f t="shared" ref="AB349" si="662">AB348</f>
        <v>0</v>
      </c>
      <c r="AC349" s="409">
        <f t="shared" ref="AC349" si="663">AC348</f>
        <v>0</v>
      </c>
      <c r="AD349" s="409">
        <f t="shared" ref="AD349" si="664">AD348</f>
        <v>0</v>
      </c>
      <c r="AE349" s="409">
        <f t="shared" ref="AE349" si="665">AE348</f>
        <v>0</v>
      </c>
      <c r="AF349" s="409">
        <f t="shared" ref="AF349" si="666">AF348</f>
        <v>0</v>
      </c>
      <c r="AG349" s="409">
        <f t="shared" ref="AG349" si="667">AG348</f>
        <v>0</v>
      </c>
      <c r="AH349" s="409">
        <f t="shared" ref="AH349" si="668">AH348</f>
        <v>0</v>
      </c>
      <c r="AI349" s="409">
        <f t="shared" ref="AI349" si="669">AI348</f>
        <v>0</v>
      </c>
      <c r="AJ349" s="409">
        <f t="shared" ref="AJ349" si="670">AJ348</f>
        <v>0</v>
      </c>
      <c r="AK349" s="409">
        <f t="shared" ref="AK349" si="671">AK348</f>
        <v>0</v>
      </c>
      <c r="AL349" s="409">
        <f t="shared" ref="AL349" si="672">AL348</f>
        <v>0</v>
      </c>
      <c r="AM349" s="304"/>
    </row>
    <row r="350" spans="1:39" ht="15"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t="15"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673">Z351</f>
        <v>0</v>
      </c>
      <c r="AA352" s="409">
        <f t="shared" ref="AA352" si="674">AA351</f>
        <v>0</v>
      </c>
      <c r="AB352" s="409">
        <f t="shared" ref="AB352" si="675">AB351</f>
        <v>0</v>
      </c>
      <c r="AC352" s="409">
        <f t="shared" ref="AC352" si="676">AC351</f>
        <v>0</v>
      </c>
      <c r="AD352" s="409">
        <f t="shared" ref="AD352" si="677">AD351</f>
        <v>0</v>
      </c>
      <c r="AE352" s="409">
        <f t="shared" ref="AE352" si="678">AE351</f>
        <v>0</v>
      </c>
      <c r="AF352" s="409">
        <f t="shared" ref="AF352" si="679">AF351</f>
        <v>0</v>
      </c>
      <c r="AG352" s="409">
        <f t="shared" ref="AG352" si="680">AG351</f>
        <v>0</v>
      </c>
      <c r="AH352" s="409">
        <f t="shared" ref="AH352" si="681">AH351</f>
        <v>0</v>
      </c>
      <c r="AI352" s="409">
        <f t="shared" ref="AI352" si="682">AI351</f>
        <v>0</v>
      </c>
      <c r="AJ352" s="409">
        <f t="shared" ref="AJ352" si="683">AJ351</f>
        <v>0</v>
      </c>
      <c r="AK352" s="409">
        <f t="shared" ref="AK352" si="684">AK351</f>
        <v>0</v>
      </c>
      <c r="AL352" s="409">
        <f t="shared" ref="AL352" si="685">AL351</f>
        <v>0</v>
      </c>
      <c r="AM352" s="304"/>
    </row>
    <row r="353" spans="1:39" ht="15"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30"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t="15" outlineLevel="1">
      <c r="B355" s="292" t="s">
        <v>289</v>
      </c>
      <c r="C355" s="289" t="s">
        <v>163</v>
      </c>
      <c r="D355" s="293"/>
      <c r="E355" s="293"/>
      <c r="F355" s="293"/>
      <c r="G355" s="293"/>
      <c r="H355" s="293"/>
      <c r="I355" s="293"/>
      <c r="J355" s="293"/>
      <c r="K355" s="293"/>
      <c r="L355" s="293"/>
      <c r="M355" s="293"/>
      <c r="N355" s="465"/>
      <c r="O355" s="293"/>
      <c r="P355" s="293"/>
      <c r="Q355" s="293"/>
      <c r="R355" s="293"/>
      <c r="S355" s="293"/>
      <c r="T355" s="293"/>
      <c r="U355" s="293"/>
      <c r="V355" s="293"/>
      <c r="W355" s="293"/>
      <c r="X355" s="293"/>
      <c r="Y355" s="409">
        <f>Y354</f>
        <v>0</v>
      </c>
      <c r="Z355" s="409">
        <f t="shared" ref="Z355" si="686">Z354</f>
        <v>0</v>
      </c>
      <c r="AA355" s="409">
        <f t="shared" ref="AA355" si="687">AA354</f>
        <v>0</v>
      </c>
      <c r="AB355" s="409">
        <f t="shared" ref="AB355" si="688">AB354</f>
        <v>0</v>
      </c>
      <c r="AC355" s="409">
        <f t="shared" ref="AC355" si="689">AC354</f>
        <v>0</v>
      </c>
      <c r="AD355" s="409">
        <f t="shared" ref="AD355" si="690">AD354</f>
        <v>0</v>
      </c>
      <c r="AE355" s="409">
        <f t="shared" ref="AE355" si="691">AE354</f>
        <v>0</v>
      </c>
      <c r="AF355" s="409">
        <f t="shared" ref="AF355" si="692">AF354</f>
        <v>0</v>
      </c>
      <c r="AG355" s="409">
        <f t="shared" ref="AG355" si="693">AG354</f>
        <v>0</v>
      </c>
      <c r="AH355" s="409">
        <f t="shared" ref="AH355" si="694">AH354</f>
        <v>0</v>
      </c>
      <c r="AI355" s="409">
        <f t="shared" ref="AI355" si="695">AI354</f>
        <v>0</v>
      </c>
      <c r="AJ355" s="409">
        <f t="shared" ref="AJ355" si="696">AJ354</f>
        <v>0</v>
      </c>
      <c r="AK355" s="409">
        <f t="shared" ref="AK355" si="697">AK354</f>
        <v>0</v>
      </c>
      <c r="AL355" s="409">
        <f t="shared" ref="AL355" si="698">AL354</f>
        <v>0</v>
      </c>
      <c r="AM355" s="304"/>
    </row>
    <row r="356" spans="1:39" ht="15"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15"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t="15"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699">Z357</f>
        <v>0</v>
      </c>
      <c r="AA358" s="409">
        <f t="shared" ref="AA358" si="700">AA357</f>
        <v>0</v>
      </c>
      <c r="AB358" s="409">
        <f t="shared" ref="AB358" si="701">AB357</f>
        <v>0</v>
      </c>
      <c r="AC358" s="409">
        <f t="shared" ref="AC358" si="702">AC357</f>
        <v>0</v>
      </c>
      <c r="AD358" s="409">
        <f t="shared" ref="AD358" si="703">AD357</f>
        <v>0</v>
      </c>
      <c r="AE358" s="409">
        <f t="shared" ref="AE358" si="704">AE357</f>
        <v>0</v>
      </c>
      <c r="AF358" s="409">
        <f t="shared" ref="AF358" si="705">AF357</f>
        <v>0</v>
      </c>
      <c r="AG358" s="409">
        <f t="shared" ref="AG358" si="706">AG357</f>
        <v>0</v>
      </c>
      <c r="AH358" s="409">
        <f t="shared" ref="AH358" si="707">AH357</f>
        <v>0</v>
      </c>
      <c r="AI358" s="409">
        <f t="shared" ref="AI358" si="708">AI357</f>
        <v>0</v>
      </c>
      <c r="AJ358" s="409">
        <f t="shared" ref="AJ358" si="709">AJ357</f>
        <v>0</v>
      </c>
      <c r="AK358" s="409">
        <f t="shared" ref="AK358" si="710">AK357</f>
        <v>0</v>
      </c>
      <c r="AL358" s="409">
        <f t="shared" ref="AL358" si="711">AL357</f>
        <v>0</v>
      </c>
      <c r="AM358" s="304"/>
    </row>
    <row r="359" spans="1:39" ht="15"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t="15"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712">Z360</f>
        <v>0</v>
      </c>
      <c r="AA361" s="409">
        <f t="shared" ref="AA361" si="713">AA360</f>
        <v>0</v>
      </c>
      <c r="AB361" s="409">
        <f t="shared" ref="AB361" si="714">AB360</f>
        <v>0</v>
      </c>
      <c r="AC361" s="409">
        <f t="shared" ref="AC361" si="715">AC360</f>
        <v>0</v>
      </c>
      <c r="AD361" s="409">
        <f t="shared" ref="AD361" si="716">AD360</f>
        <v>0</v>
      </c>
      <c r="AE361" s="409">
        <f t="shared" ref="AE361" si="717">AE360</f>
        <v>0</v>
      </c>
      <c r="AF361" s="409">
        <f t="shared" ref="AF361" si="718">AF360</f>
        <v>0</v>
      </c>
      <c r="AG361" s="409">
        <f t="shared" ref="AG361" si="719">AG360</f>
        <v>0</v>
      </c>
      <c r="AH361" s="409">
        <f t="shared" ref="AH361" si="720">AH360</f>
        <v>0</v>
      </c>
      <c r="AI361" s="409">
        <f t="shared" ref="AI361" si="721">AI360</f>
        <v>0</v>
      </c>
      <c r="AJ361" s="409">
        <f t="shared" ref="AJ361" si="722">AJ360</f>
        <v>0</v>
      </c>
      <c r="AK361" s="409">
        <f t="shared" ref="AK361" si="723">AK360</f>
        <v>0</v>
      </c>
      <c r="AL361" s="409">
        <f t="shared" ref="AL361" si="724">AL360</f>
        <v>0</v>
      </c>
      <c r="AM361" s="304"/>
    </row>
    <row r="362" spans="1:39" ht="15"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t="15"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725">Z363</f>
        <v>0</v>
      </c>
      <c r="AA364" s="409">
        <f t="shared" ref="AA364" si="726">AA363</f>
        <v>0</v>
      </c>
      <c r="AB364" s="409">
        <f t="shared" ref="AB364" si="727">AB363</f>
        <v>0</v>
      </c>
      <c r="AC364" s="409">
        <f t="shared" ref="AC364" si="728">AC363</f>
        <v>0</v>
      </c>
      <c r="AD364" s="409">
        <f t="shared" ref="AD364" si="729">AD363</f>
        <v>0</v>
      </c>
      <c r="AE364" s="409">
        <f t="shared" ref="AE364" si="730">AE363</f>
        <v>0</v>
      </c>
      <c r="AF364" s="409">
        <f t="shared" ref="AF364" si="731">AF363</f>
        <v>0</v>
      </c>
      <c r="AG364" s="409">
        <f t="shared" ref="AG364" si="732">AG363</f>
        <v>0</v>
      </c>
      <c r="AH364" s="409">
        <f t="shared" ref="AH364" si="733">AH363</f>
        <v>0</v>
      </c>
      <c r="AI364" s="409">
        <f t="shared" ref="AI364" si="734">AI363</f>
        <v>0</v>
      </c>
      <c r="AJ364" s="409">
        <f t="shared" ref="AJ364" si="735">AJ363</f>
        <v>0</v>
      </c>
      <c r="AK364" s="409">
        <f t="shared" ref="AK364" si="736">AK363</f>
        <v>0</v>
      </c>
      <c r="AL364" s="409">
        <f t="shared" ref="AL364" si="737">AL363</f>
        <v>0</v>
      </c>
      <c r="AM364" s="304"/>
    </row>
    <row r="365" spans="1:39" ht="15"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ht="15"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738">Z366</f>
        <v>0</v>
      </c>
      <c r="AA367" s="409">
        <f t="shared" ref="AA367" si="739">AA366</f>
        <v>0</v>
      </c>
      <c r="AB367" s="409">
        <f t="shared" ref="AB367" si="740">AB366</f>
        <v>0</v>
      </c>
      <c r="AC367" s="409">
        <f t="shared" ref="AC367" si="741">AC366</f>
        <v>0</v>
      </c>
      <c r="AD367" s="409">
        <f t="shared" ref="AD367" si="742">AD366</f>
        <v>0</v>
      </c>
      <c r="AE367" s="409">
        <f t="shared" ref="AE367" si="743">AE366</f>
        <v>0</v>
      </c>
      <c r="AF367" s="409">
        <f t="shared" ref="AF367" si="744">AF366</f>
        <v>0</v>
      </c>
      <c r="AG367" s="409">
        <f t="shared" ref="AG367" si="745">AG366</f>
        <v>0</v>
      </c>
      <c r="AH367" s="409">
        <f t="shared" ref="AH367" si="746">AH366</f>
        <v>0</v>
      </c>
      <c r="AI367" s="409">
        <f t="shared" ref="AI367" si="747">AI366</f>
        <v>0</v>
      </c>
      <c r="AJ367" s="409">
        <f t="shared" ref="AJ367" si="748">AJ366</f>
        <v>0</v>
      </c>
      <c r="AK367" s="409">
        <f t="shared" ref="AK367" si="749">AK366</f>
        <v>0</v>
      </c>
      <c r="AL367" s="409">
        <f t="shared" ref="AL367" si="750">AL366</f>
        <v>0</v>
      </c>
      <c r="AM367" s="304"/>
    </row>
    <row r="368" spans="1:39" ht="15"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ht="15"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751">Z369</f>
        <v>0</v>
      </c>
      <c r="AA370" s="409">
        <f t="shared" ref="AA370" si="752">AA369</f>
        <v>0</v>
      </c>
      <c r="AB370" s="409">
        <f t="shared" ref="AB370" si="753">AB369</f>
        <v>0</v>
      </c>
      <c r="AC370" s="409">
        <f t="shared" ref="AC370" si="754">AC369</f>
        <v>0</v>
      </c>
      <c r="AD370" s="409">
        <f t="shared" ref="AD370" si="755">AD369</f>
        <v>0</v>
      </c>
      <c r="AE370" s="409">
        <f t="shared" ref="AE370" si="756">AE369</f>
        <v>0</v>
      </c>
      <c r="AF370" s="409">
        <f t="shared" ref="AF370" si="757">AF369</f>
        <v>0</v>
      </c>
      <c r="AG370" s="409">
        <f t="shared" ref="AG370" si="758">AG369</f>
        <v>0</v>
      </c>
      <c r="AH370" s="409">
        <f t="shared" ref="AH370" si="759">AH369</f>
        <v>0</v>
      </c>
      <c r="AI370" s="409">
        <f t="shared" ref="AI370" si="760">AI369</f>
        <v>0</v>
      </c>
      <c r="AJ370" s="409">
        <f t="shared" ref="AJ370" si="761">AJ369</f>
        <v>0</v>
      </c>
      <c r="AK370" s="409">
        <f t="shared" ref="AK370" si="762">AK369</f>
        <v>0</v>
      </c>
      <c r="AL370" s="409">
        <f t="shared" ref="AL370" si="763">AL369</f>
        <v>0</v>
      </c>
      <c r="AM370" s="304"/>
    </row>
    <row r="371" spans="1:42" ht="15"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19">
        <v>48</v>
      </c>
      <c r="B372" s="517"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ht="15"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764">Z372</f>
        <v>0</v>
      </c>
      <c r="AA373" s="409">
        <f t="shared" ref="AA373" si="765">AA372</f>
        <v>0</v>
      </c>
      <c r="AB373" s="409">
        <f t="shared" ref="AB373" si="766">AB372</f>
        <v>0</v>
      </c>
      <c r="AC373" s="409">
        <f t="shared" ref="AC373" si="767">AC372</f>
        <v>0</v>
      </c>
      <c r="AD373" s="409">
        <f t="shared" ref="AD373" si="768">AD372</f>
        <v>0</v>
      </c>
      <c r="AE373" s="409">
        <f t="shared" ref="AE373" si="769">AE372</f>
        <v>0</v>
      </c>
      <c r="AF373" s="409">
        <f t="shared" ref="AF373" si="770">AF372</f>
        <v>0</v>
      </c>
      <c r="AG373" s="409">
        <f t="shared" ref="AG373" si="771">AG372</f>
        <v>0</v>
      </c>
      <c r="AH373" s="409">
        <f t="shared" ref="AH373" si="772">AH372</f>
        <v>0</v>
      </c>
      <c r="AI373" s="409">
        <f t="shared" ref="AI373" si="773">AI372</f>
        <v>0</v>
      </c>
      <c r="AJ373" s="409">
        <f t="shared" ref="AJ373" si="774">AJ372</f>
        <v>0</v>
      </c>
      <c r="AK373" s="409">
        <f t="shared" ref="AK373" si="775">AK372</f>
        <v>0</v>
      </c>
      <c r="AL373" s="409">
        <f t="shared" ref="AL373" si="776">AL372</f>
        <v>0</v>
      </c>
      <c r="AM373" s="304"/>
    </row>
    <row r="374" spans="1:42" ht="15"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ht="15"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777">Z375</f>
        <v>0</v>
      </c>
      <c r="AA376" s="409">
        <f t="shared" ref="AA376" si="778">AA375</f>
        <v>0</v>
      </c>
      <c r="AB376" s="409">
        <f t="shared" ref="AB376" si="779">AB375</f>
        <v>0</v>
      </c>
      <c r="AC376" s="409">
        <f t="shared" ref="AC376" si="780">AC375</f>
        <v>0</v>
      </c>
      <c r="AD376" s="409">
        <f t="shared" ref="AD376" si="781">AD375</f>
        <v>0</v>
      </c>
      <c r="AE376" s="409">
        <f t="shared" ref="AE376" si="782">AE375</f>
        <v>0</v>
      </c>
      <c r="AF376" s="409">
        <f t="shared" ref="AF376" si="783">AF375</f>
        <v>0</v>
      </c>
      <c r="AG376" s="409">
        <f t="shared" ref="AG376" si="784">AG375</f>
        <v>0</v>
      </c>
      <c r="AH376" s="409">
        <f t="shared" ref="AH376" si="785">AH375</f>
        <v>0</v>
      </c>
      <c r="AI376" s="409">
        <f t="shared" ref="AI376" si="786">AI375</f>
        <v>0</v>
      </c>
      <c r="AJ376" s="409">
        <f t="shared" ref="AJ376" si="787">AJ375</f>
        <v>0</v>
      </c>
      <c r="AK376" s="409">
        <f t="shared" ref="AK376" si="788">AK375</f>
        <v>0</v>
      </c>
      <c r="AL376" s="409">
        <f t="shared" ref="AL376" si="789">AL375</f>
        <v>0</v>
      </c>
      <c r="AM376" s="304"/>
    </row>
    <row r="377" spans="1:42" ht="15"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6">
      <c r="B378" s="325" t="s">
        <v>274</v>
      </c>
      <c r="C378" s="327"/>
      <c r="D378" s="327">
        <f>SUM(D221:D376)</f>
        <v>1830413</v>
      </c>
      <c r="E378" s="327"/>
      <c r="F378" s="327"/>
      <c r="G378" s="327"/>
      <c r="H378" s="327"/>
      <c r="I378" s="327"/>
      <c r="J378" s="327"/>
      <c r="K378" s="327"/>
      <c r="L378" s="327"/>
      <c r="M378" s="327"/>
      <c r="N378" s="327"/>
      <c r="O378" s="327">
        <f>SUM(O221:O376)</f>
        <v>218</v>
      </c>
      <c r="P378" s="327"/>
      <c r="Q378" s="327"/>
      <c r="R378" s="327"/>
      <c r="S378" s="327"/>
      <c r="T378" s="327"/>
      <c r="U378" s="327"/>
      <c r="V378" s="327"/>
      <c r="W378" s="327"/>
      <c r="X378" s="327"/>
      <c r="Y378" s="327">
        <f>IF(Y219="kWh",SUMPRODUCT(D221:D376,Y221:Y376))</f>
        <v>620535</v>
      </c>
      <c r="Z378" s="327">
        <f>IF(Z219="kWh",SUMPRODUCT(D221:D376,Z221:Z376))</f>
        <v>138658</v>
      </c>
      <c r="AA378" s="327">
        <f>IF(AA219="kw",SUMPRODUCT(N221:N376,O221:O376,AA221:AA376),SUMPRODUCT(D221:D376,AA221:AA376))</f>
        <v>1428</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6">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ht="15">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ht="15">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ht="15">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6">
        <f>SUM(Y382:AL382)</f>
        <v>0</v>
      </c>
    </row>
    <row r="383" spans="1:42" ht="15">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6">
        <f>SUM(Y383:AL383)</f>
        <v>0</v>
      </c>
    </row>
    <row r="384" spans="1:42" ht="15">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6">
        <f>SUM(Y384:AL384)</f>
        <v>0</v>
      </c>
    </row>
    <row r="385" spans="2:39" ht="15">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6">
        <f t="shared" ref="AM385:AM387" si="790">SUM(Y385:AL385)</f>
        <v>0</v>
      </c>
    </row>
    <row r="386" spans="2:39" ht="15">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791">Y208*Y381</f>
        <v>0</v>
      </c>
      <c r="Z386" s="376">
        <f t="shared" si="791"/>
        <v>0</v>
      </c>
      <c r="AA386" s="376">
        <f t="shared" si="791"/>
        <v>0</v>
      </c>
      <c r="AB386" s="376">
        <f t="shared" si="791"/>
        <v>0</v>
      </c>
      <c r="AC386" s="376">
        <f t="shared" si="791"/>
        <v>0</v>
      </c>
      <c r="AD386" s="376">
        <f t="shared" si="791"/>
        <v>0</v>
      </c>
      <c r="AE386" s="376">
        <f t="shared" si="791"/>
        <v>0</v>
      </c>
      <c r="AF386" s="376">
        <f t="shared" si="791"/>
        <v>0</v>
      </c>
      <c r="AG386" s="376">
        <f t="shared" si="791"/>
        <v>0</v>
      </c>
      <c r="AH386" s="376">
        <f t="shared" si="791"/>
        <v>0</v>
      </c>
      <c r="AI386" s="376">
        <f t="shared" si="791"/>
        <v>0</v>
      </c>
      <c r="AJ386" s="376">
        <f t="shared" si="791"/>
        <v>0</v>
      </c>
      <c r="AK386" s="376">
        <f t="shared" si="791"/>
        <v>0</v>
      </c>
      <c r="AL386" s="376">
        <f t="shared" si="791"/>
        <v>0</v>
      </c>
      <c r="AM386" s="626">
        <f t="shared" si="790"/>
        <v>0</v>
      </c>
    </row>
    <row r="387" spans="2:39" ht="15">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792">Z378*Z381</f>
        <v>0</v>
      </c>
      <c r="AA387" s="376">
        <f t="shared" si="792"/>
        <v>0</v>
      </c>
      <c r="AB387" s="376">
        <f t="shared" si="792"/>
        <v>0</v>
      </c>
      <c r="AC387" s="376">
        <f t="shared" si="792"/>
        <v>0</v>
      </c>
      <c r="AD387" s="376">
        <f t="shared" si="792"/>
        <v>0</v>
      </c>
      <c r="AE387" s="376">
        <f t="shared" si="792"/>
        <v>0</v>
      </c>
      <c r="AF387" s="376">
        <f t="shared" si="792"/>
        <v>0</v>
      </c>
      <c r="AG387" s="376">
        <f t="shared" si="792"/>
        <v>0</v>
      </c>
      <c r="AH387" s="376">
        <f t="shared" si="792"/>
        <v>0</v>
      </c>
      <c r="AI387" s="376">
        <f t="shared" si="792"/>
        <v>0</v>
      </c>
      <c r="AJ387" s="376">
        <f t="shared" si="792"/>
        <v>0</v>
      </c>
      <c r="AK387" s="376">
        <f t="shared" si="792"/>
        <v>0</v>
      </c>
      <c r="AL387" s="376">
        <f t="shared" si="792"/>
        <v>0</v>
      </c>
      <c r="AM387" s="626">
        <f t="shared" si="790"/>
        <v>0</v>
      </c>
    </row>
    <row r="388" spans="2:39" ht="15.6">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793">SUM(Z382:Z387)</f>
        <v>0</v>
      </c>
      <c r="AA388" s="344">
        <f t="shared" si="793"/>
        <v>0</v>
      </c>
      <c r="AB388" s="344">
        <f t="shared" si="793"/>
        <v>0</v>
      </c>
      <c r="AC388" s="344">
        <f t="shared" si="793"/>
        <v>0</v>
      </c>
      <c r="AD388" s="344">
        <f t="shared" si="793"/>
        <v>0</v>
      </c>
      <c r="AE388" s="344">
        <f t="shared" si="793"/>
        <v>0</v>
      </c>
      <c r="AF388" s="344">
        <f>SUM(AF382:AF387)</f>
        <v>0</v>
      </c>
      <c r="AG388" s="344">
        <f t="shared" ref="AG388:AL388" si="794">SUM(AG382:AG387)</f>
        <v>0</v>
      </c>
      <c r="AH388" s="344">
        <f t="shared" si="794"/>
        <v>0</v>
      </c>
      <c r="AI388" s="344">
        <f t="shared" si="794"/>
        <v>0</v>
      </c>
      <c r="AJ388" s="344">
        <f t="shared" si="794"/>
        <v>0</v>
      </c>
      <c r="AK388" s="344">
        <f t="shared" si="794"/>
        <v>0</v>
      </c>
      <c r="AL388" s="344">
        <f t="shared" si="794"/>
        <v>0</v>
      </c>
      <c r="AM388" s="405">
        <f>SUM(AM382:AM387)</f>
        <v>0</v>
      </c>
    </row>
    <row r="389" spans="2:39" ht="15.6">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795">Z379*Z381</f>
        <v>0</v>
      </c>
      <c r="AA389" s="345">
        <f t="shared" si="795"/>
        <v>0</v>
      </c>
      <c r="AB389" s="345">
        <f t="shared" si="795"/>
        <v>0</v>
      </c>
      <c r="AC389" s="345">
        <f t="shared" si="795"/>
        <v>0</v>
      </c>
      <c r="AD389" s="345">
        <f t="shared" si="795"/>
        <v>0</v>
      </c>
      <c r="AE389" s="345">
        <f t="shared" si="795"/>
        <v>0</v>
      </c>
      <c r="AF389" s="345">
        <f>AF379*AF381</f>
        <v>0</v>
      </c>
      <c r="AG389" s="345">
        <f t="shared" ref="AG389:AL389" si="796">AG379*AG381</f>
        <v>0</v>
      </c>
      <c r="AH389" s="345">
        <f t="shared" si="796"/>
        <v>0</v>
      </c>
      <c r="AI389" s="345">
        <f t="shared" si="796"/>
        <v>0</v>
      </c>
      <c r="AJ389" s="345">
        <f t="shared" si="796"/>
        <v>0</v>
      </c>
      <c r="AK389" s="345">
        <f t="shared" si="796"/>
        <v>0</v>
      </c>
      <c r="AL389" s="345">
        <f t="shared" si="796"/>
        <v>0</v>
      </c>
      <c r="AM389" s="405">
        <f>SUM(Y389:AL389)</f>
        <v>0</v>
      </c>
    </row>
    <row r="390" spans="2:39" ht="15.6">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ht="15">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ht="15">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620535</v>
      </c>
      <c r="Z392" s="289">
        <f>SUMPRODUCT(E221:E376,Z221:Z376)</f>
        <v>138658</v>
      </c>
      <c r="AA392" s="289">
        <f t="shared" ref="AA392:AL392" si="797">IF(AA219="kw",SUMPRODUCT($N$221:$N$376,$P$221:$P$376,AA221:AA376),SUMPRODUCT($E$221:$E$376,AA221:AA376))</f>
        <v>1428</v>
      </c>
      <c r="AB392" s="289">
        <f t="shared" si="797"/>
        <v>0</v>
      </c>
      <c r="AC392" s="289">
        <f t="shared" si="797"/>
        <v>0</v>
      </c>
      <c r="AD392" s="289">
        <f t="shared" si="797"/>
        <v>0</v>
      </c>
      <c r="AE392" s="289">
        <f t="shared" si="797"/>
        <v>0</v>
      </c>
      <c r="AF392" s="289">
        <f t="shared" si="797"/>
        <v>0</v>
      </c>
      <c r="AG392" s="289">
        <f t="shared" si="797"/>
        <v>0</v>
      </c>
      <c r="AH392" s="289">
        <f t="shared" si="797"/>
        <v>0</v>
      </c>
      <c r="AI392" s="289">
        <f t="shared" si="797"/>
        <v>0</v>
      </c>
      <c r="AJ392" s="289">
        <f t="shared" si="797"/>
        <v>0</v>
      </c>
      <c r="AK392" s="289">
        <f t="shared" si="797"/>
        <v>0</v>
      </c>
      <c r="AL392" s="289">
        <f t="shared" si="797"/>
        <v>0</v>
      </c>
      <c r="AM392" s="346"/>
    </row>
    <row r="393" spans="2:39" ht="15">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620535</v>
      </c>
      <c r="Z393" s="289">
        <f>SUMPRODUCT(F221:F376,Z221:Z376)</f>
        <v>138658</v>
      </c>
      <c r="AA393" s="289">
        <f t="shared" ref="AA393:AL393" si="798">IF(AA219="kw",SUMPRODUCT($N$221:$N$376,$Q$221:$Q$376,AA221:AA376),SUMPRODUCT($F$221:$F$376,AA221:AA376))</f>
        <v>1428</v>
      </c>
      <c r="AB393" s="289">
        <f t="shared" si="798"/>
        <v>0</v>
      </c>
      <c r="AC393" s="289">
        <f t="shared" si="798"/>
        <v>0</v>
      </c>
      <c r="AD393" s="289">
        <f t="shared" si="798"/>
        <v>0</v>
      </c>
      <c r="AE393" s="289">
        <f t="shared" si="798"/>
        <v>0</v>
      </c>
      <c r="AF393" s="289">
        <f t="shared" si="798"/>
        <v>0</v>
      </c>
      <c r="AG393" s="289">
        <f t="shared" si="798"/>
        <v>0</v>
      </c>
      <c r="AH393" s="289">
        <f t="shared" si="798"/>
        <v>0</v>
      </c>
      <c r="AI393" s="289">
        <f t="shared" si="798"/>
        <v>0</v>
      </c>
      <c r="AJ393" s="289">
        <f t="shared" si="798"/>
        <v>0</v>
      </c>
      <c r="AK393" s="289">
        <f t="shared" si="798"/>
        <v>0</v>
      </c>
      <c r="AL393" s="289">
        <f t="shared" si="798"/>
        <v>0</v>
      </c>
      <c r="AM393" s="335"/>
    </row>
    <row r="394" spans="2:39" ht="15">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620535</v>
      </c>
      <c r="Z394" s="289">
        <f>SUMPRODUCT(G221:G376,Z221:Z376)</f>
        <v>138658</v>
      </c>
      <c r="AA394" s="289">
        <f t="shared" ref="AA394:AL394" si="799">IF(AA219="kw",SUMPRODUCT($N$221:$N$376,$R$221:$R$376,AA221:AA376),SUMPRODUCT($G$221:$G$376,AA221:AA376))</f>
        <v>1428</v>
      </c>
      <c r="AB394" s="289">
        <f t="shared" si="799"/>
        <v>0</v>
      </c>
      <c r="AC394" s="289">
        <f t="shared" si="799"/>
        <v>0</v>
      </c>
      <c r="AD394" s="289">
        <f t="shared" si="799"/>
        <v>0</v>
      </c>
      <c r="AE394" s="289">
        <f t="shared" si="799"/>
        <v>0</v>
      </c>
      <c r="AF394" s="289">
        <f t="shared" si="799"/>
        <v>0</v>
      </c>
      <c r="AG394" s="289">
        <f t="shared" si="799"/>
        <v>0</v>
      </c>
      <c r="AH394" s="289">
        <f t="shared" si="799"/>
        <v>0</v>
      </c>
      <c r="AI394" s="289">
        <f t="shared" si="799"/>
        <v>0</v>
      </c>
      <c r="AJ394" s="289">
        <f t="shared" si="799"/>
        <v>0</v>
      </c>
      <c r="AK394" s="289">
        <f t="shared" si="799"/>
        <v>0</v>
      </c>
      <c r="AL394" s="289">
        <f t="shared" si="799"/>
        <v>0</v>
      </c>
      <c r="AM394" s="335"/>
    </row>
    <row r="395" spans="2:39" ht="15">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620535</v>
      </c>
      <c r="Z395" s="324">
        <f>SUMPRODUCT(H221:H376,Z221:Z376)</f>
        <v>132834</v>
      </c>
      <c r="AA395" s="324">
        <f t="shared" ref="AA395:AL395" si="800">IF(AA219="kw",SUMPRODUCT($N$221:$N$376,$S$221:$S$376,AA221:AA376),SUMPRODUCT($H$221:$H$376,AA221:AA376))</f>
        <v>1428</v>
      </c>
      <c r="AB395" s="324">
        <f t="shared" si="800"/>
        <v>0</v>
      </c>
      <c r="AC395" s="324">
        <f t="shared" si="800"/>
        <v>0</v>
      </c>
      <c r="AD395" s="324">
        <f t="shared" si="800"/>
        <v>0</v>
      </c>
      <c r="AE395" s="324">
        <f t="shared" si="800"/>
        <v>0</v>
      </c>
      <c r="AF395" s="324">
        <f t="shared" si="800"/>
        <v>0</v>
      </c>
      <c r="AG395" s="324">
        <f t="shared" si="800"/>
        <v>0</v>
      </c>
      <c r="AH395" s="324">
        <f t="shared" si="800"/>
        <v>0</v>
      </c>
      <c r="AI395" s="324">
        <f t="shared" si="800"/>
        <v>0</v>
      </c>
      <c r="AJ395" s="324">
        <f t="shared" si="800"/>
        <v>0</v>
      </c>
      <c r="AK395" s="324">
        <f t="shared" si="800"/>
        <v>0</v>
      </c>
      <c r="AL395" s="324">
        <f t="shared" si="800"/>
        <v>0</v>
      </c>
      <c r="AM395" s="384"/>
    </row>
    <row r="396" spans="2:39" ht="21" customHeight="1">
      <c r="B396" s="366" t="s">
        <v>584</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6">
      <c r="B399" s="278" t="s">
        <v>291</v>
      </c>
      <c r="C399" s="279"/>
      <c r="D399" s="587" t="s">
        <v>525</v>
      </c>
      <c r="E399" s="251"/>
      <c r="F399" s="589"/>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47" t="s">
        <v>211</v>
      </c>
      <c r="C400" s="849" t="s">
        <v>33</v>
      </c>
      <c r="D400" s="282" t="s">
        <v>421</v>
      </c>
      <c r="E400" s="851" t="s">
        <v>209</v>
      </c>
      <c r="F400" s="852"/>
      <c r="G400" s="852"/>
      <c r="H400" s="852"/>
      <c r="I400" s="852"/>
      <c r="J400" s="852"/>
      <c r="K400" s="852"/>
      <c r="L400" s="852"/>
      <c r="M400" s="853"/>
      <c r="N400" s="857" t="s">
        <v>213</v>
      </c>
      <c r="O400" s="282" t="s">
        <v>422</v>
      </c>
      <c r="P400" s="851" t="s">
        <v>212</v>
      </c>
      <c r="Q400" s="852"/>
      <c r="R400" s="852"/>
      <c r="S400" s="852"/>
      <c r="T400" s="852"/>
      <c r="U400" s="852"/>
      <c r="V400" s="852"/>
      <c r="W400" s="852"/>
      <c r="X400" s="853"/>
      <c r="Y400" s="854" t="s">
        <v>243</v>
      </c>
      <c r="Z400" s="855"/>
      <c r="AA400" s="855"/>
      <c r="AB400" s="855"/>
      <c r="AC400" s="855"/>
      <c r="AD400" s="855"/>
      <c r="AE400" s="855"/>
      <c r="AF400" s="855"/>
      <c r="AG400" s="855"/>
      <c r="AH400" s="855"/>
      <c r="AI400" s="855"/>
      <c r="AJ400" s="855"/>
      <c r="AK400" s="855"/>
      <c r="AL400" s="855"/>
      <c r="AM400" s="856"/>
    </row>
    <row r="401" spans="1:39" ht="61.5" customHeight="1">
      <c r="B401" s="848"/>
      <c r="C401" s="850"/>
      <c r="D401" s="283">
        <v>2017</v>
      </c>
      <c r="E401" s="283">
        <v>2018</v>
      </c>
      <c r="F401" s="283">
        <v>2019</v>
      </c>
      <c r="G401" s="283">
        <v>2020</v>
      </c>
      <c r="H401" s="283">
        <v>2021</v>
      </c>
      <c r="I401" s="283">
        <v>2022</v>
      </c>
      <c r="J401" s="283">
        <v>2023</v>
      </c>
      <c r="K401" s="283">
        <v>2024</v>
      </c>
      <c r="L401" s="283">
        <v>2025</v>
      </c>
      <c r="M401" s="283">
        <v>2026</v>
      </c>
      <c r="N401" s="858"/>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General Service &lt; 50 kW</v>
      </c>
      <c r="AA401" s="283" t="str">
        <f>'1.  LRAMVA Summary'!F52</f>
        <v>General Service 50 to 2999 kW</v>
      </c>
      <c r="AB401" s="283" t="str">
        <f>'1.  LRAMVA Summary'!G52</f>
        <v>General Service 3000-4999 kW</v>
      </c>
      <c r="AC401" s="283" t="str">
        <f>'1.  LRAMVA Summary'!H52</f>
        <v>Unmetered Scattered Load</v>
      </c>
      <c r="AD401" s="283" t="str">
        <f>'1.  LRAMVA Summary'!I52</f>
        <v>Sentinel Lighting</v>
      </c>
      <c r="AE401" s="283" t="str">
        <f>'1.  LRAMVA Summary'!J52</f>
        <v xml:space="preserve">Street Lighting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29"/>
      <c r="B402" s="521"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kWh</v>
      </c>
      <c r="AD402" s="289" t="str">
        <f>'1.  LRAMVA Summary'!I53</f>
        <v>kW</v>
      </c>
      <c r="AE402" s="289" t="str">
        <f>'1.  LRAMVA Summary'!J53</f>
        <v>kW</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6" outlineLevel="1">
      <c r="A403" s="529"/>
      <c r="B403" s="501"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t="15"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t="15" outlineLevel="1">
      <c r="A405" s="529"/>
      <c r="B405" s="429" t="s">
        <v>308</v>
      </c>
      <c r="C405" s="289" t="s">
        <v>163</v>
      </c>
      <c r="D405" s="293"/>
      <c r="E405" s="293"/>
      <c r="F405" s="293"/>
      <c r="G405" s="293"/>
      <c r="H405" s="293"/>
      <c r="I405" s="293"/>
      <c r="J405" s="293"/>
      <c r="K405" s="293"/>
      <c r="L405" s="293"/>
      <c r="M405" s="293"/>
      <c r="N405" s="465"/>
      <c r="O405" s="293"/>
      <c r="P405" s="293"/>
      <c r="Q405" s="293"/>
      <c r="R405" s="293"/>
      <c r="S405" s="293"/>
      <c r="T405" s="293"/>
      <c r="U405" s="293"/>
      <c r="V405" s="293"/>
      <c r="W405" s="293"/>
      <c r="X405" s="293"/>
      <c r="Y405" s="409">
        <f>Y404</f>
        <v>0</v>
      </c>
      <c r="Z405" s="409">
        <f t="shared" ref="Z405" si="801">Z404</f>
        <v>0</v>
      </c>
      <c r="AA405" s="409">
        <f t="shared" ref="AA405" si="802">AA404</f>
        <v>0</v>
      </c>
      <c r="AB405" s="409">
        <f t="shared" ref="AB405" si="803">AB404</f>
        <v>0</v>
      </c>
      <c r="AC405" s="409">
        <f t="shared" ref="AC405" si="804">AC404</f>
        <v>0</v>
      </c>
      <c r="AD405" s="409">
        <f t="shared" ref="AD405" si="805">AD404</f>
        <v>0</v>
      </c>
      <c r="AE405" s="409">
        <f t="shared" ref="AE405" si="806">AE404</f>
        <v>0</v>
      </c>
      <c r="AF405" s="409">
        <f t="shared" ref="AF405" si="807">AF404</f>
        <v>0</v>
      </c>
      <c r="AG405" s="409">
        <f t="shared" ref="AG405" si="808">AG404</f>
        <v>0</v>
      </c>
      <c r="AH405" s="409">
        <f t="shared" ref="AH405" si="809">AH404</f>
        <v>0</v>
      </c>
      <c r="AI405" s="409">
        <f t="shared" ref="AI405" si="810">AI404</f>
        <v>0</v>
      </c>
      <c r="AJ405" s="409">
        <f t="shared" ref="AJ405" si="811">AJ404</f>
        <v>0</v>
      </c>
      <c r="AK405" s="409">
        <f t="shared" ref="AK405" si="812">AK404</f>
        <v>0</v>
      </c>
      <c r="AL405" s="409">
        <f t="shared" ref="AL405" si="813">AL404</f>
        <v>0</v>
      </c>
      <c r="AM405" s="295"/>
    </row>
    <row r="406" spans="1:39" ht="15.6"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t="15"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t="15" outlineLevel="1">
      <c r="A408" s="529"/>
      <c r="B408" s="429" t="s">
        <v>308</v>
      </c>
      <c r="C408" s="289" t="s">
        <v>163</v>
      </c>
      <c r="D408" s="293"/>
      <c r="E408" s="293"/>
      <c r="F408" s="293"/>
      <c r="G408" s="293"/>
      <c r="H408" s="293"/>
      <c r="I408" s="293"/>
      <c r="J408" s="293"/>
      <c r="K408" s="293"/>
      <c r="L408" s="293"/>
      <c r="M408" s="293"/>
      <c r="N408" s="465"/>
      <c r="O408" s="293"/>
      <c r="P408" s="293"/>
      <c r="Q408" s="293"/>
      <c r="R408" s="293"/>
      <c r="S408" s="293"/>
      <c r="T408" s="293"/>
      <c r="U408" s="293"/>
      <c r="V408" s="293"/>
      <c r="W408" s="293"/>
      <c r="X408" s="293"/>
      <c r="Y408" s="409">
        <f>Y407</f>
        <v>0</v>
      </c>
      <c r="Z408" s="409">
        <f t="shared" ref="Z408" si="814">Z407</f>
        <v>0</v>
      </c>
      <c r="AA408" s="409">
        <f t="shared" ref="AA408" si="815">AA407</f>
        <v>0</v>
      </c>
      <c r="AB408" s="409">
        <f t="shared" ref="AB408" si="816">AB407</f>
        <v>0</v>
      </c>
      <c r="AC408" s="409">
        <f t="shared" ref="AC408" si="817">AC407</f>
        <v>0</v>
      </c>
      <c r="AD408" s="409">
        <f t="shared" ref="AD408" si="818">AD407</f>
        <v>0</v>
      </c>
      <c r="AE408" s="409">
        <f t="shared" ref="AE408" si="819">AE407</f>
        <v>0</v>
      </c>
      <c r="AF408" s="409">
        <f t="shared" ref="AF408" si="820">AF407</f>
        <v>0</v>
      </c>
      <c r="AG408" s="409">
        <f t="shared" ref="AG408" si="821">AG407</f>
        <v>0</v>
      </c>
      <c r="AH408" s="409">
        <f t="shared" ref="AH408" si="822">AH407</f>
        <v>0</v>
      </c>
      <c r="AI408" s="409">
        <f t="shared" ref="AI408" si="823">AI407</f>
        <v>0</v>
      </c>
      <c r="AJ408" s="409">
        <f t="shared" ref="AJ408" si="824">AJ407</f>
        <v>0</v>
      </c>
      <c r="AK408" s="409">
        <f t="shared" ref="AK408" si="825">AK407</f>
        <v>0</v>
      </c>
      <c r="AL408" s="409">
        <f t="shared" ref="AL408" si="826">AL407</f>
        <v>0</v>
      </c>
      <c r="AM408" s="295"/>
    </row>
    <row r="409" spans="1:39" ht="15.6"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t="15"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t="15" outlineLevel="1">
      <c r="A411" s="529"/>
      <c r="B411" s="429" t="s">
        <v>308</v>
      </c>
      <c r="C411" s="289" t="s">
        <v>163</v>
      </c>
      <c r="D411" s="293"/>
      <c r="E411" s="293"/>
      <c r="F411" s="293"/>
      <c r="G411" s="293"/>
      <c r="H411" s="293"/>
      <c r="I411" s="293"/>
      <c r="J411" s="293"/>
      <c r="K411" s="293"/>
      <c r="L411" s="293"/>
      <c r="M411" s="293"/>
      <c r="N411" s="465"/>
      <c r="O411" s="293"/>
      <c r="P411" s="293"/>
      <c r="Q411" s="293"/>
      <c r="R411" s="293"/>
      <c r="S411" s="293"/>
      <c r="T411" s="293"/>
      <c r="U411" s="293"/>
      <c r="V411" s="293"/>
      <c r="W411" s="293"/>
      <c r="X411" s="293"/>
      <c r="Y411" s="409">
        <f>Y410</f>
        <v>0</v>
      </c>
      <c r="Z411" s="409">
        <f t="shared" ref="Z411" si="827">Z410</f>
        <v>0</v>
      </c>
      <c r="AA411" s="409">
        <f t="shared" ref="AA411" si="828">AA410</f>
        <v>0</v>
      </c>
      <c r="AB411" s="409">
        <f t="shared" ref="AB411" si="829">AB410</f>
        <v>0</v>
      </c>
      <c r="AC411" s="409">
        <f t="shared" ref="AC411" si="830">AC410</f>
        <v>0</v>
      </c>
      <c r="AD411" s="409">
        <f t="shared" ref="AD411" si="831">AD410</f>
        <v>0</v>
      </c>
      <c r="AE411" s="409">
        <f t="shared" ref="AE411" si="832">AE410</f>
        <v>0</v>
      </c>
      <c r="AF411" s="409">
        <f t="shared" ref="AF411" si="833">AF410</f>
        <v>0</v>
      </c>
      <c r="AG411" s="409">
        <f t="shared" ref="AG411" si="834">AG410</f>
        <v>0</v>
      </c>
      <c r="AH411" s="409">
        <f t="shared" ref="AH411" si="835">AH410</f>
        <v>0</v>
      </c>
      <c r="AI411" s="409">
        <f t="shared" ref="AI411" si="836">AI410</f>
        <v>0</v>
      </c>
      <c r="AJ411" s="409">
        <f t="shared" ref="AJ411" si="837">AJ410</f>
        <v>0</v>
      </c>
      <c r="AK411" s="409">
        <f t="shared" ref="AK411" si="838">AK410</f>
        <v>0</v>
      </c>
      <c r="AL411" s="409">
        <f t="shared" ref="AL411" si="839">AL410</f>
        <v>0</v>
      </c>
      <c r="AM411" s="295"/>
    </row>
    <row r="412" spans="1:39" ht="15"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t="15" outlineLevel="1">
      <c r="A413" s="529">
        <v>4</v>
      </c>
      <c r="B413" s="517" t="s">
        <v>674</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t="15" outlineLevel="1">
      <c r="A414" s="529"/>
      <c r="B414" s="429" t="s">
        <v>308</v>
      </c>
      <c r="C414" s="289" t="s">
        <v>163</v>
      </c>
      <c r="D414" s="293"/>
      <c r="E414" s="293"/>
      <c r="F414" s="293"/>
      <c r="G414" s="293"/>
      <c r="H414" s="293"/>
      <c r="I414" s="293"/>
      <c r="J414" s="293"/>
      <c r="K414" s="293"/>
      <c r="L414" s="293"/>
      <c r="M414" s="293"/>
      <c r="N414" s="465"/>
      <c r="O414" s="293"/>
      <c r="P414" s="293"/>
      <c r="Q414" s="293"/>
      <c r="R414" s="293"/>
      <c r="S414" s="293"/>
      <c r="T414" s="293"/>
      <c r="U414" s="293"/>
      <c r="V414" s="293"/>
      <c r="W414" s="293"/>
      <c r="X414" s="293"/>
      <c r="Y414" s="409">
        <f>Y413</f>
        <v>0</v>
      </c>
      <c r="Z414" s="409">
        <f t="shared" ref="Z414" si="840">Z413</f>
        <v>0</v>
      </c>
      <c r="AA414" s="409">
        <f t="shared" ref="AA414" si="841">AA413</f>
        <v>0</v>
      </c>
      <c r="AB414" s="409">
        <f t="shared" ref="AB414" si="842">AB413</f>
        <v>0</v>
      </c>
      <c r="AC414" s="409">
        <f t="shared" ref="AC414" si="843">AC413</f>
        <v>0</v>
      </c>
      <c r="AD414" s="409">
        <f t="shared" ref="AD414" si="844">AD413</f>
        <v>0</v>
      </c>
      <c r="AE414" s="409">
        <f t="shared" ref="AE414" si="845">AE413</f>
        <v>0</v>
      </c>
      <c r="AF414" s="409">
        <f t="shared" ref="AF414" si="846">AF413</f>
        <v>0</v>
      </c>
      <c r="AG414" s="409">
        <f t="shared" ref="AG414" si="847">AG413</f>
        <v>0</v>
      </c>
      <c r="AH414" s="409">
        <f t="shared" ref="AH414" si="848">AH413</f>
        <v>0</v>
      </c>
      <c r="AI414" s="409">
        <f t="shared" ref="AI414" si="849">AI413</f>
        <v>0</v>
      </c>
      <c r="AJ414" s="409">
        <f t="shared" ref="AJ414" si="850">AJ413</f>
        <v>0</v>
      </c>
      <c r="AK414" s="409">
        <f t="shared" ref="AK414" si="851">AK413</f>
        <v>0</v>
      </c>
      <c r="AL414" s="409">
        <f t="shared" ref="AL414" si="852">AL413</f>
        <v>0</v>
      </c>
      <c r="AM414" s="295"/>
    </row>
    <row r="415" spans="1:39" ht="15"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t="15" outlineLevel="1">
      <c r="A417" s="529"/>
      <c r="B417" s="429" t="s">
        <v>308</v>
      </c>
      <c r="C417" s="289" t="s">
        <v>163</v>
      </c>
      <c r="D417" s="293"/>
      <c r="E417" s="293"/>
      <c r="F417" s="293"/>
      <c r="G417" s="293"/>
      <c r="H417" s="293"/>
      <c r="I417" s="293"/>
      <c r="J417" s="293"/>
      <c r="K417" s="293"/>
      <c r="L417" s="293"/>
      <c r="M417" s="293"/>
      <c r="N417" s="465"/>
      <c r="O417" s="293"/>
      <c r="P417" s="293"/>
      <c r="Q417" s="293"/>
      <c r="R417" s="293"/>
      <c r="S417" s="293"/>
      <c r="T417" s="293"/>
      <c r="U417" s="293"/>
      <c r="V417" s="293"/>
      <c r="W417" s="293"/>
      <c r="X417" s="293"/>
      <c r="Y417" s="409">
        <f>Y416</f>
        <v>0</v>
      </c>
      <c r="Z417" s="409">
        <f t="shared" ref="Z417" si="853">Z416</f>
        <v>0</v>
      </c>
      <c r="AA417" s="409">
        <f t="shared" ref="AA417" si="854">AA416</f>
        <v>0</v>
      </c>
      <c r="AB417" s="409">
        <f t="shared" ref="AB417" si="855">AB416</f>
        <v>0</v>
      </c>
      <c r="AC417" s="409">
        <f t="shared" ref="AC417" si="856">AC416</f>
        <v>0</v>
      </c>
      <c r="AD417" s="409">
        <f t="shared" ref="AD417" si="857">AD416</f>
        <v>0</v>
      </c>
      <c r="AE417" s="409">
        <f t="shared" ref="AE417" si="858">AE416</f>
        <v>0</v>
      </c>
      <c r="AF417" s="409">
        <f t="shared" ref="AF417" si="859">AF416</f>
        <v>0</v>
      </c>
      <c r="AG417" s="409">
        <f t="shared" ref="AG417" si="860">AG416</f>
        <v>0</v>
      </c>
      <c r="AH417" s="409">
        <f t="shared" ref="AH417" si="861">AH416</f>
        <v>0</v>
      </c>
      <c r="AI417" s="409">
        <f t="shared" ref="AI417" si="862">AI416</f>
        <v>0</v>
      </c>
      <c r="AJ417" s="409">
        <f t="shared" ref="AJ417" si="863">AJ416</f>
        <v>0</v>
      </c>
      <c r="AK417" s="409">
        <f t="shared" ref="AK417" si="864">AK416</f>
        <v>0</v>
      </c>
      <c r="AL417" s="409">
        <f t="shared" ref="AL417" si="865">AL416</f>
        <v>0</v>
      </c>
      <c r="AM417" s="295"/>
    </row>
    <row r="418" spans="1:39" ht="15"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6" outlineLevel="1">
      <c r="A419" s="529"/>
      <c r="B419" s="511"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t="15"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t="15"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866">Z420</f>
        <v>0</v>
      </c>
      <c r="AA421" s="409">
        <f t="shared" ref="AA421" si="867">AA420</f>
        <v>0</v>
      </c>
      <c r="AB421" s="409">
        <f t="shared" ref="AB421" si="868">AB420</f>
        <v>0</v>
      </c>
      <c r="AC421" s="409">
        <f t="shared" ref="AC421" si="869">AC420</f>
        <v>0</v>
      </c>
      <c r="AD421" s="409">
        <f t="shared" ref="AD421" si="870">AD420</f>
        <v>0</v>
      </c>
      <c r="AE421" s="409">
        <f t="shared" ref="AE421" si="871">AE420</f>
        <v>0</v>
      </c>
      <c r="AF421" s="409">
        <f t="shared" ref="AF421" si="872">AF420</f>
        <v>0</v>
      </c>
      <c r="AG421" s="409">
        <f t="shared" ref="AG421" si="873">AG420</f>
        <v>0</v>
      </c>
      <c r="AH421" s="409">
        <f t="shared" ref="AH421" si="874">AH420</f>
        <v>0</v>
      </c>
      <c r="AI421" s="409">
        <f t="shared" ref="AI421" si="875">AI420</f>
        <v>0</v>
      </c>
      <c r="AJ421" s="409">
        <f t="shared" ref="AJ421" si="876">AJ420</f>
        <v>0</v>
      </c>
      <c r="AK421" s="409">
        <f t="shared" ref="AK421" si="877">AK420</f>
        <v>0</v>
      </c>
      <c r="AL421" s="409">
        <f t="shared" ref="AL421" si="878">AL420</f>
        <v>0</v>
      </c>
      <c r="AM421" s="309"/>
    </row>
    <row r="422" spans="1:39" ht="15"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t="15"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879">Z423</f>
        <v>0</v>
      </c>
      <c r="AA424" s="409">
        <f t="shared" ref="AA424" si="880">AA423</f>
        <v>0</v>
      </c>
      <c r="AB424" s="409">
        <f t="shared" ref="AB424" si="881">AB423</f>
        <v>0</v>
      </c>
      <c r="AC424" s="409">
        <f t="shared" ref="AC424" si="882">AC423</f>
        <v>0</v>
      </c>
      <c r="AD424" s="409">
        <f t="shared" ref="AD424" si="883">AD423</f>
        <v>0</v>
      </c>
      <c r="AE424" s="409">
        <f t="shared" ref="AE424" si="884">AE423</f>
        <v>0</v>
      </c>
      <c r="AF424" s="409">
        <f t="shared" ref="AF424" si="885">AF423</f>
        <v>0</v>
      </c>
      <c r="AG424" s="409">
        <f t="shared" ref="AG424" si="886">AG423</f>
        <v>0</v>
      </c>
      <c r="AH424" s="409">
        <f t="shared" ref="AH424" si="887">AH423</f>
        <v>0</v>
      </c>
      <c r="AI424" s="409">
        <f t="shared" ref="AI424" si="888">AI423</f>
        <v>0</v>
      </c>
      <c r="AJ424" s="409">
        <f t="shared" ref="AJ424" si="889">AJ423</f>
        <v>0</v>
      </c>
      <c r="AK424" s="409">
        <f t="shared" ref="AK424" si="890">AK423</f>
        <v>0</v>
      </c>
      <c r="AL424" s="409">
        <f t="shared" ref="AL424" si="891">AL423</f>
        <v>0</v>
      </c>
      <c r="AM424" s="309"/>
    </row>
    <row r="425" spans="1:39" ht="15"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t="15"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892">Z426</f>
        <v>0</v>
      </c>
      <c r="AA427" s="409">
        <f t="shared" ref="AA427" si="893">AA426</f>
        <v>0</v>
      </c>
      <c r="AB427" s="409">
        <f t="shared" ref="AB427" si="894">AB426</f>
        <v>0</v>
      </c>
      <c r="AC427" s="409">
        <f t="shared" ref="AC427" si="895">AC426</f>
        <v>0</v>
      </c>
      <c r="AD427" s="409">
        <f t="shared" ref="AD427" si="896">AD426</f>
        <v>0</v>
      </c>
      <c r="AE427" s="409">
        <f t="shared" ref="AE427" si="897">AE426</f>
        <v>0</v>
      </c>
      <c r="AF427" s="409">
        <f t="shared" ref="AF427" si="898">AF426</f>
        <v>0</v>
      </c>
      <c r="AG427" s="409">
        <f t="shared" ref="AG427" si="899">AG426</f>
        <v>0</v>
      </c>
      <c r="AH427" s="409">
        <f t="shared" ref="AH427" si="900">AH426</f>
        <v>0</v>
      </c>
      <c r="AI427" s="409">
        <f t="shared" ref="AI427" si="901">AI426</f>
        <v>0</v>
      </c>
      <c r="AJ427" s="409">
        <f t="shared" ref="AJ427" si="902">AJ426</f>
        <v>0</v>
      </c>
      <c r="AK427" s="409">
        <f t="shared" ref="AK427" si="903">AK426</f>
        <v>0</v>
      </c>
      <c r="AL427" s="409">
        <f t="shared" ref="AL427" si="904">AL426</f>
        <v>0</v>
      </c>
      <c r="AM427" s="309"/>
    </row>
    <row r="428" spans="1:39" ht="15"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t="15"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905">Z429</f>
        <v>0</v>
      </c>
      <c r="AA430" s="409">
        <f t="shared" ref="AA430" si="906">AA429</f>
        <v>0</v>
      </c>
      <c r="AB430" s="409">
        <f t="shared" ref="AB430" si="907">AB429</f>
        <v>0</v>
      </c>
      <c r="AC430" s="409">
        <f t="shared" ref="AC430" si="908">AC429</f>
        <v>0</v>
      </c>
      <c r="AD430" s="409">
        <f t="shared" ref="AD430" si="909">AD429</f>
        <v>0</v>
      </c>
      <c r="AE430" s="409">
        <f t="shared" ref="AE430" si="910">AE429</f>
        <v>0</v>
      </c>
      <c r="AF430" s="409">
        <f t="shared" ref="AF430" si="911">AF429</f>
        <v>0</v>
      </c>
      <c r="AG430" s="409">
        <f t="shared" ref="AG430" si="912">AG429</f>
        <v>0</v>
      </c>
      <c r="AH430" s="409">
        <f t="shared" ref="AH430" si="913">AH429</f>
        <v>0</v>
      </c>
      <c r="AI430" s="409">
        <f t="shared" ref="AI430" si="914">AI429</f>
        <v>0</v>
      </c>
      <c r="AJ430" s="409">
        <f t="shared" ref="AJ430" si="915">AJ429</f>
        <v>0</v>
      </c>
      <c r="AK430" s="409">
        <f t="shared" ref="AK430" si="916">AK429</f>
        <v>0</v>
      </c>
      <c r="AL430" s="409">
        <f t="shared" ref="AL430" si="917">AL429</f>
        <v>0</v>
      </c>
      <c r="AM430" s="309"/>
    </row>
    <row r="431" spans="1:39" ht="15"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t="15"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918">Z432</f>
        <v>0</v>
      </c>
      <c r="AA433" s="409">
        <f t="shared" ref="AA433" si="919">AA432</f>
        <v>0</v>
      </c>
      <c r="AB433" s="409">
        <f t="shared" ref="AB433" si="920">AB432</f>
        <v>0</v>
      </c>
      <c r="AC433" s="409">
        <f t="shared" ref="AC433" si="921">AC432</f>
        <v>0</v>
      </c>
      <c r="AD433" s="409">
        <f t="shared" ref="AD433" si="922">AD432</f>
        <v>0</v>
      </c>
      <c r="AE433" s="409">
        <f t="shared" ref="AE433" si="923">AE432</f>
        <v>0</v>
      </c>
      <c r="AF433" s="409">
        <f t="shared" ref="AF433" si="924">AF432</f>
        <v>0</v>
      </c>
      <c r="AG433" s="409">
        <f t="shared" ref="AG433" si="925">AG432</f>
        <v>0</v>
      </c>
      <c r="AH433" s="409">
        <f t="shared" ref="AH433" si="926">AH432</f>
        <v>0</v>
      </c>
      <c r="AI433" s="409">
        <f t="shared" ref="AI433" si="927">AI432</f>
        <v>0</v>
      </c>
      <c r="AJ433" s="409">
        <f t="shared" ref="AJ433" si="928">AJ432</f>
        <v>0</v>
      </c>
      <c r="AK433" s="409">
        <f t="shared" ref="AK433" si="929">AK432</f>
        <v>0</v>
      </c>
      <c r="AL433" s="409">
        <f t="shared" ref="AL433" si="930">AL432</f>
        <v>0</v>
      </c>
      <c r="AM433" s="309"/>
    </row>
    <row r="434" spans="1:40" ht="15"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6"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t="15"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931">Z436</f>
        <v>0</v>
      </c>
      <c r="AA437" s="409">
        <f t="shared" ref="AA437" si="932">AA436</f>
        <v>0</v>
      </c>
      <c r="AB437" s="409">
        <f t="shared" ref="AB437" si="933">AB436</f>
        <v>0</v>
      </c>
      <c r="AC437" s="409">
        <f t="shared" ref="AC437" si="934">AC436</f>
        <v>0</v>
      </c>
      <c r="AD437" s="409">
        <f t="shared" ref="AD437" si="935">AD436</f>
        <v>0</v>
      </c>
      <c r="AE437" s="409">
        <f t="shared" ref="AE437" si="936">AE436</f>
        <v>0</v>
      </c>
      <c r="AF437" s="409">
        <f t="shared" ref="AF437" si="937">AF436</f>
        <v>0</v>
      </c>
      <c r="AG437" s="409">
        <f t="shared" ref="AG437" si="938">AG436</f>
        <v>0</v>
      </c>
      <c r="AH437" s="409">
        <f t="shared" ref="AH437" si="939">AH436</f>
        <v>0</v>
      </c>
      <c r="AI437" s="409">
        <f t="shared" ref="AI437" si="940">AI436</f>
        <v>0</v>
      </c>
      <c r="AJ437" s="409">
        <f t="shared" ref="AJ437" si="941">AJ436</f>
        <v>0</v>
      </c>
      <c r="AK437" s="409">
        <f t="shared" ref="AK437" si="942">AK436</f>
        <v>0</v>
      </c>
      <c r="AL437" s="409">
        <f t="shared" ref="AL437" si="943">AL436</f>
        <v>0</v>
      </c>
      <c r="AM437" s="295"/>
    </row>
    <row r="438" spans="1:40" ht="15"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30"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t="15"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944">Z439</f>
        <v>0</v>
      </c>
      <c r="AA440" s="409">
        <f t="shared" ref="AA440" si="945">AA439</f>
        <v>0</v>
      </c>
      <c r="AB440" s="409">
        <f t="shared" ref="AB440" si="946">AB439</f>
        <v>0</v>
      </c>
      <c r="AC440" s="409">
        <f t="shared" ref="AC440" si="947">AC439</f>
        <v>0</v>
      </c>
      <c r="AD440" s="409">
        <f t="shared" ref="AD440" si="948">AD439</f>
        <v>0</v>
      </c>
      <c r="AE440" s="409">
        <f t="shared" ref="AE440" si="949">AE439</f>
        <v>0</v>
      </c>
      <c r="AF440" s="409">
        <f t="shared" ref="AF440" si="950">AF439</f>
        <v>0</v>
      </c>
      <c r="AG440" s="409">
        <f t="shared" ref="AG440" si="951">AG439</f>
        <v>0</v>
      </c>
      <c r="AH440" s="409">
        <f t="shared" ref="AH440" si="952">AH439</f>
        <v>0</v>
      </c>
      <c r="AI440" s="409">
        <f t="shared" ref="AI440" si="953">AI439</f>
        <v>0</v>
      </c>
      <c r="AJ440" s="409">
        <f t="shared" ref="AJ440" si="954">AJ439</f>
        <v>0</v>
      </c>
      <c r="AK440" s="409">
        <f t="shared" ref="AK440" si="955">AK439</f>
        <v>0</v>
      </c>
      <c r="AL440" s="409">
        <f t="shared" ref="AL440" si="956">AL439</f>
        <v>0</v>
      </c>
      <c r="AM440" s="295"/>
    </row>
    <row r="441" spans="1:40" ht="15"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t="15"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957">Z442</f>
        <v>0</v>
      </c>
      <c r="AA443" s="409">
        <f t="shared" ref="AA443" si="958">AA442</f>
        <v>0</v>
      </c>
      <c r="AB443" s="409">
        <f t="shared" ref="AB443" si="959">AB442</f>
        <v>0</v>
      </c>
      <c r="AC443" s="409">
        <f t="shared" ref="AC443" si="960">AC442</f>
        <v>0</v>
      </c>
      <c r="AD443" s="409">
        <f t="shared" ref="AD443" si="961">AD442</f>
        <v>0</v>
      </c>
      <c r="AE443" s="409">
        <f t="shared" ref="AE443" si="962">AE442</f>
        <v>0</v>
      </c>
      <c r="AF443" s="409">
        <f t="shared" ref="AF443" si="963">AF442</f>
        <v>0</v>
      </c>
      <c r="AG443" s="409">
        <f t="shared" ref="AG443" si="964">AG442</f>
        <v>0</v>
      </c>
      <c r="AH443" s="409">
        <f t="shared" ref="AH443" si="965">AH442</f>
        <v>0</v>
      </c>
      <c r="AI443" s="409">
        <f t="shared" ref="AI443" si="966">AI442</f>
        <v>0</v>
      </c>
      <c r="AJ443" s="409">
        <f t="shared" ref="AJ443" si="967">AJ442</f>
        <v>0</v>
      </c>
      <c r="AK443" s="409">
        <f t="shared" ref="AK443" si="968">AK442</f>
        <v>0</v>
      </c>
      <c r="AL443" s="409">
        <f t="shared" ref="AL443" si="969">AL442</f>
        <v>0</v>
      </c>
      <c r="AM443" s="304"/>
    </row>
    <row r="444" spans="1:40" ht="15"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6"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t="15"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t="15"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970">Z446</f>
        <v>0</v>
      </c>
      <c r="AA447" s="409">
        <f t="shared" ref="AA447" si="971">AA446</f>
        <v>0</v>
      </c>
      <c r="AB447" s="409">
        <f t="shared" ref="AB447" si="972">AB446</f>
        <v>0</v>
      </c>
      <c r="AC447" s="409">
        <f t="shared" ref="AC447" si="973">AC446</f>
        <v>0</v>
      </c>
      <c r="AD447" s="409">
        <f t="shared" ref="AD447" si="974">AD446</f>
        <v>0</v>
      </c>
      <c r="AE447" s="409">
        <f t="shared" ref="AE447" si="975">AE446</f>
        <v>0</v>
      </c>
      <c r="AF447" s="409">
        <f t="shared" ref="AF447" si="976">AF446</f>
        <v>0</v>
      </c>
      <c r="AG447" s="409">
        <f t="shared" ref="AG447" si="977">AG446</f>
        <v>0</v>
      </c>
      <c r="AH447" s="409">
        <f t="shared" ref="AH447" si="978">AH446</f>
        <v>0</v>
      </c>
      <c r="AI447" s="409">
        <f t="shared" ref="AI447" si="979">AI446</f>
        <v>0</v>
      </c>
      <c r="AJ447" s="409">
        <f t="shared" ref="AJ447" si="980">AJ446</f>
        <v>0</v>
      </c>
      <c r="AK447" s="409">
        <f t="shared" ref="AK447" si="981">AK446</f>
        <v>0</v>
      </c>
      <c r="AL447" s="409">
        <f t="shared" ref="AL447" si="982">AL446</f>
        <v>0</v>
      </c>
      <c r="AM447" s="295"/>
    </row>
    <row r="448" spans="1:40" ht="15" outlineLevel="1">
      <c r="A448" s="529"/>
      <c r="B448" s="525"/>
      <c r="C448" s="303"/>
      <c r="D448" s="289"/>
      <c r="E448" s="289"/>
      <c r="F448" s="289"/>
      <c r="G448" s="289"/>
      <c r="H448" s="289"/>
      <c r="I448" s="289"/>
      <c r="J448" s="289"/>
      <c r="K448" s="289"/>
      <c r="L448" s="289"/>
      <c r="M448" s="289"/>
      <c r="N448" s="465"/>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7"/>
    </row>
    <row r="449" spans="1:40" s="307" customFormat="1" ht="15.6" outlineLevel="1">
      <c r="A449" s="529"/>
      <c r="B449" s="501"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8"/>
    </row>
    <row r="450" spans="1:40" ht="15" outlineLevel="1">
      <c r="A450" s="529">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t="15"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983">Z450</f>
        <v>0</v>
      </c>
      <c r="AA451" s="409">
        <f t="shared" si="983"/>
        <v>0</v>
      </c>
      <c r="AB451" s="409">
        <f t="shared" si="983"/>
        <v>0</v>
      </c>
      <c r="AC451" s="409">
        <f t="shared" si="983"/>
        <v>0</v>
      </c>
      <c r="AD451" s="409">
        <f t="shared" si="983"/>
        <v>0</v>
      </c>
      <c r="AE451" s="409">
        <f t="shared" si="983"/>
        <v>0</v>
      </c>
      <c r="AF451" s="409">
        <f t="shared" si="983"/>
        <v>0</v>
      </c>
      <c r="AG451" s="409">
        <f t="shared" si="983"/>
        <v>0</v>
      </c>
      <c r="AH451" s="409">
        <f t="shared" si="983"/>
        <v>0</v>
      </c>
      <c r="AI451" s="409">
        <f t="shared" si="983"/>
        <v>0</v>
      </c>
      <c r="AJ451" s="409">
        <f t="shared" si="983"/>
        <v>0</v>
      </c>
      <c r="AK451" s="409">
        <f t="shared" si="983"/>
        <v>0</v>
      </c>
      <c r="AL451" s="409">
        <f t="shared" si="983"/>
        <v>0</v>
      </c>
      <c r="AM451" s="295"/>
    </row>
    <row r="452" spans="1:40" ht="15"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t="15" outlineLevel="1">
      <c r="A453" s="529">
        <v>16</v>
      </c>
      <c r="B453" s="526"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t="15"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984">Z453</f>
        <v>0</v>
      </c>
      <c r="AA454" s="409">
        <f t="shared" si="984"/>
        <v>0</v>
      </c>
      <c r="AB454" s="409">
        <f t="shared" si="984"/>
        <v>0</v>
      </c>
      <c r="AC454" s="409">
        <f t="shared" si="984"/>
        <v>0</v>
      </c>
      <c r="AD454" s="409">
        <f t="shared" si="984"/>
        <v>0</v>
      </c>
      <c r="AE454" s="409">
        <f t="shared" si="984"/>
        <v>0</v>
      </c>
      <c r="AF454" s="409">
        <f t="shared" si="984"/>
        <v>0</v>
      </c>
      <c r="AG454" s="409">
        <f t="shared" si="984"/>
        <v>0</v>
      </c>
      <c r="AH454" s="409">
        <f t="shared" si="984"/>
        <v>0</v>
      </c>
      <c r="AI454" s="409">
        <f t="shared" si="984"/>
        <v>0</v>
      </c>
      <c r="AJ454" s="409">
        <f t="shared" si="984"/>
        <v>0</v>
      </c>
      <c r="AK454" s="409">
        <f t="shared" si="984"/>
        <v>0</v>
      </c>
      <c r="AL454" s="409">
        <f t="shared" si="984"/>
        <v>0</v>
      </c>
      <c r="AM454" s="295"/>
    </row>
    <row r="455" spans="1:40" s="281" customFormat="1" ht="15"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6" outlineLevel="1">
      <c r="A456" s="529"/>
      <c r="B456" s="527"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t="15"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t="15"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985">Z457</f>
        <v>0</v>
      </c>
      <c r="AA458" s="409">
        <f t="shared" si="985"/>
        <v>0</v>
      </c>
      <c r="AB458" s="409">
        <f t="shared" si="985"/>
        <v>0</v>
      </c>
      <c r="AC458" s="409">
        <f t="shared" si="985"/>
        <v>0</v>
      </c>
      <c r="AD458" s="409">
        <f t="shared" si="985"/>
        <v>0</v>
      </c>
      <c r="AE458" s="409">
        <f t="shared" si="985"/>
        <v>0</v>
      </c>
      <c r="AF458" s="409">
        <f t="shared" si="985"/>
        <v>0</v>
      </c>
      <c r="AG458" s="409">
        <f t="shared" si="985"/>
        <v>0</v>
      </c>
      <c r="AH458" s="409">
        <f t="shared" si="985"/>
        <v>0</v>
      </c>
      <c r="AI458" s="409">
        <f t="shared" si="985"/>
        <v>0</v>
      </c>
      <c r="AJ458" s="409">
        <f t="shared" si="985"/>
        <v>0</v>
      </c>
      <c r="AK458" s="409">
        <f t="shared" si="985"/>
        <v>0</v>
      </c>
      <c r="AL458" s="409">
        <f t="shared" si="985"/>
        <v>0</v>
      </c>
      <c r="AM458" s="304"/>
    </row>
    <row r="459" spans="1:40" ht="15"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t="15"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t="15"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986">Z460</f>
        <v>0</v>
      </c>
      <c r="AA461" s="409">
        <f t="shared" si="986"/>
        <v>0</v>
      </c>
      <c r="AB461" s="409">
        <f t="shared" si="986"/>
        <v>0</v>
      </c>
      <c r="AC461" s="409">
        <f t="shared" si="986"/>
        <v>0</v>
      </c>
      <c r="AD461" s="409">
        <f t="shared" si="986"/>
        <v>0</v>
      </c>
      <c r="AE461" s="409">
        <f t="shared" si="986"/>
        <v>0</v>
      </c>
      <c r="AF461" s="409">
        <f t="shared" si="986"/>
        <v>0</v>
      </c>
      <c r="AG461" s="409">
        <f t="shared" si="986"/>
        <v>0</v>
      </c>
      <c r="AH461" s="409">
        <f t="shared" si="986"/>
        <v>0</v>
      </c>
      <c r="AI461" s="409">
        <f t="shared" si="986"/>
        <v>0</v>
      </c>
      <c r="AJ461" s="409">
        <f t="shared" si="986"/>
        <v>0</v>
      </c>
      <c r="AK461" s="409">
        <f t="shared" si="986"/>
        <v>0</v>
      </c>
      <c r="AL461" s="409">
        <f t="shared" si="986"/>
        <v>0</v>
      </c>
      <c r="AM461" s="304"/>
    </row>
    <row r="462" spans="1:40" ht="15"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t="15"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t="15"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987">Z463</f>
        <v>0</v>
      </c>
      <c r="AA464" s="409">
        <f t="shared" si="987"/>
        <v>0</v>
      </c>
      <c r="AB464" s="409">
        <f t="shared" si="987"/>
        <v>0</v>
      </c>
      <c r="AC464" s="409">
        <f t="shared" si="987"/>
        <v>0</v>
      </c>
      <c r="AD464" s="409">
        <f t="shared" si="987"/>
        <v>0</v>
      </c>
      <c r="AE464" s="409">
        <f t="shared" si="987"/>
        <v>0</v>
      </c>
      <c r="AF464" s="409">
        <f t="shared" si="987"/>
        <v>0</v>
      </c>
      <c r="AG464" s="409">
        <f t="shared" si="987"/>
        <v>0</v>
      </c>
      <c r="AH464" s="409">
        <f t="shared" si="987"/>
        <v>0</v>
      </c>
      <c r="AI464" s="409">
        <f t="shared" si="987"/>
        <v>0</v>
      </c>
      <c r="AJ464" s="409">
        <f t="shared" si="987"/>
        <v>0</v>
      </c>
      <c r="AK464" s="409">
        <f t="shared" si="987"/>
        <v>0</v>
      </c>
      <c r="AL464" s="409">
        <f t="shared" si="987"/>
        <v>0</v>
      </c>
      <c r="AM464" s="295"/>
    </row>
    <row r="465" spans="1:39" ht="15"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t="15"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t="15"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988">Y466</f>
        <v>0</v>
      </c>
      <c r="Z467" s="409">
        <f t="shared" si="988"/>
        <v>0</v>
      </c>
      <c r="AA467" s="409">
        <f t="shared" si="988"/>
        <v>0</v>
      </c>
      <c r="AB467" s="409">
        <f t="shared" si="988"/>
        <v>0</v>
      </c>
      <c r="AC467" s="409">
        <f t="shared" si="988"/>
        <v>0</v>
      </c>
      <c r="AD467" s="409">
        <f t="shared" si="988"/>
        <v>0</v>
      </c>
      <c r="AE467" s="409">
        <f t="shared" si="988"/>
        <v>0</v>
      </c>
      <c r="AF467" s="409">
        <f t="shared" si="988"/>
        <v>0</v>
      </c>
      <c r="AG467" s="409">
        <f t="shared" si="988"/>
        <v>0</v>
      </c>
      <c r="AH467" s="409">
        <f t="shared" si="988"/>
        <v>0</v>
      </c>
      <c r="AI467" s="409">
        <f t="shared" si="988"/>
        <v>0</v>
      </c>
      <c r="AJ467" s="409">
        <f t="shared" si="988"/>
        <v>0</v>
      </c>
      <c r="AK467" s="409">
        <f t="shared" si="988"/>
        <v>0</v>
      </c>
      <c r="AL467" s="409">
        <f t="shared" si="988"/>
        <v>0</v>
      </c>
      <c r="AM467" s="304"/>
    </row>
    <row r="468" spans="1:39" ht="15.6"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6" outlineLevel="1">
      <c r="A469" s="529"/>
      <c r="B469" s="521"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6" outlineLevel="1">
      <c r="A470" s="529"/>
      <c r="B470" s="501"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ht="15" outlineLevel="1">
      <c r="A471" s="529">
        <v>21</v>
      </c>
      <c r="B471" s="426" t="s">
        <v>113</v>
      </c>
      <c r="C471" s="289" t="s">
        <v>25</v>
      </c>
      <c r="D471" s="293">
        <v>497752</v>
      </c>
      <c r="E471" s="293">
        <v>400695</v>
      </c>
      <c r="F471" s="293">
        <v>400695</v>
      </c>
      <c r="G471" s="293">
        <v>400695</v>
      </c>
      <c r="H471" s="293">
        <v>400695</v>
      </c>
      <c r="I471" s="293">
        <v>400695</v>
      </c>
      <c r="J471" s="293">
        <v>400695</v>
      </c>
      <c r="K471" s="293">
        <v>400691</v>
      </c>
      <c r="L471" s="293">
        <v>400691</v>
      </c>
      <c r="M471" s="293">
        <v>399700</v>
      </c>
      <c r="N471" s="758"/>
      <c r="O471" s="293">
        <v>35</v>
      </c>
      <c r="P471" s="293">
        <v>28</v>
      </c>
      <c r="Q471" s="293">
        <v>28</v>
      </c>
      <c r="R471" s="293">
        <v>28</v>
      </c>
      <c r="S471" s="293">
        <v>28</v>
      </c>
      <c r="T471" s="293">
        <v>28</v>
      </c>
      <c r="U471" s="293">
        <v>28</v>
      </c>
      <c r="V471" s="293">
        <v>28</v>
      </c>
      <c r="W471" s="293">
        <v>28</v>
      </c>
      <c r="X471" s="293">
        <v>28</v>
      </c>
      <c r="Y471" s="766">
        <v>1</v>
      </c>
      <c r="Z471" s="766"/>
      <c r="AA471" s="766"/>
      <c r="AB471" s="766"/>
      <c r="AC471" s="766"/>
      <c r="AD471" s="766"/>
      <c r="AE471" s="766"/>
      <c r="AF471" s="766"/>
      <c r="AG471" s="766"/>
      <c r="AH471" s="766"/>
      <c r="AI471" s="766"/>
      <c r="AJ471" s="766"/>
      <c r="AK471" s="766"/>
      <c r="AL471" s="766"/>
      <c r="AM471" s="294">
        <f>SUM(Y471:AL471)</f>
        <v>1</v>
      </c>
    </row>
    <row r="472" spans="1:39" ht="15" outlineLevel="1">
      <c r="A472" s="529"/>
      <c r="B472" s="429" t="s">
        <v>308</v>
      </c>
      <c r="C472" s="289" t="s">
        <v>163</v>
      </c>
      <c r="D472" s="293"/>
      <c r="E472" s="790"/>
      <c r="F472" s="790"/>
      <c r="G472" s="790"/>
      <c r="H472" s="790"/>
      <c r="I472" s="790"/>
      <c r="J472" s="790"/>
      <c r="K472" s="790"/>
      <c r="L472" s="790"/>
      <c r="M472" s="790"/>
      <c r="N472" s="758"/>
      <c r="O472" s="293"/>
      <c r="P472" s="293"/>
      <c r="Q472" s="293"/>
      <c r="R472" s="293"/>
      <c r="S472" s="293"/>
      <c r="T472" s="293"/>
      <c r="U472" s="293"/>
      <c r="V472" s="293"/>
      <c r="W472" s="293"/>
      <c r="X472" s="293"/>
      <c r="Y472" s="767">
        <f>Y471</f>
        <v>1</v>
      </c>
      <c r="Z472" s="767">
        <f t="shared" ref="Z472:AL472" si="989">Z471</f>
        <v>0</v>
      </c>
      <c r="AA472" s="767">
        <f t="shared" si="989"/>
        <v>0</v>
      </c>
      <c r="AB472" s="767">
        <f t="shared" si="989"/>
        <v>0</v>
      </c>
      <c r="AC472" s="767">
        <f t="shared" si="989"/>
        <v>0</v>
      </c>
      <c r="AD472" s="767">
        <f t="shared" si="989"/>
        <v>0</v>
      </c>
      <c r="AE472" s="767">
        <f t="shared" si="989"/>
        <v>0</v>
      </c>
      <c r="AF472" s="767">
        <f t="shared" si="989"/>
        <v>0</v>
      </c>
      <c r="AG472" s="767">
        <f t="shared" si="989"/>
        <v>0</v>
      </c>
      <c r="AH472" s="767">
        <f t="shared" si="989"/>
        <v>0</v>
      </c>
      <c r="AI472" s="767">
        <f t="shared" si="989"/>
        <v>0</v>
      </c>
      <c r="AJ472" s="767">
        <f t="shared" si="989"/>
        <v>0</v>
      </c>
      <c r="AK472" s="767">
        <f t="shared" si="989"/>
        <v>0</v>
      </c>
      <c r="AL472" s="767">
        <f t="shared" si="989"/>
        <v>0</v>
      </c>
      <c r="AM472" s="304"/>
    </row>
    <row r="473" spans="1:39" ht="15" outlineLevel="1">
      <c r="A473" s="529"/>
      <c r="B473" s="429"/>
      <c r="C473" s="289"/>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84"/>
      <c r="Z473" s="789"/>
      <c r="AA473" s="789"/>
      <c r="AB473" s="789"/>
      <c r="AC473" s="789"/>
      <c r="AD473" s="789"/>
      <c r="AE473" s="789"/>
      <c r="AF473" s="789"/>
      <c r="AG473" s="789"/>
      <c r="AH473" s="789"/>
      <c r="AI473" s="789"/>
      <c r="AJ473" s="789"/>
      <c r="AK473" s="789"/>
      <c r="AL473" s="789"/>
      <c r="AM473" s="304"/>
    </row>
    <row r="474" spans="1:39" ht="30" outlineLevel="1">
      <c r="A474" s="529">
        <v>22</v>
      </c>
      <c r="B474" s="426" t="s">
        <v>114</v>
      </c>
      <c r="C474" s="289" t="s">
        <v>25</v>
      </c>
      <c r="D474" s="293">
        <v>136879</v>
      </c>
      <c r="E474" s="293">
        <v>136879</v>
      </c>
      <c r="F474" s="293">
        <v>136879</v>
      </c>
      <c r="G474" s="293">
        <v>136879</v>
      </c>
      <c r="H474" s="293">
        <v>136879</v>
      </c>
      <c r="I474" s="293">
        <v>136879</v>
      </c>
      <c r="J474" s="293">
        <v>136879</v>
      </c>
      <c r="K474" s="293">
        <v>136879</v>
      </c>
      <c r="L474" s="293">
        <v>136879</v>
      </c>
      <c r="M474" s="293">
        <v>136879</v>
      </c>
      <c r="N474" s="758"/>
      <c r="O474" s="293">
        <v>39</v>
      </c>
      <c r="P474" s="293">
        <v>39</v>
      </c>
      <c r="Q474" s="293">
        <v>39</v>
      </c>
      <c r="R474" s="293">
        <v>39</v>
      </c>
      <c r="S474" s="293">
        <v>39</v>
      </c>
      <c r="T474" s="293">
        <v>39</v>
      </c>
      <c r="U474" s="293">
        <v>39</v>
      </c>
      <c r="V474" s="293">
        <v>39</v>
      </c>
      <c r="W474" s="293">
        <v>39</v>
      </c>
      <c r="X474" s="293">
        <v>39</v>
      </c>
      <c r="Y474" s="766">
        <v>1</v>
      </c>
      <c r="Z474" s="766"/>
      <c r="AA474" s="766"/>
      <c r="AB474" s="766"/>
      <c r="AC474" s="766"/>
      <c r="AD474" s="766"/>
      <c r="AE474" s="766"/>
      <c r="AF474" s="766"/>
      <c r="AG474" s="766"/>
      <c r="AH474" s="766"/>
      <c r="AI474" s="766"/>
      <c r="AJ474" s="766"/>
      <c r="AK474" s="766"/>
      <c r="AL474" s="766"/>
      <c r="AM474" s="294">
        <f>SUM(Y474:AL474)</f>
        <v>1</v>
      </c>
    </row>
    <row r="475" spans="1:39" ht="15" outlineLevel="1">
      <c r="A475" s="529"/>
      <c r="B475" s="429" t="s">
        <v>308</v>
      </c>
      <c r="C475" s="289" t="s">
        <v>163</v>
      </c>
      <c r="D475" s="293"/>
      <c r="E475" s="790"/>
      <c r="F475" s="790"/>
      <c r="G475" s="790"/>
      <c r="H475" s="790"/>
      <c r="I475" s="790"/>
      <c r="J475" s="790"/>
      <c r="K475" s="790"/>
      <c r="L475" s="790"/>
      <c r="M475" s="790"/>
      <c r="N475" s="758"/>
      <c r="O475" s="293"/>
      <c r="P475" s="293"/>
      <c r="Q475" s="293"/>
      <c r="R475" s="293"/>
      <c r="S475" s="293"/>
      <c r="T475" s="293"/>
      <c r="U475" s="293"/>
      <c r="V475" s="293"/>
      <c r="W475" s="293"/>
      <c r="X475" s="293"/>
      <c r="Y475" s="767">
        <f>Y474</f>
        <v>1</v>
      </c>
      <c r="Z475" s="767">
        <f t="shared" ref="Z475:AL475" si="990">Z474</f>
        <v>0</v>
      </c>
      <c r="AA475" s="767">
        <f t="shared" si="990"/>
        <v>0</v>
      </c>
      <c r="AB475" s="767">
        <f t="shared" si="990"/>
        <v>0</v>
      </c>
      <c r="AC475" s="767">
        <f t="shared" si="990"/>
        <v>0</v>
      </c>
      <c r="AD475" s="767">
        <f t="shared" si="990"/>
        <v>0</v>
      </c>
      <c r="AE475" s="767">
        <f t="shared" si="990"/>
        <v>0</v>
      </c>
      <c r="AF475" s="767">
        <f t="shared" si="990"/>
        <v>0</v>
      </c>
      <c r="AG475" s="767">
        <f t="shared" si="990"/>
        <v>0</v>
      </c>
      <c r="AH475" s="767">
        <f t="shared" si="990"/>
        <v>0</v>
      </c>
      <c r="AI475" s="767">
        <f t="shared" si="990"/>
        <v>0</v>
      </c>
      <c r="AJ475" s="767">
        <f t="shared" si="990"/>
        <v>0</v>
      </c>
      <c r="AK475" s="767">
        <f t="shared" si="990"/>
        <v>0</v>
      </c>
      <c r="AL475" s="767">
        <f t="shared" si="990"/>
        <v>0</v>
      </c>
      <c r="AM475" s="304"/>
    </row>
    <row r="476" spans="1:39" ht="15" outlineLevel="1">
      <c r="A476" s="529"/>
      <c r="B476" s="429"/>
      <c r="C476" s="289"/>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84"/>
      <c r="Z476" s="789"/>
      <c r="AA476" s="789"/>
      <c r="AB476" s="789"/>
      <c r="AC476" s="789"/>
      <c r="AD476" s="789"/>
      <c r="AE476" s="789"/>
      <c r="AF476" s="789"/>
      <c r="AG476" s="789"/>
      <c r="AH476" s="789"/>
      <c r="AI476" s="789"/>
      <c r="AJ476" s="789"/>
      <c r="AK476" s="789"/>
      <c r="AL476" s="789"/>
      <c r="AM476" s="304"/>
    </row>
    <row r="477" spans="1:39" ht="30" outlineLevel="1">
      <c r="A477" s="529">
        <v>23</v>
      </c>
      <c r="B477" s="426" t="s">
        <v>115</v>
      </c>
      <c r="C477" s="289" t="s">
        <v>25</v>
      </c>
      <c r="D477" s="293">
        <v>468436</v>
      </c>
      <c r="E477" s="293">
        <v>339236</v>
      </c>
      <c r="F477" s="293">
        <v>339236</v>
      </c>
      <c r="G477" s="293">
        <v>339236</v>
      </c>
      <c r="H477" s="293">
        <v>339236</v>
      </c>
      <c r="I477" s="293">
        <v>339236</v>
      </c>
      <c r="J477" s="293">
        <v>339236</v>
      </c>
      <c r="K477" s="293">
        <v>339230</v>
      </c>
      <c r="L477" s="293">
        <v>339230</v>
      </c>
      <c r="M477" s="293">
        <v>339230</v>
      </c>
      <c r="N477" s="758"/>
      <c r="O477" s="293">
        <v>32</v>
      </c>
      <c r="P477" s="293">
        <v>23</v>
      </c>
      <c r="Q477" s="293">
        <v>23</v>
      </c>
      <c r="R477" s="293">
        <v>23</v>
      </c>
      <c r="S477" s="293">
        <v>23</v>
      </c>
      <c r="T477" s="293">
        <v>23</v>
      </c>
      <c r="U477" s="293">
        <v>23</v>
      </c>
      <c r="V477" s="293">
        <v>23</v>
      </c>
      <c r="W477" s="293">
        <v>23</v>
      </c>
      <c r="X477" s="293">
        <v>23</v>
      </c>
      <c r="Y477" s="766">
        <v>1</v>
      </c>
      <c r="Z477" s="766"/>
      <c r="AA477" s="766"/>
      <c r="AB477" s="766"/>
      <c r="AC477" s="766"/>
      <c r="AD477" s="766"/>
      <c r="AE477" s="766"/>
      <c r="AF477" s="766"/>
      <c r="AG477" s="766"/>
      <c r="AH477" s="766"/>
      <c r="AI477" s="766"/>
      <c r="AJ477" s="766"/>
      <c r="AK477" s="766"/>
      <c r="AL477" s="766"/>
      <c r="AM477" s="294">
        <f>SUM(Y477:AL477)</f>
        <v>1</v>
      </c>
    </row>
    <row r="478" spans="1:39" ht="15" outlineLevel="1">
      <c r="A478" s="529"/>
      <c r="B478" s="429" t="s">
        <v>308</v>
      </c>
      <c r="C478" s="289" t="s">
        <v>163</v>
      </c>
      <c r="D478" s="293"/>
      <c r="E478" s="293"/>
      <c r="F478" s="293"/>
      <c r="G478" s="293"/>
      <c r="H478" s="293"/>
      <c r="I478" s="293"/>
      <c r="J478" s="293"/>
      <c r="K478" s="293"/>
      <c r="L478" s="293"/>
      <c r="M478" s="293"/>
      <c r="N478" s="758"/>
      <c r="O478" s="293"/>
      <c r="P478" s="293"/>
      <c r="Q478" s="293"/>
      <c r="R478" s="293"/>
      <c r="S478" s="293"/>
      <c r="T478" s="293"/>
      <c r="U478" s="293"/>
      <c r="V478" s="293"/>
      <c r="W478" s="293"/>
      <c r="X478" s="293"/>
      <c r="Y478" s="767">
        <f>Y477</f>
        <v>1</v>
      </c>
      <c r="Z478" s="767">
        <f t="shared" ref="Z478:AL478" si="991">Z477</f>
        <v>0</v>
      </c>
      <c r="AA478" s="767">
        <f t="shared" si="991"/>
        <v>0</v>
      </c>
      <c r="AB478" s="767">
        <f t="shared" si="991"/>
        <v>0</v>
      </c>
      <c r="AC478" s="767">
        <f t="shared" si="991"/>
        <v>0</v>
      </c>
      <c r="AD478" s="767">
        <f t="shared" si="991"/>
        <v>0</v>
      </c>
      <c r="AE478" s="767">
        <f t="shared" si="991"/>
        <v>0</v>
      </c>
      <c r="AF478" s="767">
        <f t="shared" si="991"/>
        <v>0</v>
      </c>
      <c r="AG478" s="767">
        <f t="shared" si="991"/>
        <v>0</v>
      </c>
      <c r="AH478" s="767">
        <f t="shared" si="991"/>
        <v>0</v>
      </c>
      <c r="AI478" s="767">
        <f t="shared" si="991"/>
        <v>0</v>
      </c>
      <c r="AJ478" s="767">
        <f t="shared" si="991"/>
        <v>0</v>
      </c>
      <c r="AK478" s="767">
        <f t="shared" si="991"/>
        <v>0</v>
      </c>
      <c r="AL478" s="767">
        <f t="shared" si="991"/>
        <v>0</v>
      </c>
      <c r="AM478" s="304"/>
    </row>
    <row r="479" spans="1:39" ht="15" outlineLevel="1">
      <c r="A479" s="529"/>
      <c r="B479" s="428"/>
      <c r="C479" s="289"/>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84"/>
      <c r="Z479" s="789"/>
      <c r="AA479" s="789"/>
      <c r="AB479" s="789"/>
      <c r="AC479" s="789"/>
      <c r="AD479" s="789"/>
      <c r="AE479" s="789"/>
      <c r="AF479" s="789"/>
      <c r="AG479" s="789"/>
      <c r="AH479" s="789"/>
      <c r="AI479" s="789"/>
      <c r="AJ479" s="789"/>
      <c r="AK479" s="789"/>
      <c r="AL479" s="789"/>
      <c r="AM479" s="304"/>
    </row>
    <row r="480" spans="1:39" ht="15" outlineLevel="1">
      <c r="A480" s="529">
        <v>24</v>
      </c>
      <c r="B480" s="426" t="s">
        <v>116</v>
      </c>
      <c r="C480" s="289" t="s">
        <v>25</v>
      </c>
      <c r="D480" s="293"/>
      <c r="E480" s="293"/>
      <c r="F480" s="293"/>
      <c r="G480" s="293"/>
      <c r="H480" s="293"/>
      <c r="I480" s="293"/>
      <c r="J480" s="293"/>
      <c r="K480" s="293"/>
      <c r="L480" s="293"/>
      <c r="M480" s="293"/>
      <c r="N480" s="758"/>
      <c r="O480" s="293"/>
      <c r="P480" s="293"/>
      <c r="Q480" s="293"/>
      <c r="R480" s="293"/>
      <c r="S480" s="293"/>
      <c r="T480" s="293"/>
      <c r="U480" s="293"/>
      <c r="V480" s="293"/>
      <c r="W480" s="293"/>
      <c r="X480" s="293"/>
      <c r="Y480" s="766"/>
      <c r="Z480" s="766"/>
      <c r="AA480" s="766"/>
      <c r="AB480" s="766"/>
      <c r="AC480" s="766"/>
      <c r="AD480" s="766"/>
      <c r="AE480" s="766"/>
      <c r="AF480" s="766"/>
      <c r="AG480" s="766"/>
      <c r="AH480" s="766"/>
      <c r="AI480" s="766"/>
      <c r="AJ480" s="766"/>
      <c r="AK480" s="766"/>
      <c r="AL480" s="766"/>
      <c r="AM480" s="294">
        <f>SUM(Y480:AL480)</f>
        <v>0</v>
      </c>
    </row>
    <row r="481" spans="1:39" ht="15" outlineLevel="1">
      <c r="A481" s="529"/>
      <c r="B481" s="429" t="s">
        <v>308</v>
      </c>
      <c r="C481" s="289" t="s">
        <v>163</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7">
        <f>Y480</f>
        <v>0</v>
      </c>
      <c r="Z481" s="767">
        <f t="shared" ref="Z481:AL481" si="992">Z480</f>
        <v>0</v>
      </c>
      <c r="AA481" s="767">
        <f t="shared" si="992"/>
        <v>0</v>
      </c>
      <c r="AB481" s="767">
        <f t="shared" si="992"/>
        <v>0</v>
      </c>
      <c r="AC481" s="767">
        <f t="shared" si="992"/>
        <v>0</v>
      </c>
      <c r="AD481" s="767">
        <f t="shared" si="992"/>
        <v>0</v>
      </c>
      <c r="AE481" s="767">
        <f t="shared" si="992"/>
        <v>0</v>
      </c>
      <c r="AF481" s="767">
        <f t="shared" si="992"/>
        <v>0</v>
      </c>
      <c r="AG481" s="767">
        <f t="shared" si="992"/>
        <v>0</v>
      </c>
      <c r="AH481" s="767">
        <f t="shared" si="992"/>
        <v>0</v>
      </c>
      <c r="AI481" s="767">
        <f t="shared" si="992"/>
        <v>0</v>
      </c>
      <c r="AJ481" s="767">
        <f t="shared" si="992"/>
        <v>0</v>
      </c>
      <c r="AK481" s="767">
        <f t="shared" si="992"/>
        <v>0</v>
      </c>
      <c r="AL481" s="767">
        <f t="shared" si="992"/>
        <v>0</v>
      </c>
      <c r="AM481" s="304"/>
    </row>
    <row r="482" spans="1:39" ht="15" outlineLevel="1">
      <c r="A482" s="529"/>
      <c r="B482" s="429"/>
      <c r="C482" s="289"/>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68"/>
      <c r="Z482" s="789"/>
      <c r="AA482" s="789"/>
      <c r="AB482" s="789"/>
      <c r="AC482" s="789"/>
      <c r="AD482" s="789"/>
      <c r="AE482" s="789"/>
      <c r="AF482" s="789"/>
      <c r="AG482" s="789"/>
      <c r="AH482" s="789"/>
      <c r="AI482" s="789"/>
      <c r="AJ482" s="789"/>
      <c r="AK482" s="789"/>
      <c r="AL482" s="789"/>
      <c r="AM482" s="304"/>
    </row>
    <row r="483" spans="1:39" ht="15.6" outlineLevel="1">
      <c r="A483" s="529"/>
      <c r="B483" s="501" t="s">
        <v>499</v>
      </c>
      <c r="C483" s="289"/>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89"/>
      <c r="AA483" s="789"/>
      <c r="AB483" s="789"/>
      <c r="AC483" s="789"/>
      <c r="AD483" s="789"/>
      <c r="AE483" s="789"/>
      <c r="AF483" s="789"/>
      <c r="AG483" s="789"/>
      <c r="AH483" s="789"/>
      <c r="AI483" s="789"/>
      <c r="AJ483" s="789"/>
      <c r="AK483" s="789"/>
      <c r="AL483" s="789"/>
      <c r="AM483" s="304"/>
    </row>
    <row r="484" spans="1:39" ht="15" outlineLevel="1">
      <c r="A484" s="529">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70"/>
      <c r="Z484" s="766"/>
      <c r="AA484" s="766">
        <v>1</v>
      </c>
      <c r="AB484" s="766"/>
      <c r="AC484" s="766"/>
      <c r="AD484" s="766"/>
      <c r="AE484" s="766"/>
      <c r="AF484" s="771"/>
      <c r="AG484" s="771"/>
      <c r="AH484" s="771"/>
      <c r="AI484" s="771"/>
      <c r="AJ484" s="771"/>
      <c r="AK484" s="771"/>
      <c r="AL484" s="771"/>
      <c r="AM484" s="294">
        <f>SUM(Y484:AL484)</f>
        <v>1</v>
      </c>
    </row>
    <row r="485" spans="1:39" ht="15" outlineLevel="1">
      <c r="A485" s="529"/>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767">
        <f>Y484</f>
        <v>0</v>
      </c>
      <c r="Z485" s="767">
        <f t="shared" ref="Z485:AL485" si="993">Z484</f>
        <v>0</v>
      </c>
      <c r="AA485" s="767">
        <f t="shared" si="993"/>
        <v>1</v>
      </c>
      <c r="AB485" s="767">
        <f t="shared" si="993"/>
        <v>0</v>
      </c>
      <c r="AC485" s="767">
        <f t="shared" si="993"/>
        <v>0</v>
      </c>
      <c r="AD485" s="767">
        <f t="shared" si="993"/>
        <v>0</v>
      </c>
      <c r="AE485" s="767">
        <f t="shared" si="993"/>
        <v>0</v>
      </c>
      <c r="AF485" s="767">
        <f t="shared" si="993"/>
        <v>0</v>
      </c>
      <c r="AG485" s="767">
        <f t="shared" si="993"/>
        <v>0</v>
      </c>
      <c r="AH485" s="767">
        <f t="shared" si="993"/>
        <v>0</v>
      </c>
      <c r="AI485" s="767">
        <f t="shared" si="993"/>
        <v>0</v>
      </c>
      <c r="AJ485" s="767">
        <f t="shared" si="993"/>
        <v>0</v>
      </c>
      <c r="AK485" s="767">
        <f t="shared" si="993"/>
        <v>0</v>
      </c>
      <c r="AL485" s="767">
        <f t="shared" si="993"/>
        <v>0</v>
      </c>
      <c r="AM485" s="304"/>
    </row>
    <row r="486" spans="1:39" ht="15" outlineLevel="1">
      <c r="A486" s="529"/>
      <c r="B486" s="429"/>
      <c r="C486" s="289"/>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68"/>
      <c r="Z486" s="789"/>
      <c r="AA486" s="789"/>
      <c r="AB486" s="789"/>
      <c r="AC486" s="789"/>
      <c r="AD486" s="789"/>
      <c r="AE486" s="789"/>
      <c r="AF486" s="789"/>
      <c r="AG486" s="789"/>
      <c r="AH486" s="789"/>
      <c r="AI486" s="789"/>
      <c r="AJ486" s="789"/>
      <c r="AK486" s="789"/>
      <c r="AL486" s="789"/>
      <c r="AM486" s="304"/>
    </row>
    <row r="487" spans="1:39" ht="15" outlineLevel="1">
      <c r="A487" s="529">
        <v>26</v>
      </c>
      <c r="B487" s="426" t="s">
        <v>118</v>
      </c>
      <c r="C487" s="289" t="s">
        <v>25</v>
      </c>
      <c r="D487" s="293">
        <v>1536479</v>
      </c>
      <c r="E487" s="293">
        <v>1604509</v>
      </c>
      <c r="F487" s="293">
        <v>1604509</v>
      </c>
      <c r="G487" s="293">
        <v>1604509</v>
      </c>
      <c r="H487" s="293">
        <v>1604509</v>
      </c>
      <c r="I487" s="293">
        <v>1584335</v>
      </c>
      <c r="J487" s="293">
        <v>1584335</v>
      </c>
      <c r="K487" s="293">
        <v>1584335</v>
      </c>
      <c r="L487" s="293">
        <v>1572082</v>
      </c>
      <c r="M487" s="293">
        <v>1572082</v>
      </c>
      <c r="N487" s="293">
        <v>12</v>
      </c>
      <c r="O487" s="293">
        <v>396</v>
      </c>
      <c r="P487" s="293">
        <v>432</v>
      </c>
      <c r="Q487" s="293">
        <v>432</v>
      </c>
      <c r="R487" s="293">
        <v>432</v>
      </c>
      <c r="S487" s="293">
        <v>432</v>
      </c>
      <c r="T487" s="293">
        <v>428</v>
      </c>
      <c r="U487" s="293">
        <v>428</v>
      </c>
      <c r="V487" s="293">
        <v>428</v>
      </c>
      <c r="W487" s="293">
        <v>426</v>
      </c>
      <c r="X487" s="293">
        <v>426</v>
      </c>
      <c r="Y487" s="770"/>
      <c r="Z487" s="766">
        <f>549340.95/1536479</f>
        <v>0.35753235156484403</v>
      </c>
      <c r="AA487" s="766">
        <f>987138.04/1536479</f>
        <v>0.64246764192676897</v>
      </c>
      <c r="AB487" s="766"/>
      <c r="AC487" s="766"/>
      <c r="AD487" s="766"/>
      <c r="AE487" s="766"/>
      <c r="AF487" s="771"/>
      <c r="AG487" s="771"/>
      <c r="AH487" s="771"/>
      <c r="AI487" s="771"/>
      <c r="AJ487" s="771"/>
      <c r="AK487" s="771"/>
      <c r="AL487" s="771"/>
      <c r="AM487" s="294">
        <f>SUM(Y487:AL487)</f>
        <v>0.99999999349161306</v>
      </c>
    </row>
    <row r="488" spans="1:39" ht="15" outlineLevel="1">
      <c r="A488" s="529"/>
      <c r="B488" s="429" t="s">
        <v>308</v>
      </c>
      <c r="C488" s="289" t="s">
        <v>163</v>
      </c>
      <c r="D488" s="293"/>
      <c r="E488" s="790"/>
      <c r="F488" s="790"/>
      <c r="G488" s="790"/>
      <c r="H488" s="790"/>
      <c r="I488" s="790"/>
      <c r="J488" s="790"/>
      <c r="K488" s="790"/>
      <c r="L488" s="790"/>
      <c r="M488" s="790"/>
      <c r="N488" s="293">
        <f>N487</f>
        <v>12</v>
      </c>
      <c r="O488" s="293"/>
      <c r="P488" s="293"/>
      <c r="Q488" s="293"/>
      <c r="R488" s="293"/>
      <c r="S488" s="293"/>
      <c r="T488" s="293"/>
      <c r="U488" s="293"/>
      <c r="V488" s="293"/>
      <c r="W488" s="293"/>
      <c r="X488" s="293"/>
      <c r="Y488" s="767">
        <f>Y487</f>
        <v>0</v>
      </c>
      <c r="Z488" s="767">
        <f t="shared" ref="Z488:AL488" si="994">Z487</f>
        <v>0.35753235156484403</v>
      </c>
      <c r="AA488" s="767">
        <f t="shared" si="994"/>
        <v>0.64246764192676897</v>
      </c>
      <c r="AB488" s="767">
        <f t="shared" si="994"/>
        <v>0</v>
      </c>
      <c r="AC488" s="767">
        <f t="shared" si="994"/>
        <v>0</v>
      </c>
      <c r="AD488" s="767">
        <f t="shared" si="994"/>
        <v>0</v>
      </c>
      <c r="AE488" s="767">
        <f t="shared" si="994"/>
        <v>0</v>
      </c>
      <c r="AF488" s="767">
        <f t="shared" si="994"/>
        <v>0</v>
      </c>
      <c r="AG488" s="767">
        <f t="shared" si="994"/>
        <v>0</v>
      </c>
      <c r="AH488" s="767">
        <f t="shared" si="994"/>
        <v>0</v>
      </c>
      <c r="AI488" s="767">
        <f t="shared" si="994"/>
        <v>0</v>
      </c>
      <c r="AJ488" s="767">
        <f t="shared" si="994"/>
        <v>0</v>
      </c>
      <c r="AK488" s="767">
        <f t="shared" si="994"/>
        <v>0</v>
      </c>
      <c r="AL488" s="767">
        <f t="shared" si="994"/>
        <v>0</v>
      </c>
      <c r="AM488" s="304"/>
    </row>
    <row r="489" spans="1:39" ht="15" outlineLevel="1">
      <c r="A489" s="529"/>
      <c r="B489" s="429"/>
      <c r="C489" s="289"/>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68"/>
      <c r="Z489" s="789"/>
      <c r="AA489" s="789"/>
      <c r="AB489" s="789"/>
      <c r="AC489" s="789"/>
      <c r="AD489" s="789"/>
      <c r="AE489" s="789"/>
      <c r="AF489" s="789"/>
      <c r="AG489" s="789"/>
      <c r="AH489" s="789"/>
      <c r="AI489" s="789"/>
      <c r="AJ489" s="789"/>
      <c r="AK489" s="789"/>
      <c r="AL489" s="789"/>
      <c r="AM489" s="304"/>
    </row>
    <row r="490" spans="1:39" ht="30" outlineLevel="1">
      <c r="A490" s="529">
        <v>27</v>
      </c>
      <c r="B490" s="426" t="s">
        <v>119</v>
      </c>
      <c r="C490" s="289" t="s">
        <v>25</v>
      </c>
      <c r="D490" s="293">
        <v>158447</v>
      </c>
      <c r="E490" s="293">
        <v>158447</v>
      </c>
      <c r="F490" s="293">
        <v>158115</v>
      </c>
      <c r="G490" s="293">
        <v>156206</v>
      </c>
      <c r="H490" s="293">
        <v>156206</v>
      </c>
      <c r="I490" s="293">
        <v>135969</v>
      </c>
      <c r="J490" s="293">
        <v>94587</v>
      </c>
      <c r="K490" s="293">
        <v>74613</v>
      </c>
      <c r="L490" s="293">
        <v>61002</v>
      </c>
      <c r="M490" s="293">
        <v>33234</v>
      </c>
      <c r="N490" s="293">
        <v>12</v>
      </c>
      <c r="O490" s="293">
        <v>31</v>
      </c>
      <c r="P490" s="293">
        <v>31</v>
      </c>
      <c r="Q490" s="293">
        <v>31</v>
      </c>
      <c r="R490" s="293">
        <v>31</v>
      </c>
      <c r="S490" s="293">
        <v>31</v>
      </c>
      <c r="T490" s="293">
        <v>28</v>
      </c>
      <c r="U490" s="293">
        <v>24</v>
      </c>
      <c r="V490" s="293">
        <v>22</v>
      </c>
      <c r="W490" s="293">
        <v>18</v>
      </c>
      <c r="X490" s="293">
        <v>11</v>
      </c>
      <c r="Y490" s="770"/>
      <c r="Z490" s="766">
        <v>1</v>
      </c>
      <c r="AA490" s="766"/>
      <c r="AB490" s="766"/>
      <c r="AC490" s="766"/>
      <c r="AD490" s="766"/>
      <c r="AE490" s="766"/>
      <c r="AF490" s="771"/>
      <c r="AG490" s="771"/>
      <c r="AH490" s="771"/>
      <c r="AI490" s="771"/>
      <c r="AJ490" s="771"/>
      <c r="AK490" s="771"/>
      <c r="AL490" s="771"/>
      <c r="AM490" s="294">
        <f>SUM(Y490:AL490)</f>
        <v>1</v>
      </c>
    </row>
    <row r="491" spans="1:39" ht="15" outlineLevel="1">
      <c r="A491" s="529"/>
      <c r="B491" s="429" t="s">
        <v>308</v>
      </c>
      <c r="C491" s="289" t="s">
        <v>163</v>
      </c>
      <c r="D491" s="293"/>
      <c r="E491" s="790"/>
      <c r="F491" s="790"/>
      <c r="G491" s="790"/>
      <c r="H491" s="790"/>
      <c r="I491" s="790"/>
      <c r="J491" s="790"/>
      <c r="K491" s="790"/>
      <c r="L491" s="790"/>
      <c r="M491" s="790"/>
      <c r="N491" s="293">
        <f>N490</f>
        <v>12</v>
      </c>
      <c r="O491" s="293"/>
      <c r="P491" s="293"/>
      <c r="Q491" s="293"/>
      <c r="R491" s="293"/>
      <c r="S491" s="293"/>
      <c r="T491" s="293"/>
      <c r="U491" s="293"/>
      <c r="V491" s="293"/>
      <c r="W491" s="293"/>
      <c r="X491" s="293"/>
      <c r="Y491" s="767">
        <f>Y490</f>
        <v>0</v>
      </c>
      <c r="Z491" s="767">
        <f t="shared" ref="Z491:AL491" si="995">Z490</f>
        <v>1</v>
      </c>
      <c r="AA491" s="767">
        <f t="shared" si="995"/>
        <v>0</v>
      </c>
      <c r="AB491" s="767">
        <f t="shared" si="995"/>
        <v>0</v>
      </c>
      <c r="AC491" s="767">
        <f t="shared" si="995"/>
        <v>0</v>
      </c>
      <c r="AD491" s="767">
        <f t="shared" si="995"/>
        <v>0</v>
      </c>
      <c r="AE491" s="767">
        <f t="shared" si="995"/>
        <v>0</v>
      </c>
      <c r="AF491" s="767">
        <f t="shared" si="995"/>
        <v>0</v>
      </c>
      <c r="AG491" s="767">
        <f t="shared" si="995"/>
        <v>0</v>
      </c>
      <c r="AH491" s="767">
        <f t="shared" si="995"/>
        <v>0</v>
      </c>
      <c r="AI491" s="767">
        <f t="shared" si="995"/>
        <v>0</v>
      </c>
      <c r="AJ491" s="767">
        <f t="shared" si="995"/>
        <v>0</v>
      </c>
      <c r="AK491" s="767">
        <f t="shared" si="995"/>
        <v>0</v>
      </c>
      <c r="AL491" s="767">
        <f t="shared" si="995"/>
        <v>0</v>
      </c>
      <c r="AM491" s="304"/>
    </row>
    <row r="492" spans="1:39" ht="15" outlineLevel="1">
      <c r="A492" s="529"/>
      <c r="B492" s="429"/>
      <c r="C492" s="289"/>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68"/>
      <c r="Z492" s="789"/>
      <c r="AA492" s="789"/>
      <c r="AB492" s="789"/>
      <c r="AC492" s="789"/>
      <c r="AD492" s="789"/>
      <c r="AE492" s="789"/>
      <c r="AF492" s="789"/>
      <c r="AG492" s="789"/>
      <c r="AH492" s="789"/>
      <c r="AI492" s="789"/>
      <c r="AJ492" s="789"/>
      <c r="AK492" s="789"/>
      <c r="AL492" s="789"/>
      <c r="AM492" s="304"/>
    </row>
    <row r="493" spans="1:39" ht="30" outlineLevel="1">
      <c r="A493" s="529">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70"/>
      <c r="Z493" s="766"/>
      <c r="AA493" s="766"/>
      <c r="AB493" s="766"/>
      <c r="AC493" s="766"/>
      <c r="AD493" s="766"/>
      <c r="AE493" s="766"/>
      <c r="AF493" s="771"/>
      <c r="AG493" s="771"/>
      <c r="AH493" s="771"/>
      <c r="AI493" s="771"/>
      <c r="AJ493" s="771"/>
      <c r="AK493" s="771"/>
      <c r="AL493" s="771"/>
      <c r="AM493" s="294">
        <f>SUM(Y493:AL493)</f>
        <v>0</v>
      </c>
    </row>
    <row r="494" spans="1:39" ht="15" outlineLevel="1">
      <c r="A494" s="529"/>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767">
        <f>Y493</f>
        <v>0</v>
      </c>
      <c r="Z494" s="767">
        <f t="shared" ref="Z494:AL494" si="996">Z493</f>
        <v>0</v>
      </c>
      <c r="AA494" s="767">
        <f t="shared" si="996"/>
        <v>0</v>
      </c>
      <c r="AB494" s="767">
        <f t="shared" si="996"/>
        <v>0</v>
      </c>
      <c r="AC494" s="767">
        <f t="shared" si="996"/>
        <v>0</v>
      </c>
      <c r="AD494" s="767">
        <f t="shared" si="996"/>
        <v>0</v>
      </c>
      <c r="AE494" s="767">
        <f t="shared" si="996"/>
        <v>0</v>
      </c>
      <c r="AF494" s="767">
        <f t="shared" si="996"/>
        <v>0</v>
      </c>
      <c r="AG494" s="767">
        <f t="shared" si="996"/>
        <v>0</v>
      </c>
      <c r="AH494" s="767">
        <f t="shared" si="996"/>
        <v>0</v>
      </c>
      <c r="AI494" s="767">
        <f t="shared" si="996"/>
        <v>0</v>
      </c>
      <c r="AJ494" s="767">
        <f t="shared" si="996"/>
        <v>0</v>
      </c>
      <c r="AK494" s="767">
        <f t="shared" si="996"/>
        <v>0</v>
      </c>
      <c r="AL494" s="767">
        <f t="shared" si="996"/>
        <v>0</v>
      </c>
      <c r="AM494" s="304"/>
    </row>
    <row r="495" spans="1:39" ht="15" outlineLevel="1">
      <c r="A495" s="529"/>
      <c r="B495" s="429"/>
      <c r="C495" s="289"/>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68"/>
      <c r="Z495" s="789"/>
      <c r="AA495" s="789"/>
      <c r="AB495" s="789"/>
      <c r="AC495" s="789"/>
      <c r="AD495" s="789"/>
      <c r="AE495" s="789"/>
      <c r="AF495" s="789"/>
      <c r="AG495" s="789"/>
      <c r="AH495" s="789"/>
      <c r="AI495" s="789"/>
      <c r="AJ495" s="789"/>
      <c r="AK495" s="789"/>
      <c r="AL495" s="789"/>
      <c r="AM495" s="304"/>
    </row>
    <row r="496" spans="1:39" ht="30" outlineLevel="1">
      <c r="A496" s="529">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70"/>
      <c r="Z496" s="766"/>
      <c r="AA496" s="766"/>
      <c r="AB496" s="766"/>
      <c r="AC496" s="766"/>
      <c r="AD496" s="766"/>
      <c r="AE496" s="766"/>
      <c r="AF496" s="771"/>
      <c r="AG496" s="771"/>
      <c r="AH496" s="771"/>
      <c r="AI496" s="771"/>
      <c r="AJ496" s="771"/>
      <c r="AK496" s="771"/>
      <c r="AL496" s="771"/>
      <c r="AM496" s="294">
        <f>SUM(Y496:AL496)</f>
        <v>0</v>
      </c>
    </row>
    <row r="497" spans="1:39" ht="15" outlineLevel="1">
      <c r="A497" s="529"/>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767">
        <f>Y496</f>
        <v>0</v>
      </c>
      <c r="Z497" s="767">
        <f t="shared" ref="Z497:AL497" si="997">Z496</f>
        <v>0</v>
      </c>
      <c r="AA497" s="767">
        <f t="shared" si="997"/>
        <v>0</v>
      </c>
      <c r="AB497" s="767">
        <f t="shared" si="997"/>
        <v>0</v>
      </c>
      <c r="AC497" s="767">
        <f t="shared" si="997"/>
        <v>0</v>
      </c>
      <c r="AD497" s="767">
        <f t="shared" si="997"/>
        <v>0</v>
      </c>
      <c r="AE497" s="767">
        <f t="shared" si="997"/>
        <v>0</v>
      </c>
      <c r="AF497" s="767">
        <f t="shared" si="997"/>
        <v>0</v>
      </c>
      <c r="AG497" s="767">
        <f t="shared" si="997"/>
        <v>0</v>
      </c>
      <c r="AH497" s="767">
        <f t="shared" si="997"/>
        <v>0</v>
      </c>
      <c r="AI497" s="767">
        <f t="shared" si="997"/>
        <v>0</v>
      </c>
      <c r="AJ497" s="767">
        <f t="shared" si="997"/>
        <v>0</v>
      </c>
      <c r="AK497" s="767">
        <f t="shared" si="997"/>
        <v>0</v>
      </c>
      <c r="AL497" s="767">
        <f t="shared" si="997"/>
        <v>0</v>
      </c>
      <c r="AM497" s="304"/>
    </row>
    <row r="498" spans="1:39" ht="15" outlineLevel="1">
      <c r="A498" s="529"/>
      <c r="B498" s="429"/>
      <c r="C498" s="289"/>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68"/>
      <c r="Z498" s="789"/>
      <c r="AA498" s="789"/>
      <c r="AB498" s="789"/>
      <c r="AC498" s="789"/>
      <c r="AD498" s="789"/>
      <c r="AE498" s="789"/>
      <c r="AF498" s="789"/>
      <c r="AG498" s="789"/>
      <c r="AH498" s="789"/>
      <c r="AI498" s="789"/>
      <c r="AJ498" s="789"/>
      <c r="AK498" s="789"/>
      <c r="AL498" s="789"/>
      <c r="AM498" s="304"/>
    </row>
    <row r="499" spans="1:39" ht="30" outlineLevel="1">
      <c r="A499" s="529">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70"/>
      <c r="Z499" s="766"/>
      <c r="AA499" s="766"/>
      <c r="AB499" s="766"/>
      <c r="AC499" s="766"/>
      <c r="AD499" s="766"/>
      <c r="AE499" s="766"/>
      <c r="AF499" s="771"/>
      <c r="AG499" s="771"/>
      <c r="AH499" s="771"/>
      <c r="AI499" s="771"/>
      <c r="AJ499" s="771"/>
      <c r="AK499" s="771"/>
      <c r="AL499" s="771"/>
      <c r="AM499" s="294">
        <f>SUM(Y499:AL499)</f>
        <v>0</v>
      </c>
    </row>
    <row r="500" spans="1:39" ht="15" outlineLevel="1">
      <c r="A500" s="529"/>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767">
        <f>Y499</f>
        <v>0</v>
      </c>
      <c r="Z500" s="767">
        <f t="shared" ref="Z500:AL500" si="998">Z499</f>
        <v>0</v>
      </c>
      <c r="AA500" s="767">
        <f t="shared" si="998"/>
        <v>0</v>
      </c>
      <c r="AB500" s="767">
        <f t="shared" si="998"/>
        <v>0</v>
      </c>
      <c r="AC500" s="767">
        <f t="shared" si="998"/>
        <v>0</v>
      </c>
      <c r="AD500" s="767">
        <f t="shared" si="998"/>
        <v>0</v>
      </c>
      <c r="AE500" s="767">
        <f t="shared" si="998"/>
        <v>0</v>
      </c>
      <c r="AF500" s="767">
        <f t="shared" si="998"/>
        <v>0</v>
      </c>
      <c r="AG500" s="767">
        <f t="shared" si="998"/>
        <v>0</v>
      </c>
      <c r="AH500" s="767">
        <f t="shared" si="998"/>
        <v>0</v>
      </c>
      <c r="AI500" s="767">
        <f t="shared" si="998"/>
        <v>0</v>
      </c>
      <c r="AJ500" s="767">
        <f t="shared" si="998"/>
        <v>0</v>
      </c>
      <c r="AK500" s="767">
        <f t="shared" si="998"/>
        <v>0</v>
      </c>
      <c r="AL500" s="767">
        <f t="shared" si="998"/>
        <v>0</v>
      </c>
      <c r="AM500" s="304"/>
    </row>
    <row r="501" spans="1:39" ht="15" outlineLevel="1">
      <c r="A501" s="529"/>
      <c r="B501" s="429"/>
      <c r="C501" s="289"/>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68"/>
      <c r="Z501" s="789"/>
      <c r="AA501" s="789"/>
      <c r="AB501" s="789"/>
      <c r="AC501" s="789"/>
      <c r="AD501" s="789"/>
      <c r="AE501" s="789"/>
      <c r="AF501" s="789"/>
      <c r="AG501" s="789"/>
      <c r="AH501" s="789"/>
      <c r="AI501" s="789"/>
      <c r="AJ501" s="789"/>
      <c r="AK501" s="789"/>
      <c r="AL501" s="789"/>
      <c r="AM501" s="304"/>
    </row>
    <row r="502" spans="1:39" ht="30" outlineLevel="1">
      <c r="A502" s="529">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70"/>
      <c r="Z502" s="766"/>
      <c r="AA502" s="766"/>
      <c r="AB502" s="766"/>
      <c r="AC502" s="766"/>
      <c r="AD502" s="766"/>
      <c r="AE502" s="766"/>
      <c r="AF502" s="771"/>
      <c r="AG502" s="771"/>
      <c r="AH502" s="771"/>
      <c r="AI502" s="771"/>
      <c r="AJ502" s="771"/>
      <c r="AK502" s="771"/>
      <c r="AL502" s="771"/>
      <c r="AM502" s="294">
        <f>SUM(Y502:AL502)</f>
        <v>0</v>
      </c>
    </row>
    <row r="503" spans="1:39" ht="15" outlineLevel="1">
      <c r="A503" s="529"/>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767">
        <f>Y502</f>
        <v>0</v>
      </c>
      <c r="Z503" s="767">
        <f t="shared" ref="Z503:AL503" si="999">Z502</f>
        <v>0</v>
      </c>
      <c r="AA503" s="767">
        <f t="shared" si="999"/>
        <v>0</v>
      </c>
      <c r="AB503" s="767">
        <f t="shared" si="999"/>
        <v>0</v>
      </c>
      <c r="AC503" s="767">
        <f t="shared" si="999"/>
        <v>0</v>
      </c>
      <c r="AD503" s="767">
        <f t="shared" si="999"/>
        <v>0</v>
      </c>
      <c r="AE503" s="767">
        <f t="shared" si="999"/>
        <v>0</v>
      </c>
      <c r="AF503" s="767">
        <f t="shared" si="999"/>
        <v>0</v>
      </c>
      <c r="AG503" s="767">
        <f t="shared" si="999"/>
        <v>0</v>
      </c>
      <c r="AH503" s="767">
        <f t="shared" si="999"/>
        <v>0</v>
      </c>
      <c r="AI503" s="767">
        <f t="shared" si="999"/>
        <v>0</v>
      </c>
      <c r="AJ503" s="767">
        <f t="shared" si="999"/>
        <v>0</v>
      </c>
      <c r="AK503" s="767">
        <f t="shared" si="999"/>
        <v>0</v>
      </c>
      <c r="AL503" s="767">
        <f t="shared" si="999"/>
        <v>0</v>
      </c>
      <c r="AM503" s="304"/>
    </row>
    <row r="504" spans="1:39" ht="15" outlineLevel="1">
      <c r="A504" s="529"/>
      <c r="B504" s="426"/>
      <c r="C504" s="289"/>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68"/>
      <c r="Z504" s="789"/>
      <c r="AA504" s="789"/>
      <c r="AB504" s="789"/>
      <c r="AC504" s="789"/>
      <c r="AD504" s="789"/>
      <c r="AE504" s="789"/>
      <c r="AF504" s="789"/>
      <c r="AG504" s="789"/>
      <c r="AH504" s="789"/>
      <c r="AI504" s="789"/>
      <c r="AJ504" s="789"/>
      <c r="AK504" s="789"/>
      <c r="AL504" s="789"/>
      <c r="AM504" s="304"/>
    </row>
    <row r="505" spans="1:39" ht="15" outlineLevel="1">
      <c r="A505" s="529">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70"/>
      <c r="Z505" s="766"/>
      <c r="AA505" s="766"/>
      <c r="AB505" s="766"/>
      <c r="AC505" s="766"/>
      <c r="AD505" s="766"/>
      <c r="AE505" s="766"/>
      <c r="AF505" s="771"/>
      <c r="AG505" s="771"/>
      <c r="AH505" s="771"/>
      <c r="AI505" s="771"/>
      <c r="AJ505" s="771"/>
      <c r="AK505" s="771"/>
      <c r="AL505" s="771"/>
      <c r="AM505" s="294">
        <f>SUM(Y505:AL505)</f>
        <v>0</v>
      </c>
    </row>
    <row r="506" spans="1:39" ht="15" outlineLevel="1">
      <c r="A506" s="529"/>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767">
        <f>Y505</f>
        <v>0</v>
      </c>
      <c r="Z506" s="767">
        <f t="shared" ref="Z506:AL506" si="1000">Z505</f>
        <v>0</v>
      </c>
      <c r="AA506" s="767">
        <f t="shared" si="1000"/>
        <v>0</v>
      </c>
      <c r="AB506" s="767">
        <f t="shared" si="1000"/>
        <v>0</v>
      </c>
      <c r="AC506" s="767">
        <f t="shared" si="1000"/>
        <v>0</v>
      </c>
      <c r="AD506" s="767">
        <f t="shared" si="1000"/>
        <v>0</v>
      </c>
      <c r="AE506" s="767">
        <f t="shared" si="1000"/>
        <v>0</v>
      </c>
      <c r="AF506" s="767">
        <f t="shared" si="1000"/>
        <v>0</v>
      </c>
      <c r="AG506" s="767">
        <f t="shared" si="1000"/>
        <v>0</v>
      </c>
      <c r="AH506" s="767">
        <f t="shared" si="1000"/>
        <v>0</v>
      </c>
      <c r="AI506" s="767">
        <f t="shared" si="1000"/>
        <v>0</v>
      </c>
      <c r="AJ506" s="767">
        <f t="shared" si="1000"/>
        <v>0</v>
      </c>
      <c r="AK506" s="767">
        <f t="shared" si="1000"/>
        <v>0</v>
      </c>
      <c r="AL506" s="767">
        <f t="shared" si="1000"/>
        <v>0</v>
      </c>
      <c r="AM506" s="304"/>
    </row>
    <row r="507" spans="1:39" ht="15" outlineLevel="1">
      <c r="A507" s="529"/>
      <c r="B507" s="426"/>
      <c r="C507" s="289"/>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68"/>
      <c r="Z507" s="789"/>
      <c r="AA507" s="789"/>
      <c r="AB507" s="789"/>
      <c r="AC507" s="789"/>
      <c r="AD507" s="789"/>
      <c r="AE507" s="789"/>
      <c r="AF507" s="789"/>
      <c r="AG507" s="789"/>
      <c r="AH507" s="789"/>
      <c r="AI507" s="789"/>
      <c r="AJ507" s="789"/>
      <c r="AK507" s="789"/>
      <c r="AL507" s="789"/>
      <c r="AM507" s="304"/>
    </row>
    <row r="508" spans="1:39" ht="15.6" outlineLevel="1">
      <c r="A508" s="529"/>
      <c r="B508" s="501" t="s">
        <v>500</v>
      </c>
      <c r="C508" s="289"/>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68"/>
      <c r="Z508" s="789"/>
      <c r="AA508" s="789"/>
      <c r="AB508" s="789"/>
      <c r="AC508" s="789"/>
      <c r="AD508" s="789"/>
      <c r="AE508" s="789"/>
      <c r="AF508" s="789"/>
      <c r="AG508" s="789"/>
      <c r="AH508" s="789"/>
      <c r="AI508" s="789"/>
      <c r="AJ508" s="789"/>
      <c r="AK508" s="789"/>
      <c r="AL508" s="789"/>
      <c r="AM508" s="304"/>
    </row>
    <row r="509" spans="1:39" ht="15" outlineLevel="1">
      <c r="A509" s="529">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770"/>
      <c r="Z509" s="766"/>
      <c r="AA509" s="766"/>
      <c r="AB509" s="766"/>
      <c r="AC509" s="766"/>
      <c r="AD509" s="766"/>
      <c r="AE509" s="766"/>
      <c r="AF509" s="771"/>
      <c r="AG509" s="771"/>
      <c r="AH509" s="771"/>
      <c r="AI509" s="771"/>
      <c r="AJ509" s="771"/>
      <c r="AK509" s="771"/>
      <c r="AL509" s="771"/>
      <c r="AM509" s="294">
        <f>SUM(Y509:AL509)</f>
        <v>0</v>
      </c>
    </row>
    <row r="510" spans="1:39" ht="15" outlineLevel="1">
      <c r="A510" s="529"/>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767">
        <f>Y509</f>
        <v>0</v>
      </c>
      <c r="Z510" s="767">
        <f t="shared" ref="Z510:AL510" si="1001">Z509</f>
        <v>0</v>
      </c>
      <c r="AA510" s="767">
        <f t="shared" si="1001"/>
        <v>0</v>
      </c>
      <c r="AB510" s="767">
        <f t="shared" si="1001"/>
        <v>0</v>
      </c>
      <c r="AC510" s="767">
        <f t="shared" si="1001"/>
        <v>0</v>
      </c>
      <c r="AD510" s="767">
        <f t="shared" si="1001"/>
        <v>0</v>
      </c>
      <c r="AE510" s="767">
        <f t="shared" si="1001"/>
        <v>0</v>
      </c>
      <c r="AF510" s="767">
        <f t="shared" si="1001"/>
        <v>0</v>
      </c>
      <c r="AG510" s="767">
        <f t="shared" si="1001"/>
        <v>0</v>
      </c>
      <c r="AH510" s="767">
        <f t="shared" si="1001"/>
        <v>0</v>
      </c>
      <c r="AI510" s="767">
        <f t="shared" si="1001"/>
        <v>0</v>
      </c>
      <c r="AJ510" s="767">
        <f t="shared" si="1001"/>
        <v>0</v>
      </c>
      <c r="AK510" s="767">
        <f t="shared" si="1001"/>
        <v>0</v>
      </c>
      <c r="AL510" s="767">
        <f t="shared" si="1001"/>
        <v>0</v>
      </c>
      <c r="AM510" s="304"/>
    </row>
    <row r="511" spans="1:39" ht="15" outlineLevel="1">
      <c r="A511" s="529"/>
      <c r="B511" s="426"/>
      <c r="C511" s="289"/>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68"/>
      <c r="Z511" s="789"/>
      <c r="AA511" s="789"/>
      <c r="AB511" s="789"/>
      <c r="AC511" s="789"/>
      <c r="AD511" s="789"/>
      <c r="AE511" s="789"/>
      <c r="AF511" s="789"/>
      <c r="AG511" s="789"/>
      <c r="AH511" s="789"/>
      <c r="AI511" s="789"/>
      <c r="AJ511" s="789"/>
      <c r="AK511" s="789"/>
      <c r="AL511" s="789"/>
      <c r="AM511" s="304"/>
    </row>
    <row r="512" spans="1:39" ht="15" outlineLevel="1">
      <c r="A512" s="529">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770"/>
      <c r="Z512" s="766"/>
      <c r="AA512" s="766"/>
      <c r="AB512" s="766"/>
      <c r="AC512" s="766"/>
      <c r="AD512" s="766"/>
      <c r="AE512" s="766"/>
      <c r="AF512" s="771"/>
      <c r="AG512" s="771"/>
      <c r="AH512" s="771"/>
      <c r="AI512" s="771"/>
      <c r="AJ512" s="771"/>
      <c r="AK512" s="771"/>
      <c r="AL512" s="771"/>
      <c r="AM512" s="294">
        <f>SUM(Y512:AL512)</f>
        <v>0</v>
      </c>
    </row>
    <row r="513" spans="1:39" ht="15" outlineLevel="1">
      <c r="A513" s="529"/>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767">
        <f>Y512</f>
        <v>0</v>
      </c>
      <c r="Z513" s="767">
        <f t="shared" ref="Z513:AL513" si="1002">Z512</f>
        <v>0</v>
      </c>
      <c r="AA513" s="767">
        <f t="shared" si="1002"/>
        <v>0</v>
      </c>
      <c r="AB513" s="767">
        <f t="shared" si="1002"/>
        <v>0</v>
      </c>
      <c r="AC513" s="767">
        <f t="shared" si="1002"/>
        <v>0</v>
      </c>
      <c r="AD513" s="767">
        <f t="shared" si="1002"/>
        <v>0</v>
      </c>
      <c r="AE513" s="767">
        <f t="shared" si="1002"/>
        <v>0</v>
      </c>
      <c r="AF513" s="767">
        <f t="shared" si="1002"/>
        <v>0</v>
      </c>
      <c r="AG513" s="767">
        <f t="shared" si="1002"/>
        <v>0</v>
      </c>
      <c r="AH513" s="767">
        <f t="shared" si="1002"/>
        <v>0</v>
      </c>
      <c r="AI513" s="767">
        <f t="shared" si="1002"/>
        <v>0</v>
      </c>
      <c r="AJ513" s="767">
        <f t="shared" si="1002"/>
        <v>0</v>
      </c>
      <c r="AK513" s="767">
        <f t="shared" si="1002"/>
        <v>0</v>
      </c>
      <c r="AL513" s="767">
        <f t="shared" si="1002"/>
        <v>0</v>
      </c>
      <c r="AM513" s="304"/>
    </row>
    <row r="514" spans="1:39" ht="15" outlineLevel="1">
      <c r="A514" s="529"/>
      <c r="B514" s="426"/>
      <c r="C514" s="289"/>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68"/>
      <c r="Z514" s="789"/>
      <c r="AA514" s="789"/>
      <c r="AB514" s="789"/>
      <c r="AC514" s="789"/>
      <c r="AD514" s="789"/>
      <c r="AE514" s="789"/>
      <c r="AF514" s="789"/>
      <c r="AG514" s="789"/>
      <c r="AH514" s="789"/>
      <c r="AI514" s="789"/>
      <c r="AJ514" s="789"/>
      <c r="AK514" s="789"/>
      <c r="AL514" s="789"/>
      <c r="AM514" s="304"/>
    </row>
    <row r="515" spans="1:39" ht="15" outlineLevel="1">
      <c r="A515" s="529">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70"/>
      <c r="Z515" s="766"/>
      <c r="AA515" s="766"/>
      <c r="AB515" s="766"/>
      <c r="AC515" s="766"/>
      <c r="AD515" s="766"/>
      <c r="AE515" s="766"/>
      <c r="AF515" s="771"/>
      <c r="AG515" s="771"/>
      <c r="AH515" s="771"/>
      <c r="AI515" s="771"/>
      <c r="AJ515" s="771"/>
      <c r="AK515" s="771"/>
      <c r="AL515" s="771"/>
      <c r="AM515" s="294">
        <f>SUM(Y515:AL515)</f>
        <v>0</v>
      </c>
    </row>
    <row r="516" spans="1:39" ht="15" outlineLevel="1">
      <c r="A516" s="529"/>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767">
        <f>Y515</f>
        <v>0</v>
      </c>
      <c r="Z516" s="767">
        <f t="shared" ref="Z516:AL516" si="1003">Z515</f>
        <v>0</v>
      </c>
      <c r="AA516" s="767">
        <f t="shared" si="1003"/>
        <v>0</v>
      </c>
      <c r="AB516" s="767">
        <f t="shared" si="1003"/>
        <v>0</v>
      </c>
      <c r="AC516" s="767">
        <f t="shared" si="1003"/>
        <v>0</v>
      </c>
      <c r="AD516" s="767">
        <f t="shared" si="1003"/>
        <v>0</v>
      </c>
      <c r="AE516" s="767">
        <f t="shared" si="1003"/>
        <v>0</v>
      </c>
      <c r="AF516" s="767">
        <f t="shared" si="1003"/>
        <v>0</v>
      </c>
      <c r="AG516" s="767">
        <f t="shared" si="1003"/>
        <v>0</v>
      </c>
      <c r="AH516" s="767">
        <f t="shared" si="1003"/>
        <v>0</v>
      </c>
      <c r="AI516" s="767">
        <f t="shared" si="1003"/>
        <v>0</v>
      </c>
      <c r="AJ516" s="767">
        <f t="shared" si="1003"/>
        <v>0</v>
      </c>
      <c r="AK516" s="767">
        <f t="shared" si="1003"/>
        <v>0</v>
      </c>
      <c r="AL516" s="767">
        <f t="shared" si="1003"/>
        <v>0</v>
      </c>
      <c r="AM516" s="304"/>
    </row>
    <row r="517" spans="1:39" ht="15" outlineLevel="1">
      <c r="A517" s="529"/>
      <c r="B517" s="429"/>
      <c r="C517" s="289"/>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68"/>
      <c r="Z517" s="789"/>
      <c r="AA517" s="789"/>
      <c r="AB517" s="789"/>
      <c r="AC517" s="789"/>
      <c r="AD517" s="789"/>
      <c r="AE517" s="789"/>
      <c r="AF517" s="789"/>
      <c r="AG517" s="789"/>
      <c r="AH517" s="789"/>
      <c r="AI517" s="789"/>
      <c r="AJ517" s="789"/>
      <c r="AK517" s="789"/>
      <c r="AL517" s="789"/>
      <c r="AM517" s="304"/>
    </row>
    <row r="518" spans="1:39" ht="15.6" outlineLevel="1">
      <c r="A518" s="529"/>
      <c r="B518" s="501" t="s">
        <v>501</v>
      </c>
      <c r="C518" s="289"/>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68"/>
      <c r="Z518" s="789"/>
      <c r="AA518" s="789"/>
      <c r="AB518" s="789"/>
      <c r="AC518" s="789"/>
      <c r="AD518" s="789"/>
      <c r="AE518" s="789"/>
      <c r="AF518" s="789"/>
      <c r="AG518" s="789"/>
      <c r="AH518" s="789"/>
      <c r="AI518" s="789"/>
      <c r="AJ518" s="789"/>
      <c r="AK518" s="789"/>
      <c r="AL518" s="789"/>
      <c r="AM518" s="304"/>
    </row>
    <row r="519" spans="1:39" ht="45" outlineLevel="1">
      <c r="A519" s="529">
        <v>36</v>
      </c>
      <c r="B519" s="426" t="s">
        <v>128</v>
      </c>
      <c r="C519" s="289" t="s">
        <v>25</v>
      </c>
      <c r="D519" s="293">
        <v>14385</v>
      </c>
      <c r="E519" s="293">
        <v>14385</v>
      </c>
      <c r="F519" s="293">
        <v>14385</v>
      </c>
      <c r="G519" s="293">
        <v>14385</v>
      </c>
      <c r="H519" s="293">
        <v>14109</v>
      </c>
      <c r="I519" s="293">
        <v>13775</v>
      </c>
      <c r="J519" s="293">
        <v>13775</v>
      </c>
      <c r="K519" s="293">
        <v>13775</v>
      </c>
      <c r="L519" s="293">
        <v>13775</v>
      </c>
      <c r="M519" s="293">
        <v>13775</v>
      </c>
      <c r="N519" s="293">
        <v>12</v>
      </c>
      <c r="O519" s="293">
        <v>3</v>
      </c>
      <c r="P519" s="293">
        <v>3</v>
      </c>
      <c r="Q519" s="293">
        <v>3</v>
      </c>
      <c r="R519" s="293">
        <v>3</v>
      </c>
      <c r="S519" s="293">
        <v>3</v>
      </c>
      <c r="T519" s="293">
        <v>3</v>
      </c>
      <c r="U519" s="293">
        <v>3</v>
      </c>
      <c r="V519" s="293">
        <v>3</v>
      </c>
      <c r="W519" s="293">
        <v>3</v>
      </c>
      <c r="X519" s="293">
        <v>3</v>
      </c>
      <c r="Y519" s="770">
        <v>1</v>
      </c>
      <c r="Z519" s="766"/>
      <c r="AA519" s="766"/>
      <c r="AB519" s="766"/>
      <c r="AC519" s="766"/>
      <c r="AD519" s="766"/>
      <c r="AE519" s="766"/>
      <c r="AF519" s="771"/>
      <c r="AG519" s="771"/>
      <c r="AH519" s="771"/>
      <c r="AI519" s="771"/>
      <c r="AJ519" s="771"/>
      <c r="AK519" s="771"/>
      <c r="AL519" s="771"/>
      <c r="AM519" s="294">
        <f>SUM(Y519:AL519)</f>
        <v>1</v>
      </c>
    </row>
    <row r="520" spans="1:39" ht="15" outlineLevel="1">
      <c r="A520" s="529"/>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767">
        <f>Y519</f>
        <v>1</v>
      </c>
      <c r="Z520" s="767">
        <f t="shared" ref="Z520:AL520" si="1004">Z519</f>
        <v>0</v>
      </c>
      <c r="AA520" s="767">
        <f t="shared" si="1004"/>
        <v>0</v>
      </c>
      <c r="AB520" s="767">
        <f t="shared" si="1004"/>
        <v>0</v>
      </c>
      <c r="AC520" s="767">
        <f t="shared" si="1004"/>
        <v>0</v>
      </c>
      <c r="AD520" s="767">
        <f t="shared" si="1004"/>
        <v>0</v>
      </c>
      <c r="AE520" s="767">
        <f t="shared" si="1004"/>
        <v>0</v>
      </c>
      <c r="AF520" s="767">
        <f t="shared" si="1004"/>
        <v>0</v>
      </c>
      <c r="AG520" s="767">
        <f t="shared" si="1004"/>
        <v>0</v>
      </c>
      <c r="AH520" s="767">
        <f t="shared" si="1004"/>
        <v>0</v>
      </c>
      <c r="AI520" s="767">
        <f t="shared" si="1004"/>
        <v>0</v>
      </c>
      <c r="AJ520" s="767">
        <f t="shared" si="1004"/>
        <v>0</v>
      </c>
      <c r="AK520" s="767">
        <f t="shared" si="1004"/>
        <v>0</v>
      </c>
      <c r="AL520" s="767">
        <f t="shared" si="1004"/>
        <v>0</v>
      </c>
      <c r="AM520" s="304"/>
    </row>
    <row r="521" spans="1:39" ht="15" outlineLevel="1">
      <c r="A521" s="529"/>
      <c r="B521" s="426"/>
      <c r="C521" s="289"/>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68"/>
      <c r="Z521" s="789"/>
      <c r="AA521" s="789"/>
      <c r="AB521" s="789"/>
      <c r="AC521" s="789"/>
      <c r="AD521" s="789"/>
      <c r="AE521" s="789"/>
      <c r="AF521" s="789"/>
      <c r="AG521" s="789"/>
      <c r="AH521" s="789"/>
      <c r="AI521" s="789"/>
      <c r="AJ521" s="789"/>
      <c r="AK521" s="789"/>
      <c r="AL521" s="789"/>
      <c r="AM521" s="304"/>
    </row>
    <row r="522" spans="1:39" ht="30" outlineLevel="1">
      <c r="A522" s="529">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770"/>
      <c r="Z522" s="766"/>
      <c r="AA522" s="766"/>
      <c r="AB522" s="766"/>
      <c r="AC522" s="766"/>
      <c r="AD522" s="766"/>
      <c r="AE522" s="766"/>
      <c r="AF522" s="771"/>
      <c r="AG522" s="771"/>
      <c r="AH522" s="771"/>
      <c r="AI522" s="771"/>
      <c r="AJ522" s="771"/>
      <c r="AK522" s="771"/>
      <c r="AL522" s="771"/>
      <c r="AM522" s="294">
        <f>SUM(Y522:AL522)</f>
        <v>0</v>
      </c>
    </row>
    <row r="523" spans="1:39" ht="15" outlineLevel="1">
      <c r="A523" s="529"/>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767">
        <f>Y522</f>
        <v>0</v>
      </c>
      <c r="Z523" s="767">
        <f t="shared" ref="Z523:AL523" si="1005">Z522</f>
        <v>0</v>
      </c>
      <c r="AA523" s="767">
        <f t="shared" si="1005"/>
        <v>0</v>
      </c>
      <c r="AB523" s="767">
        <f t="shared" si="1005"/>
        <v>0</v>
      </c>
      <c r="AC523" s="767">
        <f t="shared" si="1005"/>
        <v>0</v>
      </c>
      <c r="AD523" s="767">
        <f t="shared" si="1005"/>
        <v>0</v>
      </c>
      <c r="AE523" s="767">
        <f t="shared" si="1005"/>
        <v>0</v>
      </c>
      <c r="AF523" s="767">
        <f t="shared" si="1005"/>
        <v>0</v>
      </c>
      <c r="AG523" s="767">
        <f t="shared" si="1005"/>
        <v>0</v>
      </c>
      <c r="AH523" s="767">
        <f t="shared" si="1005"/>
        <v>0</v>
      </c>
      <c r="AI523" s="767">
        <f t="shared" si="1005"/>
        <v>0</v>
      </c>
      <c r="AJ523" s="767">
        <f t="shared" si="1005"/>
        <v>0</v>
      </c>
      <c r="AK523" s="767">
        <f t="shared" si="1005"/>
        <v>0</v>
      </c>
      <c r="AL523" s="767">
        <f t="shared" si="1005"/>
        <v>0</v>
      </c>
      <c r="AM523" s="304"/>
    </row>
    <row r="524" spans="1:39" ht="15" outlineLevel="1">
      <c r="A524" s="529"/>
      <c r="B524" s="426"/>
      <c r="C524" s="289"/>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68"/>
      <c r="Z524" s="789"/>
      <c r="AA524" s="789"/>
      <c r="AB524" s="789"/>
      <c r="AC524" s="789"/>
      <c r="AD524" s="789"/>
      <c r="AE524" s="789"/>
      <c r="AF524" s="789"/>
      <c r="AG524" s="789"/>
      <c r="AH524" s="789"/>
      <c r="AI524" s="789"/>
      <c r="AJ524" s="789"/>
      <c r="AK524" s="789"/>
      <c r="AL524" s="789"/>
      <c r="AM524" s="304"/>
    </row>
    <row r="525" spans="1:39" ht="15" outlineLevel="1">
      <c r="A525" s="529">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770"/>
      <c r="Z525" s="766"/>
      <c r="AA525" s="766"/>
      <c r="AB525" s="766"/>
      <c r="AC525" s="766"/>
      <c r="AD525" s="766"/>
      <c r="AE525" s="766"/>
      <c r="AF525" s="771"/>
      <c r="AG525" s="771"/>
      <c r="AH525" s="771"/>
      <c r="AI525" s="771"/>
      <c r="AJ525" s="771"/>
      <c r="AK525" s="771"/>
      <c r="AL525" s="771"/>
      <c r="AM525" s="294">
        <f>SUM(Y525:AL525)</f>
        <v>0</v>
      </c>
    </row>
    <row r="526" spans="1:39" ht="15" outlineLevel="1">
      <c r="A526" s="529"/>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767">
        <f>Y525</f>
        <v>0</v>
      </c>
      <c r="Z526" s="767">
        <f t="shared" ref="Z526:AL526" si="1006">Z525</f>
        <v>0</v>
      </c>
      <c r="AA526" s="767">
        <f t="shared" si="1006"/>
        <v>0</v>
      </c>
      <c r="AB526" s="767">
        <f t="shared" si="1006"/>
        <v>0</v>
      </c>
      <c r="AC526" s="767">
        <f t="shared" si="1006"/>
        <v>0</v>
      </c>
      <c r="AD526" s="767">
        <f t="shared" si="1006"/>
        <v>0</v>
      </c>
      <c r="AE526" s="767">
        <f t="shared" si="1006"/>
        <v>0</v>
      </c>
      <c r="AF526" s="767">
        <f t="shared" si="1006"/>
        <v>0</v>
      </c>
      <c r="AG526" s="767">
        <f t="shared" si="1006"/>
        <v>0</v>
      </c>
      <c r="AH526" s="767">
        <f t="shared" si="1006"/>
        <v>0</v>
      </c>
      <c r="AI526" s="767">
        <f t="shared" si="1006"/>
        <v>0</v>
      </c>
      <c r="AJ526" s="767">
        <f t="shared" si="1006"/>
        <v>0</v>
      </c>
      <c r="AK526" s="767">
        <f t="shared" si="1006"/>
        <v>0</v>
      </c>
      <c r="AL526" s="767">
        <f t="shared" si="1006"/>
        <v>0</v>
      </c>
      <c r="AM526" s="304"/>
    </row>
    <row r="527" spans="1:39" ht="15" outlineLevel="1">
      <c r="A527" s="529"/>
      <c r="B527" s="426"/>
      <c r="C527" s="289"/>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68"/>
      <c r="Z527" s="789"/>
      <c r="AA527" s="789"/>
      <c r="AB527" s="789"/>
      <c r="AC527" s="789"/>
      <c r="AD527" s="789"/>
      <c r="AE527" s="789"/>
      <c r="AF527" s="789"/>
      <c r="AG527" s="789"/>
      <c r="AH527" s="789"/>
      <c r="AI527" s="789"/>
      <c r="AJ527" s="789"/>
      <c r="AK527" s="789"/>
      <c r="AL527" s="789"/>
      <c r="AM527" s="304"/>
    </row>
    <row r="528" spans="1:39" ht="30" outlineLevel="1">
      <c r="A528" s="529">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770"/>
      <c r="Z528" s="766"/>
      <c r="AA528" s="766"/>
      <c r="AB528" s="766"/>
      <c r="AC528" s="766"/>
      <c r="AD528" s="766"/>
      <c r="AE528" s="766"/>
      <c r="AF528" s="771"/>
      <c r="AG528" s="771"/>
      <c r="AH528" s="771"/>
      <c r="AI528" s="771"/>
      <c r="AJ528" s="771"/>
      <c r="AK528" s="771"/>
      <c r="AL528" s="771"/>
      <c r="AM528" s="294">
        <f>SUM(Y528:AL528)</f>
        <v>0</v>
      </c>
    </row>
    <row r="529" spans="1:39" ht="15" outlineLevel="1">
      <c r="A529" s="529"/>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767">
        <f>Y528</f>
        <v>0</v>
      </c>
      <c r="Z529" s="767">
        <f t="shared" ref="Z529:AL529" si="1007">Z528</f>
        <v>0</v>
      </c>
      <c r="AA529" s="767">
        <f t="shared" si="1007"/>
        <v>0</v>
      </c>
      <c r="AB529" s="767">
        <f t="shared" si="1007"/>
        <v>0</v>
      </c>
      <c r="AC529" s="767">
        <f t="shared" si="1007"/>
        <v>0</v>
      </c>
      <c r="AD529" s="767">
        <f t="shared" si="1007"/>
        <v>0</v>
      </c>
      <c r="AE529" s="767">
        <f t="shared" si="1007"/>
        <v>0</v>
      </c>
      <c r="AF529" s="767">
        <f t="shared" si="1007"/>
        <v>0</v>
      </c>
      <c r="AG529" s="767">
        <f t="shared" si="1007"/>
        <v>0</v>
      </c>
      <c r="AH529" s="767">
        <f t="shared" si="1007"/>
        <v>0</v>
      </c>
      <c r="AI529" s="767">
        <f t="shared" si="1007"/>
        <v>0</v>
      </c>
      <c r="AJ529" s="767">
        <f t="shared" si="1007"/>
        <v>0</v>
      </c>
      <c r="AK529" s="767">
        <f t="shared" si="1007"/>
        <v>0</v>
      </c>
      <c r="AL529" s="767">
        <f t="shared" si="1007"/>
        <v>0</v>
      </c>
      <c r="AM529" s="304"/>
    </row>
    <row r="530" spans="1:39" ht="15" outlineLevel="1">
      <c r="A530" s="529"/>
      <c r="B530" s="426"/>
      <c r="C530" s="289"/>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68"/>
      <c r="Z530" s="789"/>
      <c r="AA530" s="789"/>
      <c r="AB530" s="789"/>
      <c r="AC530" s="789"/>
      <c r="AD530" s="789"/>
      <c r="AE530" s="789"/>
      <c r="AF530" s="789"/>
      <c r="AG530" s="789"/>
      <c r="AH530" s="789"/>
      <c r="AI530" s="789"/>
      <c r="AJ530" s="789"/>
      <c r="AK530" s="789"/>
      <c r="AL530" s="789"/>
      <c r="AM530" s="304"/>
    </row>
    <row r="531" spans="1:39" ht="30" outlineLevel="1">
      <c r="A531" s="529">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770"/>
      <c r="Z531" s="766"/>
      <c r="AA531" s="766"/>
      <c r="AB531" s="766"/>
      <c r="AC531" s="766"/>
      <c r="AD531" s="766"/>
      <c r="AE531" s="766"/>
      <c r="AF531" s="771"/>
      <c r="AG531" s="771"/>
      <c r="AH531" s="771"/>
      <c r="AI531" s="771"/>
      <c r="AJ531" s="771"/>
      <c r="AK531" s="771"/>
      <c r="AL531" s="771"/>
      <c r="AM531" s="294">
        <f>SUM(Y531:AL531)</f>
        <v>0</v>
      </c>
    </row>
    <row r="532" spans="1:39" ht="15" outlineLevel="1">
      <c r="A532" s="529"/>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767">
        <f>Y531</f>
        <v>0</v>
      </c>
      <c r="Z532" s="767">
        <f t="shared" ref="Z532:AL532" si="1008">Z531</f>
        <v>0</v>
      </c>
      <c r="AA532" s="767">
        <f t="shared" si="1008"/>
        <v>0</v>
      </c>
      <c r="AB532" s="767">
        <f t="shared" si="1008"/>
        <v>0</v>
      </c>
      <c r="AC532" s="767">
        <f t="shared" si="1008"/>
        <v>0</v>
      </c>
      <c r="AD532" s="767">
        <f t="shared" si="1008"/>
        <v>0</v>
      </c>
      <c r="AE532" s="767">
        <f t="shared" si="1008"/>
        <v>0</v>
      </c>
      <c r="AF532" s="767">
        <f t="shared" si="1008"/>
        <v>0</v>
      </c>
      <c r="AG532" s="767">
        <f t="shared" si="1008"/>
        <v>0</v>
      </c>
      <c r="AH532" s="767">
        <f t="shared" si="1008"/>
        <v>0</v>
      </c>
      <c r="AI532" s="767">
        <f t="shared" si="1008"/>
        <v>0</v>
      </c>
      <c r="AJ532" s="767">
        <f t="shared" si="1008"/>
        <v>0</v>
      </c>
      <c r="AK532" s="767">
        <f t="shared" si="1008"/>
        <v>0</v>
      </c>
      <c r="AL532" s="767">
        <f t="shared" si="1008"/>
        <v>0</v>
      </c>
      <c r="AM532" s="304"/>
    </row>
    <row r="533" spans="1:39" ht="15" outlineLevel="1">
      <c r="A533" s="529"/>
      <c r="B533" s="426"/>
      <c r="C533" s="289"/>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68"/>
      <c r="Z533" s="789"/>
      <c r="AA533" s="789"/>
      <c r="AB533" s="789"/>
      <c r="AC533" s="789"/>
      <c r="AD533" s="789"/>
      <c r="AE533" s="789"/>
      <c r="AF533" s="789"/>
      <c r="AG533" s="789"/>
      <c r="AH533" s="789"/>
      <c r="AI533" s="789"/>
      <c r="AJ533" s="789"/>
      <c r="AK533" s="789"/>
      <c r="AL533" s="789"/>
      <c r="AM533" s="304"/>
    </row>
    <row r="534" spans="1:39" ht="45" outlineLevel="1">
      <c r="A534" s="529">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770"/>
      <c r="Z534" s="766"/>
      <c r="AA534" s="766"/>
      <c r="AB534" s="766"/>
      <c r="AC534" s="766"/>
      <c r="AD534" s="766"/>
      <c r="AE534" s="766"/>
      <c r="AF534" s="771"/>
      <c r="AG534" s="771"/>
      <c r="AH534" s="771"/>
      <c r="AI534" s="771"/>
      <c r="AJ534" s="771"/>
      <c r="AK534" s="771"/>
      <c r="AL534" s="771"/>
      <c r="AM534" s="294">
        <f>SUM(Y534:AL534)</f>
        <v>0</v>
      </c>
    </row>
    <row r="535" spans="1:39" ht="15" outlineLevel="1">
      <c r="A535" s="529"/>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767">
        <f>Y534</f>
        <v>0</v>
      </c>
      <c r="Z535" s="767">
        <f t="shared" ref="Z535:AL535" si="1009">Z534</f>
        <v>0</v>
      </c>
      <c r="AA535" s="767">
        <f t="shared" si="1009"/>
        <v>0</v>
      </c>
      <c r="AB535" s="767">
        <f t="shared" si="1009"/>
        <v>0</v>
      </c>
      <c r="AC535" s="767">
        <f t="shared" si="1009"/>
        <v>0</v>
      </c>
      <c r="AD535" s="767">
        <f t="shared" si="1009"/>
        <v>0</v>
      </c>
      <c r="AE535" s="767">
        <f t="shared" si="1009"/>
        <v>0</v>
      </c>
      <c r="AF535" s="767">
        <f t="shared" si="1009"/>
        <v>0</v>
      </c>
      <c r="AG535" s="767">
        <f t="shared" si="1009"/>
        <v>0</v>
      </c>
      <c r="AH535" s="767">
        <f t="shared" si="1009"/>
        <v>0</v>
      </c>
      <c r="AI535" s="767">
        <f t="shared" si="1009"/>
        <v>0</v>
      </c>
      <c r="AJ535" s="767">
        <f t="shared" si="1009"/>
        <v>0</v>
      </c>
      <c r="AK535" s="767">
        <f t="shared" si="1009"/>
        <v>0</v>
      </c>
      <c r="AL535" s="767">
        <f t="shared" si="1009"/>
        <v>0</v>
      </c>
      <c r="AM535" s="304"/>
    </row>
    <row r="536" spans="1:39" ht="15" outlineLevel="1">
      <c r="A536" s="529"/>
      <c r="B536" s="426"/>
      <c r="C536" s="289"/>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68"/>
      <c r="Z536" s="789"/>
      <c r="AA536" s="789"/>
      <c r="AB536" s="789"/>
      <c r="AC536" s="789"/>
      <c r="AD536" s="789"/>
      <c r="AE536" s="789"/>
      <c r="AF536" s="789"/>
      <c r="AG536" s="789"/>
      <c r="AH536" s="789"/>
      <c r="AI536" s="789"/>
      <c r="AJ536" s="789"/>
      <c r="AK536" s="789"/>
      <c r="AL536" s="789"/>
      <c r="AM536" s="304"/>
    </row>
    <row r="537" spans="1:39" ht="30" outlineLevel="1">
      <c r="A537" s="529">
        <v>42</v>
      </c>
      <c r="B537" s="426" t="s">
        <v>134</v>
      </c>
      <c r="C537" s="289" t="s">
        <v>25</v>
      </c>
      <c r="D537" s="293"/>
      <c r="E537" s="293"/>
      <c r="F537" s="293"/>
      <c r="G537" s="293"/>
      <c r="H537" s="293"/>
      <c r="I537" s="293"/>
      <c r="J537" s="293"/>
      <c r="K537" s="293"/>
      <c r="L537" s="293"/>
      <c r="M537" s="293"/>
      <c r="N537" s="758"/>
      <c r="O537" s="293"/>
      <c r="P537" s="293"/>
      <c r="Q537" s="293"/>
      <c r="R537" s="293"/>
      <c r="S537" s="293"/>
      <c r="T537" s="293"/>
      <c r="U537" s="293"/>
      <c r="V537" s="293"/>
      <c r="W537" s="293"/>
      <c r="X537" s="293"/>
      <c r="Y537" s="770"/>
      <c r="Z537" s="766"/>
      <c r="AA537" s="766"/>
      <c r="AB537" s="766"/>
      <c r="AC537" s="766"/>
      <c r="AD537" s="766"/>
      <c r="AE537" s="766"/>
      <c r="AF537" s="771"/>
      <c r="AG537" s="771"/>
      <c r="AH537" s="771"/>
      <c r="AI537" s="771"/>
      <c r="AJ537" s="771"/>
      <c r="AK537" s="771"/>
      <c r="AL537" s="771"/>
      <c r="AM537" s="294">
        <f>SUM(Y537:AL537)</f>
        <v>0</v>
      </c>
    </row>
    <row r="538" spans="1:39" ht="15" outlineLevel="1">
      <c r="A538" s="529"/>
      <c r="B538" s="429" t="s">
        <v>308</v>
      </c>
      <c r="C538" s="289" t="s">
        <v>163</v>
      </c>
      <c r="D538" s="293"/>
      <c r="E538" s="293"/>
      <c r="F538" s="293"/>
      <c r="G538" s="293"/>
      <c r="H538" s="293"/>
      <c r="I538" s="293"/>
      <c r="J538" s="293"/>
      <c r="K538" s="293"/>
      <c r="L538" s="293"/>
      <c r="M538" s="293"/>
      <c r="N538" s="759"/>
      <c r="O538" s="293"/>
      <c r="P538" s="293"/>
      <c r="Q538" s="293"/>
      <c r="R538" s="293"/>
      <c r="S538" s="293"/>
      <c r="T538" s="293"/>
      <c r="U538" s="293"/>
      <c r="V538" s="293"/>
      <c r="W538" s="293"/>
      <c r="X538" s="293"/>
      <c r="Y538" s="767">
        <f>Y537</f>
        <v>0</v>
      </c>
      <c r="Z538" s="767">
        <f t="shared" ref="Z538:AL538" si="1010">Z537</f>
        <v>0</v>
      </c>
      <c r="AA538" s="767">
        <f t="shared" si="1010"/>
        <v>0</v>
      </c>
      <c r="AB538" s="767">
        <f t="shared" si="1010"/>
        <v>0</v>
      </c>
      <c r="AC538" s="767">
        <f t="shared" si="1010"/>
        <v>0</v>
      </c>
      <c r="AD538" s="767">
        <f t="shared" si="1010"/>
        <v>0</v>
      </c>
      <c r="AE538" s="767">
        <f t="shared" si="1010"/>
        <v>0</v>
      </c>
      <c r="AF538" s="767">
        <f t="shared" si="1010"/>
        <v>0</v>
      </c>
      <c r="AG538" s="767">
        <f t="shared" si="1010"/>
        <v>0</v>
      </c>
      <c r="AH538" s="767">
        <f t="shared" si="1010"/>
        <v>0</v>
      </c>
      <c r="AI538" s="767">
        <f t="shared" si="1010"/>
        <v>0</v>
      </c>
      <c r="AJ538" s="767">
        <f t="shared" si="1010"/>
        <v>0</v>
      </c>
      <c r="AK538" s="767">
        <f t="shared" si="1010"/>
        <v>0</v>
      </c>
      <c r="AL538" s="767">
        <f t="shared" si="1010"/>
        <v>0</v>
      </c>
      <c r="AM538" s="304"/>
    </row>
    <row r="539" spans="1:39" ht="15" outlineLevel="1">
      <c r="A539" s="529"/>
      <c r="B539" s="426"/>
      <c r="C539" s="289"/>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68"/>
      <c r="Z539" s="789"/>
      <c r="AA539" s="789"/>
      <c r="AB539" s="789"/>
      <c r="AC539" s="789"/>
      <c r="AD539" s="789"/>
      <c r="AE539" s="789"/>
      <c r="AF539" s="789"/>
      <c r="AG539" s="789"/>
      <c r="AH539" s="789"/>
      <c r="AI539" s="789"/>
      <c r="AJ539" s="789"/>
      <c r="AK539" s="789"/>
      <c r="AL539" s="789"/>
      <c r="AM539" s="304"/>
    </row>
    <row r="540" spans="1:39" ht="15" outlineLevel="1">
      <c r="A540" s="529">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770"/>
      <c r="Z540" s="766"/>
      <c r="AA540" s="766"/>
      <c r="AB540" s="766"/>
      <c r="AC540" s="766"/>
      <c r="AD540" s="766"/>
      <c r="AE540" s="766"/>
      <c r="AF540" s="771"/>
      <c r="AG540" s="771"/>
      <c r="AH540" s="771"/>
      <c r="AI540" s="771"/>
      <c r="AJ540" s="771"/>
      <c r="AK540" s="771"/>
      <c r="AL540" s="771"/>
      <c r="AM540" s="294">
        <f>SUM(Y540:AL540)</f>
        <v>0</v>
      </c>
    </row>
    <row r="541" spans="1:39" ht="15"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767">
        <f>Y540</f>
        <v>0</v>
      </c>
      <c r="Z541" s="767">
        <f t="shared" ref="Z541:AL541" si="1011">Z540</f>
        <v>0</v>
      </c>
      <c r="AA541" s="767">
        <f t="shared" si="1011"/>
        <v>0</v>
      </c>
      <c r="AB541" s="767">
        <f t="shared" si="1011"/>
        <v>0</v>
      </c>
      <c r="AC541" s="767">
        <f t="shared" si="1011"/>
        <v>0</v>
      </c>
      <c r="AD541" s="767">
        <f t="shared" si="1011"/>
        <v>0</v>
      </c>
      <c r="AE541" s="767">
        <f t="shared" si="1011"/>
        <v>0</v>
      </c>
      <c r="AF541" s="767">
        <f t="shared" si="1011"/>
        <v>0</v>
      </c>
      <c r="AG541" s="767">
        <f t="shared" si="1011"/>
        <v>0</v>
      </c>
      <c r="AH541" s="767">
        <f t="shared" si="1011"/>
        <v>0</v>
      </c>
      <c r="AI541" s="767">
        <f t="shared" si="1011"/>
        <v>0</v>
      </c>
      <c r="AJ541" s="767">
        <f t="shared" si="1011"/>
        <v>0</v>
      </c>
      <c r="AK541" s="767">
        <f t="shared" si="1011"/>
        <v>0</v>
      </c>
      <c r="AL541" s="767">
        <f t="shared" si="1011"/>
        <v>0</v>
      </c>
      <c r="AM541" s="304"/>
    </row>
    <row r="542" spans="1:39" ht="15" outlineLevel="1">
      <c r="A542" s="529"/>
      <c r="B542" s="426"/>
      <c r="C542" s="289"/>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68"/>
      <c r="Z542" s="789"/>
      <c r="AA542" s="789"/>
      <c r="AB542" s="789"/>
      <c r="AC542" s="789"/>
      <c r="AD542" s="789"/>
      <c r="AE542" s="789"/>
      <c r="AF542" s="789"/>
      <c r="AG542" s="789"/>
      <c r="AH542" s="789"/>
      <c r="AI542" s="789"/>
      <c r="AJ542" s="789"/>
      <c r="AK542" s="789"/>
      <c r="AL542" s="789"/>
      <c r="AM542" s="304"/>
    </row>
    <row r="543" spans="1:39" ht="45" outlineLevel="1">
      <c r="A543" s="529">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770"/>
      <c r="Z543" s="766"/>
      <c r="AA543" s="766"/>
      <c r="AB543" s="766"/>
      <c r="AC543" s="766"/>
      <c r="AD543" s="766"/>
      <c r="AE543" s="766"/>
      <c r="AF543" s="771"/>
      <c r="AG543" s="771"/>
      <c r="AH543" s="771"/>
      <c r="AI543" s="771"/>
      <c r="AJ543" s="771"/>
      <c r="AK543" s="771"/>
      <c r="AL543" s="771"/>
      <c r="AM543" s="294">
        <f>SUM(Y543:AL543)</f>
        <v>0</v>
      </c>
    </row>
    <row r="544" spans="1:39" ht="15"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767">
        <f>Y543</f>
        <v>0</v>
      </c>
      <c r="Z544" s="767">
        <f t="shared" ref="Z544:AL544" si="1012">Z543</f>
        <v>0</v>
      </c>
      <c r="AA544" s="767">
        <f t="shared" si="1012"/>
        <v>0</v>
      </c>
      <c r="AB544" s="767">
        <f t="shared" si="1012"/>
        <v>0</v>
      </c>
      <c r="AC544" s="767">
        <f t="shared" si="1012"/>
        <v>0</v>
      </c>
      <c r="AD544" s="767">
        <f t="shared" si="1012"/>
        <v>0</v>
      </c>
      <c r="AE544" s="767">
        <f t="shared" si="1012"/>
        <v>0</v>
      </c>
      <c r="AF544" s="767">
        <f t="shared" si="1012"/>
        <v>0</v>
      </c>
      <c r="AG544" s="767">
        <f t="shared" si="1012"/>
        <v>0</v>
      </c>
      <c r="AH544" s="767">
        <f t="shared" si="1012"/>
        <v>0</v>
      </c>
      <c r="AI544" s="767">
        <f t="shared" si="1012"/>
        <v>0</v>
      </c>
      <c r="AJ544" s="767">
        <f t="shared" si="1012"/>
        <v>0</v>
      </c>
      <c r="AK544" s="767">
        <f t="shared" si="1012"/>
        <v>0</v>
      </c>
      <c r="AL544" s="767">
        <f t="shared" si="1012"/>
        <v>0</v>
      </c>
      <c r="AM544" s="304"/>
    </row>
    <row r="545" spans="1:39" ht="15" outlineLevel="1">
      <c r="A545" s="529"/>
      <c r="B545" s="426"/>
      <c r="C545" s="289"/>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68"/>
      <c r="Z545" s="789"/>
      <c r="AA545" s="789"/>
      <c r="AB545" s="789"/>
      <c r="AC545" s="789"/>
      <c r="AD545" s="789"/>
      <c r="AE545" s="789"/>
      <c r="AF545" s="789"/>
      <c r="AG545" s="789"/>
      <c r="AH545" s="789"/>
      <c r="AI545" s="789"/>
      <c r="AJ545" s="789"/>
      <c r="AK545" s="789"/>
      <c r="AL545" s="789"/>
      <c r="AM545" s="304"/>
    </row>
    <row r="546" spans="1:39" ht="30" outlineLevel="1">
      <c r="A546" s="529">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770"/>
      <c r="Z546" s="766"/>
      <c r="AA546" s="766"/>
      <c r="AB546" s="766"/>
      <c r="AC546" s="766"/>
      <c r="AD546" s="766"/>
      <c r="AE546" s="766"/>
      <c r="AF546" s="771"/>
      <c r="AG546" s="771"/>
      <c r="AH546" s="771"/>
      <c r="AI546" s="771"/>
      <c r="AJ546" s="771"/>
      <c r="AK546" s="771"/>
      <c r="AL546" s="771"/>
      <c r="AM546" s="294">
        <f>SUM(Y546:AL546)</f>
        <v>0</v>
      </c>
    </row>
    <row r="547" spans="1:39" ht="15"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767">
        <f>Y546</f>
        <v>0</v>
      </c>
      <c r="Z547" s="767">
        <f t="shared" ref="Z547:AL547" si="1013">Z546</f>
        <v>0</v>
      </c>
      <c r="AA547" s="767">
        <f t="shared" si="1013"/>
        <v>0</v>
      </c>
      <c r="AB547" s="767">
        <f t="shared" si="1013"/>
        <v>0</v>
      </c>
      <c r="AC547" s="767">
        <f t="shared" si="1013"/>
        <v>0</v>
      </c>
      <c r="AD547" s="767">
        <f t="shared" si="1013"/>
        <v>0</v>
      </c>
      <c r="AE547" s="767">
        <f t="shared" si="1013"/>
        <v>0</v>
      </c>
      <c r="AF547" s="767">
        <f t="shared" si="1013"/>
        <v>0</v>
      </c>
      <c r="AG547" s="767">
        <f t="shared" si="1013"/>
        <v>0</v>
      </c>
      <c r="AH547" s="767">
        <f t="shared" si="1013"/>
        <v>0</v>
      </c>
      <c r="AI547" s="767">
        <f t="shared" si="1013"/>
        <v>0</v>
      </c>
      <c r="AJ547" s="767">
        <f t="shared" si="1013"/>
        <v>0</v>
      </c>
      <c r="AK547" s="767">
        <f t="shared" si="1013"/>
        <v>0</v>
      </c>
      <c r="AL547" s="767">
        <f t="shared" si="1013"/>
        <v>0</v>
      </c>
      <c r="AM547" s="304"/>
    </row>
    <row r="548" spans="1:39" ht="15" outlineLevel="1">
      <c r="A548" s="529"/>
      <c r="B548" s="426"/>
      <c r="C548" s="289"/>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68"/>
      <c r="Z548" s="789"/>
      <c r="AA548" s="789"/>
      <c r="AB548" s="789"/>
      <c r="AC548" s="789"/>
      <c r="AD548" s="789"/>
      <c r="AE548" s="789"/>
      <c r="AF548" s="789"/>
      <c r="AG548" s="789"/>
      <c r="AH548" s="789"/>
      <c r="AI548" s="789"/>
      <c r="AJ548" s="789"/>
      <c r="AK548" s="789"/>
      <c r="AL548" s="789"/>
      <c r="AM548" s="304"/>
    </row>
    <row r="549" spans="1:39" ht="30" outlineLevel="1">
      <c r="A549" s="529">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770"/>
      <c r="Z549" s="766"/>
      <c r="AA549" s="766"/>
      <c r="AB549" s="766"/>
      <c r="AC549" s="766"/>
      <c r="AD549" s="766"/>
      <c r="AE549" s="766"/>
      <c r="AF549" s="771"/>
      <c r="AG549" s="771"/>
      <c r="AH549" s="771"/>
      <c r="AI549" s="771"/>
      <c r="AJ549" s="771"/>
      <c r="AK549" s="771"/>
      <c r="AL549" s="771"/>
      <c r="AM549" s="294">
        <f>SUM(Y549:AL549)</f>
        <v>0</v>
      </c>
    </row>
    <row r="550" spans="1:39" ht="15"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767">
        <f>Y549</f>
        <v>0</v>
      </c>
      <c r="Z550" s="767">
        <f t="shared" ref="Z550:AL550" si="1014">Z549</f>
        <v>0</v>
      </c>
      <c r="AA550" s="767">
        <f t="shared" si="1014"/>
        <v>0</v>
      </c>
      <c r="AB550" s="767">
        <f t="shared" si="1014"/>
        <v>0</v>
      </c>
      <c r="AC550" s="767">
        <f t="shared" si="1014"/>
        <v>0</v>
      </c>
      <c r="AD550" s="767">
        <f t="shared" si="1014"/>
        <v>0</v>
      </c>
      <c r="AE550" s="767">
        <f t="shared" si="1014"/>
        <v>0</v>
      </c>
      <c r="AF550" s="767">
        <f t="shared" si="1014"/>
        <v>0</v>
      </c>
      <c r="AG550" s="767">
        <f t="shared" si="1014"/>
        <v>0</v>
      </c>
      <c r="AH550" s="767">
        <f t="shared" si="1014"/>
        <v>0</v>
      </c>
      <c r="AI550" s="767">
        <f t="shared" si="1014"/>
        <v>0</v>
      </c>
      <c r="AJ550" s="767">
        <f t="shared" si="1014"/>
        <v>0</v>
      </c>
      <c r="AK550" s="767">
        <f t="shared" si="1014"/>
        <v>0</v>
      </c>
      <c r="AL550" s="767">
        <f t="shared" si="1014"/>
        <v>0</v>
      </c>
      <c r="AM550" s="304"/>
    </row>
    <row r="551" spans="1:39" ht="15" outlineLevel="1">
      <c r="A551" s="529"/>
      <c r="B551" s="426"/>
      <c r="C551" s="289"/>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68"/>
      <c r="Z551" s="789"/>
      <c r="AA551" s="789"/>
      <c r="AB551" s="789"/>
      <c r="AC551" s="789"/>
      <c r="AD551" s="789"/>
      <c r="AE551" s="789"/>
      <c r="AF551" s="789"/>
      <c r="AG551" s="789"/>
      <c r="AH551" s="789"/>
      <c r="AI551" s="789"/>
      <c r="AJ551" s="789"/>
      <c r="AK551" s="789"/>
      <c r="AL551" s="789"/>
      <c r="AM551" s="304"/>
    </row>
    <row r="552" spans="1:39" ht="30" outlineLevel="1">
      <c r="A552" s="529">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770"/>
      <c r="Z552" s="766"/>
      <c r="AA552" s="766"/>
      <c r="AB552" s="766"/>
      <c r="AC552" s="766"/>
      <c r="AD552" s="766"/>
      <c r="AE552" s="766"/>
      <c r="AF552" s="771"/>
      <c r="AG552" s="771"/>
      <c r="AH552" s="771"/>
      <c r="AI552" s="771"/>
      <c r="AJ552" s="771"/>
      <c r="AK552" s="771"/>
      <c r="AL552" s="771"/>
      <c r="AM552" s="294">
        <f>SUM(Y552:AL552)</f>
        <v>0</v>
      </c>
    </row>
    <row r="553" spans="1:39" ht="15"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767">
        <f>Y552</f>
        <v>0</v>
      </c>
      <c r="Z553" s="767">
        <f t="shared" ref="Z553:AL553" si="1015">Z552</f>
        <v>0</v>
      </c>
      <c r="AA553" s="767">
        <f t="shared" si="1015"/>
        <v>0</v>
      </c>
      <c r="AB553" s="767">
        <f t="shared" si="1015"/>
        <v>0</v>
      </c>
      <c r="AC553" s="767">
        <f t="shared" si="1015"/>
        <v>0</v>
      </c>
      <c r="AD553" s="767">
        <f t="shared" si="1015"/>
        <v>0</v>
      </c>
      <c r="AE553" s="767">
        <f t="shared" si="1015"/>
        <v>0</v>
      </c>
      <c r="AF553" s="767">
        <f t="shared" si="1015"/>
        <v>0</v>
      </c>
      <c r="AG553" s="767">
        <f t="shared" si="1015"/>
        <v>0</v>
      </c>
      <c r="AH553" s="767">
        <f t="shared" si="1015"/>
        <v>0</v>
      </c>
      <c r="AI553" s="767">
        <f t="shared" si="1015"/>
        <v>0</v>
      </c>
      <c r="AJ553" s="767">
        <f t="shared" si="1015"/>
        <v>0</v>
      </c>
      <c r="AK553" s="767">
        <f t="shared" si="1015"/>
        <v>0</v>
      </c>
      <c r="AL553" s="767">
        <f t="shared" si="1015"/>
        <v>0</v>
      </c>
      <c r="AM553" s="304"/>
    </row>
    <row r="554" spans="1:39" ht="15" outlineLevel="1">
      <c r="A554" s="529"/>
      <c r="B554" s="426"/>
      <c r="C554" s="289"/>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68"/>
      <c r="Z554" s="789"/>
      <c r="AA554" s="789"/>
      <c r="AB554" s="789"/>
      <c r="AC554" s="789"/>
      <c r="AD554" s="789"/>
      <c r="AE554" s="789"/>
      <c r="AF554" s="789"/>
      <c r="AG554" s="789"/>
      <c r="AH554" s="789"/>
      <c r="AI554" s="789"/>
      <c r="AJ554" s="789"/>
      <c r="AK554" s="789"/>
      <c r="AL554" s="789"/>
      <c r="AM554" s="304"/>
    </row>
    <row r="555" spans="1:39" ht="30" outlineLevel="1">
      <c r="A555" s="529">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770"/>
      <c r="Z555" s="766"/>
      <c r="AA555" s="766"/>
      <c r="AB555" s="766"/>
      <c r="AC555" s="766"/>
      <c r="AD555" s="766"/>
      <c r="AE555" s="766"/>
      <c r="AF555" s="771"/>
      <c r="AG555" s="771"/>
      <c r="AH555" s="771"/>
      <c r="AI555" s="771"/>
      <c r="AJ555" s="771"/>
      <c r="AK555" s="771"/>
      <c r="AL555" s="771"/>
      <c r="AM555" s="294">
        <f>SUM(Y555:AL555)</f>
        <v>0</v>
      </c>
    </row>
    <row r="556" spans="1:39" ht="15" outlineLevel="1">
      <c r="A556" s="529"/>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767">
        <f>Y555</f>
        <v>0</v>
      </c>
      <c r="Z556" s="767">
        <f t="shared" ref="Z556:AL556" si="1016">Z555</f>
        <v>0</v>
      </c>
      <c r="AA556" s="767">
        <f t="shared" si="1016"/>
        <v>0</v>
      </c>
      <c r="AB556" s="767">
        <f t="shared" si="1016"/>
        <v>0</v>
      </c>
      <c r="AC556" s="767">
        <f t="shared" si="1016"/>
        <v>0</v>
      </c>
      <c r="AD556" s="767">
        <f t="shared" si="1016"/>
        <v>0</v>
      </c>
      <c r="AE556" s="767">
        <f t="shared" si="1016"/>
        <v>0</v>
      </c>
      <c r="AF556" s="767">
        <f t="shared" si="1016"/>
        <v>0</v>
      </c>
      <c r="AG556" s="767">
        <f t="shared" si="1016"/>
        <v>0</v>
      </c>
      <c r="AH556" s="767">
        <f t="shared" si="1016"/>
        <v>0</v>
      </c>
      <c r="AI556" s="767">
        <f t="shared" si="1016"/>
        <v>0</v>
      </c>
      <c r="AJ556" s="767">
        <f t="shared" si="1016"/>
        <v>0</v>
      </c>
      <c r="AK556" s="767">
        <f t="shared" si="1016"/>
        <v>0</v>
      </c>
      <c r="AL556" s="767">
        <f t="shared" si="1016"/>
        <v>0</v>
      </c>
      <c r="AM556" s="304"/>
    </row>
    <row r="557" spans="1:39" ht="15" outlineLevel="1">
      <c r="A557" s="529"/>
      <c r="B557" s="426"/>
      <c r="C557" s="289"/>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68"/>
      <c r="Z557" s="789"/>
      <c r="AA557" s="789"/>
      <c r="AB557" s="789"/>
      <c r="AC557" s="789"/>
      <c r="AD557" s="789"/>
      <c r="AE557" s="789"/>
      <c r="AF557" s="789"/>
      <c r="AG557" s="789"/>
      <c r="AH557" s="789"/>
      <c r="AI557" s="789"/>
      <c r="AJ557" s="789"/>
      <c r="AK557" s="789"/>
      <c r="AL557" s="789"/>
      <c r="AM557" s="304"/>
    </row>
    <row r="558" spans="1:39" ht="30" outlineLevel="1">
      <c r="A558" s="529">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770"/>
      <c r="Z558" s="766"/>
      <c r="AA558" s="766"/>
      <c r="AB558" s="766"/>
      <c r="AC558" s="766"/>
      <c r="AD558" s="766"/>
      <c r="AE558" s="766"/>
      <c r="AF558" s="771"/>
      <c r="AG558" s="771"/>
      <c r="AH558" s="771"/>
      <c r="AI558" s="771"/>
      <c r="AJ558" s="771"/>
      <c r="AK558" s="771"/>
      <c r="AL558" s="771"/>
      <c r="AM558" s="294">
        <f>SUM(Y558:AL558)</f>
        <v>0</v>
      </c>
    </row>
    <row r="559" spans="1:39" ht="15"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767">
        <f>Y558</f>
        <v>0</v>
      </c>
      <c r="Z559" s="767">
        <f t="shared" ref="Z559:AL559" si="1017">Z558</f>
        <v>0</v>
      </c>
      <c r="AA559" s="767">
        <f t="shared" si="1017"/>
        <v>0</v>
      </c>
      <c r="AB559" s="767">
        <f t="shared" si="1017"/>
        <v>0</v>
      </c>
      <c r="AC559" s="767">
        <f t="shared" si="1017"/>
        <v>0</v>
      </c>
      <c r="AD559" s="767">
        <f t="shared" si="1017"/>
        <v>0</v>
      </c>
      <c r="AE559" s="767">
        <f t="shared" si="1017"/>
        <v>0</v>
      </c>
      <c r="AF559" s="767">
        <f t="shared" si="1017"/>
        <v>0</v>
      </c>
      <c r="AG559" s="767">
        <f t="shared" si="1017"/>
        <v>0</v>
      </c>
      <c r="AH559" s="767">
        <f t="shared" si="1017"/>
        <v>0</v>
      </c>
      <c r="AI559" s="767">
        <f t="shared" si="1017"/>
        <v>0</v>
      </c>
      <c r="AJ559" s="767">
        <f t="shared" si="1017"/>
        <v>0</v>
      </c>
      <c r="AK559" s="767">
        <f t="shared" si="1017"/>
        <v>0</v>
      </c>
      <c r="AL559" s="767">
        <f t="shared" si="1017"/>
        <v>0</v>
      </c>
      <c r="AM559" s="304"/>
    </row>
    <row r="560" spans="1:39" ht="15" outlineLevel="1">
      <c r="A560" s="529"/>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6">
      <c r="B561" s="325" t="s">
        <v>292</v>
      </c>
      <c r="C561" s="327"/>
      <c r="D561" s="327">
        <f>SUM(D404:D559)</f>
        <v>2812378</v>
      </c>
      <c r="E561" s="327"/>
      <c r="F561" s="327"/>
      <c r="G561" s="327"/>
      <c r="H561" s="327"/>
      <c r="I561" s="327"/>
      <c r="J561" s="327"/>
      <c r="K561" s="327"/>
      <c r="L561" s="327"/>
      <c r="M561" s="327"/>
      <c r="N561" s="327"/>
      <c r="O561" s="327">
        <f>SUM(O404:O559)</f>
        <v>536</v>
      </c>
      <c r="P561" s="327"/>
      <c r="Q561" s="327"/>
      <c r="R561" s="327"/>
      <c r="S561" s="327"/>
      <c r="T561" s="327"/>
      <c r="U561" s="327"/>
      <c r="V561" s="327"/>
      <c r="W561" s="327"/>
      <c r="X561" s="327"/>
      <c r="Y561" s="327">
        <f>IF(Y402="kWh",SUMPRODUCT(D404:D559,Y404:Y559))</f>
        <v>1117452</v>
      </c>
      <c r="Z561" s="327">
        <f>IF(Z402="kWh",SUMPRODUCT(D404:D559,Z404:Z559))</f>
        <v>707787.95</v>
      </c>
      <c r="AA561" s="327">
        <f>IF(AA402="kw",SUMPRODUCT(N404:N559,O404:O559,AA404:AA559),SUMPRODUCT(D404:D559,AA404:AA559))</f>
        <v>3053.0062344360063</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6">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ht="15">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ht="15">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ht="15">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6">
        <f t="shared" ref="AM565:AM571" si="1018">SUM(Y565:AL565)</f>
        <v>0</v>
      </c>
    </row>
    <row r="566" spans="2:39" ht="15">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6">
        <f t="shared" si="1018"/>
        <v>0</v>
      </c>
    </row>
    <row r="567" spans="2:39" ht="15">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6">
        <f t="shared" si="1018"/>
        <v>0</v>
      </c>
    </row>
    <row r="568" spans="2:39" ht="15">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6">
        <f t="shared" si="1018"/>
        <v>0</v>
      </c>
    </row>
    <row r="569" spans="2:39" ht="15">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019">Y209*Y564</f>
        <v>0</v>
      </c>
      <c r="Z569" s="376">
        <f t="shared" si="1019"/>
        <v>0</v>
      </c>
      <c r="AA569" s="376">
        <f t="shared" si="1019"/>
        <v>0</v>
      </c>
      <c r="AB569" s="376">
        <f>AB209*AB564</f>
        <v>0</v>
      </c>
      <c r="AC569" s="376">
        <f t="shared" si="1019"/>
        <v>0</v>
      </c>
      <c r="AD569" s="376">
        <f t="shared" si="1019"/>
        <v>0</v>
      </c>
      <c r="AE569" s="376">
        <f t="shared" si="1019"/>
        <v>0</v>
      </c>
      <c r="AF569" s="376">
        <f t="shared" si="1019"/>
        <v>0</v>
      </c>
      <c r="AG569" s="376">
        <f t="shared" si="1019"/>
        <v>0</v>
      </c>
      <c r="AH569" s="376">
        <f t="shared" si="1019"/>
        <v>0</v>
      </c>
      <c r="AI569" s="376">
        <f t="shared" si="1019"/>
        <v>0</v>
      </c>
      <c r="AJ569" s="376">
        <f t="shared" si="1019"/>
        <v>0</v>
      </c>
      <c r="AK569" s="376">
        <f t="shared" si="1019"/>
        <v>0</v>
      </c>
      <c r="AL569" s="376">
        <f t="shared" si="1019"/>
        <v>0</v>
      </c>
      <c r="AM569" s="626">
        <f t="shared" si="1018"/>
        <v>0</v>
      </c>
    </row>
    <row r="570" spans="2:39" ht="15">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020">AA392*AA564</f>
        <v>0</v>
      </c>
      <c r="AB570" s="376">
        <f>AB392*AB564</f>
        <v>0</v>
      </c>
      <c r="AC570" s="376">
        <f t="shared" si="1020"/>
        <v>0</v>
      </c>
      <c r="AD570" s="376">
        <f t="shared" si="1020"/>
        <v>0</v>
      </c>
      <c r="AE570" s="376">
        <f t="shared" si="1020"/>
        <v>0</v>
      </c>
      <c r="AF570" s="376">
        <f t="shared" si="1020"/>
        <v>0</v>
      </c>
      <c r="AG570" s="376">
        <f t="shared" si="1020"/>
        <v>0</v>
      </c>
      <c r="AH570" s="376">
        <f t="shared" si="1020"/>
        <v>0</v>
      </c>
      <c r="AI570" s="376">
        <f t="shared" si="1020"/>
        <v>0</v>
      </c>
      <c r="AJ570" s="376">
        <f t="shared" si="1020"/>
        <v>0</v>
      </c>
      <c r="AK570" s="376">
        <f t="shared" si="1020"/>
        <v>0</v>
      </c>
      <c r="AL570" s="376">
        <f t="shared" si="1020"/>
        <v>0</v>
      </c>
      <c r="AM570" s="626">
        <f t="shared" si="1018"/>
        <v>0</v>
      </c>
    </row>
    <row r="571" spans="2:39" ht="15">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021">Z561*Z564</f>
        <v>0</v>
      </c>
      <c r="AA571" s="376">
        <f t="shared" si="1021"/>
        <v>0</v>
      </c>
      <c r="AB571" s="376">
        <f t="shared" si="1021"/>
        <v>0</v>
      </c>
      <c r="AC571" s="376">
        <f t="shared" si="1021"/>
        <v>0</v>
      </c>
      <c r="AD571" s="376">
        <f t="shared" si="1021"/>
        <v>0</v>
      </c>
      <c r="AE571" s="376">
        <f t="shared" si="1021"/>
        <v>0</v>
      </c>
      <c r="AF571" s="376">
        <f t="shared" si="1021"/>
        <v>0</v>
      </c>
      <c r="AG571" s="376">
        <f t="shared" si="1021"/>
        <v>0</v>
      </c>
      <c r="AH571" s="376">
        <f t="shared" si="1021"/>
        <v>0</v>
      </c>
      <c r="AI571" s="376">
        <f t="shared" si="1021"/>
        <v>0</v>
      </c>
      <c r="AJ571" s="376">
        <f t="shared" si="1021"/>
        <v>0</v>
      </c>
      <c r="AK571" s="376">
        <f t="shared" si="1021"/>
        <v>0</v>
      </c>
      <c r="AL571" s="376">
        <f t="shared" si="1021"/>
        <v>0</v>
      </c>
      <c r="AM571" s="626">
        <f t="shared" si="1018"/>
        <v>0</v>
      </c>
    </row>
    <row r="572" spans="2:39" ht="15.6">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022">SUM(AA565:AA571)</f>
        <v>0</v>
      </c>
      <c r="AB572" s="344">
        <f t="shared" si="1022"/>
        <v>0</v>
      </c>
      <c r="AC572" s="344">
        <f t="shared" si="1022"/>
        <v>0</v>
      </c>
      <c r="AD572" s="344">
        <f>SUM(AD565:AD571)</f>
        <v>0</v>
      </c>
      <c r="AE572" s="344">
        <f t="shared" si="1022"/>
        <v>0</v>
      </c>
      <c r="AF572" s="344">
        <f>SUM(AF565:AF571)</f>
        <v>0</v>
      </c>
      <c r="AG572" s="344">
        <f>SUM(AG565:AG571)</f>
        <v>0</v>
      </c>
      <c r="AH572" s="344">
        <f t="shared" ref="AH572:AL572" si="1023">SUM(AH565:AH571)</f>
        <v>0</v>
      </c>
      <c r="AI572" s="344">
        <f t="shared" si="1023"/>
        <v>0</v>
      </c>
      <c r="AJ572" s="344">
        <f>SUM(AJ565:AJ571)</f>
        <v>0</v>
      </c>
      <c r="AK572" s="344">
        <f t="shared" si="1023"/>
        <v>0</v>
      </c>
      <c r="AL572" s="344">
        <f t="shared" si="1023"/>
        <v>0</v>
      </c>
      <c r="AM572" s="405">
        <f>SUM(AM565:AM571)</f>
        <v>0</v>
      </c>
    </row>
    <row r="573" spans="2:39" ht="15.6">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024">Z562*Z564</f>
        <v>0</v>
      </c>
      <c r="AA573" s="345">
        <f t="shared" si="1024"/>
        <v>0</v>
      </c>
      <c r="AB573" s="345">
        <f t="shared" si="1024"/>
        <v>0</v>
      </c>
      <c r="AC573" s="345">
        <f t="shared" si="1024"/>
        <v>0</v>
      </c>
      <c r="AD573" s="345">
        <f>AD562*AD564</f>
        <v>0</v>
      </c>
      <c r="AE573" s="345">
        <f t="shared" si="1024"/>
        <v>0</v>
      </c>
      <c r="AF573" s="345">
        <f>AF562*AF564</f>
        <v>0</v>
      </c>
      <c r="AG573" s="345">
        <f t="shared" ref="AG573:AL573" si="1025">AG562*AG564</f>
        <v>0</v>
      </c>
      <c r="AH573" s="345">
        <f t="shared" si="1025"/>
        <v>0</v>
      </c>
      <c r="AI573" s="345">
        <f t="shared" si="1025"/>
        <v>0</v>
      </c>
      <c r="AJ573" s="345">
        <f>AJ562*AJ564</f>
        <v>0</v>
      </c>
      <c r="AK573" s="345">
        <f>AK562*AK564</f>
        <v>0</v>
      </c>
      <c r="AL573" s="345">
        <f t="shared" si="1025"/>
        <v>0</v>
      </c>
      <c r="AM573" s="405">
        <f>SUM(Y573:AL573)</f>
        <v>0</v>
      </c>
    </row>
    <row r="574" spans="2:39" ht="15.6">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ht="15">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ht="15">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891195</v>
      </c>
      <c r="Z576" s="289">
        <f>SUMPRODUCT(E404:E559,Z404:Z559)</f>
        <v>732110.87587695639</v>
      </c>
      <c r="AA576" s="289">
        <f>IF(AA402="kw",SUMPRODUCT($N$404:$N$559,$P$404:$P$559,AA404:AA559),SUMPRODUCT($E$404:$E$559,AA404:AA559))</f>
        <v>3330.5522557483705</v>
      </c>
      <c r="AB576" s="289">
        <f>IF(AB402="kw",SUMPRODUCT($N$404:$N$559,$P$404:$P$559,AB404:AB559),SUMPRODUCT($E$404:$E$559,AB404:AB559))</f>
        <v>0</v>
      </c>
      <c r="AC576" s="289">
        <f>IF(AC402="kw",SUMPRODUCT($N$404:$N$559,$P$404:$P$559,AC404:AC559),SUMPRODUCT($E$404:$E$559,AC404:AC559))</f>
        <v>0</v>
      </c>
      <c r="AD576" s="289">
        <f t="shared" ref="AD576:AL576" si="1026">IF(AD402="kw",SUMPRODUCT($N$404:$N$559,$P$404:$P$559,AD404:AD559),SUMPRODUCT($E$404:$E$559,AD404:AD559))</f>
        <v>0</v>
      </c>
      <c r="AE576" s="289">
        <f t="shared" si="1026"/>
        <v>0</v>
      </c>
      <c r="AF576" s="289">
        <f t="shared" si="1026"/>
        <v>0</v>
      </c>
      <c r="AG576" s="289">
        <f t="shared" si="1026"/>
        <v>0</v>
      </c>
      <c r="AH576" s="289">
        <f t="shared" si="1026"/>
        <v>0</v>
      </c>
      <c r="AI576" s="289">
        <f t="shared" si="1026"/>
        <v>0</v>
      </c>
      <c r="AJ576" s="289">
        <f t="shared" si="1026"/>
        <v>0</v>
      </c>
      <c r="AK576" s="289">
        <f t="shared" si="1026"/>
        <v>0</v>
      </c>
      <c r="AL576" s="289">
        <f t="shared" si="1026"/>
        <v>0</v>
      </c>
      <c r="AM576" s="335"/>
    </row>
    <row r="577" spans="1:39" ht="15">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891195</v>
      </c>
      <c r="Z577" s="289">
        <f>SUMPRODUCT(F404:F559,Z404:Z559)</f>
        <v>731778.87587695639</v>
      </c>
      <c r="AA577" s="289">
        <f t="shared" ref="AA577:AL577" si="1027">IF(AA402="kw",SUMPRODUCT($N$404:$N$559,$Q$404:$Q$559,AA404:AA559),SUMPRODUCT($F$404:$F$559,AA404:AA559))</f>
        <v>3330.5522557483705</v>
      </c>
      <c r="AB577" s="289">
        <f t="shared" si="1027"/>
        <v>0</v>
      </c>
      <c r="AC577" s="289">
        <f>IF(AC402="kw",SUMPRODUCT($N$404:$N$559,$Q$404:$Q$559,AC404:AC559),SUMPRODUCT($F$404:$F$559,AC404:AC559))</f>
        <v>0</v>
      </c>
      <c r="AD577" s="289">
        <f t="shared" si="1027"/>
        <v>0</v>
      </c>
      <c r="AE577" s="289">
        <f t="shared" si="1027"/>
        <v>0</v>
      </c>
      <c r="AF577" s="289">
        <f t="shared" si="1027"/>
        <v>0</v>
      </c>
      <c r="AG577" s="289">
        <f t="shared" si="1027"/>
        <v>0</v>
      </c>
      <c r="AH577" s="289">
        <f t="shared" si="1027"/>
        <v>0</v>
      </c>
      <c r="AI577" s="289">
        <f t="shared" si="1027"/>
        <v>0</v>
      </c>
      <c r="AJ577" s="289">
        <f t="shared" si="1027"/>
        <v>0</v>
      </c>
      <c r="AK577" s="289">
        <f t="shared" si="1027"/>
        <v>0</v>
      </c>
      <c r="AL577" s="289">
        <f t="shared" si="1027"/>
        <v>0</v>
      </c>
      <c r="AM577" s="335"/>
    </row>
    <row r="578" spans="1:39" ht="15">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891195</v>
      </c>
      <c r="Z578" s="324">
        <f>SUMPRODUCT(G404:G559,Z404:Z559)</f>
        <v>729869.87587695639</v>
      </c>
      <c r="AA578" s="324">
        <f t="shared" ref="AA578:AL578" si="1028">IF(AA402="kw",SUMPRODUCT($N$404:$N$559,$R$404:$R$559,AA404:AA559),SUMPRODUCT($G$404:$G$559,AA404:AA559))</f>
        <v>3330.5522557483705</v>
      </c>
      <c r="AB578" s="324">
        <f t="shared" si="1028"/>
        <v>0</v>
      </c>
      <c r="AC578" s="324">
        <f>IF(AC402="kw",SUMPRODUCT($N$404:$N$559,$R$404:$R$559,AC404:AC559),SUMPRODUCT($G$404:$G$559,AC404:AC559))</f>
        <v>0</v>
      </c>
      <c r="AD578" s="324">
        <f t="shared" si="1028"/>
        <v>0</v>
      </c>
      <c r="AE578" s="324">
        <f t="shared" si="1028"/>
        <v>0</v>
      </c>
      <c r="AF578" s="324">
        <f t="shared" si="1028"/>
        <v>0</v>
      </c>
      <c r="AG578" s="324">
        <f t="shared" si="1028"/>
        <v>0</v>
      </c>
      <c r="AH578" s="324">
        <f t="shared" si="1028"/>
        <v>0</v>
      </c>
      <c r="AI578" s="324">
        <f t="shared" si="1028"/>
        <v>0</v>
      </c>
      <c r="AJ578" s="324">
        <f t="shared" si="1028"/>
        <v>0</v>
      </c>
      <c r="AK578" s="324">
        <f t="shared" si="1028"/>
        <v>0</v>
      </c>
      <c r="AL578" s="324">
        <f t="shared" si="1028"/>
        <v>0</v>
      </c>
      <c r="AM578" s="384"/>
    </row>
    <row r="579" spans="1:39" ht="22.5" customHeight="1">
      <c r="B579" s="366" t="s">
        <v>584</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6">
      <c r="B582" s="278" t="s">
        <v>309</v>
      </c>
      <c r="C582" s="279"/>
      <c r="D582" s="587" t="s">
        <v>525</v>
      </c>
      <c r="E582" s="251"/>
      <c r="F582" s="587"/>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47" t="s">
        <v>211</v>
      </c>
      <c r="C583" s="849" t="s">
        <v>33</v>
      </c>
      <c r="D583" s="282" t="s">
        <v>421</v>
      </c>
      <c r="E583" s="851" t="s">
        <v>209</v>
      </c>
      <c r="F583" s="852"/>
      <c r="G583" s="852"/>
      <c r="H583" s="852"/>
      <c r="I583" s="852"/>
      <c r="J583" s="852"/>
      <c r="K583" s="852"/>
      <c r="L583" s="852"/>
      <c r="M583" s="853"/>
      <c r="N583" s="857" t="s">
        <v>213</v>
      </c>
      <c r="O583" s="282" t="s">
        <v>422</v>
      </c>
      <c r="P583" s="851" t="s">
        <v>212</v>
      </c>
      <c r="Q583" s="852"/>
      <c r="R583" s="852"/>
      <c r="S583" s="852"/>
      <c r="T583" s="852"/>
      <c r="U583" s="852"/>
      <c r="V583" s="852"/>
      <c r="W583" s="852"/>
      <c r="X583" s="853"/>
      <c r="Y583" s="854" t="s">
        <v>243</v>
      </c>
      <c r="Z583" s="855"/>
      <c r="AA583" s="855"/>
      <c r="AB583" s="855"/>
      <c r="AC583" s="855"/>
      <c r="AD583" s="855"/>
      <c r="AE583" s="855"/>
      <c r="AF583" s="855"/>
      <c r="AG583" s="855"/>
      <c r="AH583" s="855"/>
      <c r="AI583" s="855"/>
      <c r="AJ583" s="855"/>
      <c r="AK583" s="855"/>
      <c r="AL583" s="855"/>
      <c r="AM583" s="856"/>
    </row>
    <row r="584" spans="1:39" ht="68.25" customHeight="1">
      <c r="B584" s="848"/>
      <c r="C584" s="850"/>
      <c r="D584" s="283">
        <v>2018</v>
      </c>
      <c r="E584" s="283">
        <v>2019</v>
      </c>
      <c r="F584" s="283">
        <v>2020</v>
      </c>
      <c r="G584" s="283">
        <v>2021</v>
      </c>
      <c r="H584" s="283">
        <v>2022</v>
      </c>
      <c r="I584" s="283">
        <v>2023</v>
      </c>
      <c r="J584" s="283">
        <v>2024</v>
      </c>
      <c r="K584" s="283">
        <v>2025</v>
      </c>
      <c r="L584" s="283">
        <v>2026</v>
      </c>
      <c r="M584" s="283">
        <v>2027</v>
      </c>
      <c r="N584" s="858"/>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General Service &lt; 50 kW</v>
      </c>
      <c r="AA584" s="283" t="str">
        <f>'1.  LRAMVA Summary'!F52</f>
        <v>General Service 50 to 2999 kW</v>
      </c>
      <c r="AB584" s="283" t="str">
        <f>'1.  LRAMVA Summary'!G52</f>
        <v>General Service 3000-4999 kW</v>
      </c>
      <c r="AC584" s="283" t="str">
        <f>'1.  LRAMVA Summary'!H52</f>
        <v>Unmetered Scattered Load</v>
      </c>
      <c r="AD584" s="283" t="str">
        <f>'1.  LRAMVA Summary'!I52</f>
        <v>Sentinel Lighting</v>
      </c>
      <c r="AE584" s="283" t="str">
        <f>'1.  LRAMVA Summary'!J52</f>
        <v xml:space="preserve">Street Lighting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29"/>
      <c r="B585" s="515"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kWh</v>
      </c>
      <c r="AD585" s="289" t="str">
        <f>'1.  LRAMVA Summary'!I53</f>
        <v>kW</v>
      </c>
      <c r="AE585" s="289" t="str">
        <f>'1.  LRAMVA Summary'!J53</f>
        <v>kW</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6" outlineLevel="1">
      <c r="A586" s="529"/>
      <c r="B586" s="501"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ht="15" outlineLevel="1">
      <c r="A587" s="529">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ht="15" outlineLevel="1">
      <c r="A588" s="529"/>
      <c r="B588" s="292" t="s">
        <v>310</v>
      </c>
      <c r="C588" s="289" t="s">
        <v>163</v>
      </c>
      <c r="D588" s="293"/>
      <c r="E588" s="293"/>
      <c r="F588" s="293"/>
      <c r="G588" s="293"/>
      <c r="H588" s="293"/>
      <c r="I588" s="293"/>
      <c r="J588" s="293"/>
      <c r="K588" s="293"/>
      <c r="L588" s="293"/>
      <c r="M588" s="293"/>
      <c r="N588" s="465"/>
      <c r="O588" s="293"/>
      <c r="P588" s="293"/>
      <c r="Q588" s="293"/>
      <c r="R588" s="293"/>
      <c r="S588" s="293"/>
      <c r="T588" s="293"/>
      <c r="U588" s="293"/>
      <c r="V588" s="293"/>
      <c r="W588" s="293"/>
      <c r="X588" s="293"/>
      <c r="Y588" s="409">
        <f>Y587</f>
        <v>0</v>
      </c>
      <c r="Z588" s="409">
        <f t="shared" ref="Z588" si="1029">Z587</f>
        <v>0</v>
      </c>
      <c r="AA588" s="409">
        <f t="shared" ref="AA588" si="1030">AA587</f>
        <v>0</v>
      </c>
      <c r="AB588" s="409">
        <f t="shared" ref="AB588" si="1031">AB587</f>
        <v>0</v>
      </c>
      <c r="AC588" s="409">
        <f t="shared" ref="AC588" si="1032">AC587</f>
        <v>0</v>
      </c>
      <c r="AD588" s="409">
        <f t="shared" ref="AD588" si="1033">AD587</f>
        <v>0</v>
      </c>
      <c r="AE588" s="409">
        <f t="shared" ref="AE588" si="1034">AE587</f>
        <v>0</v>
      </c>
      <c r="AF588" s="409">
        <f t="shared" ref="AF588" si="1035">AF587</f>
        <v>0</v>
      </c>
      <c r="AG588" s="409">
        <f t="shared" ref="AG588" si="1036">AG587</f>
        <v>0</v>
      </c>
      <c r="AH588" s="409">
        <f t="shared" ref="AH588" si="1037">AH587</f>
        <v>0</v>
      </c>
      <c r="AI588" s="409">
        <f t="shared" ref="AI588" si="1038">AI587</f>
        <v>0</v>
      </c>
      <c r="AJ588" s="409">
        <f t="shared" ref="AJ588" si="1039">AJ587</f>
        <v>0</v>
      </c>
      <c r="AK588" s="409">
        <f t="shared" ref="AK588" si="1040">AK587</f>
        <v>0</v>
      </c>
      <c r="AL588" s="409">
        <f t="shared" ref="AL588" si="1041">AL587</f>
        <v>0</v>
      </c>
      <c r="AM588" s="295"/>
    </row>
    <row r="589" spans="1:39" ht="15.6" outlineLevel="1">
      <c r="A589" s="529"/>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ht="15" outlineLevel="1">
      <c r="A590" s="529">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ht="15" outlineLevel="1">
      <c r="A591" s="529"/>
      <c r="B591" s="292" t="s">
        <v>310</v>
      </c>
      <c r="C591" s="289" t="s">
        <v>163</v>
      </c>
      <c r="D591" s="293"/>
      <c r="E591" s="293"/>
      <c r="F591" s="293"/>
      <c r="G591" s="293"/>
      <c r="H591" s="293"/>
      <c r="I591" s="293"/>
      <c r="J591" s="293"/>
      <c r="K591" s="293"/>
      <c r="L591" s="293"/>
      <c r="M591" s="293"/>
      <c r="N591" s="465"/>
      <c r="O591" s="293"/>
      <c r="P591" s="293"/>
      <c r="Q591" s="293"/>
      <c r="R591" s="293"/>
      <c r="S591" s="293"/>
      <c r="T591" s="293"/>
      <c r="U591" s="293"/>
      <c r="V591" s="293"/>
      <c r="W591" s="293"/>
      <c r="X591" s="293"/>
      <c r="Y591" s="409">
        <f>Y590</f>
        <v>0</v>
      </c>
      <c r="Z591" s="409">
        <f t="shared" ref="Z591" si="1042">Z590</f>
        <v>0</v>
      </c>
      <c r="AA591" s="409">
        <f t="shared" ref="AA591" si="1043">AA590</f>
        <v>0</v>
      </c>
      <c r="AB591" s="409">
        <f t="shared" ref="AB591" si="1044">AB590</f>
        <v>0</v>
      </c>
      <c r="AC591" s="409">
        <f t="shared" ref="AC591" si="1045">AC590</f>
        <v>0</v>
      </c>
      <c r="AD591" s="409">
        <f t="shared" ref="AD591" si="1046">AD590</f>
        <v>0</v>
      </c>
      <c r="AE591" s="409">
        <f t="shared" ref="AE591" si="1047">AE590</f>
        <v>0</v>
      </c>
      <c r="AF591" s="409">
        <f t="shared" ref="AF591" si="1048">AF590</f>
        <v>0</v>
      </c>
      <c r="AG591" s="409">
        <f t="shared" ref="AG591" si="1049">AG590</f>
        <v>0</v>
      </c>
      <c r="AH591" s="409">
        <f t="shared" ref="AH591" si="1050">AH590</f>
        <v>0</v>
      </c>
      <c r="AI591" s="409">
        <f t="shared" ref="AI591" si="1051">AI590</f>
        <v>0</v>
      </c>
      <c r="AJ591" s="409">
        <f t="shared" ref="AJ591" si="1052">AJ590</f>
        <v>0</v>
      </c>
      <c r="AK591" s="409">
        <f t="shared" ref="AK591" si="1053">AK590</f>
        <v>0</v>
      </c>
      <c r="AL591" s="409">
        <f t="shared" ref="AL591" si="1054">AL590</f>
        <v>0</v>
      </c>
      <c r="AM591" s="295"/>
    </row>
    <row r="592" spans="1:39" ht="15.6" outlineLevel="1">
      <c r="A592" s="529"/>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ht="15" outlineLevel="1">
      <c r="A593" s="529">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ht="15" outlineLevel="1">
      <c r="A594" s="529"/>
      <c r="B594" s="292" t="s">
        <v>310</v>
      </c>
      <c r="C594" s="289" t="s">
        <v>163</v>
      </c>
      <c r="D594" s="293"/>
      <c r="E594" s="293"/>
      <c r="F594" s="293"/>
      <c r="G594" s="293"/>
      <c r="H594" s="293"/>
      <c r="I594" s="293"/>
      <c r="J594" s="293"/>
      <c r="K594" s="293"/>
      <c r="L594" s="293"/>
      <c r="M594" s="293"/>
      <c r="N594" s="465"/>
      <c r="O594" s="293"/>
      <c r="P594" s="293"/>
      <c r="Q594" s="293"/>
      <c r="R594" s="293"/>
      <c r="S594" s="293"/>
      <c r="T594" s="293"/>
      <c r="U594" s="293"/>
      <c r="V594" s="293"/>
      <c r="W594" s="293"/>
      <c r="X594" s="293"/>
      <c r="Y594" s="409">
        <f>Y593</f>
        <v>0</v>
      </c>
      <c r="Z594" s="409">
        <f t="shared" ref="Z594" si="1055">Z593</f>
        <v>0</v>
      </c>
      <c r="AA594" s="409">
        <f t="shared" ref="AA594" si="1056">AA593</f>
        <v>0</v>
      </c>
      <c r="AB594" s="409">
        <f t="shared" ref="AB594" si="1057">AB593</f>
        <v>0</v>
      </c>
      <c r="AC594" s="409">
        <f t="shared" ref="AC594" si="1058">AC593</f>
        <v>0</v>
      </c>
      <c r="AD594" s="409">
        <f t="shared" ref="AD594" si="1059">AD593</f>
        <v>0</v>
      </c>
      <c r="AE594" s="409">
        <f t="shared" ref="AE594" si="1060">AE593</f>
        <v>0</v>
      </c>
      <c r="AF594" s="409">
        <f t="shared" ref="AF594" si="1061">AF593</f>
        <v>0</v>
      </c>
      <c r="AG594" s="409">
        <f t="shared" ref="AG594" si="1062">AG593</f>
        <v>0</v>
      </c>
      <c r="AH594" s="409">
        <f t="shared" ref="AH594" si="1063">AH593</f>
        <v>0</v>
      </c>
      <c r="AI594" s="409">
        <f t="shared" ref="AI594" si="1064">AI593</f>
        <v>0</v>
      </c>
      <c r="AJ594" s="409">
        <f t="shared" ref="AJ594" si="1065">AJ593</f>
        <v>0</v>
      </c>
      <c r="AK594" s="409">
        <f t="shared" ref="AK594" si="1066">AK593</f>
        <v>0</v>
      </c>
      <c r="AL594" s="409">
        <f t="shared" ref="AL594" si="1067">AL593</f>
        <v>0</v>
      </c>
      <c r="AM594" s="295"/>
    </row>
    <row r="595" spans="1:39" ht="15" outlineLevel="1">
      <c r="A595" s="529"/>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ht="15" outlineLevel="1">
      <c r="A596" s="529">
        <v>4</v>
      </c>
      <c r="B596" s="517" t="s">
        <v>674</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ht="15" outlineLevel="1">
      <c r="A597" s="529"/>
      <c r="B597" s="292" t="s">
        <v>310</v>
      </c>
      <c r="C597" s="289" t="s">
        <v>163</v>
      </c>
      <c r="D597" s="293"/>
      <c r="E597" s="293"/>
      <c r="F597" s="293"/>
      <c r="G597" s="293"/>
      <c r="H597" s="293"/>
      <c r="I597" s="293"/>
      <c r="J597" s="293"/>
      <c r="K597" s="293"/>
      <c r="L597" s="293"/>
      <c r="M597" s="293"/>
      <c r="N597" s="465"/>
      <c r="O597" s="293"/>
      <c r="P597" s="293"/>
      <c r="Q597" s="293"/>
      <c r="R597" s="293"/>
      <c r="S597" s="293"/>
      <c r="T597" s="293"/>
      <c r="U597" s="293"/>
      <c r="V597" s="293"/>
      <c r="W597" s="293"/>
      <c r="X597" s="293"/>
      <c r="Y597" s="409">
        <f>Y596</f>
        <v>0</v>
      </c>
      <c r="Z597" s="409">
        <f t="shared" ref="Z597" si="1068">Z596</f>
        <v>0</v>
      </c>
      <c r="AA597" s="409">
        <f t="shared" ref="AA597" si="1069">AA596</f>
        <v>0</v>
      </c>
      <c r="AB597" s="409">
        <f t="shared" ref="AB597" si="1070">AB596</f>
        <v>0</v>
      </c>
      <c r="AC597" s="409">
        <f t="shared" ref="AC597" si="1071">AC596</f>
        <v>0</v>
      </c>
      <c r="AD597" s="409">
        <f t="shared" ref="AD597" si="1072">AD596</f>
        <v>0</v>
      </c>
      <c r="AE597" s="409">
        <f t="shared" ref="AE597" si="1073">AE596</f>
        <v>0</v>
      </c>
      <c r="AF597" s="409">
        <f t="shared" ref="AF597" si="1074">AF596</f>
        <v>0</v>
      </c>
      <c r="AG597" s="409">
        <f t="shared" ref="AG597" si="1075">AG596</f>
        <v>0</v>
      </c>
      <c r="AH597" s="409">
        <f t="shared" ref="AH597" si="1076">AH596</f>
        <v>0</v>
      </c>
      <c r="AI597" s="409">
        <f t="shared" ref="AI597" si="1077">AI596</f>
        <v>0</v>
      </c>
      <c r="AJ597" s="409">
        <f t="shared" ref="AJ597" si="1078">AJ596</f>
        <v>0</v>
      </c>
      <c r="AK597" s="409">
        <f t="shared" ref="AK597" si="1079">AK596</f>
        <v>0</v>
      </c>
      <c r="AL597" s="409">
        <f t="shared" ref="AL597" si="1080">AL596</f>
        <v>0</v>
      </c>
      <c r="AM597" s="295"/>
    </row>
    <row r="598" spans="1:39" ht="15" outlineLevel="1">
      <c r="A598" s="529"/>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29">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ht="15" outlineLevel="1">
      <c r="A600" s="529"/>
      <c r="B600" s="292" t="s">
        <v>310</v>
      </c>
      <c r="C600" s="289" t="s">
        <v>163</v>
      </c>
      <c r="D600" s="293"/>
      <c r="E600" s="293"/>
      <c r="F600" s="293"/>
      <c r="G600" s="293"/>
      <c r="H600" s="293"/>
      <c r="I600" s="293"/>
      <c r="J600" s="293"/>
      <c r="K600" s="293"/>
      <c r="L600" s="293"/>
      <c r="M600" s="293"/>
      <c r="N600" s="465"/>
      <c r="O600" s="293"/>
      <c r="P600" s="293"/>
      <c r="Q600" s="293"/>
      <c r="R600" s="293"/>
      <c r="S600" s="293"/>
      <c r="T600" s="293"/>
      <c r="U600" s="293"/>
      <c r="V600" s="293"/>
      <c r="W600" s="293"/>
      <c r="X600" s="293"/>
      <c r="Y600" s="409">
        <f>Y599</f>
        <v>0</v>
      </c>
      <c r="Z600" s="409">
        <f t="shared" ref="Z600" si="1081">Z599</f>
        <v>0</v>
      </c>
      <c r="AA600" s="409">
        <f t="shared" ref="AA600" si="1082">AA599</f>
        <v>0</v>
      </c>
      <c r="AB600" s="409">
        <f t="shared" ref="AB600" si="1083">AB599</f>
        <v>0</v>
      </c>
      <c r="AC600" s="409">
        <f t="shared" ref="AC600" si="1084">AC599</f>
        <v>0</v>
      </c>
      <c r="AD600" s="409">
        <f t="shared" ref="AD600" si="1085">AD599</f>
        <v>0</v>
      </c>
      <c r="AE600" s="409">
        <f t="shared" ref="AE600" si="1086">AE599</f>
        <v>0</v>
      </c>
      <c r="AF600" s="409">
        <f t="shared" ref="AF600" si="1087">AF599</f>
        <v>0</v>
      </c>
      <c r="AG600" s="409">
        <f t="shared" ref="AG600" si="1088">AG599</f>
        <v>0</v>
      </c>
      <c r="AH600" s="409">
        <f t="shared" ref="AH600" si="1089">AH599</f>
        <v>0</v>
      </c>
      <c r="AI600" s="409">
        <f t="shared" ref="AI600" si="1090">AI599</f>
        <v>0</v>
      </c>
      <c r="AJ600" s="409">
        <f t="shared" ref="AJ600" si="1091">AJ599</f>
        <v>0</v>
      </c>
      <c r="AK600" s="409">
        <f t="shared" ref="AK600" si="1092">AK599</f>
        <v>0</v>
      </c>
      <c r="AL600" s="409">
        <f t="shared" ref="AL600" si="1093">AL599</f>
        <v>0</v>
      </c>
      <c r="AM600" s="295"/>
    </row>
    <row r="601" spans="1:39" ht="15" outlineLevel="1">
      <c r="A601" s="529"/>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6" outlineLevel="1">
      <c r="A602" s="529"/>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ht="15" outlineLevel="1">
      <c r="A603" s="529">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ht="15" outlineLevel="1">
      <c r="A604" s="529"/>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094">Z603</f>
        <v>0</v>
      </c>
      <c r="AA604" s="409">
        <f t="shared" ref="AA604" si="1095">AA603</f>
        <v>0</v>
      </c>
      <c r="AB604" s="409">
        <f t="shared" ref="AB604" si="1096">AB603</f>
        <v>0</v>
      </c>
      <c r="AC604" s="409">
        <f t="shared" ref="AC604" si="1097">AC603</f>
        <v>0</v>
      </c>
      <c r="AD604" s="409">
        <f t="shared" ref="AD604" si="1098">AD603</f>
        <v>0</v>
      </c>
      <c r="AE604" s="409">
        <f t="shared" ref="AE604" si="1099">AE603</f>
        <v>0</v>
      </c>
      <c r="AF604" s="409">
        <f t="shared" ref="AF604" si="1100">AF603</f>
        <v>0</v>
      </c>
      <c r="AG604" s="409">
        <f t="shared" ref="AG604" si="1101">AG603</f>
        <v>0</v>
      </c>
      <c r="AH604" s="409">
        <f t="shared" ref="AH604" si="1102">AH603</f>
        <v>0</v>
      </c>
      <c r="AI604" s="409">
        <f t="shared" ref="AI604" si="1103">AI603</f>
        <v>0</v>
      </c>
      <c r="AJ604" s="409">
        <f t="shared" ref="AJ604" si="1104">AJ603</f>
        <v>0</v>
      </c>
      <c r="AK604" s="409">
        <f t="shared" ref="AK604" si="1105">AK603</f>
        <v>0</v>
      </c>
      <c r="AL604" s="409">
        <f t="shared" ref="AL604" si="1106">AL603</f>
        <v>0</v>
      </c>
      <c r="AM604" s="309"/>
    </row>
    <row r="605" spans="1:39" ht="15" outlineLevel="1">
      <c r="A605" s="529"/>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29">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ht="15" outlineLevel="1">
      <c r="A607" s="529"/>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107">Z606</f>
        <v>0</v>
      </c>
      <c r="AA607" s="409">
        <f t="shared" ref="AA607" si="1108">AA606</f>
        <v>0</v>
      </c>
      <c r="AB607" s="409">
        <f t="shared" ref="AB607" si="1109">AB606</f>
        <v>0</v>
      </c>
      <c r="AC607" s="409">
        <f t="shared" ref="AC607" si="1110">AC606</f>
        <v>0</v>
      </c>
      <c r="AD607" s="409">
        <f t="shared" ref="AD607" si="1111">AD606</f>
        <v>0</v>
      </c>
      <c r="AE607" s="409">
        <f t="shared" ref="AE607" si="1112">AE606</f>
        <v>0</v>
      </c>
      <c r="AF607" s="409">
        <f t="shared" ref="AF607" si="1113">AF606</f>
        <v>0</v>
      </c>
      <c r="AG607" s="409">
        <f t="shared" ref="AG607" si="1114">AG606</f>
        <v>0</v>
      </c>
      <c r="AH607" s="409">
        <f t="shared" ref="AH607" si="1115">AH606</f>
        <v>0</v>
      </c>
      <c r="AI607" s="409">
        <f t="shared" ref="AI607" si="1116">AI606</f>
        <v>0</v>
      </c>
      <c r="AJ607" s="409">
        <f t="shared" ref="AJ607" si="1117">AJ606</f>
        <v>0</v>
      </c>
      <c r="AK607" s="409">
        <f t="shared" ref="AK607" si="1118">AK606</f>
        <v>0</v>
      </c>
      <c r="AL607" s="409">
        <f t="shared" ref="AL607" si="1119">AL606</f>
        <v>0</v>
      </c>
      <c r="AM607" s="309"/>
    </row>
    <row r="608" spans="1:39" ht="15" outlineLevel="1">
      <c r="A608" s="529"/>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29">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ht="15" outlineLevel="1">
      <c r="A610" s="529"/>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120">Z609</f>
        <v>0</v>
      </c>
      <c r="AA610" s="409">
        <f t="shared" ref="AA610" si="1121">AA609</f>
        <v>0</v>
      </c>
      <c r="AB610" s="409">
        <f t="shared" ref="AB610" si="1122">AB609</f>
        <v>0</v>
      </c>
      <c r="AC610" s="409">
        <f t="shared" ref="AC610" si="1123">AC609</f>
        <v>0</v>
      </c>
      <c r="AD610" s="409">
        <f t="shared" ref="AD610" si="1124">AD609</f>
        <v>0</v>
      </c>
      <c r="AE610" s="409">
        <f t="shared" ref="AE610" si="1125">AE609</f>
        <v>0</v>
      </c>
      <c r="AF610" s="409">
        <f t="shared" ref="AF610" si="1126">AF609</f>
        <v>0</v>
      </c>
      <c r="AG610" s="409">
        <f t="shared" ref="AG610" si="1127">AG609</f>
        <v>0</v>
      </c>
      <c r="AH610" s="409">
        <f t="shared" ref="AH610" si="1128">AH609</f>
        <v>0</v>
      </c>
      <c r="AI610" s="409">
        <f t="shared" ref="AI610" si="1129">AI609</f>
        <v>0</v>
      </c>
      <c r="AJ610" s="409">
        <f t="shared" ref="AJ610" si="1130">AJ609</f>
        <v>0</v>
      </c>
      <c r="AK610" s="409">
        <f t="shared" ref="AK610" si="1131">AK609</f>
        <v>0</v>
      </c>
      <c r="AL610" s="409">
        <f t="shared" ref="AL610" si="1132">AL609</f>
        <v>0</v>
      </c>
      <c r="AM610" s="309"/>
    </row>
    <row r="611" spans="1:39" ht="15" outlineLevel="1">
      <c r="A611" s="529"/>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29">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ht="15" outlineLevel="1">
      <c r="A613" s="529"/>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133">Z612</f>
        <v>0</v>
      </c>
      <c r="AA613" s="409">
        <f t="shared" ref="AA613" si="1134">AA612</f>
        <v>0</v>
      </c>
      <c r="AB613" s="409">
        <f t="shared" ref="AB613" si="1135">AB612</f>
        <v>0</v>
      </c>
      <c r="AC613" s="409">
        <f t="shared" ref="AC613" si="1136">AC612</f>
        <v>0</v>
      </c>
      <c r="AD613" s="409">
        <f t="shared" ref="AD613" si="1137">AD612</f>
        <v>0</v>
      </c>
      <c r="AE613" s="409">
        <f t="shared" ref="AE613" si="1138">AE612</f>
        <v>0</v>
      </c>
      <c r="AF613" s="409">
        <f t="shared" ref="AF613" si="1139">AF612</f>
        <v>0</v>
      </c>
      <c r="AG613" s="409">
        <f t="shared" ref="AG613" si="1140">AG612</f>
        <v>0</v>
      </c>
      <c r="AH613" s="409">
        <f t="shared" ref="AH613" si="1141">AH612</f>
        <v>0</v>
      </c>
      <c r="AI613" s="409">
        <f t="shared" ref="AI613" si="1142">AI612</f>
        <v>0</v>
      </c>
      <c r="AJ613" s="409">
        <f t="shared" ref="AJ613" si="1143">AJ612</f>
        <v>0</v>
      </c>
      <c r="AK613" s="409">
        <f t="shared" ref="AK613" si="1144">AK612</f>
        <v>0</v>
      </c>
      <c r="AL613" s="409">
        <f t="shared" ref="AL613" si="1145">AL612</f>
        <v>0</v>
      </c>
      <c r="AM613" s="309"/>
    </row>
    <row r="614" spans="1:39" ht="15" outlineLevel="1">
      <c r="A614" s="529"/>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29">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ht="15" outlineLevel="1">
      <c r="A616" s="529"/>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146">Z615</f>
        <v>0</v>
      </c>
      <c r="AA616" s="409">
        <f t="shared" ref="AA616" si="1147">AA615</f>
        <v>0</v>
      </c>
      <c r="AB616" s="409">
        <f t="shared" ref="AB616" si="1148">AB615</f>
        <v>0</v>
      </c>
      <c r="AC616" s="409">
        <f t="shared" ref="AC616" si="1149">AC615</f>
        <v>0</v>
      </c>
      <c r="AD616" s="409">
        <f t="shared" ref="AD616" si="1150">AD615</f>
        <v>0</v>
      </c>
      <c r="AE616" s="409">
        <f t="shared" ref="AE616" si="1151">AE615</f>
        <v>0</v>
      </c>
      <c r="AF616" s="409">
        <f t="shared" ref="AF616" si="1152">AF615</f>
        <v>0</v>
      </c>
      <c r="AG616" s="409">
        <f t="shared" ref="AG616" si="1153">AG615</f>
        <v>0</v>
      </c>
      <c r="AH616" s="409">
        <f t="shared" ref="AH616" si="1154">AH615</f>
        <v>0</v>
      </c>
      <c r="AI616" s="409">
        <f t="shared" ref="AI616" si="1155">AI615</f>
        <v>0</v>
      </c>
      <c r="AJ616" s="409">
        <f t="shared" ref="AJ616" si="1156">AJ615</f>
        <v>0</v>
      </c>
      <c r="AK616" s="409">
        <f t="shared" ref="AK616" si="1157">AK615</f>
        <v>0</v>
      </c>
      <c r="AL616" s="409">
        <f t="shared" ref="AL616" si="1158">AL615</f>
        <v>0</v>
      </c>
      <c r="AM616" s="309"/>
    </row>
    <row r="617" spans="1:39" ht="15" outlineLevel="1">
      <c r="A617" s="529"/>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6" outlineLevel="1">
      <c r="A618" s="529"/>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29">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ht="15" outlineLevel="1">
      <c r="A620" s="529"/>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159">Z619</f>
        <v>0</v>
      </c>
      <c r="AA620" s="409">
        <f t="shared" ref="AA620" si="1160">AA619</f>
        <v>0</v>
      </c>
      <c r="AB620" s="409">
        <f t="shared" ref="AB620" si="1161">AB619</f>
        <v>0</v>
      </c>
      <c r="AC620" s="409">
        <f t="shared" ref="AC620" si="1162">AC619</f>
        <v>0</v>
      </c>
      <c r="AD620" s="409">
        <f t="shared" ref="AD620" si="1163">AD619</f>
        <v>0</v>
      </c>
      <c r="AE620" s="409">
        <f t="shared" ref="AE620" si="1164">AE619</f>
        <v>0</v>
      </c>
      <c r="AF620" s="409">
        <f t="shared" ref="AF620" si="1165">AF619</f>
        <v>0</v>
      </c>
      <c r="AG620" s="409">
        <f t="shared" ref="AG620" si="1166">AG619</f>
        <v>0</v>
      </c>
      <c r="AH620" s="409">
        <f t="shared" ref="AH620" si="1167">AH619</f>
        <v>0</v>
      </c>
      <c r="AI620" s="409">
        <f t="shared" ref="AI620" si="1168">AI619</f>
        <v>0</v>
      </c>
      <c r="AJ620" s="409">
        <f t="shared" ref="AJ620" si="1169">AJ619</f>
        <v>0</v>
      </c>
      <c r="AK620" s="409">
        <f t="shared" ref="AK620" si="1170">AK619</f>
        <v>0</v>
      </c>
      <c r="AL620" s="409">
        <f t="shared" ref="AL620" si="1171">AL619</f>
        <v>0</v>
      </c>
      <c r="AM620" s="295"/>
    </row>
    <row r="621" spans="1:39" ht="15" outlineLevel="1">
      <c r="A621" s="529"/>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30" outlineLevel="1">
      <c r="A622" s="529">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ht="15" outlineLevel="1">
      <c r="A623" s="529"/>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172">Z622</f>
        <v>0</v>
      </c>
      <c r="AA623" s="409">
        <f t="shared" ref="AA623" si="1173">AA622</f>
        <v>0</v>
      </c>
      <c r="AB623" s="409">
        <f t="shared" ref="AB623" si="1174">AB622</f>
        <v>0</v>
      </c>
      <c r="AC623" s="409">
        <f t="shared" ref="AC623" si="1175">AC622</f>
        <v>0</v>
      </c>
      <c r="AD623" s="409">
        <f t="shared" ref="AD623" si="1176">AD622</f>
        <v>0</v>
      </c>
      <c r="AE623" s="409">
        <f t="shared" ref="AE623" si="1177">AE622</f>
        <v>0</v>
      </c>
      <c r="AF623" s="409">
        <f t="shared" ref="AF623" si="1178">AF622</f>
        <v>0</v>
      </c>
      <c r="AG623" s="409">
        <f t="shared" ref="AG623" si="1179">AG622</f>
        <v>0</v>
      </c>
      <c r="AH623" s="409">
        <f t="shared" ref="AH623" si="1180">AH622</f>
        <v>0</v>
      </c>
      <c r="AI623" s="409">
        <f t="shared" ref="AI623" si="1181">AI622</f>
        <v>0</v>
      </c>
      <c r="AJ623" s="409">
        <f t="shared" ref="AJ623" si="1182">AJ622</f>
        <v>0</v>
      </c>
      <c r="AK623" s="409">
        <f t="shared" ref="AK623" si="1183">AK622</f>
        <v>0</v>
      </c>
      <c r="AL623" s="409">
        <f t="shared" ref="AL623" si="1184">AL622</f>
        <v>0</v>
      </c>
      <c r="AM623" s="295"/>
    </row>
    <row r="624" spans="1:39" ht="15" outlineLevel="1">
      <c r="A624" s="529"/>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29">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ht="15" outlineLevel="1">
      <c r="A626" s="529"/>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185">Z625</f>
        <v>0</v>
      </c>
      <c r="AA626" s="409">
        <f t="shared" ref="AA626" si="1186">AA625</f>
        <v>0</v>
      </c>
      <c r="AB626" s="409">
        <f t="shared" ref="AB626" si="1187">AB625</f>
        <v>0</v>
      </c>
      <c r="AC626" s="409">
        <f t="shared" ref="AC626" si="1188">AC625</f>
        <v>0</v>
      </c>
      <c r="AD626" s="409">
        <f t="shared" ref="AD626" si="1189">AD625</f>
        <v>0</v>
      </c>
      <c r="AE626" s="409">
        <f t="shared" ref="AE626" si="1190">AE625</f>
        <v>0</v>
      </c>
      <c r="AF626" s="409">
        <f t="shared" ref="AF626" si="1191">AF625</f>
        <v>0</v>
      </c>
      <c r="AG626" s="409">
        <f t="shared" ref="AG626" si="1192">AG625</f>
        <v>0</v>
      </c>
      <c r="AH626" s="409">
        <f t="shared" ref="AH626" si="1193">AH625</f>
        <v>0</v>
      </c>
      <c r="AI626" s="409">
        <f t="shared" ref="AI626" si="1194">AI625</f>
        <v>0</v>
      </c>
      <c r="AJ626" s="409">
        <f t="shared" ref="AJ626" si="1195">AJ625</f>
        <v>0</v>
      </c>
      <c r="AK626" s="409">
        <f t="shared" ref="AK626" si="1196">AK625</f>
        <v>0</v>
      </c>
      <c r="AL626" s="409">
        <f t="shared" ref="AL626" si="1197">AL625</f>
        <v>0</v>
      </c>
      <c r="AM626" s="304"/>
    </row>
    <row r="627" spans="1:40" ht="15" outlineLevel="1">
      <c r="A627" s="529"/>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6" outlineLevel="1">
      <c r="A628" s="529"/>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ht="15" outlineLevel="1">
      <c r="A629" s="529">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ht="15" outlineLevel="1">
      <c r="A630" s="529"/>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198">Z629</f>
        <v>0</v>
      </c>
      <c r="AA630" s="409">
        <f t="shared" ref="AA630" si="1199">AA629</f>
        <v>0</v>
      </c>
      <c r="AB630" s="409">
        <f t="shared" ref="AB630" si="1200">AB629</f>
        <v>0</v>
      </c>
      <c r="AC630" s="409">
        <f t="shared" ref="AC630" si="1201">AC629</f>
        <v>0</v>
      </c>
      <c r="AD630" s="409">
        <f t="shared" ref="AD630" si="1202">AD629</f>
        <v>0</v>
      </c>
      <c r="AE630" s="409">
        <f t="shared" ref="AE630" si="1203">AE629</f>
        <v>0</v>
      </c>
      <c r="AF630" s="409">
        <f t="shared" ref="AF630" si="1204">AF629</f>
        <v>0</v>
      </c>
      <c r="AG630" s="409">
        <f t="shared" ref="AG630" si="1205">AG629</f>
        <v>0</v>
      </c>
      <c r="AH630" s="409">
        <f t="shared" ref="AH630" si="1206">AH629</f>
        <v>0</v>
      </c>
      <c r="AI630" s="409">
        <f t="shared" ref="AI630" si="1207">AI629</f>
        <v>0</v>
      </c>
      <c r="AJ630" s="409">
        <f t="shared" ref="AJ630" si="1208">AJ629</f>
        <v>0</v>
      </c>
      <c r="AK630" s="409">
        <f t="shared" ref="AK630" si="1209">AK629</f>
        <v>0</v>
      </c>
      <c r="AL630" s="409">
        <f t="shared" ref="AL630" si="1210">AL629</f>
        <v>0</v>
      </c>
      <c r="AM630" s="513"/>
      <c r="AN630" s="627"/>
    </row>
    <row r="631" spans="1:40" ht="15" outlineLevel="1">
      <c r="A631" s="529"/>
      <c r="B631" s="313"/>
      <c r="C631" s="303"/>
      <c r="D631" s="289"/>
      <c r="E631" s="289"/>
      <c r="F631" s="289"/>
      <c r="G631" s="289"/>
      <c r="H631" s="289"/>
      <c r="I631" s="289"/>
      <c r="J631" s="289"/>
      <c r="K631" s="289"/>
      <c r="L631" s="289"/>
      <c r="M631" s="289"/>
      <c r="N631" s="465"/>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7"/>
    </row>
    <row r="632" spans="1:40" s="307" customFormat="1" ht="15.6" outlineLevel="1">
      <c r="A632" s="529"/>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4"/>
      <c r="AN632" s="628"/>
    </row>
    <row r="633" spans="1:40" ht="15" outlineLevel="1">
      <c r="A633" s="529">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ht="15" outlineLevel="1">
      <c r="A634" s="529"/>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211">Z633</f>
        <v>0</v>
      </c>
      <c r="AA634" s="409">
        <f t="shared" si="1211"/>
        <v>0</v>
      </c>
      <c r="AB634" s="409">
        <f t="shared" si="1211"/>
        <v>0</v>
      </c>
      <c r="AC634" s="409">
        <f t="shared" si="1211"/>
        <v>0</v>
      </c>
      <c r="AD634" s="409">
        <f t="shared" si="1211"/>
        <v>0</v>
      </c>
      <c r="AE634" s="409">
        <f t="shared" si="1211"/>
        <v>0</v>
      </c>
      <c r="AF634" s="409">
        <f t="shared" si="1211"/>
        <v>0</v>
      </c>
      <c r="AG634" s="409">
        <f t="shared" si="1211"/>
        <v>0</v>
      </c>
      <c r="AH634" s="409">
        <f t="shared" si="1211"/>
        <v>0</v>
      </c>
      <c r="AI634" s="409">
        <f t="shared" si="1211"/>
        <v>0</v>
      </c>
      <c r="AJ634" s="409">
        <f t="shared" si="1211"/>
        <v>0</v>
      </c>
      <c r="AK634" s="409">
        <f t="shared" si="1211"/>
        <v>0</v>
      </c>
      <c r="AL634" s="409">
        <f t="shared" si="1211"/>
        <v>0</v>
      </c>
      <c r="AM634" s="295"/>
    </row>
    <row r="635" spans="1:40" ht="15" outlineLevel="1">
      <c r="A635" s="529"/>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ht="15" outlineLevel="1">
      <c r="A636" s="529">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ht="15" outlineLevel="1">
      <c r="A637" s="529"/>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212">Z636</f>
        <v>0</v>
      </c>
      <c r="AA637" s="409">
        <f t="shared" si="1212"/>
        <v>0</v>
      </c>
      <c r="AB637" s="409">
        <f t="shared" si="1212"/>
        <v>0</v>
      </c>
      <c r="AC637" s="409">
        <f t="shared" si="1212"/>
        <v>0</v>
      </c>
      <c r="AD637" s="409">
        <f t="shared" si="1212"/>
        <v>0</v>
      </c>
      <c r="AE637" s="409">
        <f t="shared" si="1212"/>
        <v>0</v>
      </c>
      <c r="AF637" s="409">
        <f t="shared" si="1212"/>
        <v>0</v>
      </c>
      <c r="AG637" s="409">
        <f t="shared" si="1212"/>
        <v>0</v>
      </c>
      <c r="AH637" s="409">
        <f t="shared" si="1212"/>
        <v>0</v>
      </c>
      <c r="AI637" s="409">
        <f t="shared" si="1212"/>
        <v>0</v>
      </c>
      <c r="AJ637" s="409">
        <f t="shared" si="1212"/>
        <v>0</v>
      </c>
      <c r="AK637" s="409">
        <f t="shared" si="1212"/>
        <v>0</v>
      </c>
      <c r="AL637" s="409">
        <f t="shared" si="1212"/>
        <v>0</v>
      </c>
      <c r="AM637" s="295"/>
    </row>
    <row r="638" spans="1:40" s="281" customFormat="1" ht="15" outlineLevel="1">
      <c r="A638" s="529"/>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6" outlineLevel="1">
      <c r="A639" s="529"/>
      <c r="B639" s="516"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ht="15" outlineLevel="1">
      <c r="A640" s="529">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ht="15" outlineLevel="1">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213">Z640</f>
        <v>0</v>
      </c>
      <c r="AA641" s="409">
        <f t="shared" si="1213"/>
        <v>0</v>
      </c>
      <c r="AB641" s="409">
        <f t="shared" si="1213"/>
        <v>0</v>
      </c>
      <c r="AC641" s="409">
        <f t="shared" si="1213"/>
        <v>0</v>
      </c>
      <c r="AD641" s="409">
        <f t="shared" si="1213"/>
        <v>0</v>
      </c>
      <c r="AE641" s="409">
        <f t="shared" si="1213"/>
        <v>0</v>
      </c>
      <c r="AF641" s="409">
        <f t="shared" si="1213"/>
        <v>0</v>
      </c>
      <c r="AG641" s="409">
        <f t="shared" si="1213"/>
        <v>0</v>
      </c>
      <c r="AH641" s="409">
        <f t="shared" si="1213"/>
        <v>0</v>
      </c>
      <c r="AI641" s="409">
        <f t="shared" si="1213"/>
        <v>0</v>
      </c>
      <c r="AJ641" s="409">
        <f t="shared" si="1213"/>
        <v>0</v>
      </c>
      <c r="AK641" s="409">
        <f t="shared" si="1213"/>
        <v>0</v>
      </c>
      <c r="AL641" s="409">
        <f t="shared" si="1213"/>
        <v>0</v>
      </c>
      <c r="AM641" s="304"/>
    </row>
    <row r="642" spans="1:39" ht="15" outlineLevel="1">
      <c r="A642" s="529"/>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ht="15" outlineLevel="1">
      <c r="A643" s="529">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ht="15" outlineLevel="1">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214">Z643</f>
        <v>0</v>
      </c>
      <c r="AA644" s="409">
        <f t="shared" si="1214"/>
        <v>0</v>
      </c>
      <c r="AB644" s="409">
        <f t="shared" si="1214"/>
        <v>0</v>
      </c>
      <c r="AC644" s="409">
        <f t="shared" si="1214"/>
        <v>0</v>
      </c>
      <c r="AD644" s="409">
        <f t="shared" si="1214"/>
        <v>0</v>
      </c>
      <c r="AE644" s="409">
        <f t="shared" si="1214"/>
        <v>0</v>
      </c>
      <c r="AF644" s="409">
        <f t="shared" si="1214"/>
        <v>0</v>
      </c>
      <c r="AG644" s="409">
        <f t="shared" si="1214"/>
        <v>0</v>
      </c>
      <c r="AH644" s="409">
        <f t="shared" si="1214"/>
        <v>0</v>
      </c>
      <c r="AI644" s="409">
        <f t="shared" si="1214"/>
        <v>0</v>
      </c>
      <c r="AJ644" s="409">
        <f t="shared" si="1214"/>
        <v>0</v>
      </c>
      <c r="AK644" s="409">
        <f t="shared" si="1214"/>
        <v>0</v>
      </c>
      <c r="AL644" s="409">
        <f t="shared" si="1214"/>
        <v>0</v>
      </c>
      <c r="AM644" s="304"/>
    </row>
    <row r="645" spans="1:39" ht="15" outlineLevel="1">
      <c r="A645" s="529"/>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ht="15" outlineLevel="1">
      <c r="A646" s="529">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ht="15" outlineLevel="1">
      <c r="A647" s="529"/>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215">Z646</f>
        <v>0</v>
      </c>
      <c r="AA647" s="409">
        <f t="shared" si="1215"/>
        <v>0</v>
      </c>
      <c r="AB647" s="409">
        <f t="shared" si="1215"/>
        <v>0</v>
      </c>
      <c r="AC647" s="409">
        <f t="shared" si="1215"/>
        <v>0</v>
      </c>
      <c r="AD647" s="409">
        <f t="shared" si="1215"/>
        <v>0</v>
      </c>
      <c r="AE647" s="409">
        <f t="shared" si="1215"/>
        <v>0</v>
      </c>
      <c r="AF647" s="409">
        <f t="shared" si="1215"/>
        <v>0</v>
      </c>
      <c r="AG647" s="409">
        <f t="shared" si="1215"/>
        <v>0</v>
      </c>
      <c r="AH647" s="409">
        <f t="shared" si="1215"/>
        <v>0</v>
      </c>
      <c r="AI647" s="409">
        <f t="shared" si="1215"/>
        <v>0</v>
      </c>
      <c r="AJ647" s="409">
        <f t="shared" si="1215"/>
        <v>0</v>
      </c>
      <c r="AK647" s="409">
        <f t="shared" si="1215"/>
        <v>0</v>
      </c>
      <c r="AL647" s="409">
        <f t="shared" si="1215"/>
        <v>0</v>
      </c>
      <c r="AM647" s="295"/>
    </row>
    <row r="648" spans="1:39" ht="15" outlineLevel="1">
      <c r="A648" s="529"/>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ht="15" outlineLevel="1">
      <c r="A649" s="529">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ht="15" outlineLevel="1">
      <c r="A650" s="529"/>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216">Z649</f>
        <v>0</v>
      </c>
      <c r="AA650" s="409">
        <f t="shared" si="1216"/>
        <v>0</v>
      </c>
      <c r="AB650" s="409">
        <f t="shared" si="1216"/>
        <v>0</v>
      </c>
      <c r="AC650" s="409">
        <f t="shared" si="1216"/>
        <v>0</v>
      </c>
      <c r="AD650" s="409">
        <f t="shared" si="1216"/>
        <v>0</v>
      </c>
      <c r="AE650" s="409">
        <f t="shared" si="1216"/>
        <v>0</v>
      </c>
      <c r="AF650" s="409">
        <f t="shared" si="1216"/>
        <v>0</v>
      </c>
      <c r="AG650" s="409">
        <f t="shared" si="1216"/>
        <v>0</v>
      </c>
      <c r="AH650" s="409">
        <f t="shared" si="1216"/>
        <v>0</v>
      </c>
      <c r="AI650" s="409">
        <f t="shared" si="1216"/>
        <v>0</v>
      </c>
      <c r="AJ650" s="409">
        <f t="shared" si="1216"/>
        <v>0</v>
      </c>
      <c r="AK650" s="409">
        <f t="shared" si="1216"/>
        <v>0</v>
      </c>
      <c r="AL650" s="409">
        <f t="shared" si="1216"/>
        <v>0</v>
      </c>
      <c r="AM650" s="304"/>
    </row>
    <row r="651" spans="1:39" ht="15.6" outlineLevel="1">
      <c r="A651" s="529"/>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6" outlineLevel="1">
      <c r="A652" s="529"/>
      <c r="B652" s="515"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6" outlineLevel="1">
      <c r="A653" s="529"/>
      <c r="B653" s="501"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ht="15" outlineLevel="1">
      <c r="A654" s="529">
        <v>21</v>
      </c>
      <c r="B654" s="426" t="s">
        <v>113</v>
      </c>
      <c r="C654" s="289" t="s">
        <v>25</v>
      </c>
      <c r="D654" s="293">
        <v>267037</v>
      </c>
      <c r="E654" s="293">
        <f>D654*0.992</f>
        <v>264900.70400000003</v>
      </c>
      <c r="F654" s="293">
        <f>+D654*0.992</f>
        <v>264900.70400000003</v>
      </c>
      <c r="G654" s="293">
        <f>+D654*0.992</f>
        <v>264900.70400000003</v>
      </c>
      <c r="H654" s="293">
        <f>D654*0.992</f>
        <v>264900.70400000003</v>
      </c>
      <c r="I654" s="293">
        <f>$D$654*0.992</f>
        <v>264900.70400000003</v>
      </c>
      <c r="J654" s="293">
        <f t="shared" ref="J654:M654" si="1217">$D$654*0.992</f>
        <v>264900.70400000003</v>
      </c>
      <c r="K654" s="293">
        <f t="shared" si="1217"/>
        <v>264900.70400000003</v>
      </c>
      <c r="L654" s="293">
        <f t="shared" si="1217"/>
        <v>264900.70400000003</v>
      </c>
      <c r="M654" s="293">
        <f t="shared" si="1217"/>
        <v>264900.70400000003</v>
      </c>
      <c r="N654" s="289"/>
      <c r="O654" s="293">
        <v>19</v>
      </c>
      <c r="P654" s="293">
        <f>O654*0.992</f>
        <v>18.847999999999999</v>
      </c>
      <c r="Q654" s="293">
        <f>+O654*0.992</f>
        <v>18.847999999999999</v>
      </c>
      <c r="R654" s="293">
        <f>+O654*0.992</f>
        <v>18.847999999999999</v>
      </c>
      <c r="S654" s="293">
        <f>O654*0.992</f>
        <v>18.847999999999999</v>
      </c>
      <c r="T654" s="293">
        <f>O654*0.992</f>
        <v>18.847999999999999</v>
      </c>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ht="15" outlineLevel="1">
      <c r="A655" s="529"/>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218">Z654</f>
        <v>0</v>
      </c>
      <c r="AA655" s="409">
        <f t="shared" ref="AA655" si="1219">AA654</f>
        <v>0</v>
      </c>
      <c r="AB655" s="409">
        <f t="shared" ref="AB655" si="1220">AB654</f>
        <v>0</v>
      </c>
      <c r="AC655" s="409">
        <f t="shared" ref="AC655" si="1221">AC654</f>
        <v>0</v>
      </c>
      <c r="AD655" s="409">
        <f t="shared" ref="AD655" si="1222">AD654</f>
        <v>0</v>
      </c>
      <c r="AE655" s="409">
        <f t="shared" ref="AE655" si="1223">AE654</f>
        <v>0</v>
      </c>
      <c r="AF655" s="409">
        <f t="shared" ref="AF655" si="1224">AF654</f>
        <v>0</v>
      </c>
      <c r="AG655" s="409">
        <f t="shared" ref="AG655" si="1225">AG654</f>
        <v>0</v>
      </c>
      <c r="AH655" s="409">
        <f t="shared" ref="AH655" si="1226">AH654</f>
        <v>0</v>
      </c>
      <c r="AI655" s="409">
        <f t="shared" ref="AI655" si="1227">AI654</f>
        <v>0</v>
      </c>
      <c r="AJ655" s="409">
        <f t="shared" ref="AJ655" si="1228">AJ654</f>
        <v>0</v>
      </c>
      <c r="AK655" s="409">
        <f t="shared" ref="AK655" si="1229">AK654</f>
        <v>0</v>
      </c>
      <c r="AL655" s="409">
        <f t="shared" ref="AL655" si="1230">AL654</f>
        <v>0</v>
      </c>
      <c r="AM655" s="304"/>
    </row>
    <row r="656" spans="1:39" ht="15" outlineLevel="1">
      <c r="A656" s="529"/>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29">
        <v>22</v>
      </c>
      <c r="B657" s="426" t="s">
        <v>114</v>
      </c>
      <c r="C657" s="289" t="s">
        <v>25</v>
      </c>
      <c r="D657" s="293">
        <v>55477</v>
      </c>
      <c r="E657" s="293">
        <f>+$D$657*1</f>
        <v>55477</v>
      </c>
      <c r="F657" s="293">
        <f t="shared" ref="F657:M657" si="1231">+$D$657*1</f>
        <v>55477</v>
      </c>
      <c r="G657" s="293">
        <f t="shared" si="1231"/>
        <v>55477</v>
      </c>
      <c r="H657" s="293">
        <f t="shared" si="1231"/>
        <v>55477</v>
      </c>
      <c r="I657" s="293">
        <f t="shared" si="1231"/>
        <v>55477</v>
      </c>
      <c r="J657" s="293">
        <f t="shared" si="1231"/>
        <v>55477</v>
      </c>
      <c r="K657" s="293">
        <f t="shared" si="1231"/>
        <v>55477</v>
      </c>
      <c r="L657" s="293">
        <f t="shared" si="1231"/>
        <v>55477</v>
      </c>
      <c r="M657" s="293">
        <f t="shared" si="1231"/>
        <v>55477</v>
      </c>
      <c r="N657" s="289"/>
      <c r="O657" s="293">
        <v>16</v>
      </c>
      <c r="P657" s="293">
        <f>+$O$657*1</f>
        <v>16</v>
      </c>
      <c r="Q657" s="293">
        <f>+$O$657*1</f>
        <v>16</v>
      </c>
      <c r="R657" s="293">
        <f>+$O$657*1</f>
        <v>16</v>
      </c>
      <c r="S657" s="293">
        <f>+$O$657*1</f>
        <v>16</v>
      </c>
      <c r="T657" s="293">
        <f>+$O$657*1</f>
        <v>16</v>
      </c>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ht="15" outlineLevel="1">
      <c r="A658" s="529"/>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232">Z657</f>
        <v>0</v>
      </c>
      <c r="AA658" s="409">
        <f t="shared" ref="AA658" si="1233">AA657</f>
        <v>0</v>
      </c>
      <c r="AB658" s="409">
        <f t="shared" ref="AB658" si="1234">AB657</f>
        <v>0</v>
      </c>
      <c r="AC658" s="409">
        <f t="shared" ref="AC658" si="1235">AC657</f>
        <v>0</v>
      </c>
      <c r="AD658" s="409">
        <f t="shared" ref="AD658" si="1236">AD657</f>
        <v>0</v>
      </c>
      <c r="AE658" s="409">
        <f t="shared" ref="AE658" si="1237">AE657</f>
        <v>0</v>
      </c>
      <c r="AF658" s="409">
        <f t="shared" ref="AF658" si="1238">AF657</f>
        <v>0</v>
      </c>
      <c r="AG658" s="409">
        <f t="shared" ref="AG658" si="1239">AG657</f>
        <v>0</v>
      </c>
      <c r="AH658" s="409">
        <f t="shared" ref="AH658" si="1240">AH657</f>
        <v>0</v>
      </c>
      <c r="AI658" s="409">
        <f t="shared" ref="AI658" si="1241">AI657</f>
        <v>0</v>
      </c>
      <c r="AJ658" s="409">
        <f t="shared" ref="AJ658" si="1242">AJ657</f>
        <v>0</v>
      </c>
      <c r="AK658" s="409">
        <f t="shared" ref="AK658" si="1243">AK657</f>
        <v>0</v>
      </c>
      <c r="AL658" s="409">
        <f t="shared" ref="AL658" si="1244">AL657</f>
        <v>0</v>
      </c>
      <c r="AM658" s="304"/>
    </row>
    <row r="659" spans="1:39" ht="15" outlineLevel="1">
      <c r="A659" s="529"/>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29">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ht="15" outlineLevel="1">
      <c r="A661" s="529"/>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245">Z660</f>
        <v>0</v>
      </c>
      <c r="AA661" s="409">
        <f t="shared" ref="AA661" si="1246">AA660</f>
        <v>0</v>
      </c>
      <c r="AB661" s="409">
        <f t="shared" ref="AB661" si="1247">AB660</f>
        <v>0</v>
      </c>
      <c r="AC661" s="409">
        <f t="shared" ref="AC661" si="1248">AC660</f>
        <v>0</v>
      </c>
      <c r="AD661" s="409">
        <f t="shared" ref="AD661" si="1249">AD660</f>
        <v>0</v>
      </c>
      <c r="AE661" s="409">
        <f t="shared" ref="AE661" si="1250">AE660</f>
        <v>0</v>
      </c>
      <c r="AF661" s="409">
        <f t="shared" ref="AF661" si="1251">AF660</f>
        <v>0</v>
      </c>
      <c r="AG661" s="409">
        <f t="shared" ref="AG661" si="1252">AG660</f>
        <v>0</v>
      </c>
      <c r="AH661" s="409">
        <f t="shared" ref="AH661" si="1253">AH660</f>
        <v>0</v>
      </c>
      <c r="AI661" s="409">
        <f t="shared" ref="AI661" si="1254">AI660</f>
        <v>0</v>
      </c>
      <c r="AJ661" s="409">
        <f t="shared" ref="AJ661" si="1255">AJ660</f>
        <v>0</v>
      </c>
      <c r="AK661" s="409">
        <f t="shared" ref="AK661" si="1256">AK660</f>
        <v>0</v>
      </c>
      <c r="AL661" s="409">
        <f t="shared" ref="AL661" si="1257">AL660</f>
        <v>0</v>
      </c>
      <c r="AM661" s="304"/>
    </row>
    <row r="662" spans="1:39" ht="15" outlineLevel="1">
      <c r="A662" s="529"/>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15" outlineLevel="1">
      <c r="A663" s="529">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ht="15" outlineLevel="1">
      <c r="A664" s="529"/>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258">Z663</f>
        <v>0</v>
      </c>
      <c r="AA664" s="409">
        <f t="shared" ref="AA664" si="1259">AA663</f>
        <v>0</v>
      </c>
      <c r="AB664" s="409">
        <f t="shared" ref="AB664" si="1260">AB663</f>
        <v>0</v>
      </c>
      <c r="AC664" s="409">
        <f t="shared" ref="AC664" si="1261">AC663</f>
        <v>0</v>
      </c>
      <c r="AD664" s="409">
        <f t="shared" ref="AD664" si="1262">AD663</f>
        <v>0</v>
      </c>
      <c r="AE664" s="409">
        <f t="shared" ref="AE664" si="1263">AE663</f>
        <v>0</v>
      </c>
      <c r="AF664" s="409">
        <f t="shared" ref="AF664" si="1264">AF663</f>
        <v>0</v>
      </c>
      <c r="AG664" s="409">
        <f t="shared" ref="AG664" si="1265">AG663</f>
        <v>0</v>
      </c>
      <c r="AH664" s="409">
        <f t="shared" ref="AH664" si="1266">AH663</f>
        <v>0</v>
      </c>
      <c r="AI664" s="409">
        <f t="shared" ref="AI664" si="1267">AI663</f>
        <v>0</v>
      </c>
      <c r="AJ664" s="409">
        <f t="shared" ref="AJ664" si="1268">AJ663</f>
        <v>0</v>
      </c>
      <c r="AK664" s="409">
        <f t="shared" ref="AK664" si="1269">AK663</f>
        <v>0</v>
      </c>
      <c r="AL664" s="409">
        <f t="shared" ref="AL664" si="1270">AL663</f>
        <v>0</v>
      </c>
      <c r="AM664" s="304"/>
    </row>
    <row r="665" spans="1:39" ht="15" outlineLevel="1">
      <c r="A665" s="529"/>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6" outlineLevel="1">
      <c r="A666" s="529"/>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ht="15" outlineLevel="1">
      <c r="A667" s="529">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t="15" outlineLevel="1">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271">Z667</f>
        <v>0</v>
      </c>
      <c r="AA668" s="409">
        <f t="shared" ref="AA668" si="1272">AA667</f>
        <v>0</v>
      </c>
      <c r="AB668" s="409">
        <f t="shared" ref="AB668" si="1273">AB667</f>
        <v>0</v>
      </c>
      <c r="AC668" s="409">
        <f t="shared" ref="AC668" si="1274">AC667</f>
        <v>0</v>
      </c>
      <c r="AD668" s="409">
        <f t="shared" ref="AD668" si="1275">AD667</f>
        <v>0</v>
      </c>
      <c r="AE668" s="409">
        <f t="shared" ref="AE668" si="1276">AE667</f>
        <v>0</v>
      </c>
      <c r="AF668" s="409">
        <f t="shared" ref="AF668" si="1277">AF667</f>
        <v>0</v>
      </c>
      <c r="AG668" s="409">
        <f t="shared" ref="AG668" si="1278">AG667</f>
        <v>0</v>
      </c>
      <c r="AH668" s="409">
        <f t="shared" ref="AH668" si="1279">AH667</f>
        <v>0</v>
      </c>
      <c r="AI668" s="409">
        <f t="shared" ref="AI668" si="1280">AI667</f>
        <v>0</v>
      </c>
      <c r="AJ668" s="409">
        <f t="shared" ref="AJ668" si="1281">AJ667</f>
        <v>0</v>
      </c>
      <c r="AK668" s="409">
        <f t="shared" ref="AK668" si="1282">AK667</f>
        <v>0</v>
      </c>
      <c r="AL668" s="409">
        <f t="shared" ref="AL668" si="1283">AL667</f>
        <v>0</v>
      </c>
      <c r="AM668" s="304"/>
    </row>
    <row r="669" spans="1:39" ht="15" outlineLevel="1">
      <c r="A669" s="529"/>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ht="15" outlineLevel="1">
      <c r="A670" s="529">
        <v>26</v>
      </c>
      <c r="B670" s="426" t="s">
        <v>118</v>
      </c>
      <c r="C670" s="289" t="s">
        <v>25</v>
      </c>
      <c r="D670" s="293">
        <v>737883</v>
      </c>
      <c r="E670" s="293">
        <f>+D670*1</f>
        <v>737883</v>
      </c>
      <c r="F670" s="293">
        <f>D670*1</f>
        <v>737883</v>
      </c>
      <c r="G670" s="293">
        <f>$D$670*0.995</f>
        <v>734193.58499999996</v>
      </c>
      <c r="H670" s="293">
        <f t="shared" ref="H670:I670" si="1284">$D$670*0.995</f>
        <v>734193.58499999996</v>
      </c>
      <c r="I670" s="293">
        <f t="shared" si="1284"/>
        <v>734193.58499999996</v>
      </c>
      <c r="J670" s="293">
        <f>D670*0.9874</f>
        <v>728585.67420000001</v>
      </c>
      <c r="K670" s="293">
        <f>+D670*0.9874</f>
        <v>728585.67420000001</v>
      </c>
      <c r="L670" s="293">
        <f>D670*0.9798</f>
        <v>722977.76340000005</v>
      </c>
      <c r="M670" s="293">
        <f>+D670*0.9798</f>
        <v>722977.76340000005</v>
      </c>
      <c r="N670" s="293">
        <v>12</v>
      </c>
      <c r="O670" s="293">
        <v>143.78</v>
      </c>
      <c r="P670" s="293">
        <f>+O670*1</f>
        <v>143.78</v>
      </c>
      <c r="Q670" s="293">
        <f>O670*1</f>
        <v>143.78</v>
      </c>
      <c r="R670" s="293">
        <f>$O$670*0.995</f>
        <v>143.06110000000001</v>
      </c>
      <c r="S670" s="293">
        <f>$O$670*0.995</f>
        <v>143.06110000000001</v>
      </c>
      <c r="T670" s="293">
        <f>$O$670*0.995</f>
        <v>143.06110000000001</v>
      </c>
      <c r="U670" s="293">
        <f>O670*0.9874</f>
        <v>141.96837200000002</v>
      </c>
      <c r="V670" s="293">
        <f>+O670*0.9874</f>
        <v>141.96837200000002</v>
      </c>
      <c r="W670" s="293">
        <f>O670*0.9798</f>
        <v>140.87564399999999</v>
      </c>
      <c r="X670" s="293">
        <f>+O670*0.9798</f>
        <v>140.87564399999999</v>
      </c>
      <c r="Y670" s="424"/>
      <c r="Z670" s="408">
        <v>0.4546</v>
      </c>
      <c r="AA670" s="408">
        <v>0.5454</v>
      </c>
      <c r="AB670" s="408"/>
      <c r="AC670" s="408"/>
      <c r="AD670" s="408"/>
      <c r="AE670" s="408"/>
      <c r="AF670" s="413"/>
      <c r="AG670" s="413"/>
      <c r="AH670" s="413"/>
      <c r="AI670" s="413"/>
      <c r="AJ670" s="413"/>
      <c r="AK670" s="413"/>
      <c r="AL670" s="413"/>
      <c r="AM670" s="294">
        <f>SUM(Y670:AL670)</f>
        <v>1</v>
      </c>
    </row>
    <row r="671" spans="1:39" ht="15" outlineLevel="1">
      <c r="A671" s="529"/>
      <c r="B671" s="292" t="s">
        <v>310</v>
      </c>
      <c r="C671" s="289" t="s">
        <v>163</v>
      </c>
      <c r="D671" s="293">
        <v>171027</v>
      </c>
      <c r="E671" s="293">
        <f>+D671*1</f>
        <v>171027</v>
      </c>
      <c r="F671" s="293">
        <f>D671*1</f>
        <v>171027</v>
      </c>
      <c r="G671" s="293">
        <f>$D$671*0.995</f>
        <v>170171.86499999999</v>
      </c>
      <c r="H671" s="293">
        <f t="shared" ref="H671:I671" si="1285">$D$671*0.995</f>
        <v>170171.86499999999</v>
      </c>
      <c r="I671" s="293">
        <f t="shared" si="1285"/>
        <v>170171.86499999999</v>
      </c>
      <c r="J671" s="293">
        <f>D671*0.9874</f>
        <v>168872.05980000002</v>
      </c>
      <c r="K671" s="293">
        <f>+D671*0.9874</f>
        <v>168872.05980000002</v>
      </c>
      <c r="L671" s="293">
        <f>D671*0.9798</f>
        <v>167572.25460000001</v>
      </c>
      <c r="M671" s="293">
        <f>+D671*0.9798</f>
        <v>167572.25460000001</v>
      </c>
      <c r="N671" s="293">
        <f>N670</f>
        <v>12</v>
      </c>
      <c r="O671" s="293">
        <v>22.71</v>
      </c>
      <c r="P671" s="293">
        <f>+O671*1</f>
        <v>22.71</v>
      </c>
      <c r="Q671" s="293">
        <f>O671*1</f>
        <v>22.71</v>
      </c>
      <c r="R671" s="293">
        <f>$O$671*0.995</f>
        <v>22.596450000000001</v>
      </c>
      <c r="S671" s="293">
        <f>$O$671*0.995</f>
        <v>22.596450000000001</v>
      </c>
      <c r="T671" s="293">
        <f>$O$671*0.995</f>
        <v>22.596450000000001</v>
      </c>
      <c r="U671" s="293">
        <f>O671*0.9874</f>
        <v>22.423854000000002</v>
      </c>
      <c r="V671" s="293">
        <f>+O671*0.9874</f>
        <v>22.423854000000002</v>
      </c>
      <c r="W671" s="293">
        <f>O671*0.9798</f>
        <v>22.251258</v>
      </c>
      <c r="X671" s="293">
        <f>+O671*0.9798</f>
        <v>22.251258</v>
      </c>
      <c r="Y671" s="409">
        <f>Y670</f>
        <v>0</v>
      </c>
      <c r="Z671" s="409">
        <f t="shared" ref="Z671" si="1286">Z670</f>
        <v>0.4546</v>
      </c>
      <c r="AA671" s="409">
        <f t="shared" ref="AA671" si="1287">AA670</f>
        <v>0.5454</v>
      </c>
      <c r="AB671" s="409">
        <f t="shared" ref="AB671" si="1288">AB670</f>
        <v>0</v>
      </c>
      <c r="AC671" s="409">
        <f t="shared" ref="AC671" si="1289">AC670</f>
        <v>0</v>
      </c>
      <c r="AD671" s="409">
        <f t="shared" ref="AD671" si="1290">AD670</f>
        <v>0</v>
      </c>
      <c r="AE671" s="409">
        <f t="shared" ref="AE671" si="1291">AE670</f>
        <v>0</v>
      </c>
      <c r="AF671" s="409">
        <f t="shared" ref="AF671" si="1292">AF670</f>
        <v>0</v>
      </c>
      <c r="AG671" s="409">
        <f t="shared" ref="AG671" si="1293">AG670</f>
        <v>0</v>
      </c>
      <c r="AH671" s="409">
        <f t="shared" ref="AH671" si="1294">AH670</f>
        <v>0</v>
      </c>
      <c r="AI671" s="409">
        <f t="shared" ref="AI671" si="1295">AI670</f>
        <v>0</v>
      </c>
      <c r="AJ671" s="409">
        <f t="shared" ref="AJ671" si="1296">AJ670</f>
        <v>0</v>
      </c>
      <c r="AK671" s="409">
        <f t="shared" ref="AK671" si="1297">AK670</f>
        <v>0</v>
      </c>
      <c r="AL671" s="409">
        <f t="shared" ref="AL671" si="1298">AL670</f>
        <v>0</v>
      </c>
      <c r="AM671" s="304"/>
    </row>
    <row r="672" spans="1:39" ht="15" outlineLevel="1">
      <c r="A672" s="529"/>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29">
        <v>27</v>
      </c>
      <c r="B673" s="426" t="s">
        <v>119</v>
      </c>
      <c r="C673" s="289" t="s">
        <v>25</v>
      </c>
      <c r="D673" s="293">
        <v>10242</v>
      </c>
      <c r="E673" s="293">
        <f>D673*0.881</f>
        <v>9023.2019999999993</v>
      </c>
      <c r="F673" s="293">
        <f>+D673*0.643</f>
        <v>6585.6059999999998</v>
      </c>
      <c r="G673" s="293">
        <f>+$D$673*0.641</f>
        <v>6565.1220000000003</v>
      </c>
      <c r="H673" s="293">
        <f t="shared" ref="H673:I673" si="1299">+$D$673*0.641</f>
        <v>6565.1220000000003</v>
      </c>
      <c r="I673" s="293">
        <f t="shared" si="1299"/>
        <v>6565.1220000000003</v>
      </c>
      <c r="J673" s="293">
        <f>D673*0.597</f>
        <v>6114.4740000000002</v>
      </c>
      <c r="K673" s="293">
        <f>+D673*0.4709</f>
        <v>4822.9578000000001</v>
      </c>
      <c r="L673" s="293">
        <f>+D673*0.385</f>
        <v>3943.17</v>
      </c>
      <c r="M673" s="293">
        <f>+D673*0.2097</f>
        <v>2147.7474000000002</v>
      </c>
      <c r="N673" s="293">
        <v>12</v>
      </c>
      <c r="O673" s="293">
        <v>2.19</v>
      </c>
      <c r="P673" s="293">
        <f>O673*0.881</f>
        <v>1.9293899999999999</v>
      </c>
      <c r="Q673" s="293">
        <f>+O673*0.643</f>
        <v>1.4081699999999999</v>
      </c>
      <c r="R673" s="293">
        <f>+$O$673*0.641</f>
        <v>1.4037900000000001</v>
      </c>
      <c r="S673" s="293">
        <f>+$O$673*0.641</f>
        <v>1.4037900000000001</v>
      </c>
      <c r="T673" s="293">
        <f>+$O$673*0.641</f>
        <v>1.4037900000000001</v>
      </c>
      <c r="U673" s="293">
        <f>O673*0.597</f>
        <v>1.3074299999999999</v>
      </c>
      <c r="V673" s="293">
        <f>+O673*0.4709</f>
        <v>1.031271</v>
      </c>
      <c r="W673" s="293">
        <f>+O673*0.385</f>
        <v>0.84314999999999996</v>
      </c>
      <c r="X673" s="293">
        <f>+O673*0.2097</f>
        <v>0.45924299999999996</v>
      </c>
      <c r="Y673" s="424"/>
      <c r="Z673" s="408">
        <v>1</v>
      </c>
      <c r="AA673" s="408"/>
      <c r="AB673" s="408"/>
      <c r="AC673" s="408"/>
      <c r="AD673" s="408"/>
      <c r="AE673" s="408"/>
      <c r="AF673" s="413"/>
      <c r="AG673" s="413"/>
      <c r="AH673" s="413"/>
      <c r="AI673" s="413"/>
      <c r="AJ673" s="413"/>
      <c r="AK673" s="413"/>
      <c r="AL673" s="413"/>
      <c r="AM673" s="294">
        <f>SUM(Y673:AL673)</f>
        <v>1</v>
      </c>
    </row>
    <row r="674" spans="1:39" ht="15" outlineLevel="1">
      <c r="A674" s="529"/>
      <c r="B674" s="292" t="s">
        <v>310</v>
      </c>
      <c r="C674" s="289" t="s">
        <v>163</v>
      </c>
      <c r="D674" s="293">
        <v>27038</v>
      </c>
      <c r="E674" s="293">
        <f>D674*0.881</f>
        <v>23820.477999999999</v>
      </c>
      <c r="F674" s="293">
        <f>+D674*0.643</f>
        <v>17385.434000000001</v>
      </c>
      <c r="G674" s="293">
        <f>+$D$674*0.641</f>
        <v>17331.358</v>
      </c>
      <c r="H674" s="293">
        <f t="shared" ref="H674:I674" si="1300">+$D$674*0.641</f>
        <v>17331.358</v>
      </c>
      <c r="I674" s="293">
        <f t="shared" si="1300"/>
        <v>17331.358</v>
      </c>
      <c r="J674" s="293">
        <f>D674*0.597</f>
        <v>16141.686</v>
      </c>
      <c r="K674" s="293">
        <f>+D674*0.4709</f>
        <v>12732.1942</v>
      </c>
      <c r="L674" s="293">
        <f>+D674*0.385</f>
        <v>10409.630000000001</v>
      </c>
      <c r="M674" s="293">
        <f>+D674*0.2097</f>
        <v>5669.8685999999998</v>
      </c>
      <c r="N674" s="293">
        <f>N673</f>
        <v>12</v>
      </c>
      <c r="O674" s="293">
        <v>3.44</v>
      </c>
      <c r="P674" s="293">
        <f>O674*0.881</f>
        <v>3.03064</v>
      </c>
      <c r="Q674" s="293">
        <f>+O674*0.643</f>
        <v>2.2119200000000001</v>
      </c>
      <c r="R674" s="293">
        <f>+$O$674*0.641</f>
        <v>2.2050399999999999</v>
      </c>
      <c r="S674" s="293">
        <f>+$O$674*0.641</f>
        <v>2.2050399999999999</v>
      </c>
      <c r="T674" s="293">
        <f>+$O$674*0.641</f>
        <v>2.2050399999999999</v>
      </c>
      <c r="U674" s="293">
        <f>O674*0.597</f>
        <v>2.0536799999999999</v>
      </c>
      <c r="V674" s="293">
        <f>+O674*0.4709</f>
        <v>1.619896</v>
      </c>
      <c r="W674" s="293">
        <f>+O674*0.385</f>
        <v>1.3244</v>
      </c>
      <c r="X674" s="293">
        <f>+O674*0.2097</f>
        <v>0.72136800000000001</v>
      </c>
      <c r="Y674" s="409">
        <f>Y673</f>
        <v>0</v>
      </c>
      <c r="Z674" s="409">
        <f t="shared" ref="Z674" si="1301">Z673</f>
        <v>1</v>
      </c>
      <c r="AA674" s="409">
        <f t="shared" ref="AA674" si="1302">AA673</f>
        <v>0</v>
      </c>
      <c r="AB674" s="409">
        <f t="shared" ref="AB674" si="1303">AB673</f>
        <v>0</v>
      </c>
      <c r="AC674" s="409">
        <f t="shared" ref="AC674" si="1304">AC673</f>
        <v>0</v>
      </c>
      <c r="AD674" s="409">
        <f t="shared" ref="AD674" si="1305">AD673</f>
        <v>0</v>
      </c>
      <c r="AE674" s="409">
        <f t="shared" ref="AE674" si="1306">AE673</f>
        <v>0</v>
      </c>
      <c r="AF674" s="409">
        <f t="shared" ref="AF674" si="1307">AF673</f>
        <v>0</v>
      </c>
      <c r="AG674" s="409">
        <f t="shared" ref="AG674" si="1308">AG673</f>
        <v>0</v>
      </c>
      <c r="AH674" s="409">
        <f t="shared" ref="AH674" si="1309">AH673</f>
        <v>0</v>
      </c>
      <c r="AI674" s="409">
        <f t="shared" ref="AI674" si="1310">AI673</f>
        <v>0</v>
      </c>
      <c r="AJ674" s="409">
        <f t="shared" ref="AJ674" si="1311">AJ673</f>
        <v>0</v>
      </c>
      <c r="AK674" s="409">
        <f t="shared" ref="AK674" si="1312">AK673</f>
        <v>0</v>
      </c>
      <c r="AL674" s="409">
        <f t="shared" ref="AL674" si="1313">AL673</f>
        <v>0</v>
      </c>
      <c r="AM674" s="304"/>
    </row>
    <row r="675" spans="1:39" ht="15" outlineLevel="1">
      <c r="A675" s="529"/>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29">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ht="15" outlineLevel="1">
      <c r="A677" s="529"/>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314">Z676</f>
        <v>0</v>
      </c>
      <c r="AA677" s="409">
        <f t="shared" ref="AA677" si="1315">AA676</f>
        <v>0</v>
      </c>
      <c r="AB677" s="409">
        <f t="shared" ref="AB677" si="1316">AB676</f>
        <v>0</v>
      </c>
      <c r="AC677" s="409">
        <f t="shared" ref="AC677" si="1317">AC676</f>
        <v>0</v>
      </c>
      <c r="AD677" s="409">
        <f t="shared" ref="AD677" si="1318">AD676</f>
        <v>0</v>
      </c>
      <c r="AE677" s="409">
        <f t="shared" ref="AE677" si="1319">AE676</f>
        <v>0</v>
      </c>
      <c r="AF677" s="409">
        <f t="shared" ref="AF677" si="1320">AF676</f>
        <v>0</v>
      </c>
      <c r="AG677" s="409">
        <f t="shared" ref="AG677" si="1321">AG676</f>
        <v>0</v>
      </c>
      <c r="AH677" s="409">
        <f t="shared" ref="AH677" si="1322">AH676</f>
        <v>0</v>
      </c>
      <c r="AI677" s="409">
        <f t="shared" ref="AI677" si="1323">AI676</f>
        <v>0</v>
      </c>
      <c r="AJ677" s="409">
        <f t="shared" ref="AJ677" si="1324">AJ676</f>
        <v>0</v>
      </c>
      <c r="AK677" s="409">
        <f t="shared" ref="AK677" si="1325">AK676</f>
        <v>0</v>
      </c>
      <c r="AL677" s="409">
        <f t="shared" ref="AL677" si="1326">AL676</f>
        <v>0</v>
      </c>
      <c r="AM677" s="304"/>
    </row>
    <row r="678" spans="1:39" ht="15" outlineLevel="1">
      <c r="A678" s="529"/>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29">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ht="15" outlineLevel="1">
      <c r="A680" s="529"/>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1327">Z679</f>
        <v>0</v>
      </c>
      <c r="AA680" s="409">
        <f t="shared" ref="AA680" si="1328">AA679</f>
        <v>0</v>
      </c>
      <c r="AB680" s="409">
        <f t="shared" ref="AB680" si="1329">AB679</f>
        <v>0</v>
      </c>
      <c r="AC680" s="409">
        <f t="shared" ref="AC680" si="1330">AC679</f>
        <v>0</v>
      </c>
      <c r="AD680" s="409">
        <f t="shared" ref="AD680" si="1331">AD679</f>
        <v>0</v>
      </c>
      <c r="AE680" s="409">
        <f t="shared" ref="AE680" si="1332">AE679</f>
        <v>0</v>
      </c>
      <c r="AF680" s="409">
        <f t="shared" ref="AF680" si="1333">AF679</f>
        <v>0</v>
      </c>
      <c r="AG680" s="409">
        <f t="shared" ref="AG680" si="1334">AG679</f>
        <v>0</v>
      </c>
      <c r="AH680" s="409">
        <f t="shared" ref="AH680" si="1335">AH679</f>
        <v>0</v>
      </c>
      <c r="AI680" s="409">
        <f t="shared" ref="AI680" si="1336">AI679</f>
        <v>0</v>
      </c>
      <c r="AJ680" s="409">
        <f t="shared" ref="AJ680" si="1337">AJ679</f>
        <v>0</v>
      </c>
      <c r="AK680" s="409">
        <f t="shared" ref="AK680" si="1338">AK679</f>
        <v>0</v>
      </c>
      <c r="AL680" s="409">
        <f t="shared" ref="AL680" si="1339">AL679</f>
        <v>0</v>
      </c>
      <c r="AM680" s="304"/>
    </row>
    <row r="681" spans="1:39" ht="15" outlineLevel="1">
      <c r="A681" s="529"/>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29">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ht="15" outlineLevel="1">
      <c r="A683" s="529"/>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1340">Z682</f>
        <v>0</v>
      </c>
      <c r="AA683" s="409">
        <f t="shared" ref="AA683" si="1341">AA682</f>
        <v>0</v>
      </c>
      <c r="AB683" s="409">
        <f t="shared" ref="AB683" si="1342">AB682</f>
        <v>0</v>
      </c>
      <c r="AC683" s="409">
        <f t="shared" ref="AC683" si="1343">AC682</f>
        <v>0</v>
      </c>
      <c r="AD683" s="409">
        <f t="shared" ref="AD683" si="1344">AD682</f>
        <v>0</v>
      </c>
      <c r="AE683" s="409">
        <f t="shared" ref="AE683" si="1345">AE682</f>
        <v>0</v>
      </c>
      <c r="AF683" s="409">
        <f t="shared" ref="AF683" si="1346">AF682</f>
        <v>0</v>
      </c>
      <c r="AG683" s="409">
        <f t="shared" ref="AG683" si="1347">AG682</f>
        <v>0</v>
      </c>
      <c r="AH683" s="409">
        <f t="shared" ref="AH683" si="1348">AH682</f>
        <v>0</v>
      </c>
      <c r="AI683" s="409">
        <f t="shared" ref="AI683" si="1349">AI682</f>
        <v>0</v>
      </c>
      <c r="AJ683" s="409">
        <f t="shared" ref="AJ683" si="1350">AJ682</f>
        <v>0</v>
      </c>
      <c r="AK683" s="409">
        <f t="shared" ref="AK683" si="1351">AK682</f>
        <v>0</v>
      </c>
      <c r="AL683" s="409">
        <f t="shared" ref="AL683" si="1352">AL682</f>
        <v>0</v>
      </c>
      <c r="AM683" s="304"/>
    </row>
    <row r="684" spans="1:39" ht="15" outlineLevel="1">
      <c r="A684" s="529"/>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29">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t="15" outlineLevel="1">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353">Z685</f>
        <v>0</v>
      </c>
      <c r="AA686" s="409">
        <f t="shared" ref="AA686" si="1354">AA685</f>
        <v>0</v>
      </c>
      <c r="AB686" s="409">
        <f t="shared" ref="AB686" si="1355">AB685</f>
        <v>0</v>
      </c>
      <c r="AC686" s="409">
        <f t="shared" ref="AC686" si="1356">AC685</f>
        <v>0</v>
      </c>
      <c r="AD686" s="409">
        <f t="shared" ref="AD686" si="1357">AD685</f>
        <v>0</v>
      </c>
      <c r="AE686" s="409">
        <f t="shared" ref="AE686" si="1358">AE685</f>
        <v>0</v>
      </c>
      <c r="AF686" s="409">
        <f t="shared" ref="AF686" si="1359">AF685</f>
        <v>0</v>
      </c>
      <c r="AG686" s="409">
        <f t="shared" ref="AG686" si="1360">AG685</f>
        <v>0</v>
      </c>
      <c r="AH686" s="409">
        <f t="shared" ref="AH686" si="1361">AH685</f>
        <v>0</v>
      </c>
      <c r="AI686" s="409">
        <f t="shared" ref="AI686" si="1362">AI685</f>
        <v>0</v>
      </c>
      <c r="AJ686" s="409">
        <f t="shared" ref="AJ686" si="1363">AJ685</f>
        <v>0</v>
      </c>
      <c r="AK686" s="409">
        <f t="shared" ref="AK686" si="1364">AK685</f>
        <v>0</v>
      </c>
      <c r="AL686" s="409">
        <f t="shared" ref="AL686" si="1365">AL685</f>
        <v>0</v>
      </c>
      <c r="AM686" s="304"/>
    </row>
    <row r="687" spans="1:39" ht="15" outlineLevel="1">
      <c r="A687" s="529"/>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15" outlineLevel="1">
      <c r="A688" s="529">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t="15" outlineLevel="1">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366">Z688</f>
        <v>0</v>
      </c>
      <c r="AA689" s="409">
        <f t="shared" ref="AA689" si="1367">AA688</f>
        <v>0</v>
      </c>
      <c r="AB689" s="409">
        <f t="shared" ref="AB689" si="1368">AB688</f>
        <v>0</v>
      </c>
      <c r="AC689" s="409">
        <f t="shared" ref="AC689" si="1369">AC688</f>
        <v>0</v>
      </c>
      <c r="AD689" s="409">
        <f t="shared" ref="AD689" si="1370">AD688</f>
        <v>0</v>
      </c>
      <c r="AE689" s="409">
        <f t="shared" ref="AE689" si="1371">AE688</f>
        <v>0</v>
      </c>
      <c r="AF689" s="409">
        <f t="shared" ref="AF689" si="1372">AF688</f>
        <v>0</v>
      </c>
      <c r="AG689" s="409">
        <f t="shared" ref="AG689" si="1373">AG688</f>
        <v>0</v>
      </c>
      <c r="AH689" s="409">
        <f t="shared" ref="AH689" si="1374">AH688</f>
        <v>0</v>
      </c>
      <c r="AI689" s="409">
        <f t="shared" ref="AI689" si="1375">AI688</f>
        <v>0</v>
      </c>
      <c r="AJ689" s="409">
        <f t="shared" ref="AJ689" si="1376">AJ688</f>
        <v>0</v>
      </c>
      <c r="AK689" s="409">
        <f t="shared" ref="AK689" si="1377">AK688</f>
        <v>0</v>
      </c>
      <c r="AL689" s="409">
        <f t="shared" ref="AL689" si="1378">AL688</f>
        <v>0</v>
      </c>
      <c r="AM689" s="304"/>
    </row>
    <row r="690" spans="1:39" ht="15" outlineLevel="1">
      <c r="A690" s="529"/>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6" outlineLevel="1">
      <c r="A691" s="529"/>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ht="15" outlineLevel="1">
      <c r="A692" s="529">
        <v>33</v>
      </c>
      <c r="B692" s="426" t="s">
        <v>125</v>
      </c>
      <c r="C692" s="289" t="s">
        <v>25</v>
      </c>
      <c r="D692" s="293">
        <v>33549</v>
      </c>
      <c r="E692" s="293">
        <v>33549</v>
      </c>
      <c r="F692" s="293">
        <v>33549</v>
      </c>
      <c r="G692" s="293">
        <v>33549</v>
      </c>
      <c r="H692" s="293">
        <f>+$D$692*0.56</f>
        <v>18787.440000000002</v>
      </c>
      <c r="I692" s="293">
        <f t="shared" ref="I692:J692" si="1379">+$D$692*0.56</f>
        <v>18787.440000000002</v>
      </c>
      <c r="J692" s="293">
        <f t="shared" si="1379"/>
        <v>18787.440000000002</v>
      </c>
      <c r="K692" s="293"/>
      <c r="L692" s="293"/>
      <c r="M692" s="293"/>
      <c r="N692" s="293">
        <v>0</v>
      </c>
      <c r="O692" s="293">
        <v>0.62</v>
      </c>
      <c r="P692" s="293"/>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ht="15" outlineLevel="1">
      <c r="A693" s="529"/>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1380">Z692</f>
        <v>1</v>
      </c>
      <c r="AA693" s="409">
        <f t="shared" ref="AA693" si="1381">AA692</f>
        <v>0</v>
      </c>
      <c r="AB693" s="409">
        <f t="shared" ref="AB693" si="1382">AB692</f>
        <v>0</v>
      </c>
      <c r="AC693" s="409">
        <f t="shared" ref="AC693" si="1383">AC692</f>
        <v>0</v>
      </c>
      <c r="AD693" s="409">
        <f t="shared" ref="AD693" si="1384">AD692</f>
        <v>0</v>
      </c>
      <c r="AE693" s="409">
        <f t="shared" ref="AE693" si="1385">AE692</f>
        <v>0</v>
      </c>
      <c r="AF693" s="409">
        <f t="shared" ref="AF693" si="1386">AF692</f>
        <v>0</v>
      </c>
      <c r="AG693" s="409">
        <f t="shared" ref="AG693" si="1387">AG692</f>
        <v>0</v>
      </c>
      <c r="AH693" s="409">
        <f t="shared" ref="AH693" si="1388">AH692</f>
        <v>0</v>
      </c>
      <c r="AI693" s="409">
        <f t="shared" ref="AI693" si="1389">AI692</f>
        <v>0</v>
      </c>
      <c r="AJ693" s="409">
        <f t="shared" ref="AJ693" si="1390">AJ692</f>
        <v>0</v>
      </c>
      <c r="AK693" s="409">
        <f t="shared" ref="AK693" si="1391">AK692</f>
        <v>0</v>
      </c>
      <c r="AL693" s="409">
        <f t="shared" ref="AL693" si="1392">AL692</f>
        <v>0</v>
      </c>
      <c r="AM693" s="304"/>
    </row>
    <row r="694" spans="1:39" ht="15" outlineLevel="1">
      <c r="A694" s="529"/>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ht="15" outlineLevel="1">
      <c r="A695" s="529">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ht="15" outlineLevel="1">
      <c r="A696" s="529"/>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393">Z695</f>
        <v>0</v>
      </c>
      <c r="AA696" s="409">
        <f t="shared" ref="AA696" si="1394">AA695</f>
        <v>0</v>
      </c>
      <c r="AB696" s="409">
        <f t="shared" ref="AB696" si="1395">AB695</f>
        <v>0</v>
      </c>
      <c r="AC696" s="409">
        <f t="shared" ref="AC696" si="1396">AC695</f>
        <v>0</v>
      </c>
      <c r="AD696" s="409">
        <f t="shared" ref="AD696" si="1397">AD695</f>
        <v>0</v>
      </c>
      <c r="AE696" s="409">
        <f t="shared" ref="AE696" si="1398">AE695</f>
        <v>0</v>
      </c>
      <c r="AF696" s="409">
        <f t="shared" ref="AF696" si="1399">AF695</f>
        <v>0</v>
      </c>
      <c r="AG696" s="409">
        <f t="shared" ref="AG696" si="1400">AG695</f>
        <v>0</v>
      </c>
      <c r="AH696" s="409">
        <f t="shared" ref="AH696" si="1401">AH695</f>
        <v>0</v>
      </c>
      <c r="AI696" s="409">
        <f t="shared" ref="AI696" si="1402">AI695</f>
        <v>0</v>
      </c>
      <c r="AJ696" s="409">
        <f t="shared" ref="AJ696" si="1403">AJ695</f>
        <v>0</v>
      </c>
      <c r="AK696" s="409">
        <f t="shared" ref="AK696" si="1404">AK695</f>
        <v>0</v>
      </c>
      <c r="AL696" s="409">
        <f t="shared" ref="AL696" si="1405">AL695</f>
        <v>0</v>
      </c>
      <c r="AM696" s="304"/>
    </row>
    <row r="697" spans="1:39" ht="15" outlineLevel="1">
      <c r="A697" s="529"/>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ht="15" outlineLevel="1">
      <c r="A698" s="529">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ht="15" outlineLevel="1">
      <c r="A699" s="529"/>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406">Z698</f>
        <v>0</v>
      </c>
      <c r="AA699" s="409">
        <f t="shared" ref="AA699" si="1407">AA698</f>
        <v>0</v>
      </c>
      <c r="AB699" s="409">
        <f t="shared" ref="AB699" si="1408">AB698</f>
        <v>0</v>
      </c>
      <c r="AC699" s="409">
        <f t="shared" ref="AC699" si="1409">AC698</f>
        <v>0</v>
      </c>
      <c r="AD699" s="409">
        <f t="shared" ref="AD699" si="1410">AD698</f>
        <v>0</v>
      </c>
      <c r="AE699" s="409">
        <f t="shared" ref="AE699" si="1411">AE698</f>
        <v>0</v>
      </c>
      <c r="AF699" s="409">
        <f t="shared" ref="AF699" si="1412">AF698</f>
        <v>0</v>
      </c>
      <c r="AG699" s="409">
        <f t="shared" ref="AG699" si="1413">AG698</f>
        <v>0</v>
      </c>
      <c r="AH699" s="409">
        <f t="shared" ref="AH699" si="1414">AH698</f>
        <v>0</v>
      </c>
      <c r="AI699" s="409">
        <f t="shared" ref="AI699" si="1415">AI698</f>
        <v>0</v>
      </c>
      <c r="AJ699" s="409">
        <f t="shared" ref="AJ699" si="1416">AJ698</f>
        <v>0</v>
      </c>
      <c r="AK699" s="409">
        <f t="shared" ref="AK699" si="1417">AK698</f>
        <v>0</v>
      </c>
      <c r="AL699" s="409">
        <f t="shared" ref="AL699" si="1418">AL698</f>
        <v>0</v>
      </c>
      <c r="AM699" s="304"/>
    </row>
    <row r="700" spans="1:39" ht="15" outlineLevel="1">
      <c r="A700" s="529"/>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6" outlineLevel="1">
      <c r="A701" s="529"/>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29">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ht="15" outlineLevel="1">
      <c r="A703" s="529"/>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1419">Z702</f>
        <v>0</v>
      </c>
      <c r="AA703" s="409">
        <f t="shared" ref="AA703" si="1420">AA702</f>
        <v>0</v>
      </c>
      <c r="AB703" s="409">
        <f t="shared" ref="AB703" si="1421">AB702</f>
        <v>0</v>
      </c>
      <c r="AC703" s="409">
        <f t="shared" ref="AC703" si="1422">AC702</f>
        <v>0</v>
      </c>
      <c r="AD703" s="409">
        <f t="shared" ref="AD703" si="1423">AD702</f>
        <v>0</v>
      </c>
      <c r="AE703" s="409">
        <f t="shared" ref="AE703" si="1424">AE702</f>
        <v>0</v>
      </c>
      <c r="AF703" s="409">
        <f t="shared" ref="AF703" si="1425">AF702</f>
        <v>0</v>
      </c>
      <c r="AG703" s="409">
        <f t="shared" ref="AG703" si="1426">AG702</f>
        <v>0</v>
      </c>
      <c r="AH703" s="409">
        <f t="shared" ref="AH703" si="1427">AH702</f>
        <v>0</v>
      </c>
      <c r="AI703" s="409">
        <f t="shared" ref="AI703" si="1428">AI702</f>
        <v>0</v>
      </c>
      <c r="AJ703" s="409">
        <f t="shared" ref="AJ703" si="1429">AJ702</f>
        <v>0</v>
      </c>
      <c r="AK703" s="409">
        <f t="shared" ref="AK703" si="1430">AK702</f>
        <v>0</v>
      </c>
      <c r="AL703" s="409">
        <f t="shared" ref="AL703" si="1431">AL702</f>
        <v>0</v>
      </c>
      <c r="AM703" s="304"/>
    </row>
    <row r="704" spans="1:39" ht="15" outlineLevel="1">
      <c r="A704" s="529"/>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29">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ht="15" outlineLevel="1">
      <c r="A706" s="529"/>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1432">Z705</f>
        <v>0</v>
      </c>
      <c r="AA706" s="409">
        <f t="shared" ref="AA706" si="1433">AA705</f>
        <v>0</v>
      </c>
      <c r="AB706" s="409">
        <f t="shared" ref="AB706" si="1434">AB705</f>
        <v>0</v>
      </c>
      <c r="AC706" s="409">
        <f t="shared" ref="AC706" si="1435">AC705</f>
        <v>0</v>
      </c>
      <c r="AD706" s="409">
        <f t="shared" ref="AD706" si="1436">AD705</f>
        <v>0</v>
      </c>
      <c r="AE706" s="409">
        <f t="shared" ref="AE706" si="1437">AE705</f>
        <v>0</v>
      </c>
      <c r="AF706" s="409">
        <f t="shared" ref="AF706" si="1438">AF705</f>
        <v>0</v>
      </c>
      <c r="AG706" s="409">
        <f t="shared" ref="AG706" si="1439">AG705</f>
        <v>0</v>
      </c>
      <c r="AH706" s="409">
        <f t="shared" ref="AH706" si="1440">AH705</f>
        <v>0</v>
      </c>
      <c r="AI706" s="409">
        <f t="shared" ref="AI706" si="1441">AI705</f>
        <v>0</v>
      </c>
      <c r="AJ706" s="409">
        <f t="shared" ref="AJ706" si="1442">AJ705</f>
        <v>0</v>
      </c>
      <c r="AK706" s="409">
        <f t="shared" ref="AK706" si="1443">AK705</f>
        <v>0</v>
      </c>
      <c r="AL706" s="409">
        <f t="shared" ref="AL706" si="1444">AL705</f>
        <v>0</v>
      </c>
      <c r="AM706" s="304"/>
    </row>
    <row r="707" spans="1:39" ht="15" outlineLevel="1">
      <c r="A707" s="529"/>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ht="15" outlineLevel="1">
      <c r="A708" s="529">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ht="15" outlineLevel="1">
      <c r="A709" s="529"/>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1445">Z708</f>
        <v>0</v>
      </c>
      <c r="AA709" s="409">
        <f t="shared" ref="AA709" si="1446">AA708</f>
        <v>0</v>
      </c>
      <c r="AB709" s="409">
        <f t="shared" ref="AB709" si="1447">AB708</f>
        <v>0</v>
      </c>
      <c r="AC709" s="409">
        <f t="shared" ref="AC709" si="1448">AC708</f>
        <v>0</v>
      </c>
      <c r="AD709" s="409">
        <f t="shared" ref="AD709" si="1449">AD708</f>
        <v>0</v>
      </c>
      <c r="AE709" s="409">
        <f t="shared" ref="AE709" si="1450">AE708</f>
        <v>0</v>
      </c>
      <c r="AF709" s="409">
        <f t="shared" ref="AF709" si="1451">AF708</f>
        <v>0</v>
      </c>
      <c r="AG709" s="409">
        <f t="shared" ref="AG709" si="1452">AG708</f>
        <v>0</v>
      </c>
      <c r="AH709" s="409">
        <f t="shared" ref="AH709" si="1453">AH708</f>
        <v>0</v>
      </c>
      <c r="AI709" s="409">
        <f t="shared" ref="AI709" si="1454">AI708</f>
        <v>0</v>
      </c>
      <c r="AJ709" s="409">
        <f t="shared" ref="AJ709" si="1455">AJ708</f>
        <v>0</v>
      </c>
      <c r="AK709" s="409">
        <f t="shared" ref="AK709" si="1456">AK708</f>
        <v>0</v>
      </c>
      <c r="AL709" s="409">
        <f t="shared" ref="AL709" si="1457">AL708</f>
        <v>0</v>
      </c>
      <c r="AM709" s="304"/>
    </row>
    <row r="710" spans="1:39" ht="15" outlineLevel="1">
      <c r="A710" s="529"/>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29">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ht="15" outlineLevel="1">
      <c r="A712" s="529"/>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1458">Z711</f>
        <v>0</v>
      </c>
      <c r="AA712" s="409">
        <f t="shared" ref="AA712" si="1459">AA711</f>
        <v>0</v>
      </c>
      <c r="AB712" s="409">
        <f t="shared" ref="AB712" si="1460">AB711</f>
        <v>0</v>
      </c>
      <c r="AC712" s="409">
        <f t="shared" ref="AC712" si="1461">AC711</f>
        <v>0</v>
      </c>
      <c r="AD712" s="409">
        <f t="shared" ref="AD712" si="1462">AD711</f>
        <v>0</v>
      </c>
      <c r="AE712" s="409">
        <f t="shared" ref="AE712" si="1463">AE711</f>
        <v>0</v>
      </c>
      <c r="AF712" s="409">
        <f t="shared" ref="AF712" si="1464">AF711</f>
        <v>0</v>
      </c>
      <c r="AG712" s="409">
        <f t="shared" ref="AG712" si="1465">AG711</f>
        <v>0</v>
      </c>
      <c r="AH712" s="409">
        <f t="shared" ref="AH712" si="1466">AH711</f>
        <v>0</v>
      </c>
      <c r="AI712" s="409">
        <f t="shared" ref="AI712" si="1467">AI711</f>
        <v>0</v>
      </c>
      <c r="AJ712" s="409">
        <f t="shared" ref="AJ712" si="1468">AJ711</f>
        <v>0</v>
      </c>
      <c r="AK712" s="409">
        <f t="shared" ref="AK712" si="1469">AK711</f>
        <v>0</v>
      </c>
      <c r="AL712" s="409">
        <f t="shared" ref="AL712" si="1470">AL711</f>
        <v>0</v>
      </c>
      <c r="AM712" s="304"/>
    </row>
    <row r="713" spans="1:39" ht="15" outlineLevel="1">
      <c r="A713" s="529"/>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29">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ht="15" outlineLevel="1">
      <c r="A715" s="529"/>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1471">Z714</f>
        <v>0</v>
      </c>
      <c r="AA715" s="409">
        <f t="shared" ref="AA715" si="1472">AA714</f>
        <v>0</v>
      </c>
      <c r="AB715" s="409">
        <f t="shared" ref="AB715" si="1473">AB714</f>
        <v>0</v>
      </c>
      <c r="AC715" s="409">
        <f t="shared" ref="AC715" si="1474">AC714</f>
        <v>0</v>
      </c>
      <c r="AD715" s="409">
        <f t="shared" ref="AD715" si="1475">AD714</f>
        <v>0</v>
      </c>
      <c r="AE715" s="409">
        <f t="shared" ref="AE715" si="1476">AE714</f>
        <v>0</v>
      </c>
      <c r="AF715" s="409">
        <f t="shared" ref="AF715" si="1477">AF714</f>
        <v>0</v>
      </c>
      <c r="AG715" s="409">
        <f t="shared" ref="AG715" si="1478">AG714</f>
        <v>0</v>
      </c>
      <c r="AH715" s="409">
        <f t="shared" ref="AH715" si="1479">AH714</f>
        <v>0</v>
      </c>
      <c r="AI715" s="409">
        <f t="shared" ref="AI715" si="1480">AI714</f>
        <v>0</v>
      </c>
      <c r="AJ715" s="409">
        <f t="shared" ref="AJ715" si="1481">AJ714</f>
        <v>0</v>
      </c>
      <c r="AK715" s="409">
        <f t="shared" ref="AK715" si="1482">AK714</f>
        <v>0</v>
      </c>
      <c r="AL715" s="409">
        <f t="shared" ref="AL715" si="1483">AL714</f>
        <v>0</v>
      </c>
      <c r="AM715" s="304"/>
    </row>
    <row r="716" spans="1:39" ht="15" outlineLevel="1">
      <c r="A716" s="529"/>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29">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ht="15" outlineLevel="1">
      <c r="A718" s="529"/>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1484">Z717</f>
        <v>0</v>
      </c>
      <c r="AA718" s="409">
        <f t="shared" ref="AA718" si="1485">AA717</f>
        <v>0</v>
      </c>
      <c r="AB718" s="409">
        <f t="shared" ref="AB718" si="1486">AB717</f>
        <v>0</v>
      </c>
      <c r="AC718" s="409">
        <f t="shared" ref="AC718" si="1487">AC717</f>
        <v>0</v>
      </c>
      <c r="AD718" s="409">
        <f t="shared" ref="AD718" si="1488">AD717</f>
        <v>0</v>
      </c>
      <c r="AE718" s="409">
        <f t="shared" ref="AE718" si="1489">AE717</f>
        <v>0</v>
      </c>
      <c r="AF718" s="409">
        <f t="shared" ref="AF718" si="1490">AF717</f>
        <v>0</v>
      </c>
      <c r="AG718" s="409">
        <f t="shared" ref="AG718" si="1491">AG717</f>
        <v>0</v>
      </c>
      <c r="AH718" s="409">
        <f t="shared" ref="AH718" si="1492">AH717</f>
        <v>0</v>
      </c>
      <c r="AI718" s="409">
        <f t="shared" ref="AI718" si="1493">AI717</f>
        <v>0</v>
      </c>
      <c r="AJ718" s="409">
        <f t="shared" ref="AJ718" si="1494">AJ717</f>
        <v>0</v>
      </c>
      <c r="AK718" s="409">
        <f t="shared" ref="AK718" si="1495">AK717</f>
        <v>0</v>
      </c>
      <c r="AL718" s="409">
        <f t="shared" ref="AL718" si="1496">AL717</f>
        <v>0</v>
      </c>
      <c r="AM718" s="304"/>
    </row>
    <row r="719" spans="1:39" ht="15" outlineLevel="1">
      <c r="A719" s="529"/>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30" outlineLevel="1">
      <c r="A720" s="529">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t="15" outlineLevel="1">
      <c r="A721" s="529"/>
      <c r="B721" s="292" t="s">
        <v>310</v>
      </c>
      <c r="C721" s="289" t="s">
        <v>163</v>
      </c>
      <c r="D721" s="293"/>
      <c r="E721" s="293"/>
      <c r="F721" s="293"/>
      <c r="G721" s="293"/>
      <c r="H721" s="293"/>
      <c r="I721" s="293"/>
      <c r="J721" s="293"/>
      <c r="K721" s="293"/>
      <c r="L721" s="293"/>
      <c r="M721" s="293"/>
      <c r="N721" s="465"/>
      <c r="O721" s="293"/>
      <c r="P721" s="293"/>
      <c r="Q721" s="293"/>
      <c r="R721" s="293"/>
      <c r="S721" s="293"/>
      <c r="T721" s="293"/>
      <c r="U721" s="293"/>
      <c r="V721" s="293"/>
      <c r="W721" s="293"/>
      <c r="X721" s="293"/>
      <c r="Y721" s="409">
        <f>Y720</f>
        <v>0</v>
      </c>
      <c r="Z721" s="409">
        <f t="shared" ref="Z721" si="1497">Z720</f>
        <v>0</v>
      </c>
      <c r="AA721" s="409">
        <f t="shared" ref="AA721" si="1498">AA720</f>
        <v>0</v>
      </c>
      <c r="AB721" s="409">
        <f t="shared" ref="AB721" si="1499">AB720</f>
        <v>0</v>
      </c>
      <c r="AC721" s="409">
        <f t="shared" ref="AC721" si="1500">AC720</f>
        <v>0</v>
      </c>
      <c r="AD721" s="409">
        <f t="shared" ref="AD721" si="1501">AD720</f>
        <v>0</v>
      </c>
      <c r="AE721" s="409">
        <f t="shared" ref="AE721" si="1502">AE720</f>
        <v>0</v>
      </c>
      <c r="AF721" s="409">
        <f t="shared" ref="AF721" si="1503">AF720</f>
        <v>0</v>
      </c>
      <c r="AG721" s="409">
        <f t="shared" ref="AG721" si="1504">AG720</f>
        <v>0</v>
      </c>
      <c r="AH721" s="409">
        <f t="shared" ref="AH721" si="1505">AH720</f>
        <v>0</v>
      </c>
      <c r="AI721" s="409">
        <f t="shared" ref="AI721" si="1506">AI720</f>
        <v>0</v>
      </c>
      <c r="AJ721" s="409">
        <f t="shared" ref="AJ721" si="1507">AJ720</f>
        <v>0</v>
      </c>
      <c r="AK721" s="409">
        <f t="shared" ref="AK721" si="1508">AK720</f>
        <v>0</v>
      </c>
      <c r="AL721" s="409">
        <f t="shared" ref="AL721" si="1509">AL720</f>
        <v>0</v>
      </c>
      <c r="AM721" s="304"/>
    </row>
    <row r="722" spans="1:39" ht="15" outlineLevel="1">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15" outlineLevel="1">
      <c r="A723" s="529">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t="15" outlineLevel="1">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1510">Z723</f>
        <v>0</v>
      </c>
      <c r="AA724" s="409">
        <f t="shared" ref="AA724" si="1511">AA723</f>
        <v>0</v>
      </c>
      <c r="AB724" s="409">
        <f t="shared" ref="AB724" si="1512">AB723</f>
        <v>0</v>
      </c>
      <c r="AC724" s="409">
        <f t="shared" ref="AC724" si="1513">AC723</f>
        <v>0</v>
      </c>
      <c r="AD724" s="409">
        <f t="shared" ref="AD724" si="1514">AD723</f>
        <v>0</v>
      </c>
      <c r="AE724" s="409">
        <f t="shared" ref="AE724" si="1515">AE723</f>
        <v>0</v>
      </c>
      <c r="AF724" s="409">
        <f t="shared" ref="AF724" si="1516">AF723</f>
        <v>0</v>
      </c>
      <c r="AG724" s="409">
        <f t="shared" ref="AG724" si="1517">AG723</f>
        <v>0</v>
      </c>
      <c r="AH724" s="409">
        <f t="shared" ref="AH724" si="1518">AH723</f>
        <v>0</v>
      </c>
      <c r="AI724" s="409">
        <f t="shared" ref="AI724" si="1519">AI723</f>
        <v>0</v>
      </c>
      <c r="AJ724" s="409">
        <f t="shared" ref="AJ724" si="1520">AJ723</f>
        <v>0</v>
      </c>
      <c r="AK724" s="409">
        <f t="shared" ref="AK724" si="1521">AK723</f>
        <v>0</v>
      </c>
      <c r="AL724" s="409">
        <f t="shared" ref="AL724" si="1522">AL723</f>
        <v>0</v>
      </c>
      <c r="AM724" s="304"/>
    </row>
    <row r="725" spans="1:39" ht="15" outlineLevel="1">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29">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t="15" outlineLevel="1">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1523">Z726</f>
        <v>0</v>
      </c>
      <c r="AA727" s="409">
        <f t="shared" ref="AA727" si="1524">AA726</f>
        <v>0</v>
      </c>
      <c r="AB727" s="409">
        <f t="shared" ref="AB727" si="1525">AB726</f>
        <v>0</v>
      </c>
      <c r="AC727" s="409">
        <f t="shared" ref="AC727" si="1526">AC726</f>
        <v>0</v>
      </c>
      <c r="AD727" s="409">
        <f t="shared" ref="AD727" si="1527">AD726</f>
        <v>0</v>
      </c>
      <c r="AE727" s="409">
        <f t="shared" ref="AE727" si="1528">AE726</f>
        <v>0</v>
      </c>
      <c r="AF727" s="409">
        <f t="shared" ref="AF727" si="1529">AF726</f>
        <v>0</v>
      </c>
      <c r="AG727" s="409">
        <f t="shared" ref="AG727" si="1530">AG726</f>
        <v>0</v>
      </c>
      <c r="AH727" s="409">
        <f t="shared" ref="AH727" si="1531">AH726</f>
        <v>0</v>
      </c>
      <c r="AI727" s="409">
        <f t="shared" ref="AI727" si="1532">AI726</f>
        <v>0</v>
      </c>
      <c r="AJ727" s="409">
        <f t="shared" ref="AJ727" si="1533">AJ726</f>
        <v>0</v>
      </c>
      <c r="AK727" s="409">
        <f t="shared" ref="AK727" si="1534">AK726</f>
        <v>0</v>
      </c>
      <c r="AL727" s="409">
        <f t="shared" ref="AL727" si="1535">AL726</f>
        <v>0</v>
      </c>
      <c r="AM727" s="304"/>
    </row>
    <row r="728" spans="1:39" ht="15" outlineLevel="1">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29">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t="15" outlineLevel="1">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1536">Z729</f>
        <v>0</v>
      </c>
      <c r="AA730" s="409">
        <f t="shared" ref="AA730" si="1537">AA729</f>
        <v>0</v>
      </c>
      <c r="AB730" s="409">
        <f t="shared" ref="AB730" si="1538">AB729</f>
        <v>0</v>
      </c>
      <c r="AC730" s="409">
        <f t="shared" ref="AC730" si="1539">AC729</f>
        <v>0</v>
      </c>
      <c r="AD730" s="409">
        <f t="shared" ref="AD730" si="1540">AD729</f>
        <v>0</v>
      </c>
      <c r="AE730" s="409">
        <f t="shared" ref="AE730" si="1541">AE729</f>
        <v>0</v>
      </c>
      <c r="AF730" s="409">
        <f t="shared" ref="AF730" si="1542">AF729</f>
        <v>0</v>
      </c>
      <c r="AG730" s="409">
        <f t="shared" ref="AG730" si="1543">AG729</f>
        <v>0</v>
      </c>
      <c r="AH730" s="409">
        <f t="shared" ref="AH730" si="1544">AH729</f>
        <v>0</v>
      </c>
      <c r="AI730" s="409">
        <f t="shared" ref="AI730" si="1545">AI729</f>
        <v>0</v>
      </c>
      <c r="AJ730" s="409">
        <f t="shared" ref="AJ730" si="1546">AJ729</f>
        <v>0</v>
      </c>
      <c r="AK730" s="409">
        <f t="shared" ref="AK730" si="1547">AK729</f>
        <v>0</v>
      </c>
      <c r="AL730" s="409">
        <f t="shared" ref="AL730" si="1548">AL729</f>
        <v>0</v>
      </c>
      <c r="AM730" s="304"/>
    </row>
    <row r="731" spans="1:39" ht="15" outlineLevel="1">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29">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t="15" outlineLevel="1">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1549">Z732</f>
        <v>0</v>
      </c>
      <c r="AA733" s="409">
        <f t="shared" ref="AA733" si="1550">AA732</f>
        <v>0</v>
      </c>
      <c r="AB733" s="409">
        <f t="shared" ref="AB733" si="1551">AB732</f>
        <v>0</v>
      </c>
      <c r="AC733" s="409">
        <f t="shared" ref="AC733" si="1552">AC732</f>
        <v>0</v>
      </c>
      <c r="AD733" s="409">
        <f t="shared" ref="AD733" si="1553">AD732</f>
        <v>0</v>
      </c>
      <c r="AE733" s="409">
        <f t="shared" ref="AE733" si="1554">AE732</f>
        <v>0</v>
      </c>
      <c r="AF733" s="409">
        <f t="shared" ref="AF733" si="1555">AF732</f>
        <v>0</v>
      </c>
      <c r="AG733" s="409">
        <f t="shared" ref="AG733" si="1556">AG732</f>
        <v>0</v>
      </c>
      <c r="AH733" s="409">
        <f t="shared" ref="AH733" si="1557">AH732</f>
        <v>0</v>
      </c>
      <c r="AI733" s="409">
        <f t="shared" ref="AI733" si="1558">AI732</f>
        <v>0</v>
      </c>
      <c r="AJ733" s="409">
        <f t="shared" ref="AJ733" si="1559">AJ732</f>
        <v>0</v>
      </c>
      <c r="AK733" s="409">
        <f t="shared" ref="AK733" si="1560">AK732</f>
        <v>0</v>
      </c>
      <c r="AL733" s="409">
        <f t="shared" ref="AL733" si="1561">AL732</f>
        <v>0</v>
      </c>
      <c r="AM733" s="304"/>
    </row>
    <row r="734" spans="1:39" ht="15" outlineLevel="1">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29">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t="15" outlineLevel="1">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1562">Z735</f>
        <v>0</v>
      </c>
      <c r="AA736" s="409">
        <f t="shared" ref="AA736" si="1563">AA735</f>
        <v>0</v>
      </c>
      <c r="AB736" s="409">
        <f t="shared" ref="AB736" si="1564">AB735</f>
        <v>0</v>
      </c>
      <c r="AC736" s="409">
        <f t="shared" ref="AC736" si="1565">AC735</f>
        <v>0</v>
      </c>
      <c r="AD736" s="409">
        <f t="shared" ref="AD736" si="1566">AD735</f>
        <v>0</v>
      </c>
      <c r="AE736" s="409">
        <f t="shared" ref="AE736" si="1567">AE735</f>
        <v>0</v>
      </c>
      <c r="AF736" s="409">
        <f t="shared" ref="AF736" si="1568">AF735</f>
        <v>0</v>
      </c>
      <c r="AG736" s="409">
        <f t="shared" ref="AG736" si="1569">AG735</f>
        <v>0</v>
      </c>
      <c r="AH736" s="409">
        <f t="shared" ref="AH736" si="1570">AH735</f>
        <v>0</v>
      </c>
      <c r="AI736" s="409">
        <f t="shared" ref="AI736" si="1571">AI735</f>
        <v>0</v>
      </c>
      <c r="AJ736" s="409">
        <f t="shared" ref="AJ736" si="1572">AJ735</f>
        <v>0</v>
      </c>
      <c r="AK736" s="409">
        <f t="shared" ref="AK736" si="1573">AK735</f>
        <v>0</v>
      </c>
      <c r="AL736" s="409">
        <f t="shared" ref="AL736" si="1574">AL735</f>
        <v>0</v>
      </c>
      <c r="AM736" s="304"/>
    </row>
    <row r="737" spans="1:40" ht="15" outlineLevel="1">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30" outlineLevel="1">
      <c r="A738" s="529">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ht="15" outlineLevel="1">
      <c r="A739" s="529"/>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1575">Z738</f>
        <v>0</v>
      </c>
      <c r="AA739" s="409">
        <f t="shared" ref="AA739" si="1576">AA738</f>
        <v>0</v>
      </c>
      <c r="AB739" s="409">
        <f t="shared" ref="AB739" si="1577">AB738</f>
        <v>0</v>
      </c>
      <c r="AC739" s="409">
        <f t="shared" ref="AC739" si="1578">AC738</f>
        <v>0</v>
      </c>
      <c r="AD739" s="409">
        <f t="shared" ref="AD739" si="1579">AD738</f>
        <v>0</v>
      </c>
      <c r="AE739" s="409">
        <f t="shared" ref="AE739" si="1580">AE738</f>
        <v>0</v>
      </c>
      <c r="AF739" s="409">
        <f t="shared" ref="AF739" si="1581">AF738</f>
        <v>0</v>
      </c>
      <c r="AG739" s="409">
        <f t="shared" ref="AG739" si="1582">AG738</f>
        <v>0</v>
      </c>
      <c r="AH739" s="409">
        <f t="shared" ref="AH739" si="1583">AH738</f>
        <v>0</v>
      </c>
      <c r="AI739" s="409">
        <f t="shared" ref="AI739" si="1584">AI738</f>
        <v>0</v>
      </c>
      <c r="AJ739" s="409">
        <f t="shared" ref="AJ739" si="1585">AJ738</f>
        <v>0</v>
      </c>
      <c r="AK739" s="409">
        <f t="shared" ref="AK739" si="1586">AK738</f>
        <v>0</v>
      </c>
      <c r="AL739" s="409">
        <f t="shared" ref="AL739" si="1587">AL738</f>
        <v>0</v>
      </c>
      <c r="AM739" s="304"/>
    </row>
    <row r="740" spans="1:40" ht="15" outlineLevel="1">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29">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ht="15" outlineLevel="1">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1588">Z741</f>
        <v>0</v>
      </c>
      <c r="AA742" s="409">
        <f t="shared" ref="AA742" si="1589">AA741</f>
        <v>0</v>
      </c>
      <c r="AB742" s="409">
        <f t="shared" ref="AB742" si="1590">AB741</f>
        <v>0</v>
      </c>
      <c r="AC742" s="409">
        <f t="shared" ref="AC742" si="1591">AC741</f>
        <v>0</v>
      </c>
      <c r="AD742" s="409">
        <f t="shared" ref="AD742" si="1592">AD741</f>
        <v>0</v>
      </c>
      <c r="AE742" s="409">
        <f t="shared" ref="AE742" si="1593">AE741</f>
        <v>0</v>
      </c>
      <c r="AF742" s="409">
        <f t="shared" ref="AF742" si="1594">AF741</f>
        <v>0</v>
      </c>
      <c r="AG742" s="409">
        <f t="shared" ref="AG742" si="1595">AG741</f>
        <v>0</v>
      </c>
      <c r="AH742" s="409">
        <f t="shared" ref="AH742" si="1596">AH741</f>
        <v>0</v>
      </c>
      <c r="AI742" s="409">
        <f t="shared" ref="AI742" si="1597">AI741</f>
        <v>0</v>
      </c>
      <c r="AJ742" s="409">
        <f t="shared" ref="AJ742" si="1598">AJ741</f>
        <v>0</v>
      </c>
      <c r="AK742" s="409">
        <f t="shared" ref="AK742" si="1599">AK741</f>
        <v>0</v>
      </c>
      <c r="AL742" s="409">
        <f t="shared" ref="AL742" si="1600">AL741</f>
        <v>0</v>
      </c>
      <c r="AM742" s="304"/>
    </row>
    <row r="743" spans="1:40" ht="15" outlineLevel="1">
      <c r="A743" s="529"/>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6">
      <c r="B744" s="325" t="s">
        <v>311</v>
      </c>
      <c r="C744" s="327"/>
      <c r="D744" s="327">
        <f>SUM(D587:D742)</f>
        <v>1302253</v>
      </c>
      <c r="E744" s="327"/>
      <c r="F744" s="327"/>
      <c r="G744" s="327"/>
      <c r="H744" s="327"/>
      <c r="I744" s="327"/>
      <c r="J744" s="327"/>
      <c r="K744" s="327"/>
      <c r="L744" s="327"/>
      <c r="M744" s="327"/>
      <c r="N744" s="327"/>
      <c r="O744" s="327">
        <f>SUM(O587:O742)</f>
        <v>207.74</v>
      </c>
      <c r="P744" s="327"/>
      <c r="Q744" s="327"/>
      <c r="R744" s="327"/>
      <c r="S744" s="327"/>
      <c r="T744" s="327"/>
      <c r="U744" s="327"/>
      <c r="V744" s="327"/>
      <c r="W744" s="327"/>
      <c r="X744" s="327"/>
      <c r="Y744" s="327">
        <f>IF(Y585="kWh",SUMPRODUCT(D587:D742,Y587:Y742))</f>
        <v>322514</v>
      </c>
      <c r="Z744" s="327">
        <f>IF(Z585="kWh",SUMPRODUCT(D587:D742,Z587:Z742))</f>
        <v>484019.48600000003</v>
      </c>
      <c r="AA744" s="327">
        <f>IF(AA585="kw",SUMPRODUCT(N587:N742,O587:O742,AA587:AA742),SUMPRODUCT(D587:D742,AA587:AA742))</f>
        <v>1089.6437519999999</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6">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1285481</v>
      </c>
      <c r="Z745" s="390">
        <f>HLOOKUP(Z401,'2. LRAMVA Threshold'!$B$42:$Q$53,10,FALSE)</f>
        <v>350920</v>
      </c>
      <c r="AA745" s="390">
        <f>HLOOKUP(AA401,'2. LRAMVA Threshold'!$B$42:$Q$53,10,FALSE)</f>
        <v>905.57</v>
      </c>
      <c r="AB745" s="390">
        <f>HLOOKUP(AB401,'2. LRAMVA Threshold'!$B$42:$Q$53,10,FALSE)</f>
        <v>4257.1899999999996</v>
      </c>
      <c r="AC745" s="390">
        <f>HLOOKUP(AC401,'2. LRAMVA Threshold'!$B$42:$Q$53,10,FALSE)</f>
        <v>0</v>
      </c>
      <c r="AD745" s="390">
        <f>HLOOKUP(AD401,'2. LRAMVA Threshold'!$B$42:$Q$53,10,FALSE)</f>
        <v>0</v>
      </c>
      <c r="AE745" s="390">
        <f>HLOOKUP(AE401,'2. LRAMVA Threshold'!$B$42:$Q$53,10,FALSE)</f>
        <v>1326.91</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ht="15">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ht="15">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7.4000000000000003E-3</v>
      </c>
      <c r="Z747" s="339">
        <f>HLOOKUP(Z$35,'3.  Distribution Rates'!$C$122:$P$133,10,FALSE)</f>
        <v>1.9199999999999998E-2</v>
      </c>
      <c r="AA747" s="339">
        <f>HLOOKUP(AA$35,'3.  Distribution Rates'!$C$122:$P$133,10,FALSE)</f>
        <v>3.7113</v>
      </c>
      <c r="AB747" s="339">
        <f>HLOOKUP(AB$35,'3.  Distribution Rates'!$C$122:$P$133,10,FALSE)</f>
        <v>2.9277000000000002</v>
      </c>
      <c r="AC747" s="339">
        <f>HLOOKUP(AC$35,'3.  Distribution Rates'!$C$122:$P$133,10,FALSE)</f>
        <v>1.09E-2</v>
      </c>
      <c r="AD747" s="339">
        <f>HLOOKUP(AD$35,'3.  Distribution Rates'!$C$122:$P$133,10,FALSE)</f>
        <v>12.5207</v>
      </c>
      <c r="AE747" s="339">
        <f>HLOOKUP(AE$35,'3.  Distribution Rates'!$C$122:$P$133,10,FALSE)</f>
        <v>9.3109000000000002</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ht="15">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782.26648272136129</v>
      </c>
      <c r="Z748" s="376">
        <f>'4.  2011-2014 LRAM'!Z141*Z747</f>
        <v>6044.8800947847758</v>
      </c>
      <c r="AA748" s="376">
        <f>'4.  2011-2014 LRAM'!AA141*AA747</f>
        <v>124.86771157180324</v>
      </c>
      <c r="AB748" s="376">
        <f>'4.  2011-2014 LRAM'!AB141*AB747</f>
        <v>3.0464929967472005</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6">
        <f t="shared" ref="AM748:AM755" si="1601">SUM(Y748:AL748)</f>
        <v>6955.0607820746873</v>
      </c>
      <c r="AN748" s="441"/>
    </row>
    <row r="749" spans="1:40" ht="15">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503.44422672608755</v>
      </c>
      <c r="Z749" s="376">
        <f>'4.  2011-2014 LRAM'!Z270*Z747</f>
        <v>3704.6539820721073</v>
      </c>
      <c r="AA749" s="376">
        <f>'4.  2011-2014 LRAM'!AA270*AA747</f>
        <v>573.23464055413683</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6">
        <f t="shared" si="1601"/>
        <v>4781.3328493523313</v>
      </c>
      <c r="AN749" s="441"/>
    </row>
    <row r="750" spans="1:40" ht="15">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534.78353624387876</v>
      </c>
      <c r="Z750" s="376">
        <f>'4.  2011-2014 LRAM'!Z399*Z747</f>
        <v>2966.9988981376009</v>
      </c>
      <c r="AA750" s="376">
        <f>'4.  2011-2014 LRAM'!AA399*AA747</f>
        <v>3130.9052870183727</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6">
        <f t="shared" si="1601"/>
        <v>6632.6877213998523</v>
      </c>
      <c r="AN750" s="441"/>
    </row>
    <row r="751" spans="1:40" ht="15">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1678.5498542899231</v>
      </c>
      <c r="Z751" s="376">
        <f>'4.  2011-2014 LRAM'!Z529*Z747</f>
        <v>26070.648205824</v>
      </c>
      <c r="AA751" s="376">
        <f>'4.  2011-2014 LRAM'!AA529*AA747</f>
        <v>74.81654269434361</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6">
        <f t="shared" si="1601"/>
        <v>27824.014602808267</v>
      </c>
      <c r="AN751" s="441"/>
    </row>
    <row r="752" spans="1:40" ht="15">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1602">Y210*Y747</f>
        <v>2166.9790000000003</v>
      </c>
      <c r="Z752" s="376">
        <f t="shared" si="1602"/>
        <v>3894.974976</v>
      </c>
      <c r="AA752" s="376">
        <f t="shared" si="1602"/>
        <v>3584.2250880000006</v>
      </c>
      <c r="AB752" s="376">
        <f t="shared" si="1602"/>
        <v>0</v>
      </c>
      <c r="AC752" s="376">
        <f t="shared" si="1602"/>
        <v>0</v>
      </c>
      <c r="AD752" s="376">
        <f t="shared" si="1602"/>
        <v>0</v>
      </c>
      <c r="AE752" s="376">
        <f t="shared" si="1602"/>
        <v>5541.8476800000008</v>
      </c>
      <c r="AF752" s="376">
        <f t="shared" si="1602"/>
        <v>0</v>
      </c>
      <c r="AG752" s="376">
        <f t="shared" si="1602"/>
        <v>0</v>
      </c>
      <c r="AH752" s="376">
        <f t="shared" si="1602"/>
        <v>0</v>
      </c>
      <c r="AI752" s="376">
        <f t="shared" si="1602"/>
        <v>0</v>
      </c>
      <c r="AJ752" s="376">
        <f t="shared" si="1602"/>
        <v>0</v>
      </c>
      <c r="AK752" s="376">
        <f t="shared" si="1602"/>
        <v>0</v>
      </c>
      <c r="AL752" s="376">
        <f t="shared" si="1602"/>
        <v>0</v>
      </c>
      <c r="AM752" s="626">
        <f t="shared" si="1601"/>
        <v>15188.026744000003</v>
      </c>
      <c r="AN752" s="441"/>
    </row>
    <row r="753" spans="1:40" ht="15">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1603">Y393*Y747</f>
        <v>4591.9589999999998</v>
      </c>
      <c r="Z753" s="376">
        <f t="shared" si="1603"/>
        <v>2662.2335999999996</v>
      </c>
      <c r="AA753" s="376">
        <f t="shared" si="1603"/>
        <v>5299.7363999999998</v>
      </c>
      <c r="AB753" s="376">
        <f t="shared" si="1603"/>
        <v>0</v>
      </c>
      <c r="AC753" s="376">
        <f t="shared" si="1603"/>
        <v>0</v>
      </c>
      <c r="AD753" s="376">
        <f t="shared" si="1603"/>
        <v>0</v>
      </c>
      <c r="AE753" s="376">
        <f t="shared" si="1603"/>
        <v>0</v>
      </c>
      <c r="AF753" s="376">
        <f t="shared" si="1603"/>
        <v>0</v>
      </c>
      <c r="AG753" s="376">
        <f t="shared" si="1603"/>
        <v>0</v>
      </c>
      <c r="AH753" s="376">
        <f t="shared" si="1603"/>
        <v>0</v>
      </c>
      <c r="AI753" s="376">
        <f t="shared" si="1603"/>
        <v>0</v>
      </c>
      <c r="AJ753" s="376">
        <f t="shared" si="1603"/>
        <v>0</v>
      </c>
      <c r="AK753" s="376">
        <f t="shared" si="1603"/>
        <v>0</v>
      </c>
      <c r="AL753" s="376">
        <f t="shared" si="1603"/>
        <v>0</v>
      </c>
      <c r="AM753" s="626">
        <f t="shared" si="1601"/>
        <v>12553.929</v>
      </c>
      <c r="AN753" s="441"/>
    </row>
    <row r="754" spans="1:40" ht="15">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1604">Y576*Y747</f>
        <v>6594.8429999999998</v>
      </c>
      <c r="Z754" s="376">
        <f t="shared" si="1604"/>
        <v>14056.528816837561</v>
      </c>
      <c r="AA754" s="376">
        <f t="shared" si="1604"/>
        <v>12360.678586758928</v>
      </c>
      <c r="AB754" s="376">
        <f t="shared" si="1604"/>
        <v>0</v>
      </c>
      <c r="AC754" s="376">
        <f t="shared" si="1604"/>
        <v>0</v>
      </c>
      <c r="AD754" s="376">
        <f t="shared" si="1604"/>
        <v>0</v>
      </c>
      <c r="AE754" s="376">
        <f t="shared" si="1604"/>
        <v>0</v>
      </c>
      <c r="AF754" s="376">
        <f t="shared" si="1604"/>
        <v>0</v>
      </c>
      <c r="AG754" s="376">
        <f t="shared" si="1604"/>
        <v>0</v>
      </c>
      <c r="AH754" s="376">
        <f t="shared" si="1604"/>
        <v>0</v>
      </c>
      <c r="AI754" s="376">
        <f t="shared" si="1604"/>
        <v>0</v>
      </c>
      <c r="AJ754" s="376">
        <f t="shared" si="1604"/>
        <v>0</v>
      </c>
      <c r="AK754" s="376">
        <f t="shared" si="1604"/>
        <v>0</v>
      </c>
      <c r="AL754" s="376">
        <f t="shared" si="1604"/>
        <v>0</v>
      </c>
      <c r="AM754" s="626">
        <f t="shared" si="1601"/>
        <v>33012.050403596484</v>
      </c>
      <c r="AN754" s="441"/>
    </row>
    <row r="755" spans="1:40" ht="15">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2386.6035999999999</v>
      </c>
      <c r="Z755" s="376">
        <f t="shared" ref="Z755:AL755" si="1605">Z744*Z747</f>
        <v>9293.1741311999995</v>
      </c>
      <c r="AA755" s="376">
        <f t="shared" si="1605"/>
        <v>4043.9948567975998</v>
      </c>
      <c r="AB755" s="376">
        <f t="shared" si="1605"/>
        <v>0</v>
      </c>
      <c r="AC755" s="376">
        <f t="shared" si="1605"/>
        <v>0</v>
      </c>
      <c r="AD755" s="376">
        <f t="shared" si="1605"/>
        <v>0</v>
      </c>
      <c r="AE755" s="376">
        <f t="shared" si="1605"/>
        <v>0</v>
      </c>
      <c r="AF755" s="376">
        <f t="shared" si="1605"/>
        <v>0</v>
      </c>
      <c r="AG755" s="376">
        <f t="shared" si="1605"/>
        <v>0</v>
      </c>
      <c r="AH755" s="376">
        <f t="shared" si="1605"/>
        <v>0</v>
      </c>
      <c r="AI755" s="376">
        <f t="shared" si="1605"/>
        <v>0</v>
      </c>
      <c r="AJ755" s="376">
        <f t="shared" si="1605"/>
        <v>0</v>
      </c>
      <c r="AK755" s="376">
        <f t="shared" si="1605"/>
        <v>0</v>
      </c>
      <c r="AL755" s="376">
        <f t="shared" si="1605"/>
        <v>0</v>
      </c>
      <c r="AM755" s="626">
        <f t="shared" si="1601"/>
        <v>15723.772587997599</v>
      </c>
      <c r="AN755" s="441"/>
    </row>
    <row r="756" spans="1:40" ht="15.6">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19239.42869998125</v>
      </c>
      <c r="Z756" s="344">
        <f>SUM(Z748:Z755)</f>
        <v>68694.092704856041</v>
      </c>
      <c r="AA756" s="344">
        <f t="shared" ref="AA756:AE756" si="1606">SUM(AA748:AA755)</f>
        <v>29192.459113395184</v>
      </c>
      <c r="AB756" s="344">
        <f t="shared" si="1606"/>
        <v>3.0464929967472005</v>
      </c>
      <c r="AC756" s="344">
        <f t="shared" si="1606"/>
        <v>0</v>
      </c>
      <c r="AD756" s="344">
        <f t="shared" si="1606"/>
        <v>0</v>
      </c>
      <c r="AE756" s="344">
        <f t="shared" si="1606"/>
        <v>5541.8476800000008</v>
      </c>
      <c r="AF756" s="344">
        <f t="shared" ref="AF756:AL756" si="1607">SUM(AF748:AF755)</f>
        <v>0</v>
      </c>
      <c r="AG756" s="344">
        <f t="shared" si="1607"/>
        <v>0</v>
      </c>
      <c r="AH756" s="344">
        <f t="shared" si="1607"/>
        <v>0</v>
      </c>
      <c r="AI756" s="344">
        <f t="shared" si="1607"/>
        <v>0</v>
      </c>
      <c r="AJ756" s="344">
        <f t="shared" si="1607"/>
        <v>0</v>
      </c>
      <c r="AK756" s="344">
        <f t="shared" si="1607"/>
        <v>0</v>
      </c>
      <c r="AL756" s="344">
        <f t="shared" si="1607"/>
        <v>0</v>
      </c>
      <c r="AM756" s="405">
        <f>SUM(AM748:AM755)</f>
        <v>122670.87469122923</v>
      </c>
      <c r="AN756" s="441"/>
    </row>
    <row r="757" spans="1:40" ht="15.6">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9512.5594000000001</v>
      </c>
      <c r="Z757" s="345">
        <f t="shared" ref="Z757:AE757" si="1608">Z745*Z747</f>
        <v>6737.6639999999998</v>
      </c>
      <c r="AA757" s="345">
        <f t="shared" si="1608"/>
        <v>3360.8419410000001</v>
      </c>
      <c r="AB757" s="345">
        <f t="shared" si="1608"/>
        <v>12463.775163</v>
      </c>
      <c r="AC757" s="345">
        <f t="shared" si="1608"/>
        <v>0</v>
      </c>
      <c r="AD757" s="345">
        <f t="shared" si="1608"/>
        <v>0</v>
      </c>
      <c r="AE757" s="345">
        <f t="shared" si="1608"/>
        <v>12354.726319000001</v>
      </c>
      <c r="AF757" s="345">
        <f t="shared" ref="AF757:AL757" si="1609">AF745*AF747</f>
        <v>0</v>
      </c>
      <c r="AG757" s="345">
        <f t="shared" si="1609"/>
        <v>0</v>
      </c>
      <c r="AH757" s="345">
        <f t="shared" si="1609"/>
        <v>0</v>
      </c>
      <c r="AI757" s="345">
        <f t="shared" si="1609"/>
        <v>0</v>
      </c>
      <c r="AJ757" s="345">
        <f t="shared" si="1609"/>
        <v>0</v>
      </c>
      <c r="AK757" s="345">
        <f t="shared" si="1609"/>
        <v>0</v>
      </c>
      <c r="AL757" s="345">
        <f t="shared" si="1609"/>
        <v>0</v>
      </c>
      <c r="AM757" s="405">
        <f>SUM(Y757:AL757)</f>
        <v>44429.566823000001</v>
      </c>
      <c r="AN757" s="441"/>
    </row>
    <row r="758" spans="1:40" ht="15.6">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78241.307868229225</v>
      </c>
      <c r="AN758" s="441"/>
    </row>
    <row r="759" spans="1:40" ht="15">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ht="15">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320377.70400000003</v>
      </c>
      <c r="Z760" s="289">
        <f>SUMPRODUCT(E587:E742,Z587:Z742)</f>
        <v>479583.16600000003</v>
      </c>
      <c r="AA760" s="289">
        <f t="shared" ref="AA760:AL760" si="1610">IF(AA585="kw",SUMPRODUCT($N$587:$N$742,$P$587:$P$742,AA587:AA742),SUMPRODUCT($E$587:$E$742,AA587:AA742))</f>
        <v>1089.6437519999999</v>
      </c>
      <c r="AB760" s="289">
        <f t="shared" si="1610"/>
        <v>0</v>
      </c>
      <c r="AC760" s="289">
        <f t="shared" si="1610"/>
        <v>0</v>
      </c>
      <c r="AD760" s="289">
        <f t="shared" si="1610"/>
        <v>0</v>
      </c>
      <c r="AE760" s="289">
        <f t="shared" si="1610"/>
        <v>0</v>
      </c>
      <c r="AF760" s="289">
        <f t="shared" si="1610"/>
        <v>0</v>
      </c>
      <c r="AG760" s="289">
        <f t="shared" si="1610"/>
        <v>0</v>
      </c>
      <c r="AH760" s="289">
        <f t="shared" si="1610"/>
        <v>0</v>
      </c>
      <c r="AI760" s="289">
        <f t="shared" si="1610"/>
        <v>0</v>
      </c>
      <c r="AJ760" s="289">
        <f t="shared" si="1610"/>
        <v>0</v>
      </c>
      <c r="AK760" s="289">
        <f t="shared" si="1610"/>
        <v>0</v>
      </c>
      <c r="AL760" s="289">
        <f t="shared" si="1610"/>
        <v>0</v>
      </c>
      <c r="AM760" s="335"/>
    </row>
    <row r="761" spans="1:40" ht="15">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320377.70400000003</v>
      </c>
      <c r="Z761" s="324">
        <f>SUMPRODUCT(F587:F742,Z587:Z742)</f>
        <v>470710.52600000007</v>
      </c>
      <c r="AA761" s="324">
        <f t="shared" ref="AA761:AL761" si="1611">IF(AA585="kw",SUMPRODUCT($N$587:$N$742,$Q$587:$Q$742,AA587:AA742),SUMPRODUCT($F$587:$F$742,AA587:AA742))</f>
        <v>1089.6437519999999</v>
      </c>
      <c r="AB761" s="324">
        <f t="shared" si="1611"/>
        <v>0</v>
      </c>
      <c r="AC761" s="324">
        <f t="shared" si="1611"/>
        <v>0</v>
      </c>
      <c r="AD761" s="324">
        <f t="shared" si="1611"/>
        <v>0</v>
      </c>
      <c r="AE761" s="324">
        <f t="shared" si="1611"/>
        <v>0</v>
      </c>
      <c r="AF761" s="324">
        <f t="shared" si="1611"/>
        <v>0</v>
      </c>
      <c r="AG761" s="324">
        <f t="shared" si="1611"/>
        <v>0</v>
      </c>
      <c r="AH761" s="324">
        <f t="shared" si="1611"/>
        <v>0</v>
      </c>
      <c r="AI761" s="324">
        <f t="shared" si="1611"/>
        <v>0</v>
      </c>
      <c r="AJ761" s="324">
        <f t="shared" si="1611"/>
        <v>0</v>
      </c>
      <c r="AK761" s="324">
        <f t="shared" si="1611"/>
        <v>0</v>
      </c>
      <c r="AL761" s="324">
        <f t="shared" si="1611"/>
        <v>0</v>
      </c>
      <c r="AM761" s="384"/>
    </row>
    <row r="762" spans="1:40" ht="20.25" customHeight="1">
      <c r="B762" s="366" t="s">
        <v>584</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6">
      <c r="B765" s="278" t="s">
        <v>327</v>
      </c>
      <c r="C765" s="279"/>
      <c r="D765" s="587" t="s">
        <v>525</v>
      </c>
      <c r="E765" s="251"/>
      <c r="F765" s="587"/>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47" t="s">
        <v>211</v>
      </c>
      <c r="C766" s="849" t="s">
        <v>33</v>
      </c>
      <c r="D766" s="282" t="s">
        <v>421</v>
      </c>
      <c r="E766" s="851" t="s">
        <v>209</v>
      </c>
      <c r="F766" s="852"/>
      <c r="G766" s="852"/>
      <c r="H766" s="852"/>
      <c r="I766" s="852"/>
      <c r="J766" s="852"/>
      <c r="K766" s="852"/>
      <c r="L766" s="852"/>
      <c r="M766" s="853"/>
      <c r="N766" s="857" t="s">
        <v>213</v>
      </c>
      <c r="O766" s="282" t="s">
        <v>422</v>
      </c>
      <c r="P766" s="851" t="s">
        <v>212</v>
      </c>
      <c r="Q766" s="852"/>
      <c r="R766" s="852"/>
      <c r="S766" s="852"/>
      <c r="T766" s="852"/>
      <c r="U766" s="852"/>
      <c r="V766" s="852"/>
      <c r="W766" s="852"/>
      <c r="X766" s="853"/>
      <c r="Y766" s="854" t="s">
        <v>243</v>
      </c>
      <c r="Z766" s="855"/>
      <c r="AA766" s="855"/>
      <c r="AB766" s="855"/>
      <c r="AC766" s="855"/>
      <c r="AD766" s="855"/>
      <c r="AE766" s="855"/>
      <c r="AF766" s="855"/>
      <c r="AG766" s="855"/>
      <c r="AH766" s="855"/>
      <c r="AI766" s="855"/>
      <c r="AJ766" s="855"/>
      <c r="AK766" s="855"/>
      <c r="AL766" s="855"/>
      <c r="AM766" s="856"/>
    </row>
    <row r="767" spans="1:40" ht="65.25" customHeight="1">
      <c r="B767" s="848"/>
      <c r="C767" s="850"/>
      <c r="D767" s="283">
        <v>2019</v>
      </c>
      <c r="E767" s="283">
        <v>2020</v>
      </c>
      <c r="F767" s="283">
        <v>2021</v>
      </c>
      <c r="G767" s="283">
        <v>2022</v>
      </c>
      <c r="H767" s="283">
        <v>2023</v>
      </c>
      <c r="I767" s="283">
        <v>2024</v>
      </c>
      <c r="J767" s="283">
        <v>2025</v>
      </c>
      <c r="K767" s="283">
        <v>2026</v>
      </c>
      <c r="L767" s="283">
        <v>2027</v>
      </c>
      <c r="M767" s="283">
        <v>2028</v>
      </c>
      <c r="N767" s="858"/>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General Service &lt; 50 kW</v>
      </c>
      <c r="AA767" s="283" t="str">
        <f>'1.  LRAMVA Summary'!F52</f>
        <v>General Service 50 to 2999 kW</v>
      </c>
      <c r="AB767" s="283" t="str">
        <f>'1.  LRAMVA Summary'!G52</f>
        <v>General Service 3000-4999 kW</v>
      </c>
      <c r="AC767" s="283" t="str">
        <f>'1.  LRAMVA Summary'!H52</f>
        <v>Unmetered Scattered Load</v>
      </c>
      <c r="AD767" s="283" t="str">
        <f>'1.  LRAMVA Summary'!I52</f>
        <v>Sentinel Lighting</v>
      </c>
      <c r="AE767" s="283" t="str">
        <f>'1.  LRAMVA Summary'!J52</f>
        <v xml:space="preserve">Street Lighting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29"/>
      <c r="B768" s="515"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kWh</v>
      </c>
      <c r="AD768" s="289" t="str">
        <f>'1.  LRAMVA Summary'!I53</f>
        <v>kW</v>
      </c>
      <c r="AE768" s="289" t="str">
        <f>'1.  LRAMVA Summary'!J53</f>
        <v>kW</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6" hidden="1" outlineLevel="1">
      <c r="A769" s="529"/>
      <c r="B769" s="501"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t="15" hidden="1" outlineLevel="1">
      <c r="A770" s="529">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t="15" hidden="1" outlineLevel="1">
      <c r="A771" s="529"/>
      <c r="B771" s="292" t="s">
        <v>342</v>
      </c>
      <c r="C771" s="289" t="s">
        <v>163</v>
      </c>
      <c r="D771" s="293"/>
      <c r="E771" s="293"/>
      <c r="F771" s="293"/>
      <c r="G771" s="293"/>
      <c r="H771" s="293"/>
      <c r="I771" s="293"/>
      <c r="J771" s="293"/>
      <c r="K771" s="293"/>
      <c r="L771" s="293"/>
      <c r="M771" s="293"/>
      <c r="N771" s="465"/>
      <c r="O771" s="293"/>
      <c r="P771" s="293"/>
      <c r="Q771" s="293"/>
      <c r="R771" s="293"/>
      <c r="S771" s="293"/>
      <c r="T771" s="293"/>
      <c r="U771" s="293"/>
      <c r="V771" s="293"/>
      <c r="W771" s="293"/>
      <c r="X771" s="293"/>
      <c r="Y771" s="409">
        <f>Y770</f>
        <v>0</v>
      </c>
      <c r="Z771" s="409">
        <f t="shared" ref="Z771" si="1612">Z770</f>
        <v>0</v>
      </c>
      <c r="AA771" s="409">
        <f t="shared" ref="AA771" si="1613">AA770</f>
        <v>0</v>
      </c>
      <c r="AB771" s="409">
        <f t="shared" ref="AB771" si="1614">AB770</f>
        <v>0</v>
      </c>
      <c r="AC771" s="409">
        <f t="shared" ref="AC771" si="1615">AC770</f>
        <v>0</v>
      </c>
      <c r="AD771" s="409">
        <f t="shared" ref="AD771" si="1616">AD770</f>
        <v>0</v>
      </c>
      <c r="AE771" s="409">
        <f t="shared" ref="AE771" si="1617">AE770</f>
        <v>0</v>
      </c>
      <c r="AF771" s="409">
        <f t="shared" ref="AF771" si="1618">AF770</f>
        <v>0</v>
      </c>
      <c r="AG771" s="409">
        <f t="shared" ref="AG771" si="1619">AG770</f>
        <v>0</v>
      </c>
      <c r="AH771" s="409">
        <f t="shared" ref="AH771" si="1620">AH770</f>
        <v>0</v>
      </c>
      <c r="AI771" s="409">
        <f t="shared" ref="AI771" si="1621">AI770</f>
        <v>0</v>
      </c>
      <c r="AJ771" s="409">
        <f t="shared" ref="AJ771" si="1622">AJ770</f>
        <v>0</v>
      </c>
      <c r="AK771" s="409">
        <f t="shared" ref="AK771" si="1623">AK770</f>
        <v>0</v>
      </c>
      <c r="AL771" s="409">
        <f t="shared" ref="AL771" si="1624">AL770</f>
        <v>0</v>
      </c>
      <c r="AM771" s="295"/>
    </row>
    <row r="772" spans="1:39" ht="15.6" hidden="1" outlineLevel="1">
      <c r="A772" s="529"/>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t="15" hidden="1" outlineLevel="1">
      <c r="A773" s="529">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t="15" hidden="1" outlineLevel="1">
      <c r="A774" s="529"/>
      <c r="B774" s="292" t="s">
        <v>342</v>
      </c>
      <c r="C774" s="289" t="s">
        <v>163</v>
      </c>
      <c r="D774" s="293"/>
      <c r="E774" s="293"/>
      <c r="F774" s="293"/>
      <c r="G774" s="293"/>
      <c r="H774" s="293"/>
      <c r="I774" s="293"/>
      <c r="J774" s="293"/>
      <c r="K774" s="293"/>
      <c r="L774" s="293"/>
      <c r="M774" s="293"/>
      <c r="N774" s="465"/>
      <c r="O774" s="293"/>
      <c r="P774" s="293"/>
      <c r="Q774" s="293"/>
      <c r="R774" s="293"/>
      <c r="S774" s="293"/>
      <c r="T774" s="293"/>
      <c r="U774" s="293"/>
      <c r="V774" s="293"/>
      <c r="W774" s="293"/>
      <c r="X774" s="293"/>
      <c r="Y774" s="409">
        <f>Y773</f>
        <v>0</v>
      </c>
      <c r="Z774" s="409">
        <f t="shared" ref="Z774" si="1625">Z773</f>
        <v>0</v>
      </c>
      <c r="AA774" s="409">
        <f t="shared" ref="AA774" si="1626">AA773</f>
        <v>0</v>
      </c>
      <c r="AB774" s="409">
        <f t="shared" ref="AB774" si="1627">AB773</f>
        <v>0</v>
      </c>
      <c r="AC774" s="409">
        <f t="shared" ref="AC774" si="1628">AC773</f>
        <v>0</v>
      </c>
      <c r="AD774" s="409">
        <f t="shared" ref="AD774" si="1629">AD773</f>
        <v>0</v>
      </c>
      <c r="AE774" s="409">
        <f t="shared" ref="AE774" si="1630">AE773</f>
        <v>0</v>
      </c>
      <c r="AF774" s="409">
        <f t="shared" ref="AF774" si="1631">AF773</f>
        <v>0</v>
      </c>
      <c r="AG774" s="409">
        <f t="shared" ref="AG774" si="1632">AG773</f>
        <v>0</v>
      </c>
      <c r="AH774" s="409">
        <f t="shared" ref="AH774" si="1633">AH773</f>
        <v>0</v>
      </c>
      <c r="AI774" s="409">
        <f t="shared" ref="AI774" si="1634">AI773</f>
        <v>0</v>
      </c>
      <c r="AJ774" s="409">
        <f t="shared" ref="AJ774" si="1635">AJ773</f>
        <v>0</v>
      </c>
      <c r="AK774" s="409">
        <f t="shared" ref="AK774" si="1636">AK773</f>
        <v>0</v>
      </c>
      <c r="AL774" s="409">
        <f t="shared" ref="AL774" si="1637">AL773</f>
        <v>0</v>
      </c>
      <c r="AM774" s="295"/>
    </row>
    <row r="775" spans="1:39" ht="15.6" hidden="1" outlineLevel="1">
      <c r="A775" s="529"/>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t="15" hidden="1" outlineLevel="1">
      <c r="A776" s="529">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t="15" hidden="1" outlineLevel="1">
      <c r="A777" s="529"/>
      <c r="B777" s="292" t="s">
        <v>342</v>
      </c>
      <c r="C777" s="289" t="s">
        <v>163</v>
      </c>
      <c r="D777" s="293"/>
      <c r="E777" s="293"/>
      <c r="F777" s="293"/>
      <c r="G777" s="293"/>
      <c r="H777" s="293"/>
      <c r="I777" s="293"/>
      <c r="J777" s="293"/>
      <c r="K777" s="293"/>
      <c r="L777" s="293"/>
      <c r="M777" s="293"/>
      <c r="N777" s="465"/>
      <c r="O777" s="293"/>
      <c r="P777" s="293"/>
      <c r="Q777" s="293"/>
      <c r="R777" s="293"/>
      <c r="S777" s="293"/>
      <c r="T777" s="293"/>
      <c r="U777" s="293"/>
      <c r="V777" s="293"/>
      <c r="W777" s="293"/>
      <c r="X777" s="293"/>
      <c r="Y777" s="409">
        <f>Y776</f>
        <v>0</v>
      </c>
      <c r="Z777" s="409">
        <f t="shared" ref="Z777" si="1638">Z776</f>
        <v>0</v>
      </c>
      <c r="AA777" s="409">
        <f t="shared" ref="AA777" si="1639">AA776</f>
        <v>0</v>
      </c>
      <c r="AB777" s="409">
        <f t="shared" ref="AB777" si="1640">AB776</f>
        <v>0</v>
      </c>
      <c r="AC777" s="409">
        <f t="shared" ref="AC777" si="1641">AC776</f>
        <v>0</v>
      </c>
      <c r="AD777" s="409">
        <f t="shared" ref="AD777" si="1642">AD776</f>
        <v>0</v>
      </c>
      <c r="AE777" s="409">
        <f t="shared" ref="AE777" si="1643">AE776</f>
        <v>0</v>
      </c>
      <c r="AF777" s="409">
        <f t="shared" ref="AF777" si="1644">AF776</f>
        <v>0</v>
      </c>
      <c r="AG777" s="409">
        <f t="shared" ref="AG777" si="1645">AG776</f>
        <v>0</v>
      </c>
      <c r="AH777" s="409">
        <f t="shared" ref="AH777" si="1646">AH776</f>
        <v>0</v>
      </c>
      <c r="AI777" s="409">
        <f t="shared" ref="AI777" si="1647">AI776</f>
        <v>0</v>
      </c>
      <c r="AJ777" s="409">
        <f t="shared" ref="AJ777" si="1648">AJ776</f>
        <v>0</v>
      </c>
      <c r="AK777" s="409">
        <f t="shared" ref="AK777" si="1649">AK776</f>
        <v>0</v>
      </c>
      <c r="AL777" s="409">
        <f t="shared" ref="AL777" si="1650">AL776</f>
        <v>0</v>
      </c>
      <c r="AM777" s="295"/>
    </row>
    <row r="778" spans="1:39" ht="15" hidden="1" outlineLevel="1">
      <c r="A778" s="529"/>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t="15" hidden="1" outlineLevel="1">
      <c r="A779" s="529">
        <v>4</v>
      </c>
      <c r="B779" s="517" t="s">
        <v>674</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t="15" hidden="1" outlineLevel="1">
      <c r="A780" s="529"/>
      <c r="B780" s="292" t="s">
        <v>342</v>
      </c>
      <c r="C780" s="289" t="s">
        <v>163</v>
      </c>
      <c r="D780" s="293"/>
      <c r="E780" s="293"/>
      <c r="F780" s="293"/>
      <c r="G780" s="293"/>
      <c r="H780" s="293"/>
      <c r="I780" s="293"/>
      <c r="J780" s="293"/>
      <c r="K780" s="293"/>
      <c r="L780" s="293"/>
      <c r="M780" s="293"/>
      <c r="N780" s="465"/>
      <c r="O780" s="293"/>
      <c r="P780" s="293"/>
      <c r="Q780" s="293"/>
      <c r="R780" s="293"/>
      <c r="S780" s="293"/>
      <c r="T780" s="293"/>
      <c r="U780" s="293"/>
      <c r="V780" s="293"/>
      <c r="W780" s="293"/>
      <c r="X780" s="293"/>
      <c r="Y780" s="409">
        <f>Y779</f>
        <v>0</v>
      </c>
      <c r="Z780" s="409">
        <f t="shared" ref="Z780" si="1651">Z779</f>
        <v>0</v>
      </c>
      <c r="AA780" s="409">
        <f t="shared" ref="AA780" si="1652">AA779</f>
        <v>0</v>
      </c>
      <c r="AB780" s="409">
        <f t="shared" ref="AB780" si="1653">AB779</f>
        <v>0</v>
      </c>
      <c r="AC780" s="409">
        <f t="shared" ref="AC780" si="1654">AC779</f>
        <v>0</v>
      </c>
      <c r="AD780" s="409">
        <f t="shared" ref="AD780" si="1655">AD779</f>
        <v>0</v>
      </c>
      <c r="AE780" s="409">
        <f t="shared" ref="AE780" si="1656">AE779</f>
        <v>0</v>
      </c>
      <c r="AF780" s="409">
        <f t="shared" ref="AF780" si="1657">AF779</f>
        <v>0</v>
      </c>
      <c r="AG780" s="409">
        <f t="shared" ref="AG780" si="1658">AG779</f>
        <v>0</v>
      </c>
      <c r="AH780" s="409">
        <f t="shared" ref="AH780" si="1659">AH779</f>
        <v>0</v>
      </c>
      <c r="AI780" s="409">
        <f t="shared" ref="AI780" si="1660">AI779</f>
        <v>0</v>
      </c>
      <c r="AJ780" s="409">
        <f t="shared" ref="AJ780" si="1661">AJ779</f>
        <v>0</v>
      </c>
      <c r="AK780" s="409">
        <f t="shared" ref="AK780" si="1662">AK779</f>
        <v>0</v>
      </c>
      <c r="AL780" s="409">
        <f t="shared" ref="AL780" si="1663">AL779</f>
        <v>0</v>
      </c>
      <c r="AM780" s="295"/>
    </row>
    <row r="781" spans="1:39" ht="15" hidden="1" outlineLevel="1">
      <c r="A781" s="529"/>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29">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29"/>
      <c r="B783" s="292" t="s">
        <v>342</v>
      </c>
      <c r="C783" s="289" t="s">
        <v>163</v>
      </c>
      <c r="D783" s="293"/>
      <c r="E783" s="293"/>
      <c r="F783" s="293"/>
      <c r="G783" s="293"/>
      <c r="H783" s="293"/>
      <c r="I783" s="293"/>
      <c r="J783" s="293"/>
      <c r="K783" s="293"/>
      <c r="L783" s="293"/>
      <c r="M783" s="293"/>
      <c r="N783" s="465"/>
      <c r="O783" s="293"/>
      <c r="P783" s="293"/>
      <c r="Q783" s="293"/>
      <c r="R783" s="293"/>
      <c r="S783" s="293"/>
      <c r="T783" s="293"/>
      <c r="U783" s="293"/>
      <c r="V783" s="293"/>
      <c r="W783" s="293"/>
      <c r="X783" s="293"/>
      <c r="Y783" s="409">
        <f>Y782</f>
        <v>0</v>
      </c>
      <c r="Z783" s="409">
        <f t="shared" ref="Z783" si="1664">Z782</f>
        <v>0</v>
      </c>
      <c r="AA783" s="409">
        <f t="shared" ref="AA783" si="1665">AA782</f>
        <v>0</v>
      </c>
      <c r="AB783" s="409">
        <f t="shared" ref="AB783" si="1666">AB782</f>
        <v>0</v>
      </c>
      <c r="AC783" s="409">
        <f t="shared" ref="AC783" si="1667">AC782</f>
        <v>0</v>
      </c>
      <c r="AD783" s="409">
        <f t="shared" ref="AD783" si="1668">AD782</f>
        <v>0</v>
      </c>
      <c r="AE783" s="409">
        <f t="shared" ref="AE783" si="1669">AE782</f>
        <v>0</v>
      </c>
      <c r="AF783" s="409">
        <f t="shared" ref="AF783" si="1670">AF782</f>
        <v>0</v>
      </c>
      <c r="AG783" s="409">
        <f t="shared" ref="AG783" si="1671">AG782</f>
        <v>0</v>
      </c>
      <c r="AH783" s="409">
        <f t="shared" ref="AH783" si="1672">AH782</f>
        <v>0</v>
      </c>
      <c r="AI783" s="409">
        <f t="shared" ref="AI783" si="1673">AI782</f>
        <v>0</v>
      </c>
      <c r="AJ783" s="409">
        <f t="shared" ref="AJ783" si="1674">AJ782</f>
        <v>0</v>
      </c>
      <c r="AK783" s="409">
        <f t="shared" ref="AK783" si="1675">AK782</f>
        <v>0</v>
      </c>
      <c r="AL783" s="409">
        <f t="shared" ref="AL783" si="1676">AL782</f>
        <v>0</v>
      </c>
      <c r="AM783" s="295"/>
    </row>
    <row r="784" spans="1:39" ht="15" hidden="1" outlineLevel="1">
      <c r="A784" s="529"/>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6" hidden="1" outlineLevel="1">
      <c r="A785" s="529"/>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t="15" hidden="1" outlineLevel="1">
      <c r="A786" s="529">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t="15" hidden="1" outlineLevel="1">
      <c r="A787" s="529"/>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1677">Z786</f>
        <v>0</v>
      </c>
      <c r="AA787" s="409">
        <f t="shared" ref="AA787" si="1678">AA786</f>
        <v>0</v>
      </c>
      <c r="AB787" s="409">
        <f t="shared" ref="AB787" si="1679">AB786</f>
        <v>0</v>
      </c>
      <c r="AC787" s="409">
        <f t="shared" ref="AC787" si="1680">AC786</f>
        <v>0</v>
      </c>
      <c r="AD787" s="409">
        <f t="shared" ref="AD787" si="1681">AD786</f>
        <v>0</v>
      </c>
      <c r="AE787" s="409">
        <f t="shared" ref="AE787" si="1682">AE786</f>
        <v>0</v>
      </c>
      <c r="AF787" s="409">
        <f t="shared" ref="AF787" si="1683">AF786</f>
        <v>0</v>
      </c>
      <c r="AG787" s="409">
        <f t="shared" ref="AG787" si="1684">AG786</f>
        <v>0</v>
      </c>
      <c r="AH787" s="409">
        <f t="shared" ref="AH787" si="1685">AH786</f>
        <v>0</v>
      </c>
      <c r="AI787" s="409">
        <f t="shared" ref="AI787" si="1686">AI786</f>
        <v>0</v>
      </c>
      <c r="AJ787" s="409">
        <f t="shared" ref="AJ787" si="1687">AJ786</f>
        <v>0</v>
      </c>
      <c r="AK787" s="409">
        <f t="shared" ref="AK787" si="1688">AK786</f>
        <v>0</v>
      </c>
      <c r="AL787" s="409">
        <f t="shared" ref="AL787" si="1689">AL786</f>
        <v>0</v>
      </c>
      <c r="AM787" s="309"/>
    </row>
    <row r="788" spans="1:39" ht="15" hidden="1" outlineLevel="1">
      <c r="A788" s="529"/>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29">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t="15" hidden="1" outlineLevel="1">
      <c r="A790" s="529"/>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1690">Z789</f>
        <v>0</v>
      </c>
      <c r="AA790" s="409">
        <f t="shared" ref="AA790" si="1691">AA789</f>
        <v>0</v>
      </c>
      <c r="AB790" s="409">
        <f t="shared" ref="AB790" si="1692">AB789</f>
        <v>0</v>
      </c>
      <c r="AC790" s="409">
        <f t="shared" ref="AC790" si="1693">AC789</f>
        <v>0</v>
      </c>
      <c r="AD790" s="409">
        <f t="shared" ref="AD790" si="1694">AD789</f>
        <v>0</v>
      </c>
      <c r="AE790" s="409">
        <f t="shared" ref="AE790" si="1695">AE789</f>
        <v>0</v>
      </c>
      <c r="AF790" s="409">
        <f t="shared" ref="AF790" si="1696">AF789</f>
        <v>0</v>
      </c>
      <c r="AG790" s="409">
        <f t="shared" ref="AG790" si="1697">AG789</f>
        <v>0</v>
      </c>
      <c r="AH790" s="409">
        <f t="shared" ref="AH790" si="1698">AH789</f>
        <v>0</v>
      </c>
      <c r="AI790" s="409">
        <f t="shared" ref="AI790" si="1699">AI789</f>
        <v>0</v>
      </c>
      <c r="AJ790" s="409">
        <f t="shared" ref="AJ790" si="1700">AJ789</f>
        <v>0</v>
      </c>
      <c r="AK790" s="409">
        <f t="shared" ref="AK790" si="1701">AK789</f>
        <v>0</v>
      </c>
      <c r="AL790" s="409">
        <f t="shared" ref="AL790" si="1702">AL789</f>
        <v>0</v>
      </c>
      <c r="AM790" s="309"/>
    </row>
    <row r="791" spans="1:39" ht="15" hidden="1" outlineLevel="1">
      <c r="A791" s="529"/>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29">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t="15" hidden="1" outlineLevel="1">
      <c r="A793" s="529"/>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1703">Z792</f>
        <v>0</v>
      </c>
      <c r="AA793" s="409">
        <f t="shared" ref="AA793" si="1704">AA792</f>
        <v>0</v>
      </c>
      <c r="AB793" s="409">
        <f t="shared" ref="AB793" si="1705">AB792</f>
        <v>0</v>
      </c>
      <c r="AC793" s="409">
        <f t="shared" ref="AC793" si="1706">AC792</f>
        <v>0</v>
      </c>
      <c r="AD793" s="409">
        <f t="shared" ref="AD793" si="1707">AD792</f>
        <v>0</v>
      </c>
      <c r="AE793" s="409">
        <f t="shared" ref="AE793" si="1708">AE792</f>
        <v>0</v>
      </c>
      <c r="AF793" s="409">
        <f t="shared" ref="AF793" si="1709">AF792</f>
        <v>0</v>
      </c>
      <c r="AG793" s="409">
        <f t="shared" ref="AG793" si="1710">AG792</f>
        <v>0</v>
      </c>
      <c r="AH793" s="409">
        <f t="shared" ref="AH793" si="1711">AH792</f>
        <v>0</v>
      </c>
      <c r="AI793" s="409">
        <f t="shared" ref="AI793" si="1712">AI792</f>
        <v>0</v>
      </c>
      <c r="AJ793" s="409">
        <f t="shared" ref="AJ793" si="1713">AJ792</f>
        <v>0</v>
      </c>
      <c r="AK793" s="409">
        <f t="shared" ref="AK793" si="1714">AK792</f>
        <v>0</v>
      </c>
      <c r="AL793" s="409">
        <f t="shared" ref="AL793" si="1715">AL792</f>
        <v>0</v>
      </c>
      <c r="AM793" s="309"/>
    </row>
    <row r="794" spans="1:39" ht="15" hidden="1" outlineLevel="1">
      <c r="A794" s="529"/>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29">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t="15" hidden="1" outlineLevel="1">
      <c r="A796" s="529"/>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1716">Z795</f>
        <v>0</v>
      </c>
      <c r="AA796" s="409">
        <f t="shared" ref="AA796" si="1717">AA795</f>
        <v>0</v>
      </c>
      <c r="AB796" s="409">
        <f t="shared" ref="AB796" si="1718">AB795</f>
        <v>0</v>
      </c>
      <c r="AC796" s="409">
        <f t="shared" ref="AC796" si="1719">AC795</f>
        <v>0</v>
      </c>
      <c r="AD796" s="409">
        <f t="shared" ref="AD796" si="1720">AD795</f>
        <v>0</v>
      </c>
      <c r="AE796" s="409">
        <f t="shared" ref="AE796" si="1721">AE795</f>
        <v>0</v>
      </c>
      <c r="AF796" s="409">
        <f t="shared" ref="AF796" si="1722">AF795</f>
        <v>0</v>
      </c>
      <c r="AG796" s="409">
        <f t="shared" ref="AG796" si="1723">AG795</f>
        <v>0</v>
      </c>
      <c r="AH796" s="409">
        <f t="shared" ref="AH796" si="1724">AH795</f>
        <v>0</v>
      </c>
      <c r="AI796" s="409">
        <f t="shared" ref="AI796" si="1725">AI795</f>
        <v>0</v>
      </c>
      <c r="AJ796" s="409">
        <f t="shared" ref="AJ796" si="1726">AJ795</f>
        <v>0</v>
      </c>
      <c r="AK796" s="409">
        <f t="shared" ref="AK796" si="1727">AK795</f>
        <v>0</v>
      </c>
      <c r="AL796" s="409">
        <f t="shared" ref="AL796" si="1728">AL795</f>
        <v>0</v>
      </c>
      <c r="AM796" s="309"/>
    </row>
    <row r="797" spans="1:39" ht="15" hidden="1" outlineLevel="1">
      <c r="A797" s="529"/>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29">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t="15" hidden="1" outlineLevel="1">
      <c r="A799" s="529"/>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1729">Z798</f>
        <v>0</v>
      </c>
      <c r="AA799" s="409">
        <f t="shared" ref="AA799" si="1730">AA798</f>
        <v>0</v>
      </c>
      <c r="AB799" s="409">
        <f t="shared" ref="AB799" si="1731">AB798</f>
        <v>0</v>
      </c>
      <c r="AC799" s="409">
        <f t="shared" ref="AC799" si="1732">AC798</f>
        <v>0</v>
      </c>
      <c r="AD799" s="409">
        <f t="shared" ref="AD799" si="1733">AD798</f>
        <v>0</v>
      </c>
      <c r="AE799" s="409">
        <f t="shared" ref="AE799" si="1734">AE798</f>
        <v>0</v>
      </c>
      <c r="AF799" s="409">
        <f t="shared" ref="AF799" si="1735">AF798</f>
        <v>0</v>
      </c>
      <c r="AG799" s="409">
        <f t="shared" ref="AG799" si="1736">AG798</f>
        <v>0</v>
      </c>
      <c r="AH799" s="409">
        <f t="shared" ref="AH799" si="1737">AH798</f>
        <v>0</v>
      </c>
      <c r="AI799" s="409">
        <f t="shared" ref="AI799" si="1738">AI798</f>
        <v>0</v>
      </c>
      <c r="AJ799" s="409">
        <f t="shared" ref="AJ799" si="1739">AJ798</f>
        <v>0</v>
      </c>
      <c r="AK799" s="409">
        <f t="shared" ref="AK799" si="1740">AK798</f>
        <v>0</v>
      </c>
      <c r="AL799" s="409">
        <f t="shared" ref="AL799" si="1741">AL798</f>
        <v>0</v>
      </c>
      <c r="AM799" s="309"/>
    </row>
    <row r="800" spans="1:39" ht="15" hidden="1" outlineLevel="1">
      <c r="A800" s="529"/>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6" hidden="1" outlineLevel="1">
      <c r="A801" s="529"/>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29">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t="15" hidden="1" outlineLevel="1">
      <c r="A803" s="529"/>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1742">Z802</f>
        <v>0</v>
      </c>
      <c r="AA803" s="409">
        <f t="shared" ref="AA803" si="1743">AA802</f>
        <v>0</v>
      </c>
      <c r="AB803" s="409">
        <f t="shared" ref="AB803" si="1744">AB802</f>
        <v>0</v>
      </c>
      <c r="AC803" s="409">
        <f t="shared" ref="AC803" si="1745">AC802</f>
        <v>0</v>
      </c>
      <c r="AD803" s="409">
        <f t="shared" ref="AD803" si="1746">AD802</f>
        <v>0</v>
      </c>
      <c r="AE803" s="409">
        <f t="shared" ref="AE803" si="1747">AE802</f>
        <v>0</v>
      </c>
      <c r="AF803" s="409">
        <f t="shared" ref="AF803" si="1748">AF802</f>
        <v>0</v>
      </c>
      <c r="AG803" s="409">
        <f t="shared" ref="AG803" si="1749">AG802</f>
        <v>0</v>
      </c>
      <c r="AH803" s="409">
        <f t="shared" ref="AH803" si="1750">AH802</f>
        <v>0</v>
      </c>
      <c r="AI803" s="409">
        <f t="shared" ref="AI803" si="1751">AI802</f>
        <v>0</v>
      </c>
      <c r="AJ803" s="409">
        <f t="shared" ref="AJ803" si="1752">AJ802</f>
        <v>0</v>
      </c>
      <c r="AK803" s="409">
        <f t="shared" ref="AK803" si="1753">AK802</f>
        <v>0</v>
      </c>
      <c r="AL803" s="409">
        <f t="shared" ref="AL803" si="1754">AL802</f>
        <v>0</v>
      </c>
      <c r="AM803" s="295"/>
    </row>
    <row r="804" spans="1:39" ht="15" hidden="1" outlineLevel="1">
      <c r="A804" s="529"/>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30" hidden="1" outlineLevel="1">
      <c r="A805" s="529">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t="15" hidden="1" outlineLevel="1">
      <c r="A806" s="529"/>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1755">Z805</f>
        <v>0</v>
      </c>
      <c r="AA806" s="409">
        <f t="shared" ref="AA806" si="1756">AA805</f>
        <v>0</v>
      </c>
      <c r="AB806" s="409">
        <f t="shared" ref="AB806" si="1757">AB805</f>
        <v>0</v>
      </c>
      <c r="AC806" s="409">
        <f t="shared" ref="AC806" si="1758">AC805</f>
        <v>0</v>
      </c>
      <c r="AD806" s="409">
        <f t="shared" ref="AD806" si="1759">AD805</f>
        <v>0</v>
      </c>
      <c r="AE806" s="409">
        <f t="shared" ref="AE806" si="1760">AE805</f>
        <v>0</v>
      </c>
      <c r="AF806" s="409">
        <f t="shared" ref="AF806" si="1761">AF805</f>
        <v>0</v>
      </c>
      <c r="AG806" s="409">
        <f t="shared" ref="AG806" si="1762">AG805</f>
        <v>0</v>
      </c>
      <c r="AH806" s="409">
        <f t="shared" ref="AH806" si="1763">AH805</f>
        <v>0</v>
      </c>
      <c r="AI806" s="409">
        <f t="shared" ref="AI806" si="1764">AI805</f>
        <v>0</v>
      </c>
      <c r="AJ806" s="409">
        <f t="shared" ref="AJ806" si="1765">AJ805</f>
        <v>0</v>
      </c>
      <c r="AK806" s="409">
        <f t="shared" ref="AK806" si="1766">AK805</f>
        <v>0</v>
      </c>
      <c r="AL806" s="409">
        <f t="shared" ref="AL806" si="1767">AL805</f>
        <v>0</v>
      </c>
      <c r="AM806" s="295"/>
    </row>
    <row r="807" spans="1:39" ht="15" hidden="1" outlineLevel="1">
      <c r="A807" s="529"/>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29">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t="15" hidden="1" outlineLevel="1">
      <c r="A809" s="529"/>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1768">Z808</f>
        <v>0</v>
      </c>
      <c r="AA809" s="409">
        <f t="shared" ref="AA809" si="1769">AA808</f>
        <v>0</v>
      </c>
      <c r="AB809" s="409">
        <f t="shared" ref="AB809" si="1770">AB808</f>
        <v>0</v>
      </c>
      <c r="AC809" s="409">
        <f t="shared" ref="AC809" si="1771">AC808</f>
        <v>0</v>
      </c>
      <c r="AD809" s="409">
        <f t="shared" ref="AD809" si="1772">AD808</f>
        <v>0</v>
      </c>
      <c r="AE809" s="409">
        <f t="shared" ref="AE809" si="1773">AE808</f>
        <v>0</v>
      </c>
      <c r="AF809" s="409">
        <f t="shared" ref="AF809" si="1774">AF808</f>
        <v>0</v>
      </c>
      <c r="AG809" s="409">
        <f t="shared" ref="AG809" si="1775">AG808</f>
        <v>0</v>
      </c>
      <c r="AH809" s="409">
        <f t="shared" ref="AH809" si="1776">AH808</f>
        <v>0</v>
      </c>
      <c r="AI809" s="409">
        <f t="shared" ref="AI809" si="1777">AI808</f>
        <v>0</v>
      </c>
      <c r="AJ809" s="409">
        <f t="shared" ref="AJ809" si="1778">AJ808</f>
        <v>0</v>
      </c>
      <c r="AK809" s="409">
        <f t="shared" ref="AK809" si="1779">AK808</f>
        <v>0</v>
      </c>
      <c r="AL809" s="409">
        <f t="shared" ref="AL809" si="1780">AL808</f>
        <v>0</v>
      </c>
      <c r="AM809" s="304"/>
    </row>
    <row r="810" spans="1:39" ht="15" hidden="1" outlineLevel="1">
      <c r="A810" s="529"/>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6" hidden="1" outlineLevel="1">
      <c r="A811" s="529"/>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t="15" hidden="1" outlineLevel="1">
      <c r="A812" s="529">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t="15" hidden="1" outlineLevel="1">
      <c r="A813" s="529"/>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1781">Z812</f>
        <v>0</v>
      </c>
      <c r="AA813" s="409">
        <f t="shared" ref="AA813" si="1782">AA812</f>
        <v>0</v>
      </c>
      <c r="AB813" s="409">
        <f t="shared" ref="AB813" si="1783">AB812</f>
        <v>0</v>
      </c>
      <c r="AC813" s="409">
        <f t="shared" ref="AC813" si="1784">AC812</f>
        <v>0</v>
      </c>
      <c r="AD813" s="409">
        <f t="shared" ref="AD813" si="1785">AD812</f>
        <v>0</v>
      </c>
      <c r="AE813" s="409">
        <f t="shared" ref="AE813" si="1786">AE812</f>
        <v>0</v>
      </c>
      <c r="AF813" s="409">
        <f t="shared" ref="AF813" si="1787">AF812</f>
        <v>0</v>
      </c>
      <c r="AG813" s="409">
        <f t="shared" ref="AG813" si="1788">AG812</f>
        <v>0</v>
      </c>
      <c r="AH813" s="409">
        <f t="shared" ref="AH813" si="1789">AH812</f>
        <v>0</v>
      </c>
      <c r="AI813" s="409">
        <f t="shared" ref="AI813" si="1790">AI812</f>
        <v>0</v>
      </c>
      <c r="AJ813" s="409">
        <f t="shared" ref="AJ813" si="1791">AJ812</f>
        <v>0</v>
      </c>
      <c r="AK813" s="409">
        <f t="shared" ref="AK813" si="1792">AK812</f>
        <v>0</v>
      </c>
      <c r="AL813" s="409">
        <f t="shared" ref="AL813" si="1793">AL812</f>
        <v>0</v>
      </c>
      <c r="AM813" s="295"/>
    </row>
    <row r="814" spans="1:39" ht="15" hidden="1" outlineLevel="1">
      <c r="A814" s="529"/>
      <c r="B814" s="313"/>
      <c r="C814" s="303"/>
      <c r="D814" s="289"/>
      <c r="E814" s="289"/>
      <c r="F814" s="289"/>
      <c r="G814" s="289"/>
      <c r="H814" s="289"/>
      <c r="I814" s="289"/>
      <c r="J814" s="289"/>
      <c r="K814" s="289"/>
      <c r="L814" s="289"/>
      <c r="M814" s="289"/>
      <c r="N814" s="465"/>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6" hidden="1" outlineLevel="1">
      <c r="A815" s="529"/>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4"/>
    </row>
    <row r="816" spans="1:39" ht="15" hidden="1" outlineLevel="1">
      <c r="A816" s="529">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t="15" hidden="1" outlineLevel="1">
      <c r="A817" s="529"/>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1794">Z816</f>
        <v>0</v>
      </c>
      <c r="AA817" s="409">
        <f t="shared" si="1794"/>
        <v>0</v>
      </c>
      <c r="AB817" s="409">
        <f t="shared" si="1794"/>
        <v>0</v>
      </c>
      <c r="AC817" s="409">
        <f t="shared" si="1794"/>
        <v>0</v>
      </c>
      <c r="AD817" s="409">
        <f t="shared" si="1794"/>
        <v>0</v>
      </c>
      <c r="AE817" s="409">
        <f t="shared" si="1794"/>
        <v>0</v>
      </c>
      <c r="AF817" s="409">
        <f t="shared" si="1794"/>
        <v>0</v>
      </c>
      <c r="AG817" s="409">
        <f t="shared" si="1794"/>
        <v>0</v>
      </c>
      <c r="AH817" s="409">
        <f t="shared" si="1794"/>
        <v>0</v>
      </c>
      <c r="AI817" s="409">
        <f t="shared" si="1794"/>
        <v>0</v>
      </c>
      <c r="AJ817" s="409">
        <f t="shared" si="1794"/>
        <v>0</v>
      </c>
      <c r="AK817" s="409">
        <f t="shared" si="1794"/>
        <v>0</v>
      </c>
      <c r="AL817" s="409">
        <f t="shared" si="1794"/>
        <v>0</v>
      </c>
      <c r="AM817" s="295"/>
    </row>
    <row r="818" spans="1:39" ht="15" hidden="1" outlineLevel="1">
      <c r="A818" s="529"/>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t="15" hidden="1" outlineLevel="1">
      <c r="A819" s="529">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t="15" hidden="1" outlineLevel="1">
      <c r="A820" s="529"/>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1795">Z819</f>
        <v>0</v>
      </c>
      <c r="AA820" s="409">
        <f t="shared" si="1795"/>
        <v>0</v>
      </c>
      <c r="AB820" s="409">
        <f t="shared" si="1795"/>
        <v>0</v>
      </c>
      <c r="AC820" s="409">
        <f t="shared" si="1795"/>
        <v>0</v>
      </c>
      <c r="AD820" s="409">
        <f t="shared" si="1795"/>
        <v>0</v>
      </c>
      <c r="AE820" s="409">
        <f t="shared" si="1795"/>
        <v>0</v>
      </c>
      <c r="AF820" s="409">
        <f t="shared" si="1795"/>
        <v>0</v>
      </c>
      <c r="AG820" s="409">
        <f t="shared" si="1795"/>
        <v>0</v>
      </c>
      <c r="AH820" s="409">
        <f t="shared" si="1795"/>
        <v>0</v>
      </c>
      <c r="AI820" s="409">
        <f t="shared" si="1795"/>
        <v>0</v>
      </c>
      <c r="AJ820" s="409">
        <f t="shared" si="1795"/>
        <v>0</v>
      </c>
      <c r="AK820" s="409">
        <f t="shared" si="1795"/>
        <v>0</v>
      </c>
      <c r="AL820" s="409">
        <f t="shared" si="1795"/>
        <v>0</v>
      </c>
      <c r="AM820" s="295"/>
    </row>
    <row r="821" spans="1:39" s="281" customFormat="1" ht="15" hidden="1" outlineLevel="1">
      <c r="A821" s="529"/>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6" hidden="1" outlineLevel="1">
      <c r="A822" s="529"/>
      <c r="B822" s="516"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t="15" hidden="1" outlineLevel="1">
      <c r="A823" s="529">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t="15" hidden="1" outlineLevel="1">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1796">Z823</f>
        <v>0</v>
      </c>
      <c r="AA824" s="409">
        <f t="shared" si="1796"/>
        <v>0</v>
      </c>
      <c r="AB824" s="409">
        <f t="shared" si="1796"/>
        <v>0</v>
      </c>
      <c r="AC824" s="409">
        <f t="shared" si="1796"/>
        <v>0</v>
      </c>
      <c r="AD824" s="409">
        <f t="shared" si="1796"/>
        <v>0</v>
      </c>
      <c r="AE824" s="409">
        <f t="shared" si="1796"/>
        <v>0</v>
      </c>
      <c r="AF824" s="409">
        <f t="shared" si="1796"/>
        <v>0</v>
      </c>
      <c r="AG824" s="409">
        <f t="shared" si="1796"/>
        <v>0</v>
      </c>
      <c r="AH824" s="409">
        <f t="shared" si="1796"/>
        <v>0</v>
      </c>
      <c r="AI824" s="409">
        <f t="shared" si="1796"/>
        <v>0</v>
      </c>
      <c r="AJ824" s="409">
        <f t="shared" si="1796"/>
        <v>0</v>
      </c>
      <c r="AK824" s="409">
        <f t="shared" si="1796"/>
        <v>0</v>
      </c>
      <c r="AL824" s="409">
        <f t="shared" si="1796"/>
        <v>0</v>
      </c>
      <c r="AM824" s="304"/>
    </row>
    <row r="825" spans="1:39" ht="15" hidden="1" outlineLevel="1">
      <c r="A825" s="529"/>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t="15" hidden="1" outlineLevel="1">
      <c r="A826" s="529">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t="15" hidden="1" outlineLevel="1">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1797">Z826</f>
        <v>0</v>
      </c>
      <c r="AA827" s="409">
        <f t="shared" si="1797"/>
        <v>0</v>
      </c>
      <c r="AB827" s="409">
        <f t="shared" si="1797"/>
        <v>0</v>
      </c>
      <c r="AC827" s="409">
        <f t="shared" si="1797"/>
        <v>0</v>
      </c>
      <c r="AD827" s="409">
        <f t="shared" si="1797"/>
        <v>0</v>
      </c>
      <c r="AE827" s="409">
        <f t="shared" si="1797"/>
        <v>0</v>
      </c>
      <c r="AF827" s="409">
        <f t="shared" si="1797"/>
        <v>0</v>
      </c>
      <c r="AG827" s="409">
        <f t="shared" si="1797"/>
        <v>0</v>
      </c>
      <c r="AH827" s="409">
        <f t="shared" si="1797"/>
        <v>0</v>
      </c>
      <c r="AI827" s="409">
        <f t="shared" si="1797"/>
        <v>0</v>
      </c>
      <c r="AJ827" s="409">
        <f t="shared" si="1797"/>
        <v>0</v>
      </c>
      <c r="AK827" s="409">
        <f t="shared" si="1797"/>
        <v>0</v>
      </c>
      <c r="AL827" s="409">
        <f t="shared" si="1797"/>
        <v>0</v>
      </c>
      <c r="AM827" s="304"/>
    </row>
    <row r="828" spans="1:39" ht="15" hidden="1" outlineLevel="1">
      <c r="A828" s="529"/>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t="15" hidden="1" outlineLevel="1">
      <c r="A829" s="529">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t="15" hidden="1" outlineLevel="1">
      <c r="A830" s="529"/>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1798">Z829</f>
        <v>0</v>
      </c>
      <c r="AA830" s="409">
        <f t="shared" si="1798"/>
        <v>0</v>
      </c>
      <c r="AB830" s="409">
        <f t="shared" si="1798"/>
        <v>0</v>
      </c>
      <c r="AC830" s="409">
        <f t="shared" si="1798"/>
        <v>0</v>
      </c>
      <c r="AD830" s="409">
        <f t="shared" si="1798"/>
        <v>0</v>
      </c>
      <c r="AE830" s="409">
        <f t="shared" si="1798"/>
        <v>0</v>
      </c>
      <c r="AF830" s="409">
        <f t="shared" si="1798"/>
        <v>0</v>
      </c>
      <c r="AG830" s="409">
        <f t="shared" si="1798"/>
        <v>0</v>
      </c>
      <c r="AH830" s="409">
        <f t="shared" si="1798"/>
        <v>0</v>
      </c>
      <c r="AI830" s="409">
        <f t="shared" si="1798"/>
        <v>0</v>
      </c>
      <c r="AJ830" s="409">
        <f t="shared" si="1798"/>
        <v>0</v>
      </c>
      <c r="AK830" s="409">
        <f t="shared" si="1798"/>
        <v>0</v>
      </c>
      <c r="AL830" s="409">
        <f t="shared" si="1798"/>
        <v>0</v>
      </c>
      <c r="AM830" s="295"/>
    </row>
    <row r="831" spans="1:39" ht="15" hidden="1" outlineLevel="1">
      <c r="A831" s="529"/>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t="15" hidden="1" outlineLevel="1">
      <c r="A832" s="529">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t="15" hidden="1" outlineLevel="1">
      <c r="A833" s="529"/>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1799">Z832</f>
        <v>0</v>
      </c>
      <c r="AA833" s="409">
        <f t="shared" si="1799"/>
        <v>0</v>
      </c>
      <c r="AB833" s="409">
        <f t="shared" si="1799"/>
        <v>0</v>
      </c>
      <c r="AC833" s="409">
        <f t="shared" si="1799"/>
        <v>0</v>
      </c>
      <c r="AD833" s="409">
        <f t="shared" si="1799"/>
        <v>0</v>
      </c>
      <c r="AE833" s="409">
        <f t="shared" si="1799"/>
        <v>0</v>
      </c>
      <c r="AF833" s="409">
        <f t="shared" si="1799"/>
        <v>0</v>
      </c>
      <c r="AG833" s="409">
        <f t="shared" si="1799"/>
        <v>0</v>
      </c>
      <c r="AH833" s="409">
        <f t="shared" si="1799"/>
        <v>0</v>
      </c>
      <c r="AI833" s="409">
        <f t="shared" si="1799"/>
        <v>0</v>
      </c>
      <c r="AJ833" s="409">
        <f t="shared" si="1799"/>
        <v>0</v>
      </c>
      <c r="AK833" s="409">
        <f t="shared" si="1799"/>
        <v>0</v>
      </c>
      <c r="AL833" s="409">
        <f t="shared" si="1799"/>
        <v>0</v>
      </c>
      <c r="AM833" s="304"/>
    </row>
    <row r="834" spans="1:39" ht="15.6" hidden="1" outlineLevel="1">
      <c r="A834" s="529"/>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6" hidden="1" outlineLevel="1">
      <c r="A835" s="529"/>
      <c r="B835" s="515"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6" hidden="1" outlineLevel="1">
      <c r="A836" s="529"/>
      <c r="B836" s="501"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t="15" hidden="1" outlineLevel="1">
      <c r="A837" s="529">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t="15" hidden="1" outlineLevel="1">
      <c r="A838" s="529"/>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1800">Z837</f>
        <v>0</v>
      </c>
      <c r="AA838" s="409">
        <f t="shared" ref="AA838" si="1801">AA837</f>
        <v>0</v>
      </c>
      <c r="AB838" s="409">
        <f t="shared" ref="AB838" si="1802">AB837</f>
        <v>0</v>
      </c>
      <c r="AC838" s="409">
        <f t="shared" ref="AC838" si="1803">AC837</f>
        <v>0</v>
      </c>
      <c r="AD838" s="409">
        <f t="shared" ref="AD838" si="1804">AD837</f>
        <v>0</v>
      </c>
      <c r="AE838" s="409">
        <f t="shared" ref="AE838" si="1805">AE837</f>
        <v>0</v>
      </c>
      <c r="AF838" s="409">
        <f t="shared" ref="AF838" si="1806">AF837</f>
        <v>0</v>
      </c>
      <c r="AG838" s="409">
        <f t="shared" ref="AG838" si="1807">AG837</f>
        <v>0</v>
      </c>
      <c r="AH838" s="409">
        <f t="shared" ref="AH838" si="1808">AH837</f>
        <v>0</v>
      </c>
      <c r="AI838" s="409">
        <f t="shared" ref="AI838" si="1809">AI837</f>
        <v>0</v>
      </c>
      <c r="AJ838" s="409">
        <f t="shared" ref="AJ838" si="1810">AJ837</f>
        <v>0</v>
      </c>
      <c r="AK838" s="409">
        <f t="shared" ref="AK838" si="1811">AK837</f>
        <v>0</v>
      </c>
      <c r="AL838" s="409">
        <f t="shared" ref="AL838" si="1812">AL837</f>
        <v>0</v>
      </c>
      <c r="AM838" s="304"/>
    </row>
    <row r="839" spans="1:39" ht="15" hidden="1" outlineLevel="1">
      <c r="A839" s="529"/>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29">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t="15" hidden="1" outlineLevel="1">
      <c r="A841" s="529"/>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1813">Z840</f>
        <v>0</v>
      </c>
      <c r="AA841" s="409">
        <f t="shared" ref="AA841" si="1814">AA840</f>
        <v>0</v>
      </c>
      <c r="AB841" s="409">
        <f t="shared" ref="AB841" si="1815">AB840</f>
        <v>0</v>
      </c>
      <c r="AC841" s="409">
        <f t="shared" ref="AC841" si="1816">AC840</f>
        <v>0</v>
      </c>
      <c r="AD841" s="409">
        <f t="shared" ref="AD841" si="1817">AD840</f>
        <v>0</v>
      </c>
      <c r="AE841" s="409">
        <f t="shared" ref="AE841" si="1818">AE840</f>
        <v>0</v>
      </c>
      <c r="AF841" s="409">
        <f t="shared" ref="AF841" si="1819">AF840</f>
        <v>0</v>
      </c>
      <c r="AG841" s="409">
        <f t="shared" ref="AG841" si="1820">AG840</f>
        <v>0</v>
      </c>
      <c r="AH841" s="409">
        <f t="shared" ref="AH841" si="1821">AH840</f>
        <v>0</v>
      </c>
      <c r="AI841" s="409">
        <f t="shared" ref="AI841" si="1822">AI840</f>
        <v>0</v>
      </c>
      <c r="AJ841" s="409">
        <f t="shared" ref="AJ841" si="1823">AJ840</f>
        <v>0</v>
      </c>
      <c r="AK841" s="409">
        <f t="shared" ref="AK841" si="1824">AK840</f>
        <v>0</v>
      </c>
      <c r="AL841" s="409">
        <f t="shared" ref="AL841" si="1825">AL840</f>
        <v>0</v>
      </c>
      <c r="AM841" s="304"/>
    </row>
    <row r="842" spans="1:39" ht="15" hidden="1" outlineLevel="1">
      <c r="A842" s="529"/>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29">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t="15" hidden="1" outlineLevel="1">
      <c r="A844" s="529"/>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1826">Z843</f>
        <v>0</v>
      </c>
      <c r="AA844" s="409">
        <f t="shared" ref="AA844" si="1827">AA843</f>
        <v>0</v>
      </c>
      <c r="AB844" s="409">
        <f t="shared" ref="AB844" si="1828">AB843</f>
        <v>0</v>
      </c>
      <c r="AC844" s="409">
        <f t="shared" ref="AC844" si="1829">AC843</f>
        <v>0</v>
      </c>
      <c r="AD844" s="409">
        <f t="shared" ref="AD844" si="1830">AD843</f>
        <v>0</v>
      </c>
      <c r="AE844" s="409">
        <f t="shared" ref="AE844" si="1831">AE843</f>
        <v>0</v>
      </c>
      <c r="AF844" s="409">
        <f t="shared" ref="AF844" si="1832">AF843</f>
        <v>0</v>
      </c>
      <c r="AG844" s="409">
        <f t="shared" ref="AG844" si="1833">AG843</f>
        <v>0</v>
      </c>
      <c r="AH844" s="409">
        <f t="shared" ref="AH844" si="1834">AH843</f>
        <v>0</v>
      </c>
      <c r="AI844" s="409">
        <f t="shared" ref="AI844" si="1835">AI843</f>
        <v>0</v>
      </c>
      <c r="AJ844" s="409">
        <f t="shared" ref="AJ844" si="1836">AJ843</f>
        <v>0</v>
      </c>
      <c r="AK844" s="409">
        <f t="shared" ref="AK844" si="1837">AK843</f>
        <v>0</v>
      </c>
      <c r="AL844" s="409">
        <f t="shared" ref="AL844" si="1838">AL843</f>
        <v>0</v>
      </c>
      <c r="AM844" s="304"/>
    </row>
    <row r="845" spans="1:39" ht="15" hidden="1" outlineLevel="1">
      <c r="A845" s="529"/>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15" hidden="1" outlineLevel="1">
      <c r="A846" s="529">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t="15" hidden="1" outlineLevel="1">
      <c r="A847" s="529"/>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1839">Z846</f>
        <v>0</v>
      </c>
      <c r="AA847" s="409">
        <f t="shared" ref="AA847" si="1840">AA846</f>
        <v>0</v>
      </c>
      <c r="AB847" s="409">
        <f t="shared" ref="AB847" si="1841">AB846</f>
        <v>0</v>
      </c>
      <c r="AC847" s="409">
        <f t="shared" ref="AC847" si="1842">AC846</f>
        <v>0</v>
      </c>
      <c r="AD847" s="409">
        <f t="shared" ref="AD847" si="1843">AD846</f>
        <v>0</v>
      </c>
      <c r="AE847" s="409">
        <f t="shared" ref="AE847" si="1844">AE846</f>
        <v>0</v>
      </c>
      <c r="AF847" s="409">
        <f t="shared" ref="AF847" si="1845">AF846</f>
        <v>0</v>
      </c>
      <c r="AG847" s="409">
        <f t="shared" ref="AG847" si="1846">AG846</f>
        <v>0</v>
      </c>
      <c r="AH847" s="409">
        <f t="shared" ref="AH847" si="1847">AH846</f>
        <v>0</v>
      </c>
      <c r="AI847" s="409">
        <f t="shared" ref="AI847" si="1848">AI846</f>
        <v>0</v>
      </c>
      <c r="AJ847" s="409">
        <f t="shared" ref="AJ847" si="1849">AJ846</f>
        <v>0</v>
      </c>
      <c r="AK847" s="409">
        <f t="shared" ref="AK847" si="1850">AK846</f>
        <v>0</v>
      </c>
      <c r="AL847" s="409">
        <f t="shared" ref="AL847" si="1851">AL846</f>
        <v>0</v>
      </c>
      <c r="AM847" s="304"/>
    </row>
    <row r="848" spans="1:39" ht="15" hidden="1" outlineLevel="1">
      <c r="A848" s="529"/>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6" hidden="1" outlineLevel="1">
      <c r="A849" s="529"/>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t="15" hidden="1" outlineLevel="1">
      <c r="A850" s="529">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t="15" hidden="1" outlineLevel="1">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1852">Z850</f>
        <v>0</v>
      </c>
      <c r="AA851" s="409">
        <f t="shared" ref="AA851" si="1853">AA850</f>
        <v>0</v>
      </c>
      <c r="AB851" s="409">
        <f t="shared" ref="AB851" si="1854">AB850</f>
        <v>0</v>
      </c>
      <c r="AC851" s="409">
        <f t="shared" ref="AC851" si="1855">AC850</f>
        <v>0</v>
      </c>
      <c r="AD851" s="409">
        <f t="shared" ref="AD851" si="1856">AD850</f>
        <v>0</v>
      </c>
      <c r="AE851" s="409">
        <f t="shared" ref="AE851" si="1857">AE850</f>
        <v>0</v>
      </c>
      <c r="AF851" s="409">
        <f t="shared" ref="AF851" si="1858">AF850</f>
        <v>0</v>
      </c>
      <c r="AG851" s="409">
        <f t="shared" ref="AG851" si="1859">AG850</f>
        <v>0</v>
      </c>
      <c r="AH851" s="409">
        <f t="shared" ref="AH851" si="1860">AH850</f>
        <v>0</v>
      </c>
      <c r="AI851" s="409">
        <f t="shared" ref="AI851" si="1861">AI850</f>
        <v>0</v>
      </c>
      <c r="AJ851" s="409">
        <f t="shared" ref="AJ851" si="1862">AJ850</f>
        <v>0</v>
      </c>
      <c r="AK851" s="409">
        <f t="shared" ref="AK851" si="1863">AK850</f>
        <v>0</v>
      </c>
      <c r="AL851" s="409">
        <f t="shared" ref="AL851" si="1864">AL850</f>
        <v>0</v>
      </c>
      <c r="AM851" s="304"/>
    </row>
    <row r="852" spans="1:39" ht="15" hidden="1" outlineLevel="1">
      <c r="A852" s="529"/>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t="15" hidden="1" outlineLevel="1">
      <c r="A853" s="529">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t="15" hidden="1" outlineLevel="1">
      <c r="A854" s="529"/>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1865">Z853</f>
        <v>0</v>
      </c>
      <c r="AA854" s="409">
        <f t="shared" ref="AA854" si="1866">AA853</f>
        <v>0</v>
      </c>
      <c r="AB854" s="409">
        <f t="shared" ref="AB854" si="1867">AB853</f>
        <v>0</v>
      </c>
      <c r="AC854" s="409">
        <f t="shared" ref="AC854" si="1868">AC853</f>
        <v>0</v>
      </c>
      <c r="AD854" s="409">
        <f t="shared" ref="AD854" si="1869">AD853</f>
        <v>0</v>
      </c>
      <c r="AE854" s="409">
        <f t="shared" ref="AE854" si="1870">AE853</f>
        <v>0</v>
      </c>
      <c r="AF854" s="409">
        <f t="shared" ref="AF854" si="1871">AF853</f>
        <v>0</v>
      </c>
      <c r="AG854" s="409">
        <f t="shared" ref="AG854" si="1872">AG853</f>
        <v>0</v>
      </c>
      <c r="AH854" s="409">
        <f t="shared" ref="AH854" si="1873">AH853</f>
        <v>0</v>
      </c>
      <c r="AI854" s="409">
        <f t="shared" ref="AI854" si="1874">AI853</f>
        <v>0</v>
      </c>
      <c r="AJ854" s="409">
        <f t="shared" ref="AJ854" si="1875">AJ853</f>
        <v>0</v>
      </c>
      <c r="AK854" s="409">
        <f t="shared" ref="AK854" si="1876">AK853</f>
        <v>0</v>
      </c>
      <c r="AL854" s="409">
        <f t="shared" ref="AL854" si="1877">AL853</f>
        <v>0</v>
      </c>
      <c r="AM854" s="304"/>
    </row>
    <row r="855" spans="1:39" ht="15" hidden="1" outlineLevel="1">
      <c r="A855" s="529"/>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29">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t="15" hidden="1" outlineLevel="1">
      <c r="A857" s="529"/>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1878">Z856</f>
        <v>0</v>
      </c>
      <c r="AA857" s="409">
        <f t="shared" ref="AA857" si="1879">AA856</f>
        <v>0</v>
      </c>
      <c r="AB857" s="409">
        <f t="shared" ref="AB857" si="1880">AB856</f>
        <v>0</v>
      </c>
      <c r="AC857" s="409">
        <f t="shared" ref="AC857" si="1881">AC856</f>
        <v>0</v>
      </c>
      <c r="AD857" s="409">
        <f t="shared" ref="AD857" si="1882">AD856</f>
        <v>0</v>
      </c>
      <c r="AE857" s="409">
        <f t="shared" ref="AE857" si="1883">AE856</f>
        <v>0</v>
      </c>
      <c r="AF857" s="409">
        <f t="shared" ref="AF857" si="1884">AF856</f>
        <v>0</v>
      </c>
      <c r="AG857" s="409">
        <f t="shared" ref="AG857" si="1885">AG856</f>
        <v>0</v>
      </c>
      <c r="AH857" s="409">
        <f t="shared" ref="AH857" si="1886">AH856</f>
        <v>0</v>
      </c>
      <c r="AI857" s="409">
        <f t="shared" ref="AI857" si="1887">AI856</f>
        <v>0</v>
      </c>
      <c r="AJ857" s="409">
        <f t="shared" ref="AJ857" si="1888">AJ856</f>
        <v>0</v>
      </c>
      <c r="AK857" s="409">
        <f t="shared" ref="AK857" si="1889">AK856</f>
        <v>0</v>
      </c>
      <c r="AL857" s="409">
        <f t="shared" ref="AL857" si="1890">AL856</f>
        <v>0</v>
      </c>
      <c r="AM857" s="304"/>
    </row>
    <row r="858" spans="1:39" ht="15" hidden="1" outlineLevel="1">
      <c r="A858" s="529"/>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29">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t="15" hidden="1" outlineLevel="1">
      <c r="A860" s="529"/>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1891">Z859</f>
        <v>0</v>
      </c>
      <c r="AA860" s="409">
        <f t="shared" ref="AA860" si="1892">AA859</f>
        <v>0</v>
      </c>
      <c r="AB860" s="409">
        <f t="shared" ref="AB860" si="1893">AB859</f>
        <v>0</v>
      </c>
      <c r="AC860" s="409">
        <f t="shared" ref="AC860" si="1894">AC859</f>
        <v>0</v>
      </c>
      <c r="AD860" s="409">
        <f t="shared" ref="AD860" si="1895">AD859</f>
        <v>0</v>
      </c>
      <c r="AE860" s="409">
        <f t="shared" ref="AE860" si="1896">AE859</f>
        <v>0</v>
      </c>
      <c r="AF860" s="409">
        <f t="shared" ref="AF860" si="1897">AF859</f>
        <v>0</v>
      </c>
      <c r="AG860" s="409">
        <f t="shared" ref="AG860" si="1898">AG859</f>
        <v>0</v>
      </c>
      <c r="AH860" s="409">
        <f t="shared" ref="AH860" si="1899">AH859</f>
        <v>0</v>
      </c>
      <c r="AI860" s="409">
        <f t="shared" ref="AI860" si="1900">AI859</f>
        <v>0</v>
      </c>
      <c r="AJ860" s="409">
        <f t="shared" ref="AJ860" si="1901">AJ859</f>
        <v>0</v>
      </c>
      <c r="AK860" s="409">
        <f t="shared" ref="AK860" si="1902">AK859</f>
        <v>0</v>
      </c>
      <c r="AL860" s="409">
        <f t="shared" ref="AL860" si="1903">AL859</f>
        <v>0</v>
      </c>
      <c r="AM860" s="304"/>
    </row>
    <row r="861" spans="1:39" ht="15" hidden="1" outlineLevel="1">
      <c r="A861" s="529"/>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29">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t="15" hidden="1" outlineLevel="1">
      <c r="A863" s="529"/>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1904">Z862</f>
        <v>0</v>
      </c>
      <c r="AA863" s="409">
        <f t="shared" ref="AA863" si="1905">AA862</f>
        <v>0</v>
      </c>
      <c r="AB863" s="409">
        <f t="shared" ref="AB863" si="1906">AB862</f>
        <v>0</v>
      </c>
      <c r="AC863" s="409">
        <f t="shared" ref="AC863" si="1907">AC862</f>
        <v>0</v>
      </c>
      <c r="AD863" s="409">
        <f t="shared" ref="AD863" si="1908">AD862</f>
        <v>0</v>
      </c>
      <c r="AE863" s="409">
        <f t="shared" ref="AE863" si="1909">AE862</f>
        <v>0</v>
      </c>
      <c r="AF863" s="409">
        <f t="shared" ref="AF863" si="1910">AF862</f>
        <v>0</v>
      </c>
      <c r="AG863" s="409">
        <f t="shared" ref="AG863" si="1911">AG862</f>
        <v>0</v>
      </c>
      <c r="AH863" s="409">
        <f t="shared" ref="AH863" si="1912">AH862</f>
        <v>0</v>
      </c>
      <c r="AI863" s="409">
        <f t="shared" ref="AI863" si="1913">AI862</f>
        <v>0</v>
      </c>
      <c r="AJ863" s="409">
        <f t="shared" ref="AJ863" si="1914">AJ862</f>
        <v>0</v>
      </c>
      <c r="AK863" s="409">
        <f t="shared" ref="AK863" si="1915">AK862</f>
        <v>0</v>
      </c>
      <c r="AL863" s="409">
        <f t="shared" ref="AL863" si="1916">AL862</f>
        <v>0</v>
      </c>
      <c r="AM863" s="304"/>
    </row>
    <row r="864" spans="1:39" ht="15" hidden="1" outlineLevel="1">
      <c r="A864" s="529"/>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29">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t="15" hidden="1" outlineLevel="1">
      <c r="A866" s="529"/>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1917">Z865</f>
        <v>0</v>
      </c>
      <c r="AA866" s="409">
        <f t="shared" ref="AA866" si="1918">AA865</f>
        <v>0</v>
      </c>
      <c r="AB866" s="409">
        <f t="shared" ref="AB866" si="1919">AB865</f>
        <v>0</v>
      </c>
      <c r="AC866" s="409">
        <f t="shared" ref="AC866" si="1920">AC865</f>
        <v>0</v>
      </c>
      <c r="AD866" s="409">
        <f t="shared" ref="AD866" si="1921">AD865</f>
        <v>0</v>
      </c>
      <c r="AE866" s="409">
        <f t="shared" ref="AE866" si="1922">AE865</f>
        <v>0</v>
      </c>
      <c r="AF866" s="409">
        <f t="shared" ref="AF866" si="1923">AF865</f>
        <v>0</v>
      </c>
      <c r="AG866" s="409">
        <f t="shared" ref="AG866" si="1924">AG865</f>
        <v>0</v>
      </c>
      <c r="AH866" s="409">
        <f t="shared" ref="AH866" si="1925">AH865</f>
        <v>0</v>
      </c>
      <c r="AI866" s="409">
        <f t="shared" ref="AI866" si="1926">AI865</f>
        <v>0</v>
      </c>
      <c r="AJ866" s="409">
        <f t="shared" ref="AJ866" si="1927">AJ865</f>
        <v>0</v>
      </c>
      <c r="AK866" s="409">
        <f t="shared" ref="AK866" si="1928">AK865</f>
        <v>0</v>
      </c>
      <c r="AL866" s="409">
        <f t="shared" ref="AL866" si="1929">AL865</f>
        <v>0</v>
      </c>
      <c r="AM866" s="304"/>
    </row>
    <row r="867" spans="1:39" ht="15" hidden="1" outlineLevel="1">
      <c r="A867" s="529"/>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29">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t="15" hidden="1" outlineLevel="1">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1930">Z868</f>
        <v>0</v>
      </c>
      <c r="AA869" s="409">
        <f t="shared" ref="AA869" si="1931">AA868</f>
        <v>0</v>
      </c>
      <c r="AB869" s="409">
        <f t="shared" ref="AB869" si="1932">AB868</f>
        <v>0</v>
      </c>
      <c r="AC869" s="409">
        <f t="shared" ref="AC869" si="1933">AC868</f>
        <v>0</v>
      </c>
      <c r="AD869" s="409">
        <f t="shared" ref="AD869" si="1934">AD868</f>
        <v>0</v>
      </c>
      <c r="AE869" s="409">
        <f t="shared" ref="AE869" si="1935">AE868</f>
        <v>0</v>
      </c>
      <c r="AF869" s="409">
        <f t="shared" ref="AF869" si="1936">AF868</f>
        <v>0</v>
      </c>
      <c r="AG869" s="409">
        <f t="shared" ref="AG869" si="1937">AG868</f>
        <v>0</v>
      </c>
      <c r="AH869" s="409">
        <f t="shared" ref="AH869" si="1938">AH868</f>
        <v>0</v>
      </c>
      <c r="AI869" s="409">
        <f t="shared" ref="AI869" si="1939">AI868</f>
        <v>0</v>
      </c>
      <c r="AJ869" s="409">
        <f t="shared" ref="AJ869" si="1940">AJ868</f>
        <v>0</v>
      </c>
      <c r="AK869" s="409">
        <f t="shared" ref="AK869" si="1941">AK868</f>
        <v>0</v>
      </c>
      <c r="AL869" s="409">
        <f t="shared" ref="AL869" si="1942">AL868</f>
        <v>0</v>
      </c>
      <c r="AM869" s="304"/>
    </row>
    <row r="870" spans="1:39" ht="15" hidden="1" outlineLevel="1">
      <c r="A870" s="529"/>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15" hidden="1" outlineLevel="1">
      <c r="A871" s="529">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t="15" hidden="1" outlineLevel="1">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1943">Z871</f>
        <v>0</v>
      </c>
      <c r="AA872" s="409">
        <f t="shared" ref="AA872" si="1944">AA871</f>
        <v>0</v>
      </c>
      <c r="AB872" s="409">
        <f t="shared" ref="AB872" si="1945">AB871</f>
        <v>0</v>
      </c>
      <c r="AC872" s="409">
        <f t="shared" ref="AC872" si="1946">AC871</f>
        <v>0</v>
      </c>
      <c r="AD872" s="409">
        <f t="shared" ref="AD872" si="1947">AD871</f>
        <v>0</v>
      </c>
      <c r="AE872" s="409">
        <f t="shared" ref="AE872" si="1948">AE871</f>
        <v>0</v>
      </c>
      <c r="AF872" s="409">
        <f t="shared" ref="AF872" si="1949">AF871</f>
        <v>0</v>
      </c>
      <c r="AG872" s="409">
        <f t="shared" ref="AG872" si="1950">AG871</f>
        <v>0</v>
      </c>
      <c r="AH872" s="409">
        <f t="shared" ref="AH872" si="1951">AH871</f>
        <v>0</v>
      </c>
      <c r="AI872" s="409">
        <f t="shared" ref="AI872" si="1952">AI871</f>
        <v>0</v>
      </c>
      <c r="AJ872" s="409">
        <f t="shared" ref="AJ872" si="1953">AJ871</f>
        <v>0</v>
      </c>
      <c r="AK872" s="409">
        <f t="shared" ref="AK872" si="1954">AK871</f>
        <v>0</v>
      </c>
      <c r="AL872" s="409">
        <f>AL871</f>
        <v>0</v>
      </c>
      <c r="AM872" s="304"/>
    </row>
    <row r="873" spans="1:39" ht="15" hidden="1" outlineLevel="1">
      <c r="A873" s="529"/>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6" hidden="1" outlineLevel="1">
      <c r="A874" s="529"/>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t="15" hidden="1" outlineLevel="1">
      <c r="A875" s="529">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t="15" hidden="1" outlineLevel="1">
      <c r="A876" s="529"/>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1955">Z875</f>
        <v>0</v>
      </c>
      <c r="AA876" s="409">
        <f t="shared" ref="AA876" si="1956">AA875</f>
        <v>0</v>
      </c>
      <c r="AB876" s="409">
        <f t="shared" ref="AB876" si="1957">AB875</f>
        <v>0</v>
      </c>
      <c r="AC876" s="409">
        <f t="shared" ref="AC876" si="1958">AC875</f>
        <v>0</v>
      </c>
      <c r="AD876" s="409">
        <f t="shared" ref="AD876" si="1959">AD875</f>
        <v>0</v>
      </c>
      <c r="AE876" s="409">
        <f t="shared" ref="AE876" si="1960">AE875</f>
        <v>0</v>
      </c>
      <c r="AF876" s="409">
        <f t="shared" ref="AF876" si="1961">AF875</f>
        <v>0</v>
      </c>
      <c r="AG876" s="409">
        <f t="shared" ref="AG876" si="1962">AG875</f>
        <v>0</v>
      </c>
      <c r="AH876" s="409">
        <f t="shared" ref="AH876" si="1963">AH875</f>
        <v>0</v>
      </c>
      <c r="AI876" s="409">
        <f t="shared" ref="AI876" si="1964">AI875</f>
        <v>0</v>
      </c>
      <c r="AJ876" s="409">
        <f t="shared" ref="AJ876" si="1965">AJ875</f>
        <v>0</v>
      </c>
      <c r="AK876" s="409">
        <f t="shared" ref="AK876" si="1966">AK875</f>
        <v>0</v>
      </c>
      <c r="AL876" s="409">
        <f t="shared" ref="AL876" si="1967">AL875</f>
        <v>0</v>
      </c>
      <c r="AM876" s="304"/>
    </row>
    <row r="877" spans="1:39" ht="15" hidden="1" outlineLevel="1">
      <c r="A877" s="529"/>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t="15" hidden="1" outlineLevel="1">
      <c r="A878" s="529">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t="15" hidden="1" outlineLevel="1">
      <c r="A879" s="529"/>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1968">Z878</f>
        <v>0</v>
      </c>
      <c r="AA879" s="409">
        <f t="shared" ref="AA879" si="1969">AA878</f>
        <v>0</v>
      </c>
      <c r="AB879" s="409">
        <f t="shared" ref="AB879" si="1970">AB878</f>
        <v>0</v>
      </c>
      <c r="AC879" s="409">
        <f t="shared" ref="AC879" si="1971">AC878</f>
        <v>0</v>
      </c>
      <c r="AD879" s="409">
        <f t="shared" ref="AD879" si="1972">AD878</f>
        <v>0</v>
      </c>
      <c r="AE879" s="409">
        <f t="shared" ref="AE879" si="1973">AE878</f>
        <v>0</v>
      </c>
      <c r="AF879" s="409">
        <f t="shared" ref="AF879" si="1974">AF878</f>
        <v>0</v>
      </c>
      <c r="AG879" s="409">
        <f t="shared" ref="AG879" si="1975">AG878</f>
        <v>0</v>
      </c>
      <c r="AH879" s="409">
        <f t="shared" ref="AH879" si="1976">AH878</f>
        <v>0</v>
      </c>
      <c r="AI879" s="409">
        <f t="shared" ref="AI879" si="1977">AI878</f>
        <v>0</v>
      </c>
      <c r="AJ879" s="409">
        <f t="shared" ref="AJ879" si="1978">AJ878</f>
        <v>0</v>
      </c>
      <c r="AK879" s="409">
        <f t="shared" ref="AK879" si="1979">AK878</f>
        <v>0</v>
      </c>
      <c r="AL879" s="409">
        <f t="shared" ref="AL879" si="1980">AL878</f>
        <v>0</v>
      </c>
      <c r="AM879" s="304"/>
    </row>
    <row r="880" spans="1:39" ht="15" hidden="1" outlineLevel="1">
      <c r="A880" s="529"/>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t="15" hidden="1" outlineLevel="1">
      <c r="A881" s="529">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t="15" hidden="1" outlineLevel="1">
      <c r="A882" s="529"/>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1981">Z881</f>
        <v>0</v>
      </c>
      <c r="AA882" s="409">
        <f t="shared" ref="AA882" si="1982">AA881</f>
        <v>0</v>
      </c>
      <c r="AB882" s="409">
        <f t="shared" ref="AB882" si="1983">AB881</f>
        <v>0</v>
      </c>
      <c r="AC882" s="409">
        <f t="shared" ref="AC882" si="1984">AC881</f>
        <v>0</v>
      </c>
      <c r="AD882" s="409">
        <f t="shared" ref="AD882" si="1985">AD881</f>
        <v>0</v>
      </c>
      <c r="AE882" s="409">
        <f t="shared" ref="AE882" si="1986">AE881</f>
        <v>0</v>
      </c>
      <c r="AF882" s="409">
        <f t="shared" ref="AF882" si="1987">AF881</f>
        <v>0</v>
      </c>
      <c r="AG882" s="409">
        <f t="shared" ref="AG882" si="1988">AG881</f>
        <v>0</v>
      </c>
      <c r="AH882" s="409">
        <f t="shared" ref="AH882" si="1989">AH881</f>
        <v>0</v>
      </c>
      <c r="AI882" s="409">
        <f t="shared" ref="AI882" si="1990">AI881</f>
        <v>0</v>
      </c>
      <c r="AJ882" s="409">
        <f t="shared" ref="AJ882" si="1991">AJ881</f>
        <v>0</v>
      </c>
      <c r="AK882" s="409">
        <f t="shared" ref="AK882" si="1992">AK881</f>
        <v>0</v>
      </c>
      <c r="AL882" s="409">
        <f t="shared" ref="AL882" si="1993">AL881</f>
        <v>0</v>
      </c>
      <c r="AM882" s="304"/>
    </row>
    <row r="883" spans="1:39" ht="15" hidden="1" outlineLevel="1">
      <c r="A883" s="529"/>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6" hidden="1" outlineLevel="1">
      <c r="A884" s="529"/>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29">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t="15" hidden="1" outlineLevel="1">
      <c r="A886" s="529"/>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1994">Z885</f>
        <v>0</v>
      </c>
      <c r="AA886" s="409">
        <f t="shared" ref="AA886" si="1995">AA885</f>
        <v>0</v>
      </c>
      <c r="AB886" s="409">
        <f t="shared" ref="AB886" si="1996">AB885</f>
        <v>0</v>
      </c>
      <c r="AC886" s="409">
        <f t="shared" ref="AC886" si="1997">AC885</f>
        <v>0</v>
      </c>
      <c r="AD886" s="409">
        <f t="shared" ref="AD886" si="1998">AD885</f>
        <v>0</v>
      </c>
      <c r="AE886" s="409">
        <f t="shared" ref="AE886" si="1999">AE885</f>
        <v>0</v>
      </c>
      <c r="AF886" s="409">
        <f t="shared" ref="AF886" si="2000">AF885</f>
        <v>0</v>
      </c>
      <c r="AG886" s="409">
        <f t="shared" ref="AG886" si="2001">AG885</f>
        <v>0</v>
      </c>
      <c r="AH886" s="409">
        <f t="shared" ref="AH886" si="2002">AH885</f>
        <v>0</v>
      </c>
      <c r="AI886" s="409">
        <f t="shared" ref="AI886" si="2003">AI885</f>
        <v>0</v>
      </c>
      <c r="AJ886" s="409">
        <f t="shared" ref="AJ886" si="2004">AJ885</f>
        <v>0</v>
      </c>
      <c r="AK886" s="409">
        <f t="shared" ref="AK886" si="2005">AK885</f>
        <v>0</v>
      </c>
      <c r="AL886" s="409">
        <f t="shared" ref="AL886" si="2006">AL885</f>
        <v>0</v>
      </c>
      <c r="AM886" s="304"/>
    </row>
    <row r="887" spans="1:39" ht="15" hidden="1" outlineLevel="1">
      <c r="A887" s="529"/>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29">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t="15" hidden="1" outlineLevel="1">
      <c r="A889" s="529"/>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007">Z888</f>
        <v>0</v>
      </c>
      <c r="AA889" s="409">
        <f t="shared" ref="AA889" si="2008">AA888</f>
        <v>0</v>
      </c>
      <c r="AB889" s="409">
        <f t="shared" ref="AB889" si="2009">AB888</f>
        <v>0</v>
      </c>
      <c r="AC889" s="409">
        <f t="shared" ref="AC889" si="2010">AC888</f>
        <v>0</v>
      </c>
      <c r="AD889" s="409">
        <f t="shared" ref="AD889" si="2011">AD888</f>
        <v>0</v>
      </c>
      <c r="AE889" s="409">
        <f t="shared" ref="AE889" si="2012">AE888</f>
        <v>0</v>
      </c>
      <c r="AF889" s="409">
        <f t="shared" ref="AF889" si="2013">AF888</f>
        <v>0</v>
      </c>
      <c r="AG889" s="409">
        <f t="shared" ref="AG889" si="2014">AG888</f>
        <v>0</v>
      </c>
      <c r="AH889" s="409">
        <f t="shared" ref="AH889" si="2015">AH888</f>
        <v>0</v>
      </c>
      <c r="AI889" s="409">
        <f t="shared" ref="AI889" si="2016">AI888</f>
        <v>0</v>
      </c>
      <c r="AJ889" s="409">
        <f t="shared" ref="AJ889" si="2017">AJ888</f>
        <v>0</v>
      </c>
      <c r="AK889" s="409">
        <f t="shared" ref="AK889" si="2018">AK888</f>
        <v>0</v>
      </c>
      <c r="AL889" s="409">
        <f t="shared" ref="AL889" si="2019">AL888</f>
        <v>0</v>
      </c>
      <c r="AM889" s="304"/>
    </row>
    <row r="890" spans="1:39" ht="15" hidden="1" outlineLevel="1">
      <c r="A890" s="529"/>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t="15" hidden="1" outlineLevel="1">
      <c r="A891" s="529">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t="15" hidden="1" outlineLevel="1">
      <c r="A892" s="529"/>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020">Z891</f>
        <v>0</v>
      </c>
      <c r="AA892" s="409">
        <f t="shared" ref="AA892" si="2021">AA891</f>
        <v>0</v>
      </c>
      <c r="AB892" s="409">
        <f t="shared" ref="AB892" si="2022">AB891</f>
        <v>0</v>
      </c>
      <c r="AC892" s="409">
        <f t="shared" ref="AC892" si="2023">AC891</f>
        <v>0</v>
      </c>
      <c r="AD892" s="409">
        <f t="shared" ref="AD892" si="2024">AD891</f>
        <v>0</v>
      </c>
      <c r="AE892" s="409">
        <f t="shared" ref="AE892" si="2025">AE891</f>
        <v>0</v>
      </c>
      <c r="AF892" s="409">
        <f t="shared" ref="AF892" si="2026">AF891</f>
        <v>0</v>
      </c>
      <c r="AG892" s="409">
        <f t="shared" ref="AG892" si="2027">AG891</f>
        <v>0</v>
      </c>
      <c r="AH892" s="409">
        <f t="shared" ref="AH892" si="2028">AH891</f>
        <v>0</v>
      </c>
      <c r="AI892" s="409">
        <f t="shared" ref="AI892" si="2029">AI891</f>
        <v>0</v>
      </c>
      <c r="AJ892" s="409">
        <f t="shared" ref="AJ892" si="2030">AJ891</f>
        <v>0</v>
      </c>
      <c r="AK892" s="409">
        <f t="shared" ref="AK892" si="2031">AK891</f>
        <v>0</v>
      </c>
      <c r="AL892" s="409">
        <f t="shared" ref="AL892" si="2032">AL891</f>
        <v>0</v>
      </c>
      <c r="AM892" s="304"/>
    </row>
    <row r="893" spans="1:39" ht="15" hidden="1" outlineLevel="1">
      <c r="A893" s="529"/>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29">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t="15" hidden="1" outlineLevel="1">
      <c r="A895" s="529"/>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033">Z894</f>
        <v>0</v>
      </c>
      <c r="AA895" s="409">
        <f t="shared" ref="AA895" si="2034">AA894</f>
        <v>0</v>
      </c>
      <c r="AB895" s="409">
        <f t="shared" ref="AB895" si="2035">AB894</f>
        <v>0</v>
      </c>
      <c r="AC895" s="409">
        <f t="shared" ref="AC895" si="2036">AC894</f>
        <v>0</v>
      </c>
      <c r="AD895" s="409">
        <f t="shared" ref="AD895" si="2037">AD894</f>
        <v>0</v>
      </c>
      <c r="AE895" s="409">
        <f t="shared" ref="AE895" si="2038">AE894</f>
        <v>0</v>
      </c>
      <c r="AF895" s="409">
        <f t="shared" ref="AF895" si="2039">AF894</f>
        <v>0</v>
      </c>
      <c r="AG895" s="409">
        <f t="shared" ref="AG895" si="2040">AG894</f>
        <v>0</v>
      </c>
      <c r="AH895" s="409">
        <f t="shared" ref="AH895" si="2041">AH894</f>
        <v>0</v>
      </c>
      <c r="AI895" s="409">
        <f t="shared" ref="AI895" si="2042">AI894</f>
        <v>0</v>
      </c>
      <c r="AJ895" s="409">
        <f t="shared" ref="AJ895" si="2043">AJ894</f>
        <v>0</v>
      </c>
      <c r="AK895" s="409">
        <f t="shared" ref="AK895" si="2044">AK894</f>
        <v>0</v>
      </c>
      <c r="AL895" s="409">
        <f t="shared" ref="AL895" si="2045">AL894</f>
        <v>0</v>
      </c>
      <c r="AM895" s="304"/>
    </row>
    <row r="896" spans="1:39" ht="15" hidden="1" outlineLevel="1">
      <c r="A896" s="529"/>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29">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t="15" hidden="1" outlineLevel="1">
      <c r="A898" s="529"/>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046">Z897</f>
        <v>0</v>
      </c>
      <c r="AA898" s="409">
        <f t="shared" ref="AA898" si="2047">AA897</f>
        <v>0</v>
      </c>
      <c r="AB898" s="409">
        <f t="shared" ref="AB898" si="2048">AB897</f>
        <v>0</v>
      </c>
      <c r="AC898" s="409">
        <f t="shared" ref="AC898" si="2049">AC897</f>
        <v>0</v>
      </c>
      <c r="AD898" s="409">
        <f t="shared" ref="AD898" si="2050">AD897</f>
        <v>0</v>
      </c>
      <c r="AE898" s="409">
        <f t="shared" ref="AE898" si="2051">AE897</f>
        <v>0</v>
      </c>
      <c r="AF898" s="409">
        <f t="shared" ref="AF898" si="2052">AF897</f>
        <v>0</v>
      </c>
      <c r="AG898" s="409">
        <f t="shared" ref="AG898" si="2053">AG897</f>
        <v>0</v>
      </c>
      <c r="AH898" s="409">
        <f t="shared" ref="AH898" si="2054">AH897</f>
        <v>0</v>
      </c>
      <c r="AI898" s="409">
        <f t="shared" ref="AI898" si="2055">AI897</f>
        <v>0</v>
      </c>
      <c r="AJ898" s="409">
        <f t="shared" ref="AJ898" si="2056">AJ897</f>
        <v>0</v>
      </c>
      <c r="AK898" s="409">
        <f t="shared" ref="AK898" si="2057">AK897</f>
        <v>0</v>
      </c>
      <c r="AL898" s="409">
        <f t="shared" ref="AL898" si="2058">AL897</f>
        <v>0</v>
      </c>
      <c r="AM898" s="304"/>
    </row>
    <row r="899" spans="1:39" ht="15" hidden="1" outlineLevel="1">
      <c r="A899" s="529"/>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29">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t="15" hidden="1" outlineLevel="1">
      <c r="A901" s="529"/>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059">Z900</f>
        <v>0</v>
      </c>
      <c r="AA901" s="409">
        <f t="shared" ref="AA901" si="2060">AA900</f>
        <v>0</v>
      </c>
      <c r="AB901" s="409">
        <f t="shared" ref="AB901" si="2061">AB900</f>
        <v>0</v>
      </c>
      <c r="AC901" s="409">
        <f t="shared" ref="AC901" si="2062">AC900</f>
        <v>0</v>
      </c>
      <c r="AD901" s="409">
        <f t="shared" ref="AD901" si="2063">AD900</f>
        <v>0</v>
      </c>
      <c r="AE901" s="409">
        <f t="shared" ref="AE901" si="2064">AE900</f>
        <v>0</v>
      </c>
      <c r="AF901" s="409">
        <f t="shared" ref="AF901" si="2065">AF900</f>
        <v>0</v>
      </c>
      <c r="AG901" s="409">
        <f t="shared" ref="AG901" si="2066">AG900</f>
        <v>0</v>
      </c>
      <c r="AH901" s="409">
        <f t="shared" ref="AH901" si="2067">AH900</f>
        <v>0</v>
      </c>
      <c r="AI901" s="409">
        <f t="shared" ref="AI901" si="2068">AI900</f>
        <v>0</v>
      </c>
      <c r="AJ901" s="409">
        <f t="shared" ref="AJ901" si="2069">AJ900</f>
        <v>0</v>
      </c>
      <c r="AK901" s="409">
        <f t="shared" ref="AK901" si="2070">AK900</f>
        <v>0</v>
      </c>
      <c r="AL901" s="409">
        <f t="shared" ref="AL901" si="2071">AL900</f>
        <v>0</v>
      </c>
      <c r="AM901" s="304"/>
    </row>
    <row r="902" spans="1:39" ht="15" hidden="1" outlineLevel="1">
      <c r="A902" s="529"/>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30" hidden="1" outlineLevel="1">
      <c r="A903" s="529">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t="15" hidden="1" outlineLevel="1">
      <c r="A904" s="529"/>
      <c r="B904" s="292" t="s">
        <v>342</v>
      </c>
      <c r="C904" s="289" t="s">
        <v>163</v>
      </c>
      <c r="D904" s="293"/>
      <c r="E904" s="293"/>
      <c r="F904" s="293"/>
      <c r="G904" s="293"/>
      <c r="H904" s="293"/>
      <c r="I904" s="293"/>
      <c r="J904" s="293"/>
      <c r="K904" s="293"/>
      <c r="L904" s="293"/>
      <c r="M904" s="293"/>
      <c r="N904" s="465"/>
      <c r="O904" s="293"/>
      <c r="P904" s="293"/>
      <c r="Q904" s="293"/>
      <c r="R904" s="293"/>
      <c r="S904" s="293"/>
      <c r="T904" s="293"/>
      <c r="U904" s="293"/>
      <c r="V904" s="293"/>
      <c r="W904" s="293"/>
      <c r="X904" s="293"/>
      <c r="Y904" s="409">
        <f>Y903</f>
        <v>0</v>
      </c>
      <c r="Z904" s="409">
        <f t="shared" ref="Z904" si="2072">Z903</f>
        <v>0</v>
      </c>
      <c r="AA904" s="409">
        <f t="shared" ref="AA904" si="2073">AA903</f>
        <v>0</v>
      </c>
      <c r="AB904" s="409">
        <f t="shared" ref="AB904" si="2074">AB903</f>
        <v>0</v>
      </c>
      <c r="AC904" s="409">
        <f t="shared" ref="AC904" si="2075">AC903</f>
        <v>0</v>
      </c>
      <c r="AD904" s="409">
        <f t="shared" ref="AD904" si="2076">AD903</f>
        <v>0</v>
      </c>
      <c r="AE904" s="409">
        <f t="shared" ref="AE904" si="2077">AE903</f>
        <v>0</v>
      </c>
      <c r="AF904" s="409">
        <f t="shared" ref="AF904" si="2078">AF903</f>
        <v>0</v>
      </c>
      <c r="AG904" s="409">
        <f t="shared" ref="AG904" si="2079">AG903</f>
        <v>0</v>
      </c>
      <c r="AH904" s="409">
        <f t="shared" ref="AH904" si="2080">AH903</f>
        <v>0</v>
      </c>
      <c r="AI904" s="409">
        <f t="shared" ref="AI904" si="2081">AI903</f>
        <v>0</v>
      </c>
      <c r="AJ904" s="409">
        <f t="shared" ref="AJ904" si="2082">AJ903</f>
        <v>0</v>
      </c>
      <c r="AK904" s="409">
        <f t="shared" ref="AK904" si="2083">AK903</f>
        <v>0</v>
      </c>
      <c r="AL904" s="409">
        <f t="shared" ref="AL904" si="2084">AL903</f>
        <v>0</v>
      </c>
      <c r="AM904" s="304"/>
    </row>
    <row r="905" spans="1:39" ht="15" hidden="1" outlineLevel="1">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15" hidden="1" outlineLevel="1">
      <c r="A906" s="529">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t="15" hidden="1" outlineLevel="1">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085">Z906</f>
        <v>0</v>
      </c>
      <c r="AA907" s="409">
        <f t="shared" ref="AA907" si="2086">AA906</f>
        <v>0</v>
      </c>
      <c r="AB907" s="409">
        <f t="shared" ref="AB907" si="2087">AB906</f>
        <v>0</v>
      </c>
      <c r="AC907" s="409">
        <f t="shared" ref="AC907" si="2088">AC906</f>
        <v>0</v>
      </c>
      <c r="AD907" s="409">
        <f t="shared" ref="AD907" si="2089">AD906</f>
        <v>0</v>
      </c>
      <c r="AE907" s="409">
        <f t="shared" ref="AE907" si="2090">AE906</f>
        <v>0</v>
      </c>
      <c r="AF907" s="409">
        <f t="shared" ref="AF907" si="2091">AF906</f>
        <v>0</v>
      </c>
      <c r="AG907" s="409">
        <f t="shared" ref="AG907" si="2092">AG906</f>
        <v>0</v>
      </c>
      <c r="AH907" s="409">
        <f t="shared" ref="AH907" si="2093">AH906</f>
        <v>0</v>
      </c>
      <c r="AI907" s="409">
        <f t="shared" ref="AI907" si="2094">AI906</f>
        <v>0</v>
      </c>
      <c r="AJ907" s="409">
        <f t="shared" ref="AJ907" si="2095">AJ906</f>
        <v>0</v>
      </c>
      <c r="AK907" s="409">
        <f t="shared" ref="AK907" si="2096">AK906</f>
        <v>0</v>
      </c>
      <c r="AL907" s="409">
        <f t="shared" ref="AL907" si="2097">AL906</f>
        <v>0</v>
      </c>
      <c r="AM907" s="304"/>
    </row>
    <row r="908" spans="1:39" ht="15" hidden="1" outlineLevel="1">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29">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t="15" hidden="1" outlineLevel="1">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098">Z909</f>
        <v>0</v>
      </c>
      <c r="AA910" s="409">
        <f t="shared" ref="AA910" si="2099">AA909</f>
        <v>0</v>
      </c>
      <c r="AB910" s="409">
        <f t="shared" ref="AB910" si="2100">AB909</f>
        <v>0</v>
      </c>
      <c r="AC910" s="409">
        <f t="shared" ref="AC910" si="2101">AC909</f>
        <v>0</v>
      </c>
      <c r="AD910" s="409">
        <f t="shared" ref="AD910" si="2102">AD909</f>
        <v>0</v>
      </c>
      <c r="AE910" s="409">
        <f t="shared" ref="AE910" si="2103">AE909</f>
        <v>0</v>
      </c>
      <c r="AF910" s="409">
        <f t="shared" ref="AF910" si="2104">AF909</f>
        <v>0</v>
      </c>
      <c r="AG910" s="409">
        <f t="shared" ref="AG910" si="2105">AG909</f>
        <v>0</v>
      </c>
      <c r="AH910" s="409">
        <f t="shared" ref="AH910" si="2106">AH909</f>
        <v>0</v>
      </c>
      <c r="AI910" s="409">
        <f t="shared" ref="AI910" si="2107">AI909</f>
        <v>0</v>
      </c>
      <c r="AJ910" s="409">
        <f t="shared" ref="AJ910" si="2108">AJ909</f>
        <v>0</v>
      </c>
      <c r="AK910" s="409">
        <f t="shared" ref="AK910" si="2109">AK909</f>
        <v>0</v>
      </c>
      <c r="AL910" s="409">
        <f t="shared" ref="AL910" si="2110">AL909</f>
        <v>0</v>
      </c>
      <c r="AM910" s="304"/>
    </row>
    <row r="911" spans="1:39" ht="15" hidden="1" outlineLevel="1">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29">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t="15" hidden="1" outlineLevel="1">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111">Z912</f>
        <v>0</v>
      </c>
      <c r="AA913" s="409">
        <f t="shared" ref="AA913" si="2112">AA912</f>
        <v>0</v>
      </c>
      <c r="AB913" s="409">
        <f t="shared" ref="AB913" si="2113">AB912</f>
        <v>0</v>
      </c>
      <c r="AC913" s="409">
        <f t="shared" ref="AC913" si="2114">AC912</f>
        <v>0</v>
      </c>
      <c r="AD913" s="409">
        <f t="shared" ref="AD913" si="2115">AD912</f>
        <v>0</v>
      </c>
      <c r="AE913" s="409">
        <f t="shared" ref="AE913" si="2116">AE912</f>
        <v>0</v>
      </c>
      <c r="AF913" s="409">
        <f t="shared" ref="AF913" si="2117">AF912</f>
        <v>0</v>
      </c>
      <c r="AG913" s="409">
        <f t="shared" ref="AG913" si="2118">AG912</f>
        <v>0</v>
      </c>
      <c r="AH913" s="409">
        <f t="shared" ref="AH913" si="2119">AH912</f>
        <v>0</v>
      </c>
      <c r="AI913" s="409">
        <f t="shared" ref="AI913" si="2120">AI912</f>
        <v>0</v>
      </c>
      <c r="AJ913" s="409">
        <f t="shared" ref="AJ913" si="2121">AJ912</f>
        <v>0</v>
      </c>
      <c r="AK913" s="409">
        <f t="shared" ref="AK913" si="2122">AK912</f>
        <v>0</v>
      </c>
      <c r="AL913" s="409">
        <f t="shared" ref="AL913" si="2123">AL912</f>
        <v>0</v>
      </c>
      <c r="AM913" s="304"/>
    </row>
    <row r="914" spans="1:39" ht="15" hidden="1" outlineLevel="1">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29">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t="15" hidden="1" outlineLevel="1">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124">Z915</f>
        <v>0</v>
      </c>
      <c r="AA916" s="409">
        <f t="shared" ref="AA916" si="2125">AA915</f>
        <v>0</v>
      </c>
      <c r="AB916" s="409">
        <f t="shared" ref="AB916" si="2126">AB915</f>
        <v>0</v>
      </c>
      <c r="AC916" s="409">
        <f t="shared" ref="AC916" si="2127">AC915</f>
        <v>0</v>
      </c>
      <c r="AD916" s="409">
        <f t="shared" ref="AD916" si="2128">AD915</f>
        <v>0</v>
      </c>
      <c r="AE916" s="409">
        <f t="shared" ref="AE916" si="2129">AE915</f>
        <v>0</v>
      </c>
      <c r="AF916" s="409">
        <f t="shared" ref="AF916" si="2130">AF915</f>
        <v>0</v>
      </c>
      <c r="AG916" s="409">
        <f t="shared" ref="AG916" si="2131">AG915</f>
        <v>0</v>
      </c>
      <c r="AH916" s="409">
        <f t="shared" ref="AH916" si="2132">AH915</f>
        <v>0</v>
      </c>
      <c r="AI916" s="409">
        <f t="shared" ref="AI916" si="2133">AI915</f>
        <v>0</v>
      </c>
      <c r="AJ916" s="409">
        <f t="shared" ref="AJ916" si="2134">AJ915</f>
        <v>0</v>
      </c>
      <c r="AK916" s="409">
        <f t="shared" ref="AK916" si="2135">AK915</f>
        <v>0</v>
      </c>
      <c r="AL916" s="409">
        <f t="shared" ref="AL916" si="2136">AL915</f>
        <v>0</v>
      </c>
      <c r="AM916" s="304"/>
    </row>
    <row r="917" spans="1:39" ht="15" hidden="1" outlineLevel="1">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29">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t="15" hidden="1" outlineLevel="1">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137">Z918</f>
        <v>0</v>
      </c>
      <c r="AA919" s="409">
        <f t="shared" ref="AA919" si="2138">AA918</f>
        <v>0</v>
      </c>
      <c r="AB919" s="409">
        <f t="shared" ref="AB919" si="2139">AB918</f>
        <v>0</v>
      </c>
      <c r="AC919" s="409">
        <f t="shared" ref="AC919" si="2140">AC918</f>
        <v>0</v>
      </c>
      <c r="AD919" s="409">
        <f t="shared" ref="AD919" si="2141">AD918</f>
        <v>0</v>
      </c>
      <c r="AE919" s="409">
        <f t="shared" ref="AE919" si="2142">AE918</f>
        <v>0</v>
      </c>
      <c r="AF919" s="409">
        <f t="shared" ref="AF919" si="2143">AF918</f>
        <v>0</v>
      </c>
      <c r="AG919" s="409">
        <f t="shared" ref="AG919" si="2144">AG918</f>
        <v>0</v>
      </c>
      <c r="AH919" s="409">
        <f t="shared" ref="AH919" si="2145">AH918</f>
        <v>0</v>
      </c>
      <c r="AI919" s="409">
        <f t="shared" ref="AI919" si="2146">AI918</f>
        <v>0</v>
      </c>
      <c r="AJ919" s="409">
        <f t="shared" ref="AJ919" si="2147">AJ918</f>
        <v>0</v>
      </c>
      <c r="AK919" s="409">
        <f t="shared" ref="AK919" si="2148">AK918</f>
        <v>0</v>
      </c>
      <c r="AL919" s="409">
        <f t="shared" ref="AL919" si="2149">AL918</f>
        <v>0</v>
      </c>
      <c r="AM919" s="304"/>
    </row>
    <row r="920" spans="1:39" ht="15" hidden="1" outlineLevel="1">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30" hidden="1" outlineLevel="1">
      <c r="A921" s="529">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t="15" hidden="1" outlineLevel="1">
      <c r="A922" s="529"/>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150">Z921</f>
        <v>0</v>
      </c>
      <c r="AA922" s="409">
        <f t="shared" ref="AA922" si="2151">AA921</f>
        <v>0</v>
      </c>
      <c r="AB922" s="409">
        <f t="shared" ref="AB922" si="2152">AB921</f>
        <v>0</v>
      </c>
      <c r="AC922" s="409">
        <f t="shared" ref="AC922" si="2153">AC921</f>
        <v>0</v>
      </c>
      <c r="AD922" s="409">
        <f t="shared" ref="AD922" si="2154">AD921</f>
        <v>0</v>
      </c>
      <c r="AE922" s="409">
        <f t="shared" ref="AE922" si="2155">AE921</f>
        <v>0</v>
      </c>
      <c r="AF922" s="409">
        <f t="shared" ref="AF922" si="2156">AF921</f>
        <v>0</v>
      </c>
      <c r="AG922" s="409">
        <f t="shared" ref="AG922" si="2157">AG921</f>
        <v>0</v>
      </c>
      <c r="AH922" s="409">
        <f t="shared" ref="AH922" si="2158">AH921</f>
        <v>0</v>
      </c>
      <c r="AI922" s="409">
        <f t="shared" ref="AI922" si="2159">AI921</f>
        <v>0</v>
      </c>
      <c r="AJ922" s="409">
        <f t="shared" ref="AJ922" si="2160">AJ921</f>
        <v>0</v>
      </c>
      <c r="AK922" s="409">
        <f t="shared" ref="AK922" si="2161">AK921</f>
        <v>0</v>
      </c>
      <c r="AL922" s="409">
        <f t="shared" ref="AL922" si="2162">AL921</f>
        <v>0</v>
      </c>
      <c r="AM922" s="304"/>
    </row>
    <row r="923" spans="1:39" ht="15" hidden="1" outlineLevel="1">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29">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t="15" hidden="1" outlineLevel="1">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163">Z924</f>
        <v>0</v>
      </c>
      <c r="AA925" s="409">
        <f t="shared" ref="AA925" si="2164">AA924</f>
        <v>0</v>
      </c>
      <c r="AB925" s="409">
        <f t="shared" ref="AB925" si="2165">AB924</f>
        <v>0</v>
      </c>
      <c r="AC925" s="409">
        <f t="shared" ref="AC925" si="2166">AC924</f>
        <v>0</v>
      </c>
      <c r="AD925" s="409">
        <f t="shared" ref="AD925" si="2167">AD924</f>
        <v>0</v>
      </c>
      <c r="AE925" s="409">
        <f t="shared" ref="AE925" si="2168">AE924</f>
        <v>0</v>
      </c>
      <c r="AF925" s="409">
        <f t="shared" ref="AF925" si="2169">AF924</f>
        <v>0</v>
      </c>
      <c r="AG925" s="409">
        <f t="shared" ref="AG925" si="2170">AG924</f>
        <v>0</v>
      </c>
      <c r="AH925" s="409">
        <f t="shared" ref="AH925" si="2171">AH924</f>
        <v>0</v>
      </c>
      <c r="AI925" s="409">
        <f t="shared" ref="AI925" si="2172">AI924</f>
        <v>0</v>
      </c>
      <c r="AJ925" s="409">
        <f t="shared" ref="AJ925" si="2173">AJ924</f>
        <v>0</v>
      </c>
      <c r="AK925" s="409">
        <f t="shared" ref="AK925" si="2174">AK924</f>
        <v>0</v>
      </c>
      <c r="AL925" s="409">
        <f t="shared" ref="AL925" si="2175">AL924</f>
        <v>0</v>
      </c>
      <c r="AM925" s="304"/>
    </row>
    <row r="926" spans="1:39" ht="15" hidden="1" outlineLevel="1">
      <c r="A926" s="529"/>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6"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6">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ht="15">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ht="15">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4.1999999999999997E-3</v>
      </c>
      <c r="Z930" s="339">
        <f>HLOOKUP(Z$35,'3.  Distribution Rates'!$C$122:$P$133,11,FALSE)</f>
        <v>2.1700000000000001E-2</v>
      </c>
      <c r="AA930" s="339">
        <f>HLOOKUP(AA$35,'3.  Distribution Rates'!$C$122:$P$133,11,FALSE)</f>
        <v>4.1917</v>
      </c>
      <c r="AB930" s="339">
        <f>HLOOKUP(AB$35,'3.  Distribution Rates'!$C$122:$P$133,11,FALSE)</f>
        <v>3.1776</v>
      </c>
      <c r="AC930" s="339">
        <f>HLOOKUP(AC$35,'3.  Distribution Rates'!$C$122:$P$133,11,FALSE)</f>
        <v>1.23E-2</v>
      </c>
      <c r="AD930" s="339">
        <f>HLOOKUP(AD$35,'3.  Distribution Rates'!$C$122:$P$133,11,FALSE)</f>
        <v>15.290800000000001</v>
      </c>
      <c r="AE930" s="339">
        <f>HLOOKUP(AE$35,'3.  Distribution Rates'!$C$122:$P$133,11,FALSE)</f>
        <v>10.5671</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ht="15">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438.87128096378848</v>
      </c>
      <c r="Z931" s="376">
        <f>'4.  2011-2014 LRAM'!Z142*Z930</f>
        <v>6831.9738571265443</v>
      </c>
      <c r="AA931" s="376">
        <f>'4.  2011-2014 LRAM'!AA142*AA930</f>
        <v>141.03090200078884</v>
      </c>
      <c r="AB931" s="376">
        <f>'4.  2011-2014 LRAM'!AB142*AB930</f>
        <v>3.3065328231936006</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6">
        <f t="shared" ref="AM931:AM939" si="2176">SUM(Y931:AL931)</f>
        <v>7415.1825729143147</v>
      </c>
    </row>
    <row r="932" spans="2:39" ht="15">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285.58999662792939</v>
      </c>
      <c r="Z932" s="376">
        <f>'4.  2011-2014 LRAM'!Z271*Z930</f>
        <v>4187.0308026544135</v>
      </c>
      <c r="AA932" s="376">
        <f>'4.  2011-2014 LRAM'!AA271*AA930</f>
        <v>647.4355731982796</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6">
        <f t="shared" si="2176"/>
        <v>5120.0563724806225</v>
      </c>
    </row>
    <row r="933" spans="2:39" ht="15">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303.52579084112034</v>
      </c>
      <c r="Z933" s="376">
        <f>'4.  2011-2014 LRAM'!Z400*Z930</f>
        <v>3353.3268796659345</v>
      </c>
      <c r="AA933" s="376">
        <f>'4.  2011-2014 LRAM'!AA400*AA930</f>
        <v>3536.1775366030538</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6">
        <f t="shared" si="2176"/>
        <v>7193.0302071101087</v>
      </c>
    </row>
    <row r="934" spans="2:39" ht="15">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897.80830871146804</v>
      </c>
      <c r="Z934" s="376">
        <f>'4.  2011-2014 LRAM'!Z530*Z930</f>
        <v>29465.263857624002</v>
      </c>
      <c r="AA934" s="376">
        <f>'4.  2011-2014 LRAM'!AA530*AA930</f>
        <v>84.500984024972411</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6">
        <f t="shared" si="2176"/>
        <v>30447.573150360444</v>
      </c>
    </row>
    <row r="935" spans="2:39" ht="15">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177">Y211*Y930</f>
        <v>1205.8704</v>
      </c>
      <c r="Z935" s="376">
        <f t="shared" si="2177"/>
        <v>4402.1331760000003</v>
      </c>
      <c r="AA935" s="376">
        <f t="shared" si="2177"/>
        <v>4048.1761920000004</v>
      </c>
      <c r="AB935" s="376">
        <f t="shared" si="2177"/>
        <v>0</v>
      </c>
      <c r="AC935" s="376">
        <f t="shared" si="2177"/>
        <v>0</v>
      </c>
      <c r="AD935" s="376">
        <f t="shared" si="2177"/>
        <v>0</v>
      </c>
      <c r="AE935" s="376">
        <f t="shared" si="2177"/>
        <v>6289.5379200000007</v>
      </c>
      <c r="AF935" s="376">
        <f t="shared" si="2177"/>
        <v>0</v>
      </c>
      <c r="AG935" s="376">
        <f t="shared" si="2177"/>
        <v>0</v>
      </c>
      <c r="AH935" s="376">
        <f t="shared" si="2177"/>
        <v>0</v>
      </c>
      <c r="AI935" s="376">
        <f t="shared" si="2177"/>
        <v>0</v>
      </c>
      <c r="AJ935" s="376">
        <f t="shared" si="2177"/>
        <v>0</v>
      </c>
      <c r="AK935" s="376">
        <f t="shared" si="2177"/>
        <v>0</v>
      </c>
      <c r="AL935" s="376">
        <f t="shared" si="2177"/>
        <v>0</v>
      </c>
      <c r="AM935" s="626">
        <f t="shared" si="2176"/>
        <v>15945.717688000001</v>
      </c>
    </row>
    <row r="936" spans="2:39" ht="15">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178">Y394*Y930</f>
        <v>2606.2469999999998</v>
      </c>
      <c r="Z936" s="376">
        <f t="shared" si="2178"/>
        <v>3008.8786</v>
      </c>
      <c r="AA936" s="376">
        <f t="shared" si="2178"/>
        <v>5985.7475999999997</v>
      </c>
      <c r="AB936" s="376">
        <f t="shared" si="2178"/>
        <v>0</v>
      </c>
      <c r="AC936" s="376">
        <f t="shared" si="2178"/>
        <v>0</v>
      </c>
      <c r="AD936" s="376">
        <f t="shared" si="2178"/>
        <v>0</v>
      </c>
      <c r="AE936" s="376">
        <f t="shared" si="2178"/>
        <v>0</v>
      </c>
      <c r="AF936" s="376">
        <f t="shared" si="2178"/>
        <v>0</v>
      </c>
      <c r="AG936" s="376">
        <f t="shared" si="2178"/>
        <v>0</v>
      </c>
      <c r="AH936" s="376">
        <f t="shared" si="2178"/>
        <v>0</v>
      </c>
      <c r="AI936" s="376">
        <f t="shared" si="2178"/>
        <v>0</v>
      </c>
      <c r="AJ936" s="376">
        <f t="shared" si="2178"/>
        <v>0</v>
      </c>
      <c r="AK936" s="376">
        <f t="shared" si="2178"/>
        <v>0</v>
      </c>
      <c r="AL936" s="376">
        <f t="shared" si="2178"/>
        <v>0</v>
      </c>
      <c r="AM936" s="626">
        <f t="shared" si="2176"/>
        <v>11600.873199999998</v>
      </c>
    </row>
    <row r="937" spans="2:39" ht="15">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179">Y577*Y930</f>
        <v>3743.0189999999998</v>
      </c>
      <c r="Z937" s="376">
        <f t="shared" si="2179"/>
        <v>15879.601606529954</v>
      </c>
      <c r="AA937" s="376">
        <f t="shared" si="2179"/>
        <v>13960.675890420445</v>
      </c>
      <c r="AB937" s="376">
        <f t="shared" si="2179"/>
        <v>0</v>
      </c>
      <c r="AC937" s="376">
        <f t="shared" si="2179"/>
        <v>0</v>
      </c>
      <c r="AD937" s="376">
        <f t="shared" si="2179"/>
        <v>0</v>
      </c>
      <c r="AE937" s="376">
        <f t="shared" si="2179"/>
        <v>0</v>
      </c>
      <c r="AF937" s="376">
        <f t="shared" si="2179"/>
        <v>0</v>
      </c>
      <c r="AG937" s="376">
        <f t="shared" si="2179"/>
        <v>0</v>
      </c>
      <c r="AH937" s="376">
        <f t="shared" si="2179"/>
        <v>0</v>
      </c>
      <c r="AI937" s="376">
        <f t="shared" si="2179"/>
        <v>0</v>
      </c>
      <c r="AJ937" s="376">
        <f t="shared" si="2179"/>
        <v>0</v>
      </c>
      <c r="AK937" s="376">
        <f t="shared" si="2179"/>
        <v>0</v>
      </c>
      <c r="AL937" s="376">
        <f t="shared" si="2179"/>
        <v>0</v>
      </c>
      <c r="AM937" s="626">
        <f t="shared" si="2176"/>
        <v>33583.296496950396</v>
      </c>
    </row>
    <row r="938" spans="2:39" ht="15">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180">Y760*Y930</f>
        <v>1345.5863568</v>
      </c>
      <c r="Z938" s="376">
        <f t="shared" si="2180"/>
        <v>10406.954702200001</v>
      </c>
      <c r="AA938" s="376">
        <f t="shared" si="2180"/>
        <v>4567.4597152584001</v>
      </c>
      <c r="AB938" s="376">
        <f t="shared" si="2180"/>
        <v>0</v>
      </c>
      <c r="AC938" s="376">
        <f t="shared" si="2180"/>
        <v>0</v>
      </c>
      <c r="AD938" s="376">
        <f t="shared" si="2180"/>
        <v>0</v>
      </c>
      <c r="AE938" s="376">
        <f t="shared" si="2180"/>
        <v>0</v>
      </c>
      <c r="AF938" s="376">
        <f t="shared" si="2180"/>
        <v>0</v>
      </c>
      <c r="AG938" s="376">
        <f t="shared" si="2180"/>
        <v>0</v>
      </c>
      <c r="AH938" s="376">
        <f t="shared" si="2180"/>
        <v>0</v>
      </c>
      <c r="AI938" s="376">
        <f t="shared" si="2180"/>
        <v>0</v>
      </c>
      <c r="AJ938" s="376">
        <f t="shared" si="2180"/>
        <v>0</v>
      </c>
      <c r="AK938" s="376">
        <f t="shared" si="2180"/>
        <v>0</v>
      </c>
      <c r="AL938" s="376">
        <f t="shared" si="2180"/>
        <v>0</v>
      </c>
      <c r="AM938" s="626">
        <f t="shared" si="2176"/>
        <v>16320.000774258402</v>
      </c>
    </row>
    <row r="939" spans="2:39" ht="15">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181">Z927*Z930</f>
        <v>0</v>
      </c>
      <c r="AA939" s="376">
        <f t="shared" si="2181"/>
        <v>0</v>
      </c>
      <c r="AB939" s="376">
        <f t="shared" si="2181"/>
        <v>0</v>
      </c>
      <c r="AC939" s="376">
        <f t="shared" si="2181"/>
        <v>0</v>
      </c>
      <c r="AD939" s="376">
        <f t="shared" si="2181"/>
        <v>0</v>
      </c>
      <c r="AE939" s="376">
        <f t="shared" si="2181"/>
        <v>0</v>
      </c>
      <c r="AF939" s="376">
        <f t="shared" si="2181"/>
        <v>0</v>
      </c>
      <c r="AG939" s="376">
        <f t="shared" si="2181"/>
        <v>0</v>
      </c>
      <c r="AH939" s="376">
        <f t="shared" si="2181"/>
        <v>0</v>
      </c>
      <c r="AI939" s="376">
        <f t="shared" si="2181"/>
        <v>0</v>
      </c>
      <c r="AJ939" s="376">
        <f t="shared" si="2181"/>
        <v>0</v>
      </c>
      <c r="AK939" s="376">
        <f t="shared" si="2181"/>
        <v>0</v>
      </c>
      <c r="AL939" s="376">
        <f t="shared" si="2181"/>
        <v>0</v>
      </c>
      <c r="AM939" s="626">
        <f t="shared" si="2176"/>
        <v>0</v>
      </c>
    </row>
    <row r="940" spans="2:39" ht="15.6">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10826.518133944306</v>
      </c>
      <c r="Z940" s="344">
        <f t="shared" ref="Z940:AE940" si="2182">SUM(Z931:Z939)</f>
        <v>77535.163481800846</v>
      </c>
      <c r="AA940" s="344">
        <f t="shared" si="2182"/>
        <v>32971.204393505941</v>
      </c>
      <c r="AB940" s="344">
        <f t="shared" si="2182"/>
        <v>3.3065328231936006</v>
      </c>
      <c r="AC940" s="344">
        <f t="shared" si="2182"/>
        <v>0</v>
      </c>
      <c r="AD940" s="344">
        <f t="shared" si="2182"/>
        <v>0</v>
      </c>
      <c r="AE940" s="344">
        <f t="shared" si="2182"/>
        <v>6289.5379200000007</v>
      </c>
      <c r="AF940" s="344">
        <f>SUM(AF931:AF939)</f>
        <v>0</v>
      </c>
      <c r="AG940" s="344">
        <f t="shared" ref="AG940:AL940" si="2183">SUM(AG931:AG939)</f>
        <v>0</v>
      </c>
      <c r="AH940" s="344">
        <f t="shared" si="2183"/>
        <v>0</v>
      </c>
      <c r="AI940" s="344">
        <f t="shared" si="2183"/>
        <v>0</v>
      </c>
      <c r="AJ940" s="344">
        <f t="shared" si="2183"/>
        <v>0</v>
      </c>
      <c r="AK940" s="344">
        <f t="shared" si="2183"/>
        <v>0</v>
      </c>
      <c r="AL940" s="344">
        <f t="shared" si="2183"/>
        <v>0</v>
      </c>
      <c r="AM940" s="405">
        <f>SUM(AM931:AM939)</f>
        <v>127625.73046207429</v>
      </c>
    </row>
    <row r="941" spans="2:39" ht="15.6">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184">Z928*Z930</f>
        <v>0</v>
      </c>
      <c r="AA941" s="345">
        <f t="shared" si="2184"/>
        <v>0</v>
      </c>
      <c r="AB941" s="345">
        <f t="shared" si="2184"/>
        <v>0</v>
      </c>
      <c r="AC941" s="345">
        <f t="shared" si="2184"/>
        <v>0</v>
      </c>
      <c r="AD941" s="345">
        <f t="shared" si="2184"/>
        <v>0</v>
      </c>
      <c r="AE941" s="345">
        <f t="shared" si="2184"/>
        <v>0</v>
      </c>
      <c r="AF941" s="345">
        <f>AF928*AF930</f>
        <v>0</v>
      </c>
      <c r="AG941" s="345">
        <f t="shared" ref="AG941:AL941" si="2185">AG928*AG930</f>
        <v>0</v>
      </c>
      <c r="AH941" s="345">
        <f t="shared" si="2185"/>
        <v>0</v>
      </c>
      <c r="AI941" s="345">
        <f t="shared" si="2185"/>
        <v>0</v>
      </c>
      <c r="AJ941" s="345">
        <f t="shared" si="2185"/>
        <v>0</v>
      </c>
      <c r="AK941" s="345">
        <f t="shared" si="2185"/>
        <v>0</v>
      </c>
      <c r="AL941" s="345">
        <f t="shared" si="2185"/>
        <v>0</v>
      </c>
      <c r="AM941" s="405">
        <f>SUM(Y941:AL941)</f>
        <v>0</v>
      </c>
    </row>
    <row r="942" spans="2:39" ht="15.6">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127625.73046207429</v>
      </c>
    </row>
    <row r="943" spans="2:39" ht="15">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ht="15">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186">IF(AA768="kw",SUMPRODUCT($N$770:$N$925,$P$770:$P$925,AA770:AA925),SUMPRODUCT($E$770:$E$925,AA770:AA925))</f>
        <v>0</v>
      </c>
      <c r="AB944" s="324">
        <f t="shared" si="2186"/>
        <v>0</v>
      </c>
      <c r="AC944" s="324">
        <f t="shared" si="2186"/>
        <v>0</v>
      </c>
      <c r="AD944" s="324">
        <f t="shared" si="2186"/>
        <v>0</v>
      </c>
      <c r="AE944" s="324">
        <f t="shared" si="2186"/>
        <v>0</v>
      </c>
      <c r="AF944" s="324">
        <f t="shared" si="2186"/>
        <v>0</v>
      </c>
      <c r="AG944" s="324">
        <f t="shared" si="2186"/>
        <v>0</v>
      </c>
      <c r="AH944" s="324">
        <f t="shared" si="2186"/>
        <v>0</v>
      </c>
      <c r="AI944" s="324">
        <f t="shared" si="2186"/>
        <v>0</v>
      </c>
      <c r="AJ944" s="324">
        <f t="shared" si="2186"/>
        <v>0</v>
      </c>
      <c r="AK944" s="324">
        <f t="shared" si="2186"/>
        <v>0</v>
      </c>
      <c r="AL944" s="324">
        <f t="shared" si="2186"/>
        <v>0</v>
      </c>
      <c r="AM944" s="384"/>
    </row>
    <row r="945" spans="1:39" ht="18.75" customHeight="1">
      <c r="B945" s="366" t="s">
        <v>584</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6">
      <c r="B948" s="278" t="s">
        <v>341</v>
      </c>
      <c r="C948" s="279"/>
      <c r="D948" s="587" t="s">
        <v>525</v>
      </c>
      <c r="E948" s="251"/>
      <c r="F948" s="587"/>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47" t="s">
        <v>211</v>
      </c>
      <c r="C949" s="849" t="s">
        <v>33</v>
      </c>
      <c r="D949" s="282" t="s">
        <v>421</v>
      </c>
      <c r="E949" s="851" t="s">
        <v>209</v>
      </c>
      <c r="F949" s="852"/>
      <c r="G949" s="852"/>
      <c r="H949" s="852"/>
      <c r="I949" s="852"/>
      <c r="J949" s="852"/>
      <c r="K949" s="852"/>
      <c r="L949" s="852"/>
      <c r="M949" s="853"/>
      <c r="N949" s="857" t="s">
        <v>213</v>
      </c>
      <c r="O949" s="282" t="s">
        <v>422</v>
      </c>
      <c r="P949" s="851" t="s">
        <v>212</v>
      </c>
      <c r="Q949" s="852"/>
      <c r="R949" s="852"/>
      <c r="S949" s="852"/>
      <c r="T949" s="852"/>
      <c r="U949" s="852"/>
      <c r="V949" s="852"/>
      <c r="W949" s="852"/>
      <c r="X949" s="853"/>
      <c r="Y949" s="854" t="s">
        <v>243</v>
      </c>
      <c r="Z949" s="855"/>
      <c r="AA949" s="855"/>
      <c r="AB949" s="855"/>
      <c r="AC949" s="855"/>
      <c r="AD949" s="855"/>
      <c r="AE949" s="855"/>
      <c r="AF949" s="855"/>
      <c r="AG949" s="855"/>
      <c r="AH949" s="855"/>
      <c r="AI949" s="855"/>
      <c r="AJ949" s="855"/>
      <c r="AK949" s="855"/>
      <c r="AL949" s="855"/>
      <c r="AM949" s="856"/>
    </row>
    <row r="950" spans="1:39" ht="65.25" customHeight="1">
      <c r="B950" s="848"/>
      <c r="C950" s="850"/>
      <c r="D950" s="283">
        <v>2020</v>
      </c>
      <c r="E950" s="283">
        <v>2021</v>
      </c>
      <c r="F950" s="283">
        <v>2022</v>
      </c>
      <c r="G950" s="283">
        <v>2023</v>
      </c>
      <c r="H950" s="283">
        <v>2024</v>
      </c>
      <c r="I950" s="283">
        <v>2025</v>
      </c>
      <c r="J950" s="283">
        <v>2026</v>
      </c>
      <c r="K950" s="283">
        <v>2027</v>
      </c>
      <c r="L950" s="283">
        <v>2028</v>
      </c>
      <c r="M950" s="283">
        <v>2029</v>
      </c>
      <c r="N950" s="858"/>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General Service &lt; 50 kW</v>
      </c>
      <c r="AA950" s="283" t="str">
        <f>'1.  LRAMVA Summary'!F52</f>
        <v>General Service 50 to 2999 kW</v>
      </c>
      <c r="AB950" s="283" t="str">
        <f>'1.  LRAMVA Summary'!G52</f>
        <v>General Service 3000-4999 kW</v>
      </c>
      <c r="AC950" s="283" t="str">
        <f>'1.  LRAMVA Summary'!H52</f>
        <v>Unmetered Scattered Load</v>
      </c>
      <c r="AD950" s="283" t="str">
        <f>'1.  LRAMVA Summary'!I52</f>
        <v>Sentinel Lighting</v>
      </c>
      <c r="AE950" s="283" t="str">
        <f>'1.  LRAMVA Summary'!J52</f>
        <v xml:space="preserve">Street Lighting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29"/>
      <c r="B951" s="515"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kWh</v>
      </c>
      <c r="AD951" s="289" t="str">
        <f>'1.  LRAMVA Summary'!I53</f>
        <v>kW</v>
      </c>
      <c r="AE951" s="289" t="str">
        <f>'1.  LRAMVA Summary'!J53</f>
        <v>kW</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29"/>
      <c r="B952" s="501"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29">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29"/>
      <c r="B954" s="292" t="s">
        <v>346</v>
      </c>
      <c r="C954" s="289" t="s">
        <v>163</v>
      </c>
      <c r="D954" s="293"/>
      <c r="E954" s="293"/>
      <c r="F954" s="293"/>
      <c r="G954" s="293"/>
      <c r="H954" s="293"/>
      <c r="I954" s="293"/>
      <c r="J954" s="293"/>
      <c r="K954" s="293"/>
      <c r="L954" s="293"/>
      <c r="M954" s="293"/>
      <c r="N954" s="465"/>
      <c r="O954" s="293"/>
      <c r="P954" s="293"/>
      <c r="Q954" s="293"/>
      <c r="R954" s="293"/>
      <c r="S954" s="293"/>
      <c r="T954" s="293"/>
      <c r="U954" s="293"/>
      <c r="V954" s="293"/>
      <c r="W954" s="293"/>
      <c r="X954" s="293"/>
      <c r="Y954" s="409">
        <f>Y953</f>
        <v>0</v>
      </c>
      <c r="Z954" s="409">
        <f t="shared" ref="Z954" si="2187">Z953</f>
        <v>0</v>
      </c>
      <c r="AA954" s="409">
        <f t="shared" ref="AA954" si="2188">AA953</f>
        <v>0</v>
      </c>
      <c r="AB954" s="409">
        <f t="shared" ref="AB954" si="2189">AB953</f>
        <v>0</v>
      </c>
      <c r="AC954" s="409">
        <f t="shared" ref="AC954" si="2190">AC953</f>
        <v>0</v>
      </c>
      <c r="AD954" s="409">
        <f t="shared" ref="AD954" si="2191">AD953</f>
        <v>0</v>
      </c>
      <c r="AE954" s="409">
        <f t="shared" ref="AE954" si="2192">AE953</f>
        <v>0</v>
      </c>
      <c r="AF954" s="409">
        <f t="shared" ref="AF954" si="2193">AF953</f>
        <v>0</v>
      </c>
      <c r="AG954" s="409">
        <f t="shared" ref="AG954" si="2194">AG953</f>
        <v>0</v>
      </c>
      <c r="AH954" s="409">
        <f t="shared" ref="AH954" si="2195">AH953</f>
        <v>0</v>
      </c>
      <c r="AI954" s="409">
        <f t="shared" ref="AI954" si="2196">AI953</f>
        <v>0</v>
      </c>
      <c r="AJ954" s="409">
        <f t="shared" ref="AJ954" si="2197">AJ953</f>
        <v>0</v>
      </c>
      <c r="AK954" s="409">
        <f t="shared" ref="AK954" si="2198">AK953</f>
        <v>0</v>
      </c>
      <c r="AL954" s="409">
        <f t="shared" ref="AL954" si="2199">AL953</f>
        <v>0</v>
      </c>
      <c r="AM954" s="295"/>
    </row>
    <row r="955" spans="1:39" ht="15" hidden="1" customHeight="1" outlineLevel="1">
      <c r="A955" s="529"/>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29">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29"/>
      <c r="B957" s="292" t="s">
        <v>346</v>
      </c>
      <c r="C957" s="289" t="s">
        <v>163</v>
      </c>
      <c r="D957" s="293"/>
      <c r="E957" s="293"/>
      <c r="F957" s="293"/>
      <c r="G957" s="293"/>
      <c r="H957" s="293"/>
      <c r="I957" s="293"/>
      <c r="J957" s="293"/>
      <c r="K957" s="293"/>
      <c r="L957" s="293"/>
      <c r="M957" s="293"/>
      <c r="N957" s="465"/>
      <c r="O957" s="293"/>
      <c r="P957" s="293"/>
      <c r="Q957" s="293"/>
      <c r="R957" s="293"/>
      <c r="S957" s="293"/>
      <c r="T957" s="293"/>
      <c r="U957" s="293"/>
      <c r="V957" s="293"/>
      <c r="W957" s="293"/>
      <c r="X957" s="293"/>
      <c r="Y957" s="409">
        <f>Y956</f>
        <v>0</v>
      </c>
      <c r="Z957" s="409">
        <f t="shared" ref="Z957" si="2200">Z956</f>
        <v>0</v>
      </c>
      <c r="AA957" s="409">
        <f t="shared" ref="AA957" si="2201">AA956</f>
        <v>0</v>
      </c>
      <c r="AB957" s="409">
        <f t="shared" ref="AB957" si="2202">AB956</f>
        <v>0</v>
      </c>
      <c r="AC957" s="409">
        <f t="shared" ref="AC957" si="2203">AC956</f>
        <v>0</v>
      </c>
      <c r="AD957" s="409">
        <f t="shared" ref="AD957" si="2204">AD956</f>
        <v>0</v>
      </c>
      <c r="AE957" s="409">
        <f t="shared" ref="AE957" si="2205">AE956</f>
        <v>0</v>
      </c>
      <c r="AF957" s="409">
        <f t="shared" ref="AF957" si="2206">AF956</f>
        <v>0</v>
      </c>
      <c r="AG957" s="409">
        <f t="shared" ref="AG957" si="2207">AG956</f>
        <v>0</v>
      </c>
      <c r="AH957" s="409">
        <f t="shared" ref="AH957" si="2208">AH956</f>
        <v>0</v>
      </c>
      <c r="AI957" s="409">
        <f t="shared" ref="AI957" si="2209">AI956</f>
        <v>0</v>
      </c>
      <c r="AJ957" s="409">
        <f t="shared" ref="AJ957" si="2210">AJ956</f>
        <v>0</v>
      </c>
      <c r="AK957" s="409">
        <f t="shared" ref="AK957" si="2211">AK956</f>
        <v>0</v>
      </c>
      <c r="AL957" s="409">
        <f t="shared" ref="AL957" si="2212">AL956</f>
        <v>0</v>
      </c>
      <c r="AM957" s="295"/>
    </row>
    <row r="958" spans="1:39" ht="15" hidden="1" customHeight="1" outlineLevel="1">
      <c r="A958" s="529"/>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29">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29"/>
      <c r="B960" s="292" t="s">
        <v>346</v>
      </c>
      <c r="C960" s="289" t="s">
        <v>163</v>
      </c>
      <c r="D960" s="293"/>
      <c r="E960" s="293"/>
      <c r="F960" s="293"/>
      <c r="G960" s="293"/>
      <c r="H960" s="293"/>
      <c r="I960" s="293"/>
      <c r="J960" s="293"/>
      <c r="K960" s="293"/>
      <c r="L960" s="293"/>
      <c r="M960" s="293"/>
      <c r="N960" s="465"/>
      <c r="O960" s="293"/>
      <c r="P960" s="293"/>
      <c r="Q960" s="293"/>
      <c r="R960" s="293"/>
      <c r="S960" s="293"/>
      <c r="T960" s="293"/>
      <c r="U960" s="293"/>
      <c r="V960" s="293"/>
      <c r="W960" s="293"/>
      <c r="X960" s="293"/>
      <c r="Y960" s="409">
        <f>Y959</f>
        <v>0</v>
      </c>
      <c r="Z960" s="409">
        <f t="shared" ref="Z960" si="2213">Z959</f>
        <v>0</v>
      </c>
      <c r="AA960" s="409">
        <f t="shared" ref="AA960" si="2214">AA959</f>
        <v>0</v>
      </c>
      <c r="AB960" s="409">
        <f t="shared" ref="AB960" si="2215">AB959</f>
        <v>0</v>
      </c>
      <c r="AC960" s="409">
        <f t="shared" ref="AC960" si="2216">AC959</f>
        <v>0</v>
      </c>
      <c r="AD960" s="409">
        <f t="shared" ref="AD960" si="2217">AD959</f>
        <v>0</v>
      </c>
      <c r="AE960" s="409">
        <f t="shared" ref="AE960" si="2218">AE959</f>
        <v>0</v>
      </c>
      <c r="AF960" s="409">
        <f t="shared" ref="AF960" si="2219">AF959</f>
        <v>0</v>
      </c>
      <c r="AG960" s="409">
        <f t="shared" ref="AG960" si="2220">AG959</f>
        <v>0</v>
      </c>
      <c r="AH960" s="409">
        <f t="shared" ref="AH960" si="2221">AH959</f>
        <v>0</v>
      </c>
      <c r="AI960" s="409">
        <f t="shared" ref="AI960" si="2222">AI959</f>
        <v>0</v>
      </c>
      <c r="AJ960" s="409">
        <f t="shared" ref="AJ960" si="2223">AJ959</f>
        <v>0</v>
      </c>
      <c r="AK960" s="409">
        <f t="shared" ref="AK960" si="2224">AK959</f>
        <v>0</v>
      </c>
      <c r="AL960" s="409">
        <f t="shared" ref="AL960" si="2225">AL959</f>
        <v>0</v>
      </c>
      <c r="AM960" s="295"/>
    </row>
    <row r="961" spans="1:39" ht="15" hidden="1" customHeight="1" outlineLevel="1">
      <c r="A961" s="529"/>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29">
        <v>4</v>
      </c>
      <c r="B962" s="517" t="s">
        <v>674</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29"/>
      <c r="B963" s="292" t="s">
        <v>346</v>
      </c>
      <c r="C963" s="289" t="s">
        <v>163</v>
      </c>
      <c r="D963" s="293"/>
      <c r="E963" s="293"/>
      <c r="F963" s="293"/>
      <c r="G963" s="293"/>
      <c r="H963" s="293"/>
      <c r="I963" s="293"/>
      <c r="J963" s="293"/>
      <c r="K963" s="293"/>
      <c r="L963" s="293"/>
      <c r="M963" s="293"/>
      <c r="N963" s="465"/>
      <c r="O963" s="293"/>
      <c r="P963" s="293"/>
      <c r="Q963" s="293"/>
      <c r="R963" s="293"/>
      <c r="S963" s="293"/>
      <c r="T963" s="293"/>
      <c r="U963" s="293"/>
      <c r="V963" s="293"/>
      <c r="W963" s="293"/>
      <c r="X963" s="293"/>
      <c r="Y963" s="409">
        <f>Y962</f>
        <v>0</v>
      </c>
      <c r="Z963" s="409">
        <f t="shared" ref="Z963" si="2226">Z962</f>
        <v>0</v>
      </c>
      <c r="AA963" s="409">
        <f t="shared" ref="AA963" si="2227">AA962</f>
        <v>0</v>
      </c>
      <c r="AB963" s="409">
        <f t="shared" ref="AB963" si="2228">AB962</f>
        <v>0</v>
      </c>
      <c r="AC963" s="409">
        <f t="shared" ref="AC963" si="2229">AC962</f>
        <v>0</v>
      </c>
      <c r="AD963" s="409">
        <f t="shared" ref="AD963" si="2230">AD962</f>
        <v>0</v>
      </c>
      <c r="AE963" s="409">
        <f t="shared" ref="AE963" si="2231">AE962</f>
        <v>0</v>
      </c>
      <c r="AF963" s="409">
        <f t="shared" ref="AF963" si="2232">AF962</f>
        <v>0</v>
      </c>
      <c r="AG963" s="409">
        <f t="shared" ref="AG963" si="2233">AG962</f>
        <v>0</v>
      </c>
      <c r="AH963" s="409">
        <f t="shared" ref="AH963" si="2234">AH962</f>
        <v>0</v>
      </c>
      <c r="AI963" s="409">
        <f t="shared" ref="AI963" si="2235">AI962</f>
        <v>0</v>
      </c>
      <c r="AJ963" s="409">
        <f t="shared" ref="AJ963" si="2236">AJ962</f>
        <v>0</v>
      </c>
      <c r="AK963" s="409">
        <f t="shared" ref="AK963" si="2237">AK962</f>
        <v>0</v>
      </c>
      <c r="AL963" s="409">
        <f t="shared" ref="AL963" si="2238">AL962</f>
        <v>0</v>
      </c>
      <c r="AM963" s="295"/>
    </row>
    <row r="964" spans="1:39" ht="15" hidden="1" customHeight="1" outlineLevel="1">
      <c r="A964" s="529"/>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29">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29"/>
      <c r="B966" s="292" t="s">
        <v>346</v>
      </c>
      <c r="C966" s="289" t="s">
        <v>163</v>
      </c>
      <c r="D966" s="293"/>
      <c r="E966" s="293"/>
      <c r="F966" s="293"/>
      <c r="G966" s="293"/>
      <c r="H966" s="293"/>
      <c r="I966" s="293"/>
      <c r="J966" s="293"/>
      <c r="K966" s="293"/>
      <c r="L966" s="293"/>
      <c r="M966" s="293"/>
      <c r="N966" s="465"/>
      <c r="O966" s="293"/>
      <c r="P966" s="293"/>
      <c r="Q966" s="293"/>
      <c r="R966" s="293"/>
      <c r="S966" s="293"/>
      <c r="T966" s="293"/>
      <c r="U966" s="293"/>
      <c r="V966" s="293"/>
      <c r="W966" s="293"/>
      <c r="X966" s="293"/>
      <c r="Y966" s="409">
        <f>Y965</f>
        <v>0</v>
      </c>
      <c r="Z966" s="409">
        <f t="shared" ref="Z966" si="2239">Z965</f>
        <v>0</v>
      </c>
      <c r="AA966" s="409">
        <f t="shared" ref="AA966" si="2240">AA965</f>
        <v>0</v>
      </c>
      <c r="AB966" s="409">
        <f t="shared" ref="AB966" si="2241">AB965</f>
        <v>0</v>
      </c>
      <c r="AC966" s="409">
        <f t="shared" ref="AC966" si="2242">AC965</f>
        <v>0</v>
      </c>
      <c r="AD966" s="409">
        <f t="shared" ref="AD966" si="2243">AD965</f>
        <v>0</v>
      </c>
      <c r="AE966" s="409">
        <f t="shared" ref="AE966" si="2244">AE965</f>
        <v>0</v>
      </c>
      <c r="AF966" s="409">
        <f t="shared" ref="AF966" si="2245">AF965</f>
        <v>0</v>
      </c>
      <c r="AG966" s="409">
        <f t="shared" ref="AG966" si="2246">AG965</f>
        <v>0</v>
      </c>
      <c r="AH966" s="409">
        <f t="shared" ref="AH966" si="2247">AH965</f>
        <v>0</v>
      </c>
      <c r="AI966" s="409">
        <f t="shared" ref="AI966" si="2248">AI965</f>
        <v>0</v>
      </c>
      <c r="AJ966" s="409">
        <f t="shared" ref="AJ966" si="2249">AJ965</f>
        <v>0</v>
      </c>
      <c r="AK966" s="409">
        <f t="shared" ref="AK966" si="2250">AK965</f>
        <v>0</v>
      </c>
      <c r="AL966" s="409">
        <f t="shared" ref="AL966" si="2251">AL965</f>
        <v>0</v>
      </c>
      <c r="AM966" s="295"/>
    </row>
    <row r="967" spans="1:39" ht="15" hidden="1" customHeight="1" outlineLevel="1">
      <c r="A967" s="529"/>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6" hidden="1" outlineLevel="1">
      <c r="A968" s="529"/>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29">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29"/>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252">Z969</f>
        <v>0</v>
      </c>
      <c r="AA970" s="409">
        <f t="shared" ref="AA970" si="2253">AA969</f>
        <v>0</v>
      </c>
      <c r="AB970" s="409">
        <f t="shared" ref="AB970" si="2254">AB969</f>
        <v>0</v>
      </c>
      <c r="AC970" s="409">
        <f t="shared" ref="AC970" si="2255">AC969</f>
        <v>0</v>
      </c>
      <c r="AD970" s="409">
        <f t="shared" ref="AD970" si="2256">AD969</f>
        <v>0</v>
      </c>
      <c r="AE970" s="409">
        <f t="shared" ref="AE970" si="2257">AE969</f>
        <v>0</v>
      </c>
      <c r="AF970" s="409">
        <f t="shared" ref="AF970" si="2258">AF969</f>
        <v>0</v>
      </c>
      <c r="AG970" s="409">
        <f t="shared" ref="AG970" si="2259">AG969</f>
        <v>0</v>
      </c>
      <c r="AH970" s="409">
        <f t="shared" ref="AH970" si="2260">AH969</f>
        <v>0</v>
      </c>
      <c r="AI970" s="409">
        <f t="shared" ref="AI970" si="2261">AI969</f>
        <v>0</v>
      </c>
      <c r="AJ970" s="409">
        <f t="shared" ref="AJ970" si="2262">AJ969</f>
        <v>0</v>
      </c>
      <c r="AK970" s="409">
        <f t="shared" ref="AK970" si="2263">AK969</f>
        <v>0</v>
      </c>
      <c r="AL970" s="409">
        <f t="shared" ref="AL970" si="2264">AL969</f>
        <v>0</v>
      </c>
      <c r="AM970" s="309"/>
    </row>
    <row r="971" spans="1:39" ht="15" hidden="1" customHeight="1" outlineLevel="1">
      <c r="A971" s="529"/>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29">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29"/>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265">Z972</f>
        <v>0</v>
      </c>
      <c r="AA973" s="409">
        <f t="shared" ref="AA973" si="2266">AA972</f>
        <v>0</v>
      </c>
      <c r="AB973" s="409">
        <f t="shared" ref="AB973" si="2267">AB972</f>
        <v>0</v>
      </c>
      <c r="AC973" s="409">
        <f t="shared" ref="AC973" si="2268">AC972</f>
        <v>0</v>
      </c>
      <c r="AD973" s="409">
        <f t="shared" ref="AD973" si="2269">AD972</f>
        <v>0</v>
      </c>
      <c r="AE973" s="409">
        <f t="shared" ref="AE973" si="2270">AE972</f>
        <v>0</v>
      </c>
      <c r="AF973" s="409">
        <f t="shared" ref="AF973" si="2271">AF972</f>
        <v>0</v>
      </c>
      <c r="AG973" s="409">
        <f t="shared" ref="AG973" si="2272">AG972</f>
        <v>0</v>
      </c>
      <c r="AH973" s="409">
        <f t="shared" ref="AH973" si="2273">AH972</f>
        <v>0</v>
      </c>
      <c r="AI973" s="409">
        <f t="shared" ref="AI973" si="2274">AI972</f>
        <v>0</v>
      </c>
      <c r="AJ973" s="409">
        <f t="shared" ref="AJ973" si="2275">AJ972</f>
        <v>0</v>
      </c>
      <c r="AK973" s="409">
        <f t="shared" ref="AK973" si="2276">AK972</f>
        <v>0</v>
      </c>
      <c r="AL973" s="409">
        <f t="shared" ref="AL973" si="2277">AL972</f>
        <v>0</v>
      </c>
      <c r="AM973" s="309"/>
    </row>
    <row r="974" spans="1:39" ht="15" hidden="1" customHeight="1" outlineLevel="1">
      <c r="A974" s="529"/>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29">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29"/>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278">Z975</f>
        <v>0</v>
      </c>
      <c r="AA976" s="409">
        <f t="shared" ref="AA976" si="2279">AA975</f>
        <v>0</v>
      </c>
      <c r="AB976" s="409">
        <f t="shared" ref="AB976" si="2280">AB975</f>
        <v>0</v>
      </c>
      <c r="AC976" s="409">
        <f t="shared" ref="AC976" si="2281">AC975</f>
        <v>0</v>
      </c>
      <c r="AD976" s="409">
        <f t="shared" ref="AD976" si="2282">AD975</f>
        <v>0</v>
      </c>
      <c r="AE976" s="409">
        <f t="shared" ref="AE976" si="2283">AE975</f>
        <v>0</v>
      </c>
      <c r="AF976" s="409">
        <f t="shared" ref="AF976" si="2284">AF975</f>
        <v>0</v>
      </c>
      <c r="AG976" s="409">
        <f t="shared" ref="AG976" si="2285">AG975</f>
        <v>0</v>
      </c>
      <c r="AH976" s="409">
        <f t="shared" ref="AH976" si="2286">AH975</f>
        <v>0</v>
      </c>
      <c r="AI976" s="409">
        <f t="shared" ref="AI976" si="2287">AI975</f>
        <v>0</v>
      </c>
      <c r="AJ976" s="409">
        <f t="shared" ref="AJ976" si="2288">AJ975</f>
        <v>0</v>
      </c>
      <c r="AK976" s="409">
        <f t="shared" ref="AK976" si="2289">AK975</f>
        <v>0</v>
      </c>
      <c r="AL976" s="409">
        <f t="shared" ref="AL976" si="2290">AL975</f>
        <v>0</v>
      </c>
      <c r="AM976" s="309"/>
    </row>
    <row r="977" spans="1:39" ht="15" hidden="1" customHeight="1" outlineLevel="1">
      <c r="A977" s="529"/>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29">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29"/>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291">Z978</f>
        <v>0</v>
      </c>
      <c r="AA979" s="409">
        <f t="shared" ref="AA979" si="2292">AA978</f>
        <v>0</v>
      </c>
      <c r="AB979" s="409">
        <f t="shared" ref="AB979" si="2293">AB978</f>
        <v>0</v>
      </c>
      <c r="AC979" s="409">
        <f t="shared" ref="AC979" si="2294">AC978</f>
        <v>0</v>
      </c>
      <c r="AD979" s="409">
        <f t="shared" ref="AD979" si="2295">AD978</f>
        <v>0</v>
      </c>
      <c r="AE979" s="409">
        <f t="shared" ref="AE979" si="2296">AE978</f>
        <v>0</v>
      </c>
      <c r="AF979" s="409">
        <f t="shared" ref="AF979" si="2297">AF978</f>
        <v>0</v>
      </c>
      <c r="AG979" s="409">
        <f t="shared" ref="AG979" si="2298">AG978</f>
        <v>0</v>
      </c>
      <c r="AH979" s="409">
        <f t="shared" ref="AH979" si="2299">AH978</f>
        <v>0</v>
      </c>
      <c r="AI979" s="409">
        <f t="shared" ref="AI979" si="2300">AI978</f>
        <v>0</v>
      </c>
      <c r="AJ979" s="409">
        <f t="shared" ref="AJ979" si="2301">AJ978</f>
        <v>0</v>
      </c>
      <c r="AK979" s="409">
        <f t="shared" ref="AK979" si="2302">AK978</f>
        <v>0</v>
      </c>
      <c r="AL979" s="409">
        <f t="shared" ref="AL979" si="2303">AL978</f>
        <v>0</v>
      </c>
      <c r="AM979" s="309"/>
    </row>
    <row r="980" spans="1:39" ht="15" hidden="1" customHeight="1" outlineLevel="1">
      <c r="A980" s="529"/>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29">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29"/>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304">Z981</f>
        <v>0</v>
      </c>
      <c r="AA982" s="409">
        <f t="shared" ref="AA982" si="2305">AA981</f>
        <v>0</v>
      </c>
      <c r="AB982" s="409">
        <f t="shared" ref="AB982" si="2306">AB981</f>
        <v>0</v>
      </c>
      <c r="AC982" s="409">
        <f t="shared" ref="AC982" si="2307">AC981</f>
        <v>0</v>
      </c>
      <c r="AD982" s="409">
        <f t="shared" ref="AD982" si="2308">AD981</f>
        <v>0</v>
      </c>
      <c r="AE982" s="409">
        <f t="shared" ref="AE982" si="2309">AE981</f>
        <v>0</v>
      </c>
      <c r="AF982" s="409">
        <f t="shared" ref="AF982" si="2310">AF981</f>
        <v>0</v>
      </c>
      <c r="AG982" s="409">
        <f t="shared" ref="AG982" si="2311">AG981</f>
        <v>0</v>
      </c>
      <c r="AH982" s="409">
        <f t="shared" ref="AH982" si="2312">AH981</f>
        <v>0</v>
      </c>
      <c r="AI982" s="409">
        <f t="shared" ref="AI982" si="2313">AI981</f>
        <v>0</v>
      </c>
      <c r="AJ982" s="409">
        <f t="shared" ref="AJ982" si="2314">AJ981</f>
        <v>0</v>
      </c>
      <c r="AK982" s="409">
        <f t="shared" ref="AK982" si="2315">AK981</f>
        <v>0</v>
      </c>
      <c r="AL982" s="409">
        <f t="shared" ref="AL982" si="2316">AL981</f>
        <v>0</v>
      </c>
      <c r="AM982" s="309"/>
    </row>
    <row r="983" spans="1:39" ht="15" hidden="1" customHeight="1" outlineLevel="1">
      <c r="A983" s="529"/>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29"/>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29">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29"/>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317">Z985</f>
        <v>0</v>
      </c>
      <c r="AA986" s="409">
        <f t="shared" ref="AA986" si="2318">AA985</f>
        <v>0</v>
      </c>
      <c r="AB986" s="409">
        <f t="shared" ref="AB986" si="2319">AB985</f>
        <v>0</v>
      </c>
      <c r="AC986" s="409">
        <f t="shared" ref="AC986" si="2320">AC985</f>
        <v>0</v>
      </c>
      <c r="AD986" s="409">
        <f t="shared" ref="AD986" si="2321">AD985</f>
        <v>0</v>
      </c>
      <c r="AE986" s="409">
        <f t="shared" ref="AE986" si="2322">AE985</f>
        <v>0</v>
      </c>
      <c r="AF986" s="409">
        <f t="shared" ref="AF986" si="2323">AF985</f>
        <v>0</v>
      </c>
      <c r="AG986" s="409">
        <f t="shared" ref="AG986" si="2324">AG985</f>
        <v>0</v>
      </c>
      <c r="AH986" s="409">
        <f t="shared" ref="AH986" si="2325">AH985</f>
        <v>0</v>
      </c>
      <c r="AI986" s="409">
        <f t="shared" ref="AI986" si="2326">AI985</f>
        <v>0</v>
      </c>
      <c r="AJ986" s="409">
        <f t="shared" ref="AJ986" si="2327">AJ985</f>
        <v>0</v>
      </c>
      <c r="AK986" s="409">
        <f t="shared" ref="AK986" si="2328">AK985</f>
        <v>0</v>
      </c>
      <c r="AL986" s="409">
        <f t="shared" ref="AL986" si="2329">AL985</f>
        <v>0</v>
      </c>
      <c r="AM986" s="295"/>
    </row>
    <row r="987" spans="1:39" ht="15" hidden="1" customHeight="1" outlineLevel="1">
      <c r="A987" s="529"/>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29">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29"/>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330">Z988</f>
        <v>0</v>
      </c>
      <c r="AA989" s="409">
        <f t="shared" ref="AA989" si="2331">AA988</f>
        <v>0</v>
      </c>
      <c r="AB989" s="409">
        <f t="shared" ref="AB989" si="2332">AB988</f>
        <v>0</v>
      </c>
      <c r="AC989" s="409">
        <f t="shared" ref="AC989" si="2333">AC988</f>
        <v>0</v>
      </c>
      <c r="AD989" s="409">
        <f t="shared" ref="AD989" si="2334">AD988</f>
        <v>0</v>
      </c>
      <c r="AE989" s="409">
        <f t="shared" ref="AE989" si="2335">AE988</f>
        <v>0</v>
      </c>
      <c r="AF989" s="409">
        <f t="shared" ref="AF989" si="2336">AF988</f>
        <v>0</v>
      </c>
      <c r="AG989" s="409">
        <f t="shared" ref="AG989" si="2337">AG988</f>
        <v>0</v>
      </c>
      <c r="AH989" s="409">
        <f t="shared" ref="AH989" si="2338">AH988</f>
        <v>0</v>
      </c>
      <c r="AI989" s="409">
        <f t="shared" ref="AI989" si="2339">AI988</f>
        <v>0</v>
      </c>
      <c r="AJ989" s="409">
        <f t="shared" ref="AJ989" si="2340">AJ988</f>
        <v>0</v>
      </c>
      <c r="AK989" s="409">
        <f t="shared" ref="AK989" si="2341">AK988</f>
        <v>0</v>
      </c>
      <c r="AL989" s="409">
        <f t="shared" ref="AL989" si="2342">AL988</f>
        <v>0</v>
      </c>
      <c r="AM989" s="295"/>
    </row>
    <row r="990" spans="1:39" ht="15" hidden="1" customHeight="1" outlineLevel="1">
      <c r="A990" s="529"/>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29">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29"/>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343">Z991</f>
        <v>0</v>
      </c>
      <c r="AA992" s="409">
        <f t="shared" ref="AA992" si="2344">AA991</f>
        <v>0</v>
      </c>
      <c r="AB992" s="409">
        <f t="shared" ref="AB992" si="2345">AB991</f>
        <v>0</v>
      </c>
      <c r="AC992" s="409">
        <f t="shared" ref="AC992" si="2346">AC991</f>
        <v>0</v>
      </c>
      <c r="AD992" s="409">
        <f t="shared" ref="AD992" si="2347">AD991</f>
        <v>0</v>
      </c>
      <c r="AE992" s="409">
        <f t="shared" ref="AE992" si="2348">AE991</f>
        <v>0</v>
      </c>
      <c r="AF992" s="409">
        <f t="shared" ref="AF992" si="2349">AF991</f>
        <v>0</v>
      </c>
      <c r="AG992" s="409">
        <f t="shared" ref="AG992" si="2350">AG991</f>
        <v>0</v>
      </c>
      <c r="AH992" s="409">
        <f t="shared" ref="AH992" si="2351">AH991</f>
        <v>0</v>
      </c>
      <c r="AI992" s="409">
        <f t="shared" ref="AI992" si="2352">AI991</f>
        <v>0</v>
      </c>
      <c r="AJ992" s="409">
        <f t="shared" ref="AJ992" si="2353">AJ991</f>
        <v>0</v>
      </c>
      <c r="AK992" s="409">
        <f t="shared" ref="AK992" si="2354">AK991</f>
        <v>0</v>
      </c>
      <c r="AL992" s="409">
        <f t="shared" ref="AL992" si="2355">AL991</f>
        <v>0</v>
      </c>
      <c r="AM992" s="304"/>
    </row>
    <row r="993" spans="1:40" ht="15" hidden="1" customHeight="1" outlineLevel="1">
      <c r="A993" s="529"/>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29"/>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29">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29"/>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356">Z995</f>
        <v>0</v>
      </c>
      <c r="AA996" s="409">
        <f t="shared" ref="AA996" si="2357">AA995</f>
        <v>0</v>
      </c>
      <c r="AB996" s="409">
        <f t="shared" ref="AB996" si="2358">AB995</f>
        <v>0</v>
      </c>
      <c r="AC996" s="409">
        <f t="shared" ref="AC996" si="2359">AC995</f>
        <v>0</v>
      </c>
      <c r="AD996" s="409">
        <f t="shared" ref="AD996" si="2360">AD995</f>
        <v>0</v>
      </c>
      <c r="AE996" s="409">
        <f t="shared" ref="AE996" si="2361">AE995</f>
        <v>0</v>
      </c>
      <c r="AF996" s="409">
        <f t="shared" ref="AF996" si="2362">AF995</f>
        <v>0</v>
      </c>
      <c r="AG996" s="409">
        <f t="shared" ref="AG996" si="2363">AG995</f>
        <v>0</v>
      </c>
      <c r="AH996" s="409">
        <f t="shared" ref="AH996" si="2364">AH995</f>
        <v>0</v>
      </c>
      <c r="AI996" s="409">
        <f t="shared" ref="AI996" si="2365">AI995</f>
        <v>0</v>
      </c>
      <c r="AJ996" s="409">
        <f t="shared" ref="AJ996" si="2366">AJ995</f>
        <v>0</v>
      </c>
      <c r="AK996" s="409">
        <f t="shared" ref="AK996" si="2367">AK995</f>
        <v>0</v>
      </c>
      <c r="AL996" s="409">
        <f t="shared" ref="AL996" si="2368">AL995</f>
        <v>0</v>
      </c>
      <c r="AM996" s="295"/>
    </row>
    <row r="997" spans="1:40" ht="15" hidden="1" customHeight="1" outlineLevel="1">
      <c r="A997" s="529"/>
      <c r="B997" s="313"/>
      <c r="C997" s="303"/>
      <c r="D997" s="289"/>
      <c r="E997" s="289"/>
      <c r="F997" s="289"/>
      <c r="G997" s="289"/>
      <c r="H997" s="289"/>
      <c r="I997" s="289"/>
      <c r="J997" s="289"/>
      <c r="K997" s="289"/>
      <c r="L997" s="289"/>
      <c r="M997" s="289"/>
      <c r="N997" s="465"/>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7"/>
    </row>
    <row r="998" spans="1:40" s="307" customFormat="1" ht="15.6" hidden="1" outlineLevel="1">
      <c r="A998" s="529"/>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4"/>
      <c r="AN998" s="628"/>
    </row>
    <row r="999" spans="1:40" ht="15" hidden="1" outlineLevel="1">
      <c r="A999" s="529">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9">
        <f>SUM(Y999:AL999)</f>
        <v>0</v>
      </c>
      <c r="AN999" s="627"/>
    </row>
    <row r="1000" spans="1:40" ht="15" hidden="1" outlineLevel="1">
      <c r="A1000" s="529"/>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369">AA999</f>
        <v>0</v>
      </c>
      <c r="AB1000" s="409">
        <f t="shared" si="2369"/>
        <v>0</v>
      </c>
      <c r="AC1000" s="409">
        <f t="shared" si="2369"/>
        <v>0</v>
      </c>
      <c r="AD1000" s="409">
        <f>AD999</f>
        <v>0</v>
      </c>
      <c r="AE1000" s="409">
        <f t="shared" si="2369"/>
        <v>0</v>
      </c>
      <c r="AF1000" s="409">
        <f t="shared" si="2369"/>
        <v>0</v>
      </c>
      <c r="AG1000" s="409">
        <f t="shared" si="2369"/>
        <v>0</v>
      </c>
      <c r="AH1000" s="409">
        <f t="shared" si="2369"/>
        <v>0</v>
      </c>
      <c r="AI1000" s="409">
        <f t="shared" si="2369"/>
        <v>0</v>
      </c>
      <c r="AJ1000" s="409">
        <f t="shared" si="2369"/>
        <v>0</v>
      </c>
      <c r="AK1000" s="409">
        <f t="shared" si="2369"/>
        <v>0</v>
      </c>
      <c r="AL1000" s="409">
        <f t="shared" si="2369"/>
        <v>0</v>
      </c>
      <c r="AM1000" s="295"/>
    </row>
    <row r="1001" spans="1:40" ht="15" hidden="1" outlineLevel="1">
      <c r="A1001" s="529"/>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t="15" hidden="1" outlineLevel="1">
      <c r="A1002" s="529">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t="15" hidden="1" outlineLevel="1">
      <c r="A1003" s="529"/>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370">Z1002</f>
        <v>0</v>
      </c>
      <c r="AA1003" s="409">
        <f t="shared" si="2370"/>
        <v>0</v>
      </c>
      <c r="AB1003" s="409">
        <f t="shared" si="2370"/>
        <v>0</v>
      </c>
      <c r="AC1003" s="409">
        <f t="shared" si="2370"/>
        <v>0</v>
      </c>
      <c r="AD1003" s="409">
        <f t="shared" si="2370"/>
        <v>0</v>
      </c>
      <c r="AE1003" s="409">
        <f t="shared" si="2370"/>
        <v>0</v>
      </c>
      <c r="AF1003" s="409">
        <f t="shared" si="2370"/>
        <v>0</v>
      </c>
      <c r="AG1003" s="409">
        <f t="shared" si="2370"/>
        <v>0</v>
      </c>
      <c r="AH1003" s="409">
        <f t="shared" si="2370"/>
        <v>0</v>
      </c>
      <c r="AI1003" s="409">
        <f t="shared" si="2370"/>
        <v>0</v>
      </c>
      <c r="AJ1003" s="409">
        <f t="shared" si="2370"/>
        <v>0</v>
      </c>
      <c r="AK1003" s="409">
        <f t="shared" si="2370"/>
        <v>0</v>
      </c>
      <c r="AL1003" s="409">
        <f>AL1002</f>
        <v>0</v>
      </c>
      <c r="AM1003" s="295"/>
    </row>
    <row r="1004" spans="1:40" s="281" customFormat="1" ht="15" hidden="1" outlineLevel="1">
      <c r="A1004" s="529"/>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6" hidden="1" outlineLevel="1">
      <c r="A1005" s="529"/>
      <c r="B1005" s="516"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t="15" hidden="1" outlineLevel="1">
      <c r="A1006" s="529">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t="15" hidden="1" outlineLevel="1">
      <c r="A1007" s="529"/>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371">Z1006</f>
        <v>0</v>
      </c>
      <c r="AA1007" s="409">
        <f t="shared" si="2371"/>
        <v>0</v>
      </c>
      <c r="AB1007" s="409">
        <f t="shared" si="2371"/>
        <v>0</v>
      </c>
      <c r="AC1007" s="409">
        <f t="shared" si="2371"/>
        <v>0</v>
      </c>
      <c r="AD1007" s="409">
        <f t="shared" si="2371"/>
        <v>0</v>
      </c>
      <c r="AE1007" s="409">
        <f t="shared" si="2371"/>
        <v>0</v>
      </c>
      <c r="AF1007" s="409">
        <f t="shared" si="2371"/>
        <v>0</v>
      </c>
      <c r="AG1007" s="409">
        <f t="shared" si="2371"/>
        <v>0</v>
      </c>
      <c r="AH1007" s="409">
        <f t="shared" si="2371"/>
        <v>0</v>
      </c>
      <c r="AI1007" s="409">
        <f t="shared" si="2371"/>
        <v>0</v>
      </c>
      <c r="AJ1007" s="409">
        <f t="shared" si="2371"/>
        <v>0</v>
      </c>
      <c r="AK1007" s="409">
        <f t="shared" si="2371"/>
        <v>0</v>
      </c>
      <c r="AL1007" s="409">
        <f t="shared" si="2371"/>
        <v>0</v>
      </c>
      <c r="AM1007" s="304"/>
    </row>
    <row r="1008" spans="1:40" ht="15" hidden="1" outlineLevel="1">
      <c r="A1008" s="529"/>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t="15" hidden="1" outlineLevel="1">
      <c r="A1009" s="529">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t="15" hidden="1" outlineLevel="1">
      <c r="A1010" s="529"/>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372">Z1009</f>
        <v>0</v>
      </c>
      <c r="AA1010" s="409">
        <f t="shared" si="2372"/>
        <v>0</v>
      </c>
      <c r="AB1010" s="409">
        <f t="shared" si="2372"/>
        <v>0</v>
      </c>
      <c r="AC1010" s="409">
        <f t="shared" si="2372"/>
        <v>0</v>
      </c>
      <c r="AD1010" s="409">
        <f t="shared" si="2372"/>
        <v>0</v>
      </c>
      <c r="AE1010" s="409">
        <f t="shared" si="2372"/>
        <v>0</v>
      </c>
      <c r="AF1010" s="409">
        <f t="shared" si="2372"/>
        <v>0</v>
      </c>
      <c r="AG1010" s="409">
        <f t="shared" si="2372"/>
        <v>0</v>
      </c>
      <c r="AH1010" s="409">
        <f t="shared" si="2372"/>
        <v>0</v>
      </c>
      <c r="AI1010" s="409">
        <f t="shared" si="2372"/>
        <v>0</v>
      </c>
      <c r="AJ1010" s="409">
        <f t="shared" si="2372"/>
        <v>0</v>
      </c>
      <c r="AK1010" s="409">
        <f t="shared" si="2372"/>
        <v>0</v>
      </c>
      <c r="AL1010" s="409">
        <f t="shared" si="2372"/>
        <v>0</v>
      </c>
      <c r="AM1010" s="304"/>
    </row>
    <row r="1011" spans="1:39" ht="15" hidden="1" outlineLevel="1">
      <c r="A1011" s="529"/>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t="15" hidden="1" outlineLevel="1">
      <c r="A1012" s="529">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t="15" hidden="1" outlineLevel="1">
      <c r="A1013" s="529"/>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373">Z1012</f>
        <v>0</v>
      </c>
      <c r="AA1013" s="409">
        <f t="shared" si="2373"/>
        <v>0</v>
      </c>
      <c r="AB1013" s="409">
        <f t="shared" si="2373"/>
        <v>0</v>
      </c>
      <c r="AC1013" s="409">
        <f t="shared" si="2373"/>
        <v>0</v>
      </c>
      <c r="AD1013" s="409">
        <f t="shared" si="2373"/>
        <v>0</v>
      </c>
      <c r="AE1013" s="409">
        <f t="shared" si="2373"/>
        <v>0</v>
      </c>
      <c r="AF1013" s="409">
        <f t="shared" si="2373"/>
        <v>0</v>
      </c>
      <c r="AG1013" s="409">
        <f t="shared" si="2373"/>
        <v>0</v>
      </c>
      <c r="AH1013" s="409">
        <f t="shared" si="2373"/>
        <v>0</v>
      </c>
      <c r="AI1013" s="409">
        <f t="shared" si="2373"/>
        <v>0</v>
      </c>
      <c r="AJ1013" s="409">
        <f t="shared" si="2373"/>
        <v>0</v>
      </c>
      <c r="AK1013" s="409">
        <f t="shared" si="2373"/>
        <v>0</v>
      </c>
      <c r="AL1013" s="409">
        <f t="shared" si="2373"/>
        <v>0</v>
      </c>
      <c r="AM1013" s="295"/>
    </row>
    <row r="1014" spans="1:39" ht="15" hidden="1" outlineLevel="1">
      <c r="A1014" s="529"/>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t="15" hidden="1" outlineLevel="1">
      <c r="A1015" s="529">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t="15" hidden="1" outlineLevel="1">
      <c r="A1016" s="529"/>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374">Y1015</f>
        <v>0</v>
      </c>
      <c r="Z1016" s="409">
        <f t="shared" si="2374"/>
        <v>0</v>
      </c>
      <c r="AA1016" s="409">
        <f t="shared" si="2374"/>
        <v>0</v>
      </c>
      <c r="AB1016" s="409">
        <f t="shared" si="2374"/>
        <v>0</v>
      </c>
      <c r="AC1016" s="409">
        <f t="shared" si="2374"/>
        <v>0</v>
      </c>
      <c r="AD1016" s="409">
        <f t="shared" si="2374"/>
        <v>0</v>
      </c>
      <c r="AE1016" s="409">
        <f t="shared" si="2374"/>
        <v>0</v>
      </c>
      <c r="AF1016" s="409">
        <f t="shared" si="2374"/>
        <v>0</v>
      </c>
      <c r="AG1016" s="409">
        <f t="shared" si="2374"/>
        <v>0</v>
      </c>
      <c r="AH1016" s="409">
        <f t="shared" si="2374"/>
        <v>0</v>
      </c>
      <c r="AI1016" s="409">
        <f t="shared" si="2374"/>
        <v>0</v>
      </c>
      <c r="AJ1016" s="409">
        <f t="shared" si="2374"/>
        <v>0</v>
      </c>
      <c r="AK1016" s="409">
        <f t="shared" si="2374"/>
        <v>0</v>
      </c>
      <c r="AL1016" s="409">
        <f t="shared" si="2374"/>
        <v>0</v>
      </c>
      <c r="AM1016" s="304"/>
    </row>
    <row r="1017" spans="1:39" ht="15.6" hidden="1" outlineLevel="1">
      <c r="A1017" s="529"/>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6" hidden="1" outlineLevel="1">
      <c r="A1018" s="529"/>
      <c r="B1018" s="515"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6" hidden="1" outlineLevel="1">
      <c r="A1019" s="529"/>
      <c r="B1019" s="501"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29">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29"/>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375">Z1020</f>
        <v>0</v>
      </c>
      <c r="AA1021" s="409">
        <f t="shared" ref="AA1021" si="2376">AA1020</f>
        <v>0</v>
      </c>
      <c r="AB1021" s="409">
        <f t="shared" ref="AB1021" si="2377">AB1020</f>
        <v>0</v>
      </c>
      <c r="AC1021" s="409">
        <f t="shared" ref="AC1021" si="2378">AC1020</f>
        <v>0</v>
      </c>
      <c r="AD1021" s="409">
        <f t="shared" ref="AD1021" si="2379">AD1020</f>
        <v>0</v>
      </c>
      <c r="AE1021" s="409">
        <f t="shared" ref="AE1021" si="2380">AE1020</f>
        <v>0</v>
      </c>
      <c r="AF1021" s="409">
        <f t="shared" ref="AF1021" si="2381">AF1020</f>
        <v>0</v>
      </c>
      <c r="AG1021" s="409">
        <f t="shared" ref="AG1021" si="2382">AG1020</f>
        <v>0</v>
      </c>
      <c r="AH1021" s="409">
        <f t="shared" ref="AH1021" si="2383">AH1020</f>
        <v>0</v>
      </c>
      <c r="AI1021" s="409">
        <f t="shared" ref="AI1021" si="2384">AI1020</f>
        <v>0</v>
      </c>
      <c r="AJ1021" s="409">
        <f t="shared" ref="AJ1021" si="2385">AJ1020</f>
        <v>0</v>
      </c>
      <c r="AK1021" s="409">
        <f t="shared" ref="AK1021" si="2386">AK1020</f>
        <v>0</v>
      </c>
      <c r="AL1021" s="409">
        <f t="shared" ref="AL1021" si="2387">AL1020</f>
        <v>0</v>
      </c>
      <c r="AM1021" s="304"/>
    </row>
    <row r="1022" spans="1:39" ht="15" hidden="1" customHeight="1" outlineLevel="1">
      <c r="A1022" s="529"/>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29">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29"/>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388">Z1023</f>
        <v>0</v>
      </c>
      <c r="AA1024" s="409">
        <f t="shared" ref="AA1024" si="2389">AA1023</f>
        <v>0</v>
      </c>
      <c r="AB1024" s="409">
        <f t="shared" ref="AB1024" si="2390">AB1023</f>
        <v>0</v>
      </c>
      <c r="AC1024" s="409">
        <f t="shared" ref="AC1024" si="2391">AC1023</f>
        <v>0</v>
      </c>
      <c r="AD1024" s="409">
        <f t="shared" ref="AD1024" si="2392">AD1023</f>
        <v>0</v>
      </c>
      <c r="AE1024" s="409">
        <f t="shared" ref="AE1024" si="2393">AE1023</f>
        <v>0</v>
      </c>
      <c r="AF1024" s="409">
        <f t="shared" ref="AF1024" si="2394">AF1023</f>
        <v>0</v>
      </c>
      <c r="AG1024" s="409">
        <f t="shared" ref="AG1024" si="2395">AG1023</f>
        <v>0</v>
      </c>
      <c r="AH1024" s="409">
        <f t="shared" ref="AH1024" si="2396">AH1023</f>
        <v>0</v>
      </c>
      <c r="AI1024" s="409">
        <f t="shared" ref="AI1024" si="2397">AI1023</f>
        <v>0</v>
      </c>
      <c r="AJ1024" s="409">
        <f t="shared" ref="AJ1024" si="2398">AJ1023</f>
        <v>0</v>
      </c>
      <c r="AK1024" s="409">
        <f t="shared" ref="AK1024" si="2399">AK1023</f>
        <v>0</v>
      </c>
      <c r="AL1024" s="409">
        <f t="shared" ref="AL1024" si="2400">AL1023</f>
        <v>0</v>
      </c>
      <c r="AM1024" s="304"/>
    </row>
    <row r="1025" spans="1:39" ht="15" hidden="1" customHeight="1" outlineLevel="1">
      <c r="A1025" s="529"/>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29">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29"/>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401">Z1026</f>
        <v>0</v>
      </c>
      <c r="AA1027" s="409">
        <f t="shared" ref="AA1027" si="2402">AA1026</f>
        <v>0</v>
      </c>
      <c r="AB1027" s="409">
        <f t="shared" ref="AB1027" si="2403">AB1026</f>
        <v>0</v>
      </c>
      <c r="AC1027" s="409">
        <f t="shared" ref="AC1027" si="2404">AC1026</f>
        <v>0</v>
      </c>
      <c r="AD1027" s="409">
        <f t="shared" ref="AD1027" si="2405">AD1026</f>
        <v>0</v>
      </c>
      <c r="AE1027" s="409">
        <f t="shared" ref="AE1027" si="2406">AE1026</f>
        <v>0</v>
      </c>
      <c r="AF1027" s="409">
        <f t="shared" ref="AF1027" si="2407">AF1026</f>
        <v>0</v>
      </c>
      <c r="AG1027" s="409">
        <f t="shared" ref="AG1027" si="2408">AG1026</f>
        <v>0</v>
      </c>
      <c r="AH1027" s="409">
        <f t="shared" ref="AH1027" si="2409">AH1026</f>
        <v>0</v>
      </c>
      <c r="AI1027" s="409">
        <f t="shared" ref="AI1027" si="2410">AI1026</f>
        <v>0</v>
      </c>
      <c r="AJ1027" s="409">
        <f t="shared" ref="AJ1027" si="2411">AJ1026</f>
        <v>0</v>
      </c>
      <c r="AK1027" s="409">
        <f t="shared" ref="AK1027" si="2412">AK1026</f>
        <v>0</v>
      </c>
      <c r="AL1027" s="409">
        <f t="shared" ref="AL1027" si="2413">AL1026</f>
        <v>0</v>
      </c>
      <c r="AM1027" s="304"/>
    </row>
    <row r="1028" spans="1:39" ht="15" hidden="1" customHeight="1" outlineLevel="1">
      <c r="A1028" s="529"/>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29">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29"/>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2414">Z1029</f>
        <v>0</v>
      </c>
      <c r="AA1030" s="409">
        <f t="shared" ref="AA1030" si="2415">AA1029</f>
        <v>0</v>
      </c>
      <c r="AB1030" s="409">
        <f t="shared" ref="AB1030" si="2416">AB1029</f>
        <v>0</v>
      </c>
      <c r="AC1030" s="409">
        <f t="shared" ref="AC1030" si="2417">AC1029</f>
        <v>0</v>
      </c>
      <c r="AD1030" s="409">
        <f t="shared" ref="AD1030" si="2418">AD1029</f>
        <v>0</v>
      </c>
      <c r="AE1030" s="409">
        <f t="shared" ref="AE1030" si="2419">AE1029</f>
        <v>0</v>
      </c>
      <c r="AF1030" s="409">
        <f t="shared" ref="AF1030" si="2420">AF1029</f>
        <v>0</v>
      </c>
      <c r="AG1030" s="409">
        <f t="shared" ref="AG1030" si="2421">AG1029</f>
        <v>0</v>
      </c>
      <c r="AH1030" s="409">
        <f t="shared" ref="AH1030" si="2422">AH1029</f>
        <v>0</v>
      </c>
      <c r="AI1030" s="409">
        <f t="shared" ref="AI1030" si="2423">AI1029</f>
        <v>0</v>
      </c>
      <c r="AJ1030" s="409">
        <f t="shared" ref="AJ1030" si="2424">AJ1029</f>
        <v>0</v>
      </c>
      <c r="AK1030" s="409">
        <f t="shared" ref="AK1030" si="2425">AK1029</f>
        <v>0</v>
      </c>
      <c r="AL1030" s="409">
        <f t="shared" ref="AL1030" si="2426">AL1029</f>
        <v>0</v>
      </c>
      <c r="AM1030" s="304"/>
    </row>
    <row r="1031" spans="1:39" ht="15" hidden="1" customHeight="1" outlineLevel="1">
      <c r="A1031" s="529"/>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29"/>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29">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29"/>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2427">Z1033</f>
        <v>0</v>
      </c>
      <c r="AA1034" s="409">
        <f t="shared" ref="AA1034" si="2428">AA1033</f>
        <v>0</v>
      </c>
      <c r="AB1034" s="409">
        <f t="shared" ref="AB1034" si="2429">AB1033</f>
        <v>0</v>
      </c>
      <c r="AC1034" s="409">
        <f t="shared" ref="AC1034" si="2430">AC1033</f>
        <v>0</v>
      </c>
      <c r="AD1034" s="409">
        <f t="shared" ref="AD1034" si="2431">AD1033</f>
        <v>0</v>
      </c>
      <c r="AE1034" s="409">
        <f t="shared" ref="AE1034" si="2432">AE1033</f>
        <v>0</v>
      </c>
      <c r="AF1034" s="409">
        <f t="shared" ref="AF1034" si="2433">AF1033</f>
        <v>0</v>
      </c>
      <c r="AG1034" s="409">
        <f t="shared" ref="AG1034" si="2434">AG1033</f>
        <v>0</v>
      </c>
      <c r="AH1034" s="409">
        <f t="shared" ref="AH1034" si="2435">AH1033</f>
        <v>0</v>
      </c>
      <c r="AI1034" s="409">
        <f t="shared" ref="AI1034" si="2436">AI1033</f>
        <v>0</v>
      </c>
      <c r="AJ1034" s="409">
        <f t="shared" ref="AJ1034" si="2437">AJ1033</f>
        <v>0</v>
      </c>
      <c r="AK1034" s="409">
        <f t="shared" ref="AK1034" si="2438">AK1033</f>
        <v>0</v>
      </c>
      <c r="AL1034" s="409">
        <f t="shared" ref="AL1034" si="2439">AL1033</f>
        <v>0</v>
      </c>
      <c r="AM1034" s="304"/>
    </row>
    <row r="1035" spans="1:39" ht="15" hidden="1" customHeight="1" outlineLevel="1">
      <c r="A1035" s="529"/>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29">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29"/>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2440">Z1036</f>
        <v>0</v>
      </c>
      <c r="AA1037" s="409">
        <f t="shared" ref="AA1037" si="2441">AA1036</f>
        <v>0</v>
      </c>
      <c r="AB1037" s="409">
        <f t="shared" ref="AB1037" si="2442">AB1036</f>
        <v>0</v>
      </c>
      <c r="AC1037" s="409">
        <f t="shared" ref="AC1037" si="2443">AC1036</f>
        <v>0</v>
      </c>
      <c r="AD1037" s="409">
        <f t="shared" ref="AD1037" si="2444">AD1036</f>
        <v>0</v>
      </c>
      <c r="AE1037" s="409">
        <f t="shared" ref="AE1037" si="2445">AE1036</f>
        <v>0</v>
      </c>
      <c r="AF1037" s="409">
        <f t="shared" ref="AF1037" si="2446">AF1036</f>
        <v>0</v>
      </c>
      <c r="AG1037" s="409">
        <f t="shared" ref="AG1037" si="2447">AG1036</f>
        <v>0</v>
      </c>
      <c r="AH1037" s="409">
        <f t="shared" ref="AH1037" si="2448">AH1036</f>
        <v>0</v>
      </c>
      <c r="AI1037" s="409">
        <f t="shared" ref="AI1037" si="2449">AI1036</f>
        <v>0</v>
      </c>
      <c r="AJ1037" s="409">
        <f t="shared" ref="AJ1037" si="2450">AJ1036</f>
        <v>0</v>
      </c>
      <c r="AK1037" s="409">
        <f t="shared" ref="AK1037" si="2451">AK1036</f>
        <v>0</v>
      </c>
      <c r="AL1037" s="409">
        <f t="shared" ref="AL1037" si="2452">AL1036</f>
        <v>0</v>
      </c>
      <c r="AM1037" s="304"/>
    </row>
    <row r="1038" spans="1:39" ht="15" hidden="1" customHeight="1" outlineLevel="1">
      <c r="A1038" s="529"/>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29">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29"/>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2453">Z1039</f>
        <v>0</v>
      </c>
      <c r="AA1040" s="409">
        <f t="shared" ref="AA1040" si="2454">AA1039</f>
        <v>0</v>
      </c>
      <c r="AB1040" s="409">
        <f t="shared" ref="AB1040" si="2455">AB1039</f>
        <v>0</v>
      </c>
      <c r="AC1040" s="409">
        <f t="shared" ref="AC1040" si="2456">AC1039</f>
        <v>0</v>
      </c>
      <c r="AD1040" s="409">
        <f t="shared" ref="AD1040" si="2457">AD1039</f>
        <v>0</v>
      </c>
      <c r="AE1040" s="409">
        <f t="shared" ref="AE1040" si="2458">AE1039</f>
        <v>0</v>
      </c>
      <c r="AF1040" s="409">
        <f t="shared" ref="AF1040" si="2459">AF1039</f>
        <v>0</v>
      </c>
      <c r="AG1040" s="409">
        <f t="shared" ref="AG1040" si="2460">AG1039</f>
        <v>0</v>
      </c>
      <c r="AH1040" s="409">
        <f t="shared" ref="AH1040" si="2461">AH1039</f>
        <v>0</v>
      </c>
      <c r="AI1040" s="409">
        <f t="shared" ref="AI1040" si="2462">AI1039</f>
        <v>0</v>
      </c>
      <c r="AJ1040" s="409">
        <f t="shared" ref="AJ1040" si="2463">AJ1039</f>
        <v>0</v>
      </c>
      <c r="AK1040" s="409">
        <f t="shared" ref="AK1040" si="2464">AK1039</f>
        <v>0</v>
      </c>
      <c r="AL1040" s="409">
        <f t="shared" ref="AL1040" si="2465">AL1039</f>
        <v>0</v>
      </c>
      <c r="AM1040" s="304"/>
    </row>
    <row r="1041" spans="1:39" ht="15" hidden="1" customHeight="1" outlineLevel="1">
      <c r="A1041" s="529"/>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29">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29"/>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2466">AA1042</f>
        <v>0</v>
      </c>
      <c r="AB1043" s="409">
        <f t="shared" ref="AB1043" si="2467">AB1042</f>
        <v>0</v>
      </c>
      <c r="AC1043" s="409">
        <f t="shared" ref="AC1043" si="2468">AC1042</f>
        <v>0</v>
      </c>
      <c r="AD1043" s="409">
        <f t="shared" ref="AD1043" si="2469">AD1042</f>
        <v>0</v>
      </c>
      <c r="AE1043" s="409">
        <f>AE1042</f>
        <v>0</v>
      </c>
      <c r="AF1043" s="409">
        <f t="shared" ref="AF1043" si="2470">AF1042</f>
        <v>0</v>
      </c>
      <c r="AG1043" s="409">
        <f t="shared" ref="AG1043" si="2471">AG1042</f>
        <v>0</v>
      </c>
      <c r="AH1043" s="409">
        <f t="shared" ref="AH1043" si="2472">AH1042</f>
        <v>0</v>
      </c>
      <c r="AI1043" s="409">
        <f t="shared" ref="AI1043" si="2473">AI1042</f>
        <v>0</v>
      </c>
      <c r="AJ1043" s="409">
        <f t="shared" ref="AJ1043" si="2474">AJ1042</f>
        <v>0</v>
      </c>
      <c r="AK1043" s="409">
        <f t="shared" ref="AK1043" si="2475">AK1042</f>
        <v>0</v>
      </c>
      <c r="AL1043" s="409">
        <f t="shared" ref="AL1043" si="2476">AL1042</f>
        <v>0</v>
      </c>
      <c r="AM1043" s="304"/>
    </row>
    <row r="1044" spans="1:39" ht="15" hidden="1" customHeight="1" outlineLevel="1">
      <c r="A1044" s="529"/>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29">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29"/>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2477">Z1045</f>
        <v>0</v>
      </c>
      <c r="AA1046" s="409">
        <f t="shared" ref="AA1046" si="2478">AA1045</f>
        <v>0</v>
      </c>
      <c r="AB1046" s="409">
        <f t="shared" ref="AB1046" si="2479">AB1045</f>
        <v>0</v>
      </c>
      <c r="AC1046" s="409">
        <f t="shared" ref="AC1046" si="2480">AC1045</f>
        <v>0</v>
      </c>
      <c r="AD1046" s="409">
        <f t="shared" ref="AD1046" si="2481">AD1045</f>
        <v>0</v>
      </c>
      <c r="AE1046" s="409">
        <f t="shared" ref="AE1046" si="2482">AE1045</f>
        <v>0</v>
      </c>
      <c r="AF1046" s="409">
        <f t="shared" ref="AF1046" si="2483">AF1045</f>
        <v>0</v>
      </c>
      <c r="AG1046" s="409">
        <f t="shared" ref="AG1046" si="2484">AG1045</f>
        <v>0</v>
      </c>
      <c r="AH1046" s="409">
        <f t="shared" ref="AH1046" si="2485">AH1045</f>
        <v>0</v>
      </c>
      <c r="AI1046" s="409">
        <f t="shared" ref="AI1046" si="2486">AI1045</f>
        <v>0</v>
      </c>
      <c r="AJ1046" s="409">
        <f t="shared" ref="AJ1046" si="2487">AJ1045</f>
        <v>0</v>
      </c>
      <c r="AK1046" s="409">
        <f t="shared" ref="AK1046" si="2488">AK1045</f>
        <v>0</v>
      </c>
      <c r="AL1046" s="409">
        <f t="shared" ref="AL1046" si="2489">AL1045</f>
        <v>0</v>
      </c>
      <c r="AM1046" s="304"/>
    </row>
    <row r="1047" spans="1:39" ht="15" hidden="1" customHeight="1" outlineLevel="1">
      <c r="A1047" s="529"/>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29">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29"/>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2490">Z1048</f>
        <v>0</v>
      </c>
      <c r="AA1049" s="409">
        <f t="shared" ref="AA1049" si="2491">AA1048</f>
        <v>0</v>
      </c>
      <c r="AB1049" s="409">
        <f t="shared" ref="AB1049" si="2492">AB1048</f>
        <v>0</v>
      </c>
      <c r="AC1049" s="409">
        <f t="shared" ref="AC1049" si="2493">AC1048</f>
        <v>0</v>
      </c>
      <c r="AD1049" s="409">
        <f t="shared" ref="AD1049" si="2494">AD1048</f>
        <v>0</v>
      </c>
      <c r="AE1049" s="409">
        <f t="shared" ref="AE1049" si="2495">AE1048</f>
        <v>0</v>
      </c>
      <c r="AF1049" s="409">
        <f t="shared" ref="AF1049" si="2496">AF1048</f>
        <v>0</v>
      </c>
      <c r="AG1049" s="409">
        <f t="shared" ref="AG1049" si="2497">AG1048</f>
        <v>0</v>
      </c>
      <c r="AH1049" s="409">
        <f t="shared" ref="AH1049" si="2498">AH1048</f>
        <v>0</v>
      </c>
      <c r="AI1049" s="409">
        <f t="shared" ref="AI1049" si="2499">AI1048</f>
        <v>0</v>
      </c>
      <c r="AJ1049" s="409">
        <f t="shared" ref="AJ1049" si="2500">AJ1048</f>
        <v>0</v>
      </c>
      <c r="AK1049" s="409">
        <f t="shared" ref="AK1049" si="2501">AK1048</f>
        <v>0</v>
      </c>
      <c r="AL1049" s="409">
        <f t="shared" ref="AL1049" si="2502">AL1048</f>
        <v>0</v>
      </c>
      <c r="AM1049" s="304"/>
    </row>
    <row r="1050" spans="1:39" ht="15" hidden="1" customHeight="1" outlineLevel="1">
      <c r="A1050" s="529"/>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29">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2503">Z1051</f>
        <v>0</v>
      </c>
      <c r="AA1052" s="409">
        <f t="shared" ref="AA1052" si="2504">AA1051</f>
        <v>0</v>
      </c>
      <c r="AB1052" s="409">
        <f t="shared" ref="AB1052" si="2505">AB1051</f>
        <v>0</v>
      </c>
      <c r="AC1052" s="409">
        <f t="shared" ref="AC1052" si="2506">AC1051</f>
        <v>0</v>
      </c>
      <c r="AD1052" s="409">
        <f t="shared" ref="AD1052" si="2507">AD1051</f>
        <v>0</v>
      </c>
      <c r="AE1052" s="409">
        <f t="shared" ref="AE1052" si="2508">AE1051</f>
        <v>0</v>
      </c>
      <c r="AF1052" s="409">
        <f t="shared" ref="AF1052" si="2509">AF1051</f>
        <v>0</v>
      </c>
      <c r="AG1052" s="409">
        <f t="shared" ref="AG1052" si="2510">AG1051</f>
        <v>0</v>
      </c>
      <c r="AH1052" s="409">
        <f t="shared" ref="AH1052" si="2511">AH1051</f>
        <v>0</v>
      </c>
      <c r="AI1052" s="409">
        <f t="shared" ref="AI1052" si="2512">AI1051</f>
        <v>0</v>
      </c>
      <c r="AJ1052" s="409">
        <f t="shared" ref="AJ1052" si="2513">AJ1051</f>
        <v>0</v>
      </c>
      <c r="AK1052" s="409">
        <f t="shared" ref="AK1052" si="2514">AK1051</f>
        <v>0</v>
      </c>
      <c r="AL1052" s="409">
        <f t="shared" ref="AL1052" si="2515">AL1051</f>
        <v>0</v>
      </c>
      <c r="AM1052" s="304"/>
    </row>
    <row r="1053" spans="1:39" ht="15" hidden="1" customHeight="1" outlineLevel="1">
      <c r="A1053" s="529"/>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29">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2516">Z1054</f>
        <v>0</v>
      </c>
      <c r="AA1055" s="409">
        <f t="shared" ref="AA1055" si="2517">AA1054</f>
        <v>0</v>
      </c>
      <c r="AB1055" s="409">
        <f t="shared" ref="AB1055" si="2518">AB1054</f>
        <v>0</v>
      </c>
      <c r="AC1055" s="409">
        <f t="shared" ref="AC1055" si="2519">AC1054</f>
        <v>0</v>
      </c>
      <c r="AD1055" s="409">
        <f t="shared" ref="AD1055" si="2520">AD1054</f>
        <v>0</v>
      </c>
      <c r="AE1055" s="409">
        <f t="shared" ref="AE1055" si="2521">AE1054</f>
        <v>0</v>
      </c>
      <c r="AF1055" s="409">
        <f t="shared" ref="AF1055" si="2522">AF1054</f>
        <v>0</v>
      </c>
      <c r="AG1055" s="409">
        <f t="shared" ref="AG1055" si="2523">AG1054</f>
        <v>0</v>
      </c>
      <c r="AH1055" s="409">
        <f t="shared" ref="AH1055" si="2524">AH1054</f>
        <v>0</v>
      </c>
      <c r="AI1055" s="409">
        <f t="shared" ref="AI1055" si="2525">AI1054</f>
        <v>0</v>
      </c>
      <c r="AJ1055" s="409">
        <f t="shared" ref="AJ1055" si="2526">AJ1054</f>
        <v>0</v>
      </c>
      <c r="AK1055" s="409">
        <f t="shared" ref="AK1055" si="2527">AK1054</f>
        <v>0</v>
      </c>
      <c r="AL1055" s="409">
        <f t="shared" ref="AL1055" si="2528">AL1054</f>
        <v>0</v>
      </c>
      <c r="AM1055" s="304"/>
    </row>
    <row r="1056" spans="1:39" ht="15" hidden="1" customHeight="1" outlineLevel="1">
      <c r="A1056" s="529"/>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29"/>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29">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29"/>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2529">Z1058</f>
        <v>0</v>
      </c>
      <c r="AA1059" s="409">
        <f t="shared" ref="AA1059" si="2530">AA1058</f>
        <v>0</v>
      </c>
      <c r="AB1059" s="409">
        <f t="shared" ref="AB1059" si="2531">AB1058</f>
        <v>0</v>
      </c>
      <c r="AC1059" s="409">
        <f t="shared" ref="AC1059" si="2532">AC1058</f>
        <v>0</v>
      </c>
      <c r="AD1059" s="409">
        <f t="shared" ref="AD1059" si="2533">AD1058</f>
        <v>0</v>
      </c>
      <c r="AE1059" s="409">
        <f t="shared" ref="AE1059" si="2534">AE1058</f>
        <v>0</v>
      </c>
      <c r="AF1059" s="409">
        <f t="shared" ref="AF1059" si="2535">AF1058</f>
        <v>0</v>
      </c>
      <c r="AG1059" s="409">
        <f t="shared" ref="AG1059" si="2536">AG1058</f>
        <v>0</v>
      </c>
      <c r="AH1059" s="409">
        <f t="shared" ref="AH1059" si="2537">AH1058</f>
        <v>0</v>
      </c>
      <c r="AI1059" s="409">
        <f t="shared" ref="AI1059" si="2538">AI1058</f>
        <v>0</v>
      </c>
      <c r="AJ1059" s="409">
        <f t="shared" ref="AJ1059" si="2539">AJ1058</f>
        <v>0</v>
      </c>
      <c r="AK1059" s="409">
        <f t="shared" ref="AK1059" si="2540">AK1058</f>
        <v>0</v>
      </c>
      <c r="AL1059" s="409">
        <f t="shared" ref="AL1059" si="2541">AL1058</f>
        <v>0</v>
      </c>
      <c r="AM1059" s="304"/>
    </row>
    <row r="1060" spans="1:39" ht="15" hidden="1" customHeight="1" outlineLevel="1">
      <c r="A1060" s="529"/>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29">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29"/>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2542">Z1061</f>
        <v>0</v>
      </c>
      <c r="AA1062" s="409">
        <f t="shared" ref="AA1062" si="2543">AA1061</f>
        <v>0</v>
      </c>
      <c r="AB1062" s="409">
        <f t="shared" ref="AB1062" si="2544">AB1061</f>
        <v>0</v>
      </c>
      <c r="AC1062" s="409">
        <f t="shared" ref="AC1062" si="2545">AC1061</f>
        <v>0</v>
      </c>
      <c r="AD1062" s="409">
        <f t="shared" ref="AD1062" si="2546">AD1061</f>
        <v>0</v>
      </c>
      <c r="AE1062" s="409">
        <f t="shared" ref="AE1062" si="2547">AE1061</f>
        <v>0</v>
      </c>
      <c r="AF1062" s="409">
        <f t="shared" ref="AF1062" si="2548">AF1061</f>
        <v>0</v>
      </c>
      <c r="AG1062" s="409">
        <f t="shared" ref="AG1062" si="2549">AG1061</f>
        <v>0</v>
      </c>
      <c r="AH1062" s="409">
        <f t="shared" ref="AH1062" si="2550">AH1061</f>
        <v>0</v>
      </c>
      <c r="AI1062" s="409">
        <f t="shared" ref="AI1062" si="2551">AI1061</f>
        <v>0</v>
      </c>
      <c r="AJ1062" s="409">
        <f t="shared" ref="AJ1062" si="2552">AJ1061</f>
        <v>0</v>
      </c>
      <c r="AK1062" s="409">
        <f t="shared" ref="AK1062" si="2553">AK1061</f>
        <v>0</v>
      </c>
      <c r="AL1062" s="409">
        <f t="shared" ref="AL1062" si="2554">AL1061</f>
        <v>0</v>
      </c>
      <c r="AM1062" s="304"/>
    </row>
    <row r="1063" spans="1:39" ht="15" hidden="1" customHeight="1" outlineLevel="1">
      <c r="A1063" s="529"/>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29">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29"/>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2555">Z1064</f>
        <v>0</v>
      </c>
      <c r="AA1065" s="409">
        <f t="shared" ref="AA1065" si="2556">AA1064</f>
        <v>0</v>
      </c>
      <c r="AB1065" s="409">
        <f t="shared" ref="AB1065" si="2557">AB1064</f>
        <v>0</v>
      </c>
      <c r="AC1065" s="409">
        <f t="shared" ref="AC1065" si="2558">AC1064</f>
        <v>0</v>
      </c>
      <c r="AD1065" s="409">
        <f t="shared" ref="AD1065" si="2559">AD1064</f>
        <v>0</v>
      </c>
      <c r="AE1065" s="409">
        <f t="shared" ref="AE1065" si="2560">AE1064</f>
        <v>0</v>
      </c>
      <c r="AF1065" s="409">
        <f t="shared" ref="AF1065" si="2561">AF1064</f>
        <v>0</v>
      </c>
      <c r="AG1065" s="409">
        <f t="shared" ref="AG1065" si="2562">AG1064</f>
        <v>0</v>
      </c>
      <c r="AH1065" s="409">
        <f t="shared" ref="AH1065" si="2563">AH1064</f>
        <v>0</v>
      </c>
      <c r="AI1065" s="409">
        <f t="shared" ref="AI1065" si="2564">AI1064</f>
        <v>0</v>
      </c>
      <c r="AJ1065" s="409">
        <f t="shared" ref="AJ1065" si="2565">AJ1064</f>
        <v>0</v>
      </c>
      <c r="AK1065" s="409">
        <f t="shared" ref="AK1065" si="2566">AK1064</f>
        <v>0</v>
      </c>
      <c r="AL1065" s="409">
        <f t="shared" ref="AL1065" si="2567">AL1064</f>
        <v>0</v>
      </c>
      <c r="AM1065" s="304"/>
    </row>
    <row r="1066" spans="1:39" ht="15" hidden="1" customHeight="1" outlineLevel="1">
      <c r="A1066" s="529"/>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29"/>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29">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29"/>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2568">Z1068</f>
        <v>0</v>
      </c>
      <c r="AA1069" s="409">
        <f t="shared" ref="AA1069" si="2569">AA1068</f>
        <v>0</v>
      </c>
      <c r="AB1069" s="409">
        <f t="shared" ref="AB1069" si="2570">AB1068</f>
        <v>0</v>
      </c>
      <c r="AC1069" s="409">
        <f t="shared" ref="AC1069" si="2571">AC1068</f>
        <v>0</v>
      </c>
      <c r="AD1069" s="409">
        <f t="shared" ref="AD1069" si="2572">AD1068</f>
        <v>0</v>
      </c>
      <c r="AE1069" s="409">
        <f t="shared" ref="AE1069" si="2573">AE1068</f>
        <v>0</v>
      </c>
      <c r="AF1069" s="409">
        <f t="shared" ref="AF1069" si="2574">AF1068</f>
        <v>0</v>
      </c>
      <c r="AG1069" s="409">
        <f t="shared" ref="AG1069" si="2575">AG1068</f>
        <v>0</v>
      </c>
      <c r="AH1069" s="409">
        <f t="shared" ref="AH1069" si="2576">AH1068</f>
        <v>0</v>
      </c>
      <c r="AI1069" s="409">
        <f t="shared" ref="AI1069" si="2577">AI1068</f>
        <v>0</v>
      </c>
      <c r="AJ1069" s="409">
        <f t="shared" ref="AJ1069" si="2578">AJ1068</f>
        <v>0</v>
      </c>
      <c r="AK1069" s="409">
        <f t="shared" ref="AK1069" si="2579">AK1068</f>
        <v>0</v>
      </c>
      <c r="AL1069" s="409">
        <f t="shared" ref="AL1069" si="2580">AL1068</f>
        <v>0</v>
      </c>
      <c r="AM1069" s="304"/>
    </row>
    <row r="1070" spans="1:39" ht="15" hidden="1" customHeight="1" outlineLevel="1">
      <c r="A1070" s="529"/>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29">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29"/>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2581">Z1071</f>
        <v>0</v>
      </c>
      <c r="AA1072" s="409">
        <f t="shared" ref="AA1072" si="2582">AA1071</f>
        <v>0</v>
      </c>
      <c r="AB1072" s="409">
        <f t="shared" ref="AB1072" si="2583">AB1071</f>
        <v>0</v>
      </c>
      <c r="AC1072" s="409">
        <f t="shared" ref="AC1072" si="2584">AC1071</f>
        <v>0</v>
      </c>
      <c r="AD1072" s="409">
        <f t="shared" ref="AD1072" si="2585">AD1071</f>
        <v>0</v>
      </c>
      <c r="AE1072" s="409">
        <f t="shared" ref="AE1072" si="2586">AE1071</f>
        <v>0</v>
      </c>
      <c r="AF1072" s="409">
        <f t="shared" ref="AF1072" si="2587">AF1071</f>
        <v>0</v>
      </c>
      <c r="AG1072" s="409">
        <f t="shared" ref="AG1072" si="2588">AG1071</f>
        <v>0</v>
      </c>
      <c r="AH1072" s="409">
        <f t="shared" ref="AH1072" si="2589">AH1071</f>
        <v>0</v>
      </c>
      <c r="AI1072" s="409">
        <f t="shared" ref="AI1072" si="2590">AI1071</f>
        <v>0</v>
      </c>
      <c r="AJ1072" s="409">
        <f t="shared" ref="AJ1072" si="2591">AJ1071</f>
        <v>0</v>
      </c>
      <c r="AK1072" s="409">
        <f t="shared" ref="AK1072" si="2592">AK1071</f>
        <v>0</v>
      </c>
      <c r="AL1072" s="409">
        <f t="shared" ref="AL1072" si="2593">AL1071</f>
        <v>0</v>
      </c>
      <c r="AM1072" s="304"/>
    </row>
    <row r="1073" spans="1:39" ht="15" hidden="1" customHeight="1" outlineLevel="1">
      <c r="A1073" s="529"/>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29">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29"/>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2594">Z1074</f>
        <v>0</v>
      </c>
      <c r="AA1075" s="409">
        <f t="shared" ref="AA1075" si="2595">AA1074</f>
        <v>0</v>
      </c>
      <c r="AB1075" s="409">
        <f t="shared" ref="AB1075" si="2596">AB1074</f>
        <v>0</v>
      </c>
      <c r="AC1075" s="409">
        <f t="shared" ref="AC1075" si="2597">AC1074</f>
        <v>0</v>
      </c>
      <c r="AD1075" s="409">
        <f t="shared" ref="AD1075" si="2598">AD1074</f>
        <v>0</v>
      </c>
      <c r="AE1075" s="409">
        <f t="shared" ref="AE1075" si="2599">AE1074</f>
        <v>0</v>
      </c>
      <c r="AF1075" s="409">
        <f t="shared" ref="AF1075" si="2600">AF1074</f>
        <v>0</v>
      </c>
      <c r="AG1075" s="409">
        <f t="shared" ref="AG1075" si="2601">AG1074</f>
        <v>0</v>
      </c>
      <c r="AH1075" s="409">
        <f t="shared" ref="AH1075" si="2602">AH1074</f>
        <v>0</v>
      </c>
      <c r="AI1075" s="409">
        <f t="shared" ref="AI1075" si="2603">AI1074</f>
        <v>0</v>
      </c>
      <c r="AJ1075" s="409">
        <f t="shared" ref="AJ1075" si="2604">AJ1074</f>
        <v>0</v>
      </c>
      <c r="AK1075" s="409">
        <f t="shared" ref="AK1075" si="2605">AK1074</f>
        <v>0</v>
      </c>
      <c r="AL1075" s="409">
        <f t="shared" ref="AL1075" si="2606">AL1074</f>
        <v>0</v>
      </c>
      <c r="AM1075" s="304"/>
    </row>
    <row r="1076" spans="1:39" ht="15" hidden="1" customHeight="1" outlineLevel="1">
      <c r="A1076" s="529"/>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29">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29"/>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2607">Z1077</f>
        <v>0</v>
      </c>
      <c r="AA1078" s="409">
        <f t="shared" ref="AA1078" si="2608">AA1077</f>
        <v>0</v>
      </c>
      <c r="AB1078" s="409">
        <f t="shared" ref="AB1078" si="2609">AB1077</f>
        <v>0</v>
      </c>
      <c r="AC1078" s="409">
        <f t="shared" ref="AC1078" si="2610">AC1077</f>
        <v>0</v>
      </c>
      <c r="AD1078" s="409">
        <f t="shared" ref="AD1078" si="2611">AD1077</f>
        <v>0</v>
      </c>
      <c r="AE1078" s="409">
        <f t="shared" ref="AE1078" si="2612">AE1077</f>
        <v>0</v>
      </c>
      <c r="AF1078" s="409">
        <f t="shared" ref="AF1078" si="2613">AF1077</f>
        <v>0</v>
      </c>
      <c r="AG1078" s="409">
        <f t="shared" ref="AG1078" si="2614">AG1077</f>
        <v>0</v>
      </c>
      <c r="AH1078" s="409">
        <f t="shared" ref="AH1078" si="2615">AH1077</f>
        <v>0</v>
      </c>
      <c r="AI1078" s="409">
        <f t="shared" ref="AI1078" si="2616">AI1077</f>
        <v>0</v>
      </c>
      <c r="AJ1078" s="409">
        <f t="shared" ref="AJ1078" si="2617">AJ1077</f>
        <v>0</v>
      </c>
      <c r="AK1078" s="409">
        <f t="shared" ref="AK1078" si="2618">AK1077</f>
        <v>0</v>
      </c>
      <c r="AL1078" s="409">
        <f t="shared" ref="AL1078" si="2619">AL1077</f>
        <v>0</v>
      </c>
      <c r="AM1078" s="304"/>
    </row>
    <row r="1079" spans="1:39" ht="15" hidden="1" customHeight="1" outlineLevel="1">
      <c r="A1079" s="529"/>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29">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29"/>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2620">Z1080</f>
        <v>0</v>
      </c>
      <c r="AA1081" s="409">
        <f t="shared" ref="AA1081" si="2621">AA1080</f>
        <v>0</v>
      </c>
      <c r="AB1081" s="409">
        <f t="shared" ref="AB1081" si="2622">AB1080</f>
        <v>0</v>
      </c>
      <c r="AC1081" s="409">
        <f t="shared" ref="AC1081" si="2623">AC1080</f>
        <v>0</v>
      </c>
      <c r="AD1081" s="409">
        <f t="shared" ref="AD1081" si="2624">AD1080</f>
        <v>0</v>
      </c>
      <c r="AE1081" s="409">
        <f t="shared" ref="AE1081" si="2625">AE1080</f>
        <v>0</v>
      </c>
      <c r="AF1081" s="409">
        <f t="shared" ref="AF1081" si="2626">AF1080</f>
        <v>0</v>
      </c>
      <c r="AG1081" s="409">
        <f t="shared" ref="AG1081" si="2627">AG1080</f>
        <v>0</v>
      </c>
      <c r="AH1081" s="409">
        <f t="shared" ref="AH1081" si="2628">AH1080</f>
        <v>0</v>
      </c>
      <c r="AI1081" s="409">
        <f t="shared" ref="AI1081" si="2629">AI1080</f>
        <v>0</v>
      </c>
      <c r="AJ1081" s="409">
        <f t="shared" ref="AJ1081" si="2630">AJ1080</f>
        <v>0</v>
      </c>
      <c r="AK1081" s="409">
        <f t="shared" ref="AK1081" si="2631">AK1080</f>
        <v>0</v>
      </c>
      <c r="AL1081" s="409">
        <f t="shared" ref="AL1081" si="2632">AL1080</f>
        <v>0</v>
      </c>
      <c r="AM1081" s="304"/>
    </row>
    <row r="1082" spans="1:39" ht="15" hidden="1" customHeight="1" outlineLevel="1">
      <c r="A1082" s="529"/>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29">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29"/>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2633">Z1083</f>
        <v>0</v>
      </c>
      <c r="AA1084" s="409">
        <f t="shared" ref="AA1084" si="2634">AA1083</f>
        <v>0</v>
      </c>
      <c r="AB1084" s="409">
        <f t="shared" ref="AB1084" si="2635">AB1083</f>
        <v>0</v>
      </c>
      <c r="AC1084" s="409">
        <f t="shared" ref="AC1084" si="2636">AC1083</f>
        <v>0</v>
      </c>
      <c r="AD1084" s="409">
        <f t="shared" ref="AD1084" si="2637">AD1083</f>
        <v>0</v>
      </c>
      <c r="AE1084" s="409">
        <f t="shared" ref="AE1084" si="2638">AE1083</f>
        <v>0</v>
      </c>
      <c r="AF1084" s="409">
        <f t="shared" ref="AF1084" si="2639">AF1083</f>
        <v>0</v>
      </c>
      <c r="AG1084" s="409">
        <f t="shared" ref="AG1084" si="2640">AG1083</f>
        <v>0</v>
      </c>
      <c r="AH1084" s="409">
        <f t="shared" ref="AH1084" si="2641">AH1083</f>
        <v>0</v>
      </c>
      <c r="AI1084" s="409">
        <f t="shared" ref="AI1084" si="2642">AI1083</f>
        <v>0</v>
      </c>
      <c r="AJ1084" s="409">
        <f t="shared" ref="AJ1084" si="2643">AJ1083</f>
        <v>0</v>
      </c>
      <c r="AK1084" s="409">
        <f t="shared" ref="AK1084" si="2644">AK1083</f>
        <v>0</v>
      </c>
      <c r="AL1084" s="409">
        <f t="shared" ref="AL1084" si="2645">AL1083</f>
        <v>0</v>
      </c>
      <c r="AM1084" s="304"/>
    </row>
    <row r="1085" spans="1:39" ht="15" hidden="1" customHeight="1" outlineLevel="1">
      <c r="A1085" s="529"/>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29">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29"/>
      <c r="B1087" s="292" t="s">
        <v>346</v>
      </c>
      <c r="C1087" s="289" t="s">
        <v>163</v>
      </c>
      <c r="D1087" s="293"/>
      <c r="E1087" s="293"/>
      <c r="F1087" s="293"/>
      <c r="G1087" s="293"/>
      <c r="H1087" s="293"/>
      <c r="I1087" s="293"/>
      <c r="J1087" s="293"/>
      <c r="K1087" s="293"/>
      <c r="L1087" s="293"/>
      <c r="M1087" s="293"/>
      <c r="N1087" s="465"/>
      <c r="O1087" s="293"/>
      <c r="P1087" s="293"/>
      <c r="Q1087" s="293"/>
      <c r="R1087" s="293"/>
      <c r="S1087" s="293"/>
      <c r="T1087" s="293"/>
      <c r="U1087" s="293"/>
      <c r="V1087" s="293"/>
      <c r="W1087" s="293"/>
      <c r="X1087" s="293"/>
      <c r="Y1087" s="409">
        <f>Y1086</f>
        <v>0</v>
      </c>
      <c r="Z1087" s="409">
        <f t="shared" ref="Z1087" si="2646">Z1086</f>
        <v>0</v>
      </c>
      <c r="AA1087" s="409">
        <f t="shared" ref="AA1087" si="2647">AA1086</f>
        <v>0</v>
      </c>
      <c r="AB1087" s="409">
        <f t="shared" ref="AB1087" si="2648">AB1086</f>
        <v>0</v>
      </c>
      <c r="AC1087" s="409">
        <f t="shared" ref="AC1087" si="2649">AC1086</f>
        <v>0</v>
      </c>
      <c r="AD1087" s="409">
        <f t="shared" ref="AD1087" si="2650">AD1086</f>
        <v>0</v>
      </c>
      <c r="AE1087" s="409">
        <f t="shared" ref="AE1087" si="2651">AE1086</f>
        <v>0</v>
      </c>
      <c r="AF1087" s="409">
        <f t="shared" ref="AF1087" si="2652">AF1086</f>
        <v>0</v>
      </c>
      <c r="AG1087" s="409">
        <f t="shared" ref="AG1087" si="2653">AG1086</f>
        <v>0</v>
      </c>
      <c r="AH1087" s="409">
        <f t="shared" ref="AH1087" si="2654">AH1086</f>
        <v>0</v>
      </c>
      <c r="AI1087" s="409">
        <f t="shared" ref="AI1087" si="2655">AI1086</f>
        <v>0</v>
      </c>
      <c r="AJ1087" s="409">
        <f t="shared" ref="AJ1087" si="2656">AJ1086</f>
        <v>0</v>
      </c>
      <c r="AK1087" s="409">
        <f t="shared" ref="AK1087" si="2657">AK1086</f>
        <v>0</v>
      </c>
      <c r="AL1087" s="409">
        <f t="shared" ref="AL1087" si="2658">AL1086</f>
        <v>0</v>
      </c>
      <c r="AM1087" s="304"/>
    </row>
    <row r="1088" spans="1:39" ht="15" hidden="1" customHeight="1" outlineLevel="1">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29">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2659">Z1089</f>
        <v>0</v>
      </c>
      <c r="AA1090" s="409">
        <f t="shared" ref="AA1090" si="2660">AA1089</f>
        <v>0</v>
      </c>
      <c r="AB1090" s="409">
        <f t="shared" ref="AB1090" si="2661">AB1089</f>
        <v>0</v>
      </c>
      <c r="AC1090" s="409">
        <f t="shared" ref="AC1090" si="2662">AC1089</f>
        <v>0</v>
      </c>
      <c r="AD1090" s="409">
        <f t="shared" ref="AD1090" si="2663">AD1089</f>
        <v>0</v>
      </c>
      <c r="AE1090" s="409">
        <f t="shared" ref="AE1090" si="2664">AE1089</f>
        <v>0</v>
      </c>
      <c r="AF1090" s="409">
        <f t="shared" ref="AF1090" si="2665">AF1089</f>
        <v>0</v>
      </c>
      <c r="AG1090" s="409">
        <f t="shared" ref="AG1090" si="2666">AG1089</f>
        <v>0</v>
      </c>
      <c r="AH1090" s="409">
        <f t="shared" ref="AH1090" si="2667">AH1089</f>
        <v>0</v>
      </c>
      <c r="AI1090" s="409">
        <f t="shared" ref="AI1090" si="2668">AI1089</f>
        <v>0</v>
      </c>
      <c r="AJ1090" s="409">
        <f t="shared" ref="AJ1090" si="2669">AJ1089</f>
        <v>0</v>
      </c>
      <c r="AK1090" s="409">
        <f t="shared" ref="AK1090" si="2670">AK1089</f>
        <v>0</v>
      </c>
      <c r="AL1090" s="409">
        <f t="shared" ref="AL1090" si="2671">AL1089</f>
        <v>0</v>
      </c>
      <c r="AM1090" s="304"/>
    </row>
    <row r="1091" spans="1:39" ht="15" hidden="1" customHeight="1" outlineLevel="1">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29">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2672">Z1092</f>
        <v>0</v>
      </c>
      <c r="AA1093" s="409">
        <f t="shared" ref="AA1093" si="2673">AA1092</f>
        <v>0</v>
      </c>
      <c r="AB1093" s="409">
        <f t="shared" ref="AB1093" si="2674">AB1092</f>
        <v>0</v>
      </c>
      <c r="AC1093" s="409">
        <f t="shared" ref="AC1093" si="2675">AC1092</f>
        <v>0</v>
      </c>
      <c r="AD1093" s="409">
        <f t="shared" ref="AD1093" si="2676">AD1092</f>
        <v>0</v>
      </c>
      <c r="AE1093" s="409">
        <f t="shared" ref="AE1093" si="2677">AE1092</f>
        <v>0</v>
      </c>
      <c r="AF1093" s="409">
        <f t="shared" ref="AF1093" si="2678">AF1092</f>
        <v>0</v>
      </c>
      <c r="AG1093" s="409">
        <f t="shared" ref="AG1093" si="2679">AG1092</f>
        <v>0</v>
      </c>
      <c r="AH1093" s="409">
        <f t="shared" ref="AH1093" si="2680">AH1092</f>
        <v>0</v>
      </c>
      <c r="AI1093" s="409">
        <f t="shared" ref="AI1093" si="2681">AI1092</f>
        <v>0</v>
      </c>
      <c r="AJ1093" s="409">
        <f t="shared" ref="AJ1093" si="2682">AJ1092</f>
        <v>0</v>
      </c>
      <c r="AK1093" s="409">
        <f t="shared" ref="AK1093" si="2683">AK1092</f>
        <v>0</v>
      </c>
      <c r="AL1093" s="409">
        <f t="shared" ref="AL1093" si="2684">AL1092</f>
        <v>0</v>
      </c>
      <c r="AM1093" s="304"/>
    </row>
    <row r="1094" spans="1:39" ht="15" hidden="1" customHeight="1" outlineLevel="1">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 hidden="1" customHeight="1" outlineLevel="1">
      <c r="A1095" s="529">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2685">Z1095</f>
        <v>0</v>
      </c>
      <c r="AA1096" s="409">
        <f t="shared" ref="AA1096" si="2686">AA1095</f>
        <v>0</v>
      </c>
      <c r="AB1096" s="409">
        <f t="shared" ref="AB1096" si="2687">AB1095</f>
        <v>0</v>
      </c>
      <c r="AC1096" s="409">
        <f t="shared" ref="AC1096" si="2688">AC1095</f>
        <v>0</v>
      </c>
      <c r="AD1096" s="409">
        <f t="shared" ref="AD1096" si="2689">AD1095</f>
        <v>0</v>
      </c>
      <c r="AE1096" s="409">
        <f t="shared" ref="AE1096" si="2690">AE1095</f>
        <v>0</v>
      </c>
      <c r="AF1096" s="409">
        <f t="shared" ref="AF1096" si="2691">AF1095</f>
        <v>0</v>
      </c>
      <c r="AG1096" s="409">
        <f t="shared" ref="AG1096" si="2692">AG1095</f>
        <v>0</v>
      </c>
      <c r="AH1096" s="409">
        <f t="shared" ref="AH1096" si="2693">AH1095</f>
        <v>0</v>
      </c>
      <c r="AI1096" s="409">
        <f t="shared" ref="AI1096" si="2694">AI1095</f>
        <v>0</v>
      </c>
      <c r="AJ1096" s="409">
        <f t="shared" ref="AJ1096" si="2695">AJ1095</f>
        <v>0</v>
      </c>
      <c r="AK1096" s="409">
        <f t="shared" ref="AK1096" si="2696">AK1095</f>
        <v>0</v>
      </c>
      <c r="AL1096" s="409">
        <f t="shared" ref="AL1096" si="2697">AL1095</f>
        <v>0</v>
      </c>
      <c r="AM1096" s="304"/>
    </row>
    <row r="1097" spans="1:39" ht="15" hidden="1" customHeight="1" outlineLevel="1">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5" hidden="1" customHeight="1" outlineLevel="1">
      <c r="A1098" s="529">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2698">Z1098</f>
        <v>0</v>
      </c>
      <c r="AA1099" s="409">
        <f t="shared" ref="AA1099" si="2699">AA1098</f>
        <v>0</v>
      </c>
      <c r="AB1099" s="409">
        <f t="shared" ref="AB1099" si="2700">AB1098</f>
        <v>0</v>
      </c>
      <c r="AC1099" s="409">
        <f t="shared" ref="AC1099" si="2701">AC1098</f>
        <v>0</v>
      </c>
      <c r="AD1099" s="409">
        <f t="shared" ref="AD1099" si="2702">AD1098</f>
        <v>0</v>
      </c>
      <c r="AE1099" s="409">
        <f t="shared" ref="AE1099" si="2703">AE1098</f>
        <v>0</v>
      </c>
      <c r="AF1099" s="409">
        <f t="shared" ref="AF1099" si="2704">AF1098</f>
        <v>0</v>
      </c>
      <c r="AG1099" s="409">
        <f t="shared" ref="AG1099" si="2705">AG1098</f>
        <v>0</v>
      </c>
      <c r="AH1099" s="409">
        <f t="shared" ref="AH1099" si="2706">AH1098</f>
        <v>0</v>
      </c>
      <c r="AI1099" s="409">
        <f t="shared" ref="AI1099" si="2707">AI1098</f>
        <v>0</v>
      </c>
      <c r="AJ1099" s="409">
        <f t="shared" ref="AJ1099" si="2708">AJ1098</f>
        <v>0</v>
      </c>
      <c r="AK1099" s="409">
        <f t="shared" ref="AK1099" si="2709">AK1098</f>
        <v>0</v>
      </c>
      <c r="AL1099" s="409">
        <f t="shared" ref="AL1099" si="2710">AL1098</f>
        <v>0</v>
      </c>
      <c r="AM1099" s="304"/>
    </row>
    <row r="1100" spans="1:39" ht="15" hidden="1" customHeight="1" outlineLevel="1">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 hidden="1" customHeight="1" outlineLevel="1">
      <c r="A1101" s="529">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2711">Z1101</f>
        <v>0</v>
      </c>
      <c r="AA1102" s="409">
        <f t="shared" ref="AA1102" si="2712">AA1101</f>
        <v>0</v>
      </c>
      <c r="AB1102" s="409">
        <f t="shared" ref="AB1102" si="2713">AB1101</f>
        <v>0</v>
      </c>
      <c r="AC1102" s="409">
        <f t="shared" ref="AC1102" si="2714">AC1101</f>
        <v>0</v>
      </c>
      <c r="AD1102" s="409">
        <f t="shared" ref="AD1102" si="2715">AD1101</f>
        <v>0</v>
      </c>
      <c r="AE1102" s="409">
        <f t="shared" ref="AE1102" si="2716">AE1101</f>
        <v>0</v>
      </c>
      <c r="AF1102" s="409">
        <f t="shared" ref="AF1102" si="2717">AF1101</f>
        <v>0</v>
      </c>
      <c r="AG1102" s="409">
        <f t="shared" ref="AG1102" si="2718">AG1101</f>
        <v>0</v>
      </c>
      <c r="AH1102" s="409">
        <f t="shared" ref="AH1102" si="2719">AH1101</f>
        <v>0</v>
      </c>
      <c r="AI1102" s="409">
        <f t="shared" ref="AI1102" si="2720">AI1101</f>
        <v>0</v>
      </c>
      <c r="AJ1102" s="409">
        <f t="shared" ref="AJ1102" si="2721">AJ1101</f>
        <v>0</v>
      </c>
      <c r="AK1102" s="409">
        <f t="shared" ref="AK1102" si="2722">AK1101</f>
        <v>0</v>
      </c>
      <c r="AL1102" s="409">
        <f t="shared" ref="AL1102" si="2723">AL1101</f>
        <v>0</v>
      </c>
      <c r="AM1102" s="304"/>
    </row>
    <row r="1103" spans="1:39" ht="15" hidden="1" customHeight="1" outlineLevel="1">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29">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29"/>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2724">Z1104</f>
        <v>0</v>
      </c>
      <c r="AA1105" s="409">
        <f t="shared" ref="AA1105" si="2725">AA1104</f>
        <v>0</v>
      </c>
      <c r="AB1105" s="409">
        <f t="shared" ref="AB1105" si="2726">AB1104</f>
        <v>0</v>
      </c>
      <c r="AC1105" s="409">
        <f t="shared" ref="AC1105" si="2727">AC1104</f>
        <v>0</v>
      </c>
      <c r="AD1105" s="409">
        <f t="shared" ref="AD1105" si="2728">AD1104</f>
        <v>0</v>
      </c>
      <c r="AE1105" s="409">
        <f t="shared" ref="AE1105" si="2729">AE1104</f>
        <v>0</v>
      </c>
      <c r="AF1105" s="409">
        <f t="shared" ref="AF1105" si="2730">AF1104</f>
        <v>0</v>
      </c>
      <c r="AG1105" s="409">
        <f t="shared" ref="AG1105" si="2731">AG1104</f>
        <v>0</v>
      </c>
      <c r="AH1105" s="409">
        <f t="shared" ref="AH1105" si="2732">AH1104</f>
        <v>0</v>
      </c>
      <c r="AI1105" s="409">
        <f t="shared" ref="AI1105" si="2733">AI1104</f>
        <v>0</v>
      </c>
      <c r="AJ1105" s="409">
        <f t="shared" ref="AJ1105" si="2734">AJ1104</f>
        <v>0</v>
      </c>
      <c r="AK1105" s="409">
        <f t="shared" ref="AK1105" si="2735">AK1104</f>
        <v>0</v>
      </c>
      <c r="AL1105" s="409">
        <f t="shared" ref="AL1105" si="2736">AL1104</f>
        <v>0</v>
      </c>
      <c r="AM1105" s="304"/>
    </row>
    <row r="1106" spans="1:39" ht="15" hidden="1" customHeight="1" outlineLevel="1">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29">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2737">Z1107</f>
        <v>0</v>
      </c>
      <c r="AA1108" s="409">
        <f t="shared" ref="AA1108" si="2738">AA1107</f>
        <v>0</v>
      </c>
      <c r="AB1108" s="409">
        <f t="shared" ref="AB1108" si="2739">AB1107</f>
        <v>0</v>
      </c>
      <c r="AC1108" s="409">
        <f t="shared" ref="AC1108" si="2740">AC1107</f>
        <v>0</v>
      </c>
      <c r="AD1108" s="409">
        <f t="shared" ref="AD1108" si="2741">AD1107</f>
        <v>0</v>
      </c>
      <c r="AE1108" s="409">
        <f t="shared" ref="AE1108" si="2742">AE1107</f>
        <v>0</v>
      </c>
      <c r="AF1108" s="409">
        <f t="shared" ref="AF1108" si="2743">AF1107</f>
        <v>0</v>
      </c>
      <c r="AG1108" s="409">
        <f t="shared" ref="AG1108" si="2744">AG1107</f>
        <v>0</v>
      </c>
      <c r="AH1108" s="409">
        <f t="shared" ref="AH1108" si="2745">AH1107</f>
        <v>0</v>
      </c>
      <c r="AI1108" s="409">
        <f t="shared" ref="AI1108" si="2746">AI1107</f>
        <v>0</v>
      </c>
      <c r="AJ1108" s="409">
        <f t="shared" ref="AJ1108" si="2747">AJ1107</f>
        <v>0</v>
      </c>
      <c r="AK1108" s="409">
        <f t="shared" ref="AK1108" si="2748">AK1107</f>
        <v>0</v>
      </c>
      <c r="AL1108" s="409">
        <f t="shared" ref="AL1108" si="2749">AL1107</f>
        <v>0</v>
      </c>
      <c r="AM1108" s="304"/>
    </row>
    <row r="1109" spans="1:39" ht="15" hidden="1" customHeight="1" outlineLevel="1">
      <c r="A1109" s="529"/>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6"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6">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ht="15">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ht="15">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ht="15">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6">
        <f t="shared" ref="AM1114:AM1123" si="2750">SUM(Y1114:AL1114)</f>
        <v>0</v>
      </c>
    </row>
    <row r="1115" spans="1:39" ht="15">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6">
        <f t="shared" si="2750"/>
        <v>0</v>
      </c>
    </row>
    <row r="1116" spans="1:39" ht="15">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6">
        <f t="shared" si="2750"/>
        <v>0</v>
      </c>
    </row>
    <row r="1117" spans="1:39" ht="15">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6">
        <f t="shared" si="2750"/>
        <v>0</v>
      </c>
    </row>
    <row r="1118" spans="1:39" ht="15">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2751">Y212*Y1113</f>
        <v>0</v>
      </c>
      <c r="Z1118" s="376">
        <f t="shared" si="2751"/>
        <v>0</v>
      </c>
      <c r="AA1118" s="376">
        <f t="shared" si="2751"/>
        <v>0</v>
      </c>
      <c r="AB1118" s="376">
        <f t="shared" si="2751"/>
        <v>0</v>
      </c>
      <c r="AC1118" s="376">
        <f t="shared" si="2751"/>
        <v>0</v>
      </c>
      <c r="AD1118" s="376">
        <f t="shared" si="2751"/>
        <v>0</v>
      </c>
      <c r="AE1118" s="376">
        <f t="shared" si="2751"/>
        <v>0</v>
      </c>
      <c r="AF1118" s="376">
        <f t="shared" si="2751"/>
        <v>0</v>
      </c>
      <c r="AG1118" s="376">
        <f t="shared" si="2751"/>
        <v>0</v>
      </c>
      <c r="AH1118" s="376">
        <f t="shared" si="2751"/>
        <v>0</v>
      </c>
      <c r="AI1118" s="376">
        <f t="shared" si="2751"/>
        <v>0</v>
      </c>
      <c r="AJ1118" s="376">
        <f t="shared" si="2751"/>
        <v>0</v>
      </c>
      <c r="AK1118" s="376">
        <f t="shared" si="2751"/>
        <v>0</v>
      </c>
      <c r="AL1118" s="376">
        <f t="shared" si="2751"/>
        <v>0</v>
      </c>
      <c r="AM1118" s="626">
        <f t="shared" si="2750"/>
        <v>0</v>
      </c>
    </row>
    <row r="1119" spans="1:39" ht="15">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2752">Y395*Y1113</f>
        <v>0</v>
      </c>
      <c r="Z1119" s="376">
        <f t="shared" si="2752"/>
        <v>0</v>
      </c>
      <c r="AA1119" s="376">
        <f t="shared" si="2752"/>
        <v>0</v>
      </c>
      <c r="AB1119" s="376">
        <f t="shared" si="2752"/>
        <v>0</v>
      </c>
      <c r="AC1119" s="376">
        <f t="shared" si="2752"/>
        <v>0</v>
      </c>
      <c r="AD1119" s="376">
        <f t="shared" si="2752"/>
        <v>0</v>
      </c>
      <c r="AE1119" s="376">
        <f t="shared" si="2752"/>
        <v>0</v>
      </c>
      <c r="AF1119" s="376">
        <f t="shared" si="2752"/>
        <v>0</v>
      </c>
      <c r="AG1119" s="376">
        <f t="shared" si="2752"/>
        <v>0</v>
      </c>
      <c r="AH1119" s="376">
        <f t="shared" si="2752"/>
        <v>0</v>
      </c>
      <c r="AI1119" s="376">
        <f t="shared" si="2752"/>
        <v>0</v>
      </c>
      <c r="AJ1119" s="376">
        <f t="shared" si="2752"/>
        <v>0</v>
      </c>
      <c r="AK1119" s="376">
        <f t="shared" si="2752"/>
        <v>0</v>
      </c>
      <c r="AL1119" s="376">
        <f t="shared" si="2752"/>
        <v>0</v>
      </c>
      <c r="AM1119" s="626">
        <f t="shared" si="2750"/>
        <v>0</v>
      </c>
    </row>
    <row r="1120" spans="1:39" ht="15">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2753">Y578*Y1113</f>
        <v>0</v>
      </c>
      <c r="Z1120" s="376">
        <f t="shared" si="2753"/>
        <v>0</v>
      </c>
      <c r="AA1120" s="376">
        <f t="shared" si="2753"/>
        <v>0</v>
      </c>
      <c r="AB1120" s="376">
        <f t="shared" si="2753"/>
        <v>0</v>
      </c>
      <c r="AC1120" s="376">
        <f t="shared" si="2753"/>
        <v>0</v>
      </c>
      <c r="AD1120" s="376">
        <f t="shared" si="2753"/>
        <v>0</v>
      </c>
      <c r="AE1120" s="376">
        <f t="shared" si="2753"/>
        <v>0</v>
      </c>
      <c r="AF1120" s="376">
        <f t="shared" si="2753"/>
        <v>0</v>
      </c>
      <c r="AG1120" s="376">
        <f t="shared" si="2753"/>
        <v>0</v>
      </c>
      <c r="AH1120" s="376">
        <f t="shared" si="2753"/>
        <v>0</v>
      </c>
      <c r="AI1120" s="376">
        <f t="shared" si="2753"/>
        <v>0</v>
      </c>
      <c r="AJ1120" s="376">
        <f t="shared" si="2753"/>
        <v>0</v>
      </c>
      <c r="AK1120" s="376">
        <f t="shared" si="2753"/>
        <v>0</v>
      </c>
      <c r="AL1120" s="376">
        <f t="shared" si="2753"/>
        <v>0</v>
      </c>
      <c r="AM1120" s="626">
        <f t="shared" si="2750"/>
        <v>0</v>
      </c>
    </row>
    <row r="1121" spans="2:39" ht="15">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2754">Y761*Y1113</f>
        <v>0</v>
      </c>
      <c r="Z1121" s="376">
        <f t="shared" si="2754"/>
        <v>0</v>
      </c>
      <c r="AA1121" s="376">
        <f t="shared" si="2754"/>
        <v>0</v>
      </c>
      <c r="AB1121" s="376">
        <f t="shared" si="2754"/>
        <v>0</v>
      </c>
      <c r="AC1121" s="376">
        <f t="shared" si="2754"/>
        <v>0</v>
      </c>
      <c r="AD1121" s="376">
        <f t="shared" si="2754"/>
        <v>0</v>
      </c>
      <c r="AE1121" s="376">
        <f t="shared" si="2754"/>
        <v>0</v>
      </c>
      <c r="AF1121" s="376">
        <f t="shared" si="2754"/>
        <v>0</v>
      </c>
      <c r="AG1121" s="376">
        <f t="shared" si="2754"/>
        <v>0</v>
      </c>
      <c r="AH1121" s="376">
        <f t="shared" si="2754"/>
        <v>0</v>
      </c>
      <c r="AI1121" s="376">
        <f t="shared" si="2754"/>
        <v>0</v>
      </c>
      <c r="AJ1121" s="376">
        <f t="shared" si="2754"/>
        <v>0</v>
      </c>
      <c r="AK1121" s="376">
        <f t="shared" si="2754"/>
        <v>0</v>
      </c>
      <c r="AL1121" s="376">
        <f t="shared" si="2754"/>
        <v>0</v>
      </c>
      <c r="AM1121" s="626">
        <f t="shared" si="2750"/>
        <v>0</v>
      </c>
    </row>
    <row r="1122" spans="2:39" ht="15">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2755">Y944*Y1113</f>
        <v>0</v>
      </c>
      <c r="Z1122" s="376">
        <f t="shared" si="2755"/>
        <v>0</v>
      </c>
      <c r="AA1122" s="376">
        <f t="shared" si="2755"/>
        <v>0</v>
      </c>
      <c r="AB1122" s="376">
        <f t="shared" si="2755"/>
        <v>0</v>
      </c>
      <c r="AC1122" s="376">
        <f t="shared" si="2755"/>
        <v>0</v>
      </c>
      <c r="AD1122" s="376">
        <f t="shared" si="2755"/>
        <v>0</v>
      </c>
      <c r="AE1122" s="376">
        <f t="shared" si="2755"/>
        <v>0</v>
      </c>
      <c r="AF1122" s="376">
        <f t="shared" si="2755"/>
        <v>0</v>
      </c>
      <c r="AG1122" s="376">
        <f t="shared" si="2755"/>
        <v>0</v>
      </c>
      <c r="AH1122" s="376">
        <f t="shared" si="2755"/>
        <v>0</v>
      </c>
      <c r="AI1122" s="376">
        <f t="shared" si="2755"/>
        <v>0</v>
      </c>
      <c r="AJ1122" s="376">
        <f t="shared" si="2755"/>
        <v>0</v>
      </c>
      <c r="AK1122" s="376">
        <f t="shared" si="2755"/>
        <v>0</v>
      </c>
      <c r="AL1122" s="376">
        <f t="shared" si="2755"/>
        <v>0</v>
      </c>
      <c r="AM1122" s="626">
        <f t="shared" si="2750"/>
        <v>0</v>
      </c>
    </row>
    <row r="1123" spans="2:39" ht="15">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2756">AA1110*AA1113</f>
        <v>0</v>
      </c>
      <c r="AB1123" s="376">
        <f t="shared" si="2756"/>
        <v>0</v>
      </c>
      <c r="AC1123" s="376">
        <f t="shared" si="2756"/>
        <v>0</v>
      </c>
      <c r="AD1123" s="376">
        <f t="shared" si="2756"/>
        <v>0</v>
      </c>
      <c r="AE1123" s="376">
        <f t="shared" si="2756"/>
        <v>0</v>
      </c>
      <c r="AF1123" s="376">
        <f t="shared" si="2756"/>
        <v>0</v>
      </c>
      <c r="AG1123" s="376">
        <f t="shared" si="2756"/>
        <v>0</v>
      </c>
      <c r="AH1123" s="376">
        <f t="shared" si="2756"/>
        <v>0</v>
      </c>
      <c r="AI1123" s="376">
        <f t="shared" si="2756"/>
        <v>0</v>
      </c>
      <c r="AJ1123" s="376">
        <f t="shared" si="2756"/>
        <v>0</v>
      </c>
      <c r="AK1123" s="376">
        <f t="shared" si="2756"/>
        <v>0</v>
      </c>
      <c r="AL1123" s="376">
        <f t="shared" si="2756"/>
        <v>0</v>
      </c>
      <c r="AM1123" s="626">
        <f t="shared" si="2750"/>
        <v>0</v>
      </c>
    </row>
    <row r="1124" spans="2:39" ht="15.6">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2757">SUM(Z1114:Z1123)</f>
        <v>0</v>
      </c>
      <c r="AA1124" s="344">
        <f t="shared" si="2757"/>
        <v>0</v>
      </c>
      <c r="AB1124" s="344">
        <f t="shared" si="2757"/>
        <v>0</v>
      </c>
      <c r="AC1124" s="344">
        <f t="shared" si="2757"/>
        <v>0</v>
      </c>
      <c r="AD1124" s="344">
        <f t="shared" si="2757"/>
        <v>0</v>
      </c>
      <c r="AE1124" s="344">
        <f t="shared" si="2757"/>
        <v>0</v>
      </c>
      <c r="AF1124" s="344">
        <f>SUM(AF1114:AF1123)</f>
        <v>0</v>
      </c>
      <c r="AG1124" s="344">
        <f t="shared" ref="AG1124:AL1124" si="2758">SUM(AG1114:AG1123)</f>
        <v>0</v>
      </c>
      <c r="AH1124" s="344">
        <f t="shared" si="2758"/>
        <v>0</v>
      </c>
      <c r="AI1124" s="344">
        <f t="shared" si="2758"/>
        <v>0</v>
      </c>
      <c r="AJ1124" s="344">
        <f t="shared" si="2758"/>
        <v>0</v>
      </c>
      <c r="AK1124" s="344">
        <f t="shared" si="2758"/>
        <v>0</v>
      </c>
      <c r="AL1124" s="344">
        <f t="shared" si="2758"/>
        <v>0</v>
      </c>
      <c r="AM1124" s="405">
        <f>SUM(AM1114:AM1123)</f>
        <v>0</v>
      </c>
    </row>
    <row r="1125" spans="2:39" ht="15.6">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2759">Z1111*Z1113</f>
        <v>0</v>
      </c>
      <c r="AA1125" s="345">
        <f>AA1111*AA1113</f>
        <v>0</v>
      </c>
      <c r="AB1125" s="345">
        <f t="shared" si="2759"/>
        <v>0</v>
      </c>
      <c r="AC1125" s="345">
        <f t="shared" si="2759"/>
        <v>0</v>
      </c>
      <c r="AD1125" s="345">
        <f t="shared" si="2759"/>
        <v>0</v>
      </c>
      <c r="AE1125" s="345">
        <f t="shared" si="2759"/>
        <v>0</v>
      </c>
      <c r="AF1125" s="345">
        <f t="shared" ref="AF1125:AL1125" si="2760">AF1111*AF1113</f>
        <v>0</v>
      </c>
      <c r="AG1125" s="345">
        <f t="shared" si="2760"/>
        <v>0</v>
      </c>
      <c r="AH1125" s="345">
        <f t="shared" si="2760"/>
        <v>0</v>
      </c>
      <c r="AI1125" s="345">
        <f t="shared" si="2760"/>
        <v>0</v>
      </c>
      <c r="AJ1125" s="345">
        <f t="shared" si="2760"/>
        <v>0</v>
      </c>
      <c r="AK1125" s="345">
        <f t="shared" si="2760"/>
        <v>0</v>
      </c>
      <c r="AL1125" s="345">
        <f t="shared" si="2760"/>
        <v>0</v>
      </c>
      <c r="AM1125" s="405">
        <f>SUM(Y1125:AL1125)</f>
        <v>0</v>
      </c>
    </row>
    <row r="1126" spans="2:39" ht="15.6">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ht="15">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584</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7"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5" scale="30" fitToHeight="0" orientation="landscape" horizontalDpi="4294967295" verticalDpi="4294967295"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1" zoomScale="90" zoomScaleNormal="90" workbookViewId="0">
      <selection activeCell="C48" sqref="C48:C54"/>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0" t="s">
        <v>661</v>
      </c>
      <c r="D8" s="860"/>
      <c r="E8" s="860"/>
      <c r="F8" s="860"/>
      <c r="G8" s="860"/>
      <c r="H8" s="860"/>
      <c r="I8" s="860"/>
      <c r="J8" s="860"/>
      <c r="K8" s="860"/>
      <c r="L8" s="860"/>
      <c r="M8" s="860"/>
      <c r="N8" s="860"/>
      <c r="O8" s="860"/>
      <c r="P8" s="860"/>
      <c r="Q8" s="860"/>
      <c r="R8" s="860"/>
      <c r="S8" s="860"/>
      <c r="T8" s="105"/>
      <c r="U8" s="105"/>
      <c r="V8" s="105"/>
      <c r="W8" s="105"/>
    </row>
    <row r="9" spans="1:28" s="9" customFormat="1" ht="46.95" customHeight="1">
      <c r="B9" s="55"/>
      <c r="C9" s="822" t="s">
        <v>672</v>
      </c>
      <c r="D9" s="822"/>
      <c r="E9" s="822"/>
      <c r="F9" s="822"/>
      <c r="G9" s="822"/>
      <c r="H9" s="822"/>
      <c r="I9" s="822"/>
      <c r="J9" s="822"/>
      <c r="K9" s="822"/>
      <c r="L9" s="822"/>
      <c r="M9" s="822"/>
      <c r="N9" s="822"/>
      <c r="O9" s="822"/>
      <c r="P9" s="822"/>
      <c r="Q9" s="822"/>
      <c r="R9" s="822"/>
      <c r="S9" s="822"/>
      <c r="T9" s="105"/>
      <c r="U9" s="105"/>
      <c r="V9" s="105"/>
      <c r="W9" s="105"/>
    </row>
    <row r="10" spans="1:28" s="9" customFormat="1" ht="37.950000000000003" customHeight="1">
      <c r="B10" s="88"/>
      <c r="C10" s="838" t="s">
        <v>673</v>
      </c>
      <c r="D10" s="822"/>
      <c r="E10" s="822"/>
      <c r="F10" s="822"/>
      <c r="G10" s="822"/>
      <c r="H10" s="822"/>
      <c r="I10" s="822"/>
      <c r="J10" s="822"/>
      <c r="K10" s="822"/>
      <c r="L10" s="822"/>
      <c r="M10" s="822"/>
      <c r="N10" s="822"/>
      <c r="O10" s="822"/>
      <c r="P10" s="822"/>
      <c r="Q10" s="822"/>
      <c r="R10" s="822"/>
      <c r="S10" s="822"/>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9" t="s">
        <v>235</v>
      </c>
      <c r="C12" s="859"/>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461</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4">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4">
        <v>2.18E-2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44">
        <v>2.18E-2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8">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7"/>
      <c r="E108" s="214">
        <v>42826</v>
      </c>
      <c r="F108" s="214" t="s">
        <v>184</v>
      </c>
      <c r="G108" s="215" t="s">
        <v>66</v>
      </c>
      <c r="H108" s="238">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8">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6" customFormat="1">
      <c r="B110" s="235"/>
      <c r="E110" s="214">
        <v>42887</v>
      </c>
      <c r="F110" s="214" t="s">
        <v>184</v>
      </c>
      <c r="G110" s="215" t="s">
        <v>66</v>
      </c>
      <c r="H110" s="238">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8">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8">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8">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8">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8">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8">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8">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8">
        <f t="shared" ref="H121:H122" si="62">$C$43/12</f>
        <v>1.25E-3</v>
      </c>
      <c r="I121" s="230">
        <f>(SUM('1.  LRAMVA Summary'!D$54:D$74)+SUM('1.  LRAMVA Summary'!D$75:D$76)*(MONTH($E121)-1)/12)*$H121</f>
        <v>1.0132155520813801</v>
      </c>
      <c r="J121" s="230">
        <f>(SUM('1.  LRAMVA Summary'!E$54:E$74)+SUM('1.  LRAMVA Summary'!E$75:E$76)*(MONTH($E121)-1)/12)*$H121</f>
        <v>6.4537946567558384</v>
      </c>
      <c r="K121" s="230">
        <f>(SUM('1.  LRAMVA Summary'!F$54:F$74)+SUM('1.  LRAMVA Summary'!F$75:F$76)*(MONTH($E121)-1)/12)*$H121</f>
        <v>2.6907934554578317</v>
      </c>
      <c r="L121" s="230">
        <f>(SUM('1.  LRAMVA Summary'!G$54:G$74)+SUM('1.  LRAMVA Summary'!G$75:G$76)*(MONTH($E121)-1)/12)*$H121</f>
        <v>-1.2979925697920056</v>
      </c>
      <c r="M121" s="230">
        <f>(SUM('1.  LRAMVA Summary'!H$54:H$74)+SUM('1.  LRAMVA Summary'!H$75:H$76)*(MONTH($E121)-1)/12)*$H121</f>
        <v>0</v>
      </c>
      <c r="N121" s="230">
        <f>(SUM('1.  LRAMVA Summary'!I$54:I$74)+SUM('1.  LRAMVA Summary'!I$75:I$76)*(MONTH($E121)-1)/12)*$H121</f>
        <v>0</v>
      </c>
      <c r="O121" s="230">
        <f>(SUM('1.  LRAMVA Summary'!J$54:J$74)+SUM('1.  LRAMVA Summary'!J$75:J$76)*(MONTH($E121)-1)/12)*$H121</f>
        <v>-0.70967485822916676</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8.1501362362738767</v>
      </c>
    </row>
    <row r="122" spans="2:23" s="9" customFormat="1">
      <c r="B122" s="66"/>
      <c r="E122" s="214">
        <v>43160</v>
      </c>
      <c r="F122" s="214" t="s">
        <v>185</v>
      </c>
      <c r="G122" s="215" t="s">
        <v>65</v>
      </c>
      <c r="H122" s="238">
        <f t="shared" si="62"/>
        <v>1.25E-3</v>
      </c>
      <c r="I122" s="230">
        <f>(SUM('1.  LRAMVA Summary'!D$54:D$74)+SUM('1.  LRAMVA Summary'!D$75:D$76)*(MONTH($E122)-1)/12)*$H122</f>
        <v>2.0264311041627603</v>
      </c>
      <c r="J122" s="230">
        <f>(SUM('1.  LRAMVA Summary'!E$54:E$74)+SUM('1.  LRAMVA Summary'!E$75:E$76)*(MONTH($E122)-1)/12)*$H122</f>
        <v>12.907589313511677</v>
      </c>
      <c r="K122" s="230">
        <f>(SUM('1.  LRAMVA Summary'!F$54:F$74)+SUM('1.  LRAMVA Summary'!F$75:F$76)*(MONTH($E122)-1)/12)*$H122</f>
        <v>5.3815869109156633</v>
      </c>
      <c r="L122" s="230">
        <f>(SUM('1.  LRAMVA Summary'!G$54:G$74)+SUM('1.  LRAMVA Summary'!G$75:G$76)*(MONTH($E122)-1)/12)*$H122</f>
        <v>-2.5959851395840112</v>
      </c>
      <c r="M122" s="230">
        <f>(SUM('1.  LRAMVA Summary'!H$54:H$74)+SUM('1.  LRAMVA Summary'!H$75:H$76)*(MONTH($E122)-1)/12)*$H122</f>
        <v>0</v>
      </c>
      <c r="N122" s="230">
        <f>(SUM('1.  LRAMVA Summary'!I$54:I$74)+SUM('1.  LRAMVA Summary'!I$75:I$76)*(MONTH($E122)-1)/12)*$H122</f>
        <v>0</v>
      </c>
      <c r="O122" s="230">
        <f>(SUM('1.  LRAMVA Summary'!J$54:J$74)+SUM('1.  LRAMVA Summary'!J$75:J$76)*(MONTH($E122)-1)/12)*$H122</f>
        <v>-1.4193497164583335</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16.300272472547753</v>
      </c>
    </row>
    <row r="123" spans="2:23" s="8" customFormat="1">
      <c r="B123" s="237"/>
      <c r="E123" s="214">
        <v>43191</v>
      </c>
      <c r="F123" s="214" t="s">
        <v>185</v>
      </c>
      <c r="G123" s="215" t="s">
        <v>66</v>
      </c>
      <c r="H123" s="238">
        <f>$C$44/12</f>
        <v>1.575E-3</v>
      </c>
      <c r="I123" s="230">
        <f>(SUM('1.  LRAMVA Summary'!D$54:D$74)+SUM('1.  LRAMVA Summary'!D$75:D$76)*(MONTH($E123)-1)/12)*$H123</f>
        <v>3.8299547868676171</v>
      </c>
      <c r="J123" s="230">
        <f>(SUM('1.  LRAMVA Summary'!E$54:E$74)+SUM('1.  LRAMVA Summary'!E$75:E$76)*(MONTH($E123)-1)/12)*$H123</f>
        <v>24.395343802537067</v>
      </c>
      <c r="K123" s="230">
        <f>(SUM('1.  LRAMVA Summary'!F$54:F$74)+SUM('1.  LRAMVA Summary'!F$75:F$76)*(MONTH($E123)-1)/12)*$H123</f>
        <v>10.171199261630605</v>
      </c>
      <c r="L123" s="230">
        <f>(SUM('1.  LRAMVA Summary'!G$54:G$74)+SUM('1.  LRAMVA Summary'!G$75:G$76)*(MONTH($E123)-1)/12)*$H123</f>
        <v>-4.9064119138137805</v>
      </c>
      <c r="M123" s="230">
        <f>(SUM('1.  LRAMVA Summary'!H$54:H$74)+SUM('1.  LRAMVA Summary'!H$75:H$76)*(MONTH($E123)-1)/12)*$H123</f>
        <v>0</v>
      </c>
      <c r="N123" s="230">
        <f>(SUM('1.  LRAMVA Summary'!I$54:I$74)+SUM('1.  LRAMVA Summary'!I$75:I$76)*(MONTH($E123)-1)/12)*$H123</f>
        <v>0</v>
      </c>
      <c r="O123" s="230">
        <f>(SUM('1.  LRAMVA Summary'!J$54:J$74)+SUM('1.  LRAMVA Summary'!J$75:J$76)*(MONTH($E123)-1)/12)*$H123</f>
        <v>-2.6825709641062501</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30.807514973115257</v>
      </c>
    </row>
    <row r="124" spans="2:23" s="9" customFormat="1">
      <c r="B124" s="66"/>
      <c r="E124" s="214">
        <v>43221</v>
      </c>
      <c r="F124" s="214" t="s">
        <v>185</v>
      </c>
      <c r="G124" s="215" t="s">
        <v>66</v>
      </c>
      <c r="H124" s="238">
        <f t="shared" ref="H124:H125" si="64">$C$44/12</f>
        <v>1.575E-3</v>
      </c>
      <c r="I124" s="230">
        <f>(SUM('1.  LRAMVA Summary'!D$54:D$74)+SUM('1.  LRAMVA Summary'!D$75:D$76)*(MONTH($E124)-1)/12)*$H124</f>
        <v>5.1066063824901562</v>
      </c>
      <c r="J124" s="230">
        <f>(SUM('1.  LRAMVA Summary'!E$54:E$74)+SUM('1.  LRAMVA Summary'!E$75:E$76)*(MONTH($E124)-1)/12)*$H124</f>
        <v>32.527125070049422</v>
      </c>
      <c r="K124" s="230">
        <f>(SUM('1.  LRAMVA Summary'!F$54:F$74)+SUM('1.  LRAMVA Summary'!F$75:F$76)*(MONTH($E124)-1)/12)*$H124</f>
        <v>13.561599015507472</v>
      </c>
      <c r="L124" s="230">
        <f>(SUM('1.  LRAMVA Summary'!G$54:G$74)+SUM('1.  LRAMVA Summary'!G$75:G$76)*(MONTH($E124)-1)/12)*$H124</f>
        <v>-6.5418825517517076</v>
      </c>
      <c r="M124" s="230">
        <f>(SUM('1.  LRAMVA Summary'!H$54:H$74)+SUM('1.  LRAMVA Summary'!H$75:H$76)*(MONTH($E124)-1)/12)*$H124</f>
        <v>0</v>
      </c>
      <c r="N124" s="230">
        <f>(SUM('1.  LRAMVA Summary'!I$54:I$74)+SUM('1.  LRAMVA Summary'!I$75:I$76)*(MONTH($E124)-1)/12)*$H124</f>
        <v>0</v>
      </c>
      <c r="O124" s="230">
        <f>(SUM('1.  LRAMVA Summary'!J$54:J$74)+SUM('1.  LRAMVA Summary'!J$75:J$76)*(MONTH($E124)-1)/12)*$H124</f>
        <v>-3.5767612854750004</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41.07668663082034</v>
      </c>
    </row>
    <row r="125" spans="2:23" s="236" customFormat="1">
      <c r="B125" s="235"/>
      <c r="E125" s="214">
        <v>43252</v>
      </c>
      <c r="F125" s="214" t="s">
        <v>185</v>
      </c>
      <c r="G125" s="215" t="s">
        <v>66</v>
      </c>
      <c r="H125" s="238">
        <f t="shared" si="64"/>
        <v>1.575E-3</v>
      </c>
      <c r="I125" s="230">
        <f>(SUM('1.  LRAMVA Summary'!D$54:D$74)+SUM('1.  LRAMVA Summary'!D$75:D$76)*(MONTH($E125)-1)/12)*$H125</f>
        <v>6.3832579781126952</v>
      </c>
      <c r="J125" s="230">
        <f>(SUM('1.  LRAMVA Summary'!E$54:E$74)+SUM('1.  LRAMVA Summary'!E$75:E$76)*(MONTH($E125)-1)/12)*$H125</f>
        <v>40.658906337561781</v>
      </c>
      <c r="K125" s="230">
        <f>(SUM('1.  LRAMVA Summary'!F$54:F$74)+SUM('1.  LRAMVA Summary'!F$75:F$76)*(MONTH($E125)-1)/12)*$H125</f>
        <v>16.951998769384343</v>
      </c>
      <c r="L125" s="230">
        <f>(SUM('1.  LRAMVA Summary'!G$54:G$74)+SUM('1.  LRAMVA Summary'!G$75:G$76)*(MONTH($E125)-1)/12)*$H125</f>
        <v>-8.1773531896896348</v>
      </c>
      <c r="M125" s="230">
        <f>(SUM('1.  LRAMVA Summary'!H$54:H$74)+SUM('1.  LRAMVA Summary'!H$75:H$76)*(MONTH($E125)-1)/12)*$H125</f>
        <v>0</v>
      </c>
      <c r="N125" s="230">
        <f>(SUM('1.  LRAMVA Summary'!I$54:I$74)+SUM('1.  LRAMVA Summary'!I$75:I$76)*(MONTH($E125)-1)/12)*$H125</f>
        <v>0</v>
      </c>
      <c r="O125" s="230">
        <f>(SUM('1.  LRAMVA Summary'!J$54:J$74)+SUM('1.  LRAMVA Summary'!J$75:J$76)*(MONTH($E125)-1)/12)*$H125</f>
        <v>-4.4709516068437507</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51.345858288525434</v>
      </c>
    </row>
    <row r="126" spans="2:23" s="9" customFormat="1">
      <c r="B126" s="66"/>
      <c r="E126" s="214">
        <v>43282</v>
      </c>
      <c r="F126" s="214" t="s">
        <v>185</v>
      </c>
      <c r="G126" s="215" t="s">
        <v>68</v>
      </c>
      <c r="H126" s="238">
        <f>$C$45/12</f>
        <v>1.575E-3</v>
      </c>
      <c r="I126" s="230">
        <f>(SUM('1.  LRAMVA Summary'!D$54:D$74)+SUM('1.  LRAMVA Summary'!D$75:D$76)*(MONTH($E126)-1)/12)*$H126</f>
        <v>7.6599095737352343</v>
      </c>
      <c r="J126" s="230">
        <f>(SUM('1.  LRAMVA Summary'!E$54:E$74)+SUM('1.  LRAMVA Summary'!E$75:E$76)*(MONTH($E126)-1)/12)*$H126</f>
        <v>48.790687605074133</v>
      </c>
      <c r="K126" s="230">
        <f>(SUM('1.  LRAMVA Summary'!F$54:F$74)+SUM('1.  LRAMVA Summary'!F$75:F$76)*(MONTH($E126)-1)/12)*$H126</f>
        <v>20.34239852326121</v>
      </c>
      <c r="L126" s="230">
        <f>(SUM('1.  LRAMVA Summary'!G$54:G$74)+SUM('1.  LRAMVA Summary'!G$75:G$76)*(MONTH($E126)-1)/12)*$H126</f>
        <v>-9.812823827627561</v>
      </c>
      <c r="M126" s="230">
        <f>(SUM('1.  LRAMVA Summary'!H$54:H$74)+SUM('1.  LRAMVA Summary'!H$75:H$76)*(MONTH($E126)-1)/12)*$H126</f>
        <v>0</v>
      </c>
      <c r="N126" s="230">
        <f>(SUM('1.  LRAMVA Summary'!I$54:I$74)+SUM('1.  LRAMVA Summary'!I$75:I$76)*(MONTH($E126)-1)/12)*$H126</f>
        <v>0</v>
      </c>
      <c r="O126" s="230">
        <f>(SUM('1.  LRAMVA Summary'!J$54:J$74)+SUM('1.  LRAMVA Summary'!J$75:J$76)*(MONTH($E126)-1)/12)*$H126</f>
        <v>-5.3651419282125001</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61.615029946230514</v>
      </c>
    </row>
    <row r="127" spans="2:23" s="9" customFormat="1">
      <c r="B127" s="66"/>
      <c r="E127" s="214">
        <v>43313</v>
      </c>
      <c r="F127" s="214" t="s">
        <v>185</v>
      </c>
      <c r="G127" s="215" t="s">
        <v>68</v>
      </c>
      <c r="H127" s="238">
        <f t="shared" ref="H127:H128" si="65">$C$45/12</f>
        <v>1.575E-3</v>
      </c>
      <c r="I127" s="230">
        <f>(SUM('1.  LRAMVA Summary'!D$54:D$74)+SUM('1.  LRAMVA Summary'!D$75:D$76)*(MONTH($E127)-1)/12)*$H127</f>
        <v>8.9365611693577751</v>
      </c>
      <c r="J127" s="230">
        <f>(SUM('1.  LRAMVA Summary'!E$54:E$74)+SUM('1.  LRAMVA Summary'!E$75:E$76)*(MONTH($E127)-1)/12)*$H127</f>
        <v>56.922468872586492</v>
      </c>
      <c r="K127" s="230">
        <f>(SUM('1.  LRAMVA Summary'!F$54:F$74)+SUM('1.  LRAMVA Summary'!F$75:F$76)*(MONTH($E127)-1)/12)*$H127</f>
        <v>23.732798277138077</v>
      </c>
      <c r="L127" s="230">
        <f>(SUM('1.  LRAMVA Summary'!G$54:G$74)+SUM('1.  LRAMVA Summary'!G$75:G$76)*(MONTH($E127)-1)/12)*$H127</f>
        <v>-11.448294465565489</v>
      </c>
      <c r="M127" s="230">
        <f>(SUM('1.  LRAMVA Summary'!H$54:H$74)+SUM('1.  LRAMVA Summary'!H$75:H$76)*(MONTH($E127)-1)/12)*$H127</f>
        <v>0</v>
      </c>
      <c r="N127" s="230">
        <f>(SUM('1.  LRAMVA Summary'!I$54:I$74)+SUM('1.  LRAMVA Summary'!I$75:I$76)*(MONTH($E127)-1)/12)*$H127</f>
        <v>0</v>
      </c>
      <c r="O127" s="230">
        <f>(SUM('1.  LRAMVA Summary'!J$54:J$74)+SUM('1.  LRAMVA Summary'!J$75:J$76)*(MONTH($E127)-1)/12)*$H127</f>
        <v>-6.2593322495812505</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71.884201603935608</v>
      </c>
    </row>
    <row r="128" spans="2:23" s="9" customFormat="1">
      <c r="B128" s="66"/>
      <c r="E128" s="214">
        <v>43344</v>
      </c>
      <c r="F128" s="214" t="s">
        <v>185</v>
      </c>
      <c r="G128" s="215" t="s">
        <v>68</v>
      </c>
      <c r="H128" s="238">
        <f t="shared" si="65"/>
        <v>1.575E-3</v>
      </c>
      <c r="I128" s="230">
        <f>(SUM('1.  LRAMVA Summary'!D$54:D$74)+SUM('1.  LRAMVA Summary'!D$75:D$76)*(MONTH($E128)-1)/12)*$H128</f>
        <v>10.213212764980312</v>
      </c>
      <c r="J128" s="230">
        <f>(SUM('1.  LRAMVA Summary'!E$54:E$74)+SUM('1.  LRAMVA Summary'!E$75:E$76)*(MONTH($E128)-1)/12)*$H128</f>
        <v>65.054250140098844</v>
      </c>
      <c r="K128" s="230">
        <f>(SUM('1.  LRAMVA Summary'!F$54:F$74)+SUM('1.  LRAMVA Summary'!F$75:F$76)*(MONTH($E128)-1)/12)*$H128</f>
        <v>27.123198031014944</v>
      </c>
      <c r="L128" s="230">
        <f>(SUM('1.  LRAMVA Summary'!G$54:G$74)+SUM('1.  LRAMVA Summary'!G$75:G$76)*(MONTH($E128)-1)/12)*$H128</f>
        <v>-13.083765103503415</v>
      </c>
      <c r="M128" s="230">
        <f>(SUM('1.  LRAMVA Summary'!H$54:H$74)+SUM('1.  LRAMVA Summary'!H$75:H$76)*(MONTH($E128)-1)/12)*$H128</f>
        <v>0</v>
      </c>
      <c r="N128" s="230">
        <f>(SUM('1.  LRAMVA Summary'!I$54:I$74)+SUM('1.  LRAMVA Summary'!I$75:I$76)*(MONTH($E128)-1)/12)*$H128</f>
        <v>0</v>
      </c>
      <c r="O128" s="230">
        <f>(SUM('1.  LRAMVA Summary'!J$54:J$74)+SUM('1.  LRAMVA Summary'!J$75:J$76)*(MONTH($E128)-1)/12)*$H128</f>
        <v>-7.1535225709500008</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82.153373261640681</v>
      </c>
    </row>
    <row r="129" spans="2:23" s="9" customFormat="1">
      <c r="B129" s="66"/>
      <c r="E129" s="214">
        <v>43374</v>
      </c>
      <c r="F129" s="214" t="s">
        <v>185</v>
      </c>
      <c r="G129" s="215" t="s">
        <v>69</v>
      </c>
      <c r="H129" s="238">
        <f>$C$46/12</f>
        <v>1.8083333333333335E-3</v>
      </c>
      <c r="I129" s="230">
        <f>(SUM('1.  LRAMVA Summary'!D$54:D$74)+SUM('1.  LRAMVA Summary'!D$75:D$76)*(MONTH($E129)-1)/12)*$H129</f>
        <v>13.19206648809957</v>
      </c>
      <c r="J129" s="230">
        <f>(SUM('1.  LRAMVA Summary'!E$54:E$74)+SUM('1.  LRAMVA Summary'!E$75:E$76)*(MONTH($E129)-1)/12)*$H129</f>
        <v>84.028406430961013</v>
      </c>
      <c r="K129" s="230">
        <f>(SUM('1.  LRAMVA Summary'!F$54:F$74)+SUM('1.  LRAMVA Summary'!F$75:F$76)*(MONTH($E129)-1)/12)*$H129</f>
        <v>35.034130790060971</v>
      </c>
      <c r="L129" s="230">
        <f>(SUM('1.  LRAMVA Summary'!G$54:G$74)+SUM('1.  LRAMVA Summary'!G$75:G$76)*(MONTH($E129)-1)/12)*$H129</f>
        <v>-16.899863258691916</v>
      </c>
      <c r="M129" s="230">
        <f>(SUM('1.  LRAMVA Summary'!H$54:H$74)+SUM('1.  LRAMVA Summary'!H$75:H$76)*(MONTH($E129)-1)/12)*$H129</f>
        <v>0</v>
      </c>
      <c r="N129" s="230">
        <f>(SUM('1.  LRAMVA Summary'!I$54:I$74)+SUM('1.  LRAMVA Summary'!I$75:I$76)*(MONTH($E129)-1)/12)*$H129</f>
        <v>0</v>
      </c>
      <c r="O129" s="230">
        <f>(SUM('1.  LRAMVA Summary'!J$54:J$74)+SUM('1.  LRAMVA Summary'!J$75:J$76)*(MONTH($E129)-1)/12)*$H129</f>
        <v>-9.2399666541437515</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106.1147737962859</v>
      </c>
    </row>
    <row r="130" spans="2:23" s="9" customFormat="1">
      <c r="B130" s="66"/>
      <c r="E130" s="214">
        <v>43405</v>
      </c>
      <c r="F130" s="214" t="s">
        <v>185</v>
      </c>
      <c r="G130" s="215" t="s">
        <v>69</v>
      </c>
      <c r="H130" s="238">
        <f t="shared" ref="H130:H131" si="66">$C$46/12</f>
        <v>1.8083333333333335E-3</v>
      </c>
      <c r="I130" s="230">
        <f>(SUM('1.  LRAMVA Summary'!D$54:D$74)+SUM('1.  LRAMVA Summary'!D$75:D$76)*(MONTH($E130)-1)/12)*$H130</f>
        <v>14.657851653443968</v>
      </c>
      <c r="J130" s="230">
        <f>(SUM('1.  LRAMVA Summary'!E$54:E$74)+SUM('1.  LRAMVA Summary'!E$75:E$76)*(MONTH($E130)-1)/12)*$H130</f>
        <v>93.364896034401127</v>
      </c>
      <c r="K130" s="230">
        <f>(SUM('1.  LRAMVA Summary'!F$54:F$74)+SUM('1.  LRAMVA Summary'!F$75:F$76)*(MONTH($E130)-1)/12)*$H130</f>
        <v>38.926811988956636</v>
      </c>
      <c r="L130" s="230">
        <f>(SUM('1.  LRAMVA Summary'!G$54:G$74)+SUM('1.  LRAMVA Summary'!G$75:G$76)*(MONTH($E130)-1)/12)*$H130</f>
        <v>-18.777625842991014</v>
      </c>
      <c r="M130" s="230">
        <f>(SUM('1.  LRAMVA Summary'!H$54:H$74)+SUM('1.  LRAMVA Summary'!H$75:H$76)*(MONTH($E130)-1)/12)*$H130</f>
        <v>0</v>
      </c>
      <c r="N130" s="230">
        <f>(SUM('1.  LRAMVA Summary'!I$54:I$74)+SUM('1.  LRAMVA Summary'!I$75:I$76)*(MONTH($E130)-1)/12)*$H130</f>
        <v>0</v>
      </c>
      <c r="O130" s="230">
        <f>(SUM('1.  LRAMVA Summary'!J$54:J$74)+SUM('1.  LRAMVA Summary'!J$75:J$76)*(MONTH($E130)-1)/12)*$H130</f>
        <v>-10.26662961571528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117.90530421809545</v>
      </c>
    </row>
    <row r="131" spans="2:23" s="9" customFormat="1">
      <c r="B131" s="66"/>
      <c r="E131" s="214">
        <v>43435</v>
      </c>
      <c r="F131" s="214" t="s">
        <v>185</v>
      </c>
      <c r="G131" s="215" t="s">
        <v>69</v>
      </c>
      <c r="H131" s="238">
        <f t="shared" si="66"/>
        <v>1.8083333333333335E-3</v>
      </c>
      <c r="I131" s="230">
        <f>(SUM('1.  LRAMVA Summary'!D$54:D$74)+SUM('1.  LRAMVA Summary'!D$75:D$76)*(MONTH($E131)-1)/12)*$H131</f>
        <v>16.123636818788363</v>
      </c>
      <c r="J131" s="230">
        <f>(SUM('1.  LRAMVA Summary'!E$54:E$74)+SUM('1.  LRAMVA Summary'!E$75:E$76)*(MONTH($E131)-1)/12)*$H131</f>
        <v>102.70138563784124</v>
      </c>
      <c r="K131" s="230">
        <f>(SUM('1.  LRAMVA Summary'!F$54:F$74)+SUM('1.  LRAMVA Summary'!F$75:F$76)*(MONTH($E131)-1)/12)*$H131</f>
        <v>42.819493187852302</v>
      </c>
      <c r="L131" s="230">
        <f>(SUM('1.  LRAMVA Summary'!G$54:G$74)+SUM('1.  LRAMVA Summary'!G$75:G$76)*(MONTH($E131)-1)/12)*$H131</f>
        <v>-20.655388427290113</v>
      </c>
      <c r="M131" s="230">
        <f>(SUM('1.  LRAMVA Summary'!H$54:H$74)+SUM('1.  LRAMVA Summary'!H$75:H$76)*(MONTH($E131)-1)/12)*$H131</f>
        <v>0</v>
      </c>
      <c r="N131" s="230">
        <f>(SUM('1.  LRAMVA Summary'!I$54:I$74)+SUM('1.  LRAMVA Summary'!I$75:I$76)*(MONTH($E131)-1)/12)*$H131</f>
        <v>0</v>
      </c>
      <c r="O131" s="230">
        <f>(SUM('1.  LRAMVA Summary'!J$54:J$74)+SUM('1.  LRAMVA Summary'!J$75:J$76)*(MONTH($E131)-1)/12)*$H131</f>
        <v>-11.293292577286808</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129.69583463990494</v>
      </c>
    </row>
    <row r="132" spans="2:23" s="9" customFormat="1" ht="15" thickBot="1">
      <c r="B132" s="66"/>
      <c r="E132" s="216" t="s">
        <v>467</v>
      </c>
      <c r="F132" s="216"/>
      <c r="G132" s="217"/>
      <c r="H132" s="218"/>
      <c r="I132" s="219">
        <f>SUM(I119:I131)</f>
        <v>89.142704272119829</v>
      </c>
      <c r="J132" s="219">
        <f>SUM(J119:J131)</f>
        <v>567.80485390137858</v>
      </c>
      <c r="K132" s="219">
        <f t="shared" ref="K132:O132" si="67">SUM(K119:K131)</f>
        <v>236.73600821118004</v>
      </c>
      <c r="L132" s="219">
        <f t="shared" si="67"/>
        <v>-114.19738629030064</v>
      </c>
      <c r="M132" s="219">
        <f t="shared" si="67"/>
        <v>0</v>
      </c>
      <c r="N132" s="219">
        <f t="shared" si="67"/>
        <v>0</v>
      </c>
      <c r="O132" s="219">
        <f t="shared" si="67"/>
        <v>-62.437194027002093</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717.04898606737584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89.142704272119829</v>
      </c>
      <c r="J134" s="228">
        <f t="shared" ref="J134" si="69">J132+J133</f>
        <v>567.80485390137858</v>
      </c>
      <c r="K134" s="228">
        <f t="shared" ref="K134" si="70">K132+K133</f>
        <v>236.73600821118004</v>
      </c>
      <c r="L134" s="228">
        <f t="shared" ref="L134" si="71">L132+L133</f>
        <v>-114.19738629030064</v>
      </c>
      <c r="M134" s="228">
        <f t="shared" ref="M134" si="72">M132+M133</f>
        <v>0</v>
      </c>
      <c r="N134" s="228">
        <f t="shared" ref="N134" si="73">N132+N133</f>
        <v>0</v>
      </c>
      <c r="O134" s="228">
        <f t="shared" ref="O134:V134" si="74">O132+O133</f>
        <v>-62.437194027002093</v>
      </c>
      <c r="P134" s="228">
        <f t="shared" si="74"/>
        <v>0</v>
      </c>
      <c r="Q134" s="228">
        <f t="shared" si="74"/>
        <v>0</v>
      </c>
      <c r="R134" s="228">
        <f t="shared" si="74"/>
        <v>0</v>
      </c>
      <c r="S134" s="228">
        <f t="shared" si="74"/>
        <v>0</v>
      </c>
      <c r="T134" s="228">
        <f t="shared" si="74"/>
        <v>0</v>
      </c>
      <c r="U134" s="228">
        <f t="shared" si="74"/>
        <v>0</v>
      </c>
      <c r="V134" s="228">
        <f t="shared" si="74"/>
        <v>0</v>
      </c>
      <c r="W134" s="228">
        <f>W132+W133</f>
        <v>717.04898606737584</v>
      </c>
    </row>
    <row r="135" spans="2:23" s="9" customFormat="1">
      <c r="B135" s="66"/>
      <c r="E135" s="214">
        <v>43466</v>
      </c>
      <c r="F135" s="214" t="s">
        <v>186</v>
      </c>
      <c r="G135" s="215" t="s">
        <v>65</v>
      </c>
      <c r="H135" s="238">
        <f>$C$47/12</f>
        <v>2.0416666666666669E-3</v>
      </c>
      <c r="I135" s="230">
        <f>(SUM('1.  LRAMVA Summary'!D$54:D$77)+SUM('1.  LRAMVA Summary'!D$78:D$79)*(MONTH($E135)-1)/12)*$H135</f>
        <v>19.859024820795053</v>
      </c>
      <c r="J135" s="230">
        <f>(SUM('1.  LRAMVA Summary'!E$54:E$77)+SUM('1.  LRAMVA Summary'!E$78:E$79)*(MONTH($E135)-1)/12)*$H135</f>
        <v>126.49437527241443</v>
      </c>
      <c r="K135" s="230">
        <f>(SUM('1.  LRAMVA Summary'!F$54:F$77)+SUM('1.  LRAMVA Summary'!F$78:F$79)*(MONTH($E135)-1)/12)*$H135</f>
        <v>52.739551726973509</v>
      </c>
      <c r="L135" s="230">
        <f>(SUM('1.  LRAMVA Summary'!G$54:G$77)+SUM('1.  LRAMVA Summary'!G$78:G$79)*(MONTH($E135)-1)/12)*$H135</f>
        <v>-25.440654367923312</v>
      </c>
      <c r="M135" s="230">
        <f>(SUM('1.  LRAMVA Summary'!H$54:H$77)+SUM('1.  LRAMVA Summary'!H$78:H$79)*(MONTH($E135)-1)/12)*$H135</f>
        <v>0</v>
      </c>
      <c r="N135" s="230">
        <f>(SUM('1.  LRAMVA Summary'!I$54:I$77)+SUM('1.  LRAMVA Summary'!I$78:I$79)*(MONTH($E135)-1)/12)*$H135</f>
        <v>0</v>
      </c>
      <c r="O135" s="230">
        <f>(SUM('1.  LRAMVA Summary'!J$54:J$77)+SUM('1.  LRAMVA Summary'!J$78:J$79)*(MONTH($E135)-1)/12)*$H135</f>
        <v>-13.90962722129167</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159.742670230968</v>
      </c>
    </row>
    <row r="136" spans="2:23" s="9" customFormat="1">
      <c r="B136" s="66"/>
      <c r="E136" s="214">
        <v>43497</v>
      </c>
      <c r="F136" s="214" t="s">
        <v>186</v>
      </c>
      <c r="G136" s="215" t="s">
        <v>65</v>
      </c>
      <c r="H136" s="238">
        <f t="shared" ref="H136:H137" si="75">$C$47/12</f>
        <v>2.0416666666666669E-3</v>
      </c>
      <c r="I136" s="230">
        <f>(SUM('1.  LRAMVA Summary'!D$54:D$77)+SUM('1.  LRAMVA Summary'!D$78:D$79)*(MONTH($E136)-1)/12)*$H136</f>
        <v>21.701036586639745</v>
      </c>
      <c r="J136" s="230">
        <f>(SUM('1.  LRAMVA Summary'!E$54:E$77)+SUM('1.  LRAMVA Summary'!E$78:E$79)*(MONTH($E136)-1)/12)*$H136</f>
        <v>139.68612183702638</v>
      </c>
      <c r="K136" s="230">
        <f>(SUM('1.  LRAMVA Summary'!F$54:F$77)+SUM('1.  LRAMVA Summary'!F$78:F$79)*(MONTH($E136)-1)/12)*$H136</f>
        <v>58.349235807813059</v>
      </c>
      <c r="L136" s="230">
        <f>(SUM('1.  LRAMVA Summary'!G$54:G$77)+SUM('1.  LRAMVA Summary'!G$78:G$79)*(MONTH($E136)-1)/12)*$H136</f>
        <v>-25.440091798102696</v>
      </c>
      <c r="M136" s="230">
        <f>(SUM('1.  LRAMVA Summary'!H$54:H$77)+SUM('1.  LRAMVA Summary'!H$78:H$79)*(MONTH($E136)-1)/12)*$H136</f>
        <v>0</v>
      </c>
      <c r="N136" s="230">
        <f>(SUM('1.  LRAMVA Summary'!I$54:I$77)+SUM('1.  LRAMVA Summary'!I$78:I$79)*(MONTH($E136)-1)/12)*$H136</f>
        <v>0</v>
      </c>
      <c r="O136" s="230">
        <f>(SUM('1.  LRAMVA Summary'!J$54:J$77)+SUM('1.  LRAMVA Summary'!J$78:J$79)*(MONTH($E136)-1)/12)*$H136</f>
        <v>-12.839532227958335</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181.45677020541814</v>
      </c>
    </row>
    <row r="137" spans="2:23" s="9" customFormat="1">
      <c r="B137" s="66"/>
      <c r="E137" s="214">
        <v>43525</v>
      </c>
      <c r="F137" s="214" t="s">
        <v>186</v>
      </c>
      <c r="G137" s="215" t="s">
        <v>65</v>
      </c>
      <c r="H137" s="238">
        <f t="shared" si="75"/>
        <v>2.0416666666666669E-3</v>
      </c>
      <c r="I137" s="230">
        <f>(SUM('1.  LRAMVA Summary'!D$54:D$77)+SUM('1.  LRAMVA Summary'!D$78:D$79)*(MONTH($E137)-1)/12)*$H137</f>
        <v>23.543048352484437</v>
      </c>
      <c r="J137" s="230">
        <f>(SUM('1.  LRAMVA Summary'!E$54:E$77)+SUM('1.  LRAMVA Summary'!E$78:E$79)*(MONTH($E137)-1)/12)*$H137</f>
        <v>152.87786840163832</v>
      </c>
      <c r="K137" s="230">
        <f>(SUM('1.  LRAMVA Summary'!F$54:F$77)+SUM('1.  LRAMVA Summary'!F$78:F$79)*(MONTH($E137)-1)/12)*$H137</f>
        <v>63.958919888652609</v>
      </c>
      <c r="L137" s="230">
        <f>(SUM('1.  LRAMVA Summary'!G$54:G$77)+SUM('1.  LRAMVA Summary'!G$78:G$79)*(MONTH($E137)-1)/12)*$H137</f>
        <v>-25.439529228282083</v>
      </c>
      <c r="M137" s="230">
        <f>(SUM('1.  LRAMVA Summary'!H$54:H$77)+SUM('1.  LRAMVA Summary'!H$78:H$79)*(MONTH($E137)-1)/12)*$H137</f>
        <v>0</v>
      </c>
      <c r="N137" s="230">
        <f>(SUM('1.  LRAMVA Summary'!I$54:I$77)+SUM('1.  LRAMVA Summary'!I$78:I$79)*(MONTH($E137)-1)/12)*$H137</f>
        <v>0</v>
      </c>
      <c r="O137" s="230">
        <f>(SUM('1.  LRAMVA Summary'!J$54:J$77)+SUM('1.  LRAMVA Summary'!J$78:J$79)*(MONTH($E137)-1)/12)*$H137</f>
        <v>-11.769437234625002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203.1708701798683</v>
      </c>
    </row>
    <row r="138" spans="2:23" s="8" customFormat="1">
      <c r="B138" s="237"/>
      <c r="E138" s="214">
        <v>43556</v>
      </c>
      <c r="F138" s="214" t="s">
        <v>186</v>
      </c>
      <c r="G138" s="215" t="s">
        <v>66</v>
      </c>
      <c r="H138" s="238">
        <f>$C$48/12</f>
        <v>1.8166666666666667E-3</v>
      </c>
      <c r="I138" s="230">
        <f>(SUM('1.  LRAMVA Summary'!D$54:D$77)+SUM('1.  LRAMVA Summary'!D$78:D$79)*(MONTH($E138)-1)/12)*$H138</f>
        <v>22.587522880798979</v>
      </c>
      <c r="J138" s="230">
        <f>(SUM('1.  LRAMVA Summary'!E$54:E$77)+SUM('1.  LRAMVA Summary'!E$78:E$79)*(MONTH($E138)-1)/12)*$H138</f>
        <v>147.76806556180637</v>
      </c>
      <c r="K138" s="230">
        <f>(SUM('1.  LRAMVA Summary'!F$54:F$77)+SUM('1.  LRAMVA Summary'!F$78:F$79)*(MONTH($E138)-1)/12)*$H138</f>
        <v>61.901859858568535</v>
      </c>
      <c r="L138" s="230">
        <f>(SUM('1.  LRAMVA Summary'!G$54:G$77)+SUM('1.  LRAMVA Summary'!G$78:G$79)*(MONTH($E138)-1)/12)*$H138</f>
        <v>-22.635488700182041</v>
      </c>
      <c r="M138" s="230">
        <f>(SUM('1.  LRAMVA Summary'!H$54:H$77)+SUM('1.  LRAMVA Summary'!H$78:H$79)*(MONTH($E138)-1)/12)*$H138</f>
        <v>0</v>
      </c>
      <c r="N138" s="230">
        <f>(SUM('1.  LRAMVA Summary'!I$54:I$77)+SUM('1.  LRAMVA Summary'!I$78:I$79)*(MONTH($E138)-1)/12)*$H138</f>
        <v>0</v>
      </c>
      <c r="O138" s="230">
        <f>(SUM('1.  LRAMVA Summary'!J$54:J$77)+SUM('1.  LRAMVA Summary'!J$78:J$79)*(MONTH($E138)-1)/12)*$H138</f>
        <v>-9.5202310555166676</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200.1017285454752</v>
      </c>
    </row>
    <row r="139" spans="2:23" s="9" customFormat="1">
      <c r="B139" s="66"/>
      <c r="E139" s="214">
        <v>43586</v>
      </c>
      <c r="F139" s="214" t="s">
        <v>186</v>
      </c>
      <c r="G139" s="215" t="s">
        <v>66</v>
      </c>
      <c r="H139" s="238">
        <f>$C$48/12</f>
        <v>1.8166666666666667E-3</v>
      </c>
      <c r="I139" s="230">
        <f>(SUM('1.  LRAMVA Summary'!D$54:D$77)+SUM('1.  LRAMVA Summary'!D$78:D$79)*(MONTH($E139)-1)/12)*$H139</f>
        <v>24.226537431632213</v>
      </c>
      <c r="J139" s="230">
        <f>(SUM('1.  LRAMVA Summary'!E$54:E$77)+SUM('1.  LRAMVA Summary'!E$78:E$79)*(MONTH($E139)-1)/12)*$H139</f>
        <v>159.50602781113454</v>
      </c>
      <c r="K139" s="230">
        <f>(SUM('1.  LRAMVA Summary'!F$54:F$77)+SUM('1.  LRAMVA Summary'!F$78:F$79)*(MONTH($E139)-1)/12)*$H139</f>
        <v>66.893333857029845</v>
      </c>
      <c r="L139" s="230">
        <f>(SUM('1.  LRAMVA Summary'!G$54:G$77)+SUM('1.  LRAMVA Summary'!G$78:G$79)*(MONTH($E139)-1)/12)*$H139</f>
        <v>-22.634988127851866</v>
      </c>
      <c r="M139" s="230">
        <f>(SUM('1.  LRAMVA Summary'!H$54:H$77)+SUM('1.  LRAMVA Summary'!H$78:H$79)*(MONTH($E139)-1)/12)*$H139</f>
        <v>0</v>
      </c>
      <c r="N139" s="230">
        <f>(SUM('1.  LRAMVA Summary'!I$54:I$77)+SUM('1.  LRAMVA Summary'!I$78:I$79)*(MONTH($E139)-1)/12)*$H139</f>
        <v>0</v>
      </c>
      <c r="O139" s="230">
        <f>(SUM('1.  LRAMVA Summary'!J$54:J$77)+SUM('1.  LRAMVA Summary'!J$78:J$79)*(MONTH($E139)-1)/12)*$H139</f>
        <v>-8.5680648981833336</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219.42284607376138</v>
      </c>
    </row>
    <row r="140" spans="2:23" s="9" customFormat="1">
      <c r="B140" s="66"/>
      <c r="E140" s="214">
        <v>43617</v>
      </c>
      <c r="F140" s="214" t="s">
        <v>186</v>
      </c>
      <c r="G140" s="215" t="s">
        <v>66</v>
      </c>
      <c r="H140" s="238">
        <f t="shared" ref="H140" si="77">$C$48/12</f>
        <v>1.8166666666666667E-3</v>
      </c>
      <c r="I140" s="230">
        <f>(SUM('1.  LRAMVA Summary'!D$54:D$77)+SUM('1.  LRAMVA Summary'!D$78:D$79)*(MONTH($E140)-1)/12)*$H140</f>
        <v>25.865551982465448</v>
      </c>
      <c r="J140" s="230">
        <f>(SUM('1.  LRAMVA Summary'!E$54:E$77)+SUM('1.  LRAMVA Summary'!E$78:E$79)*(MONTH($E140)-1)/12)*$H140</f>
        <v>171.24399006046275</v>
      </c>
      <c r="K140" s="230">
        <f>(SUM('1.  LRAMVA Summary'!F$54:F$77)+SUM('1.  LRAMVA Summary'!F$78:F$79)*(MONTH($E140)-1)/12)*$H140</f>
        <v>71.884807855491161</v>
      </c>
      <c r="L140" s="230">
        <f>(SUM('1.  LRAMVA Summary'!G$54:G$77)+SUM('1.  LRAMVA Summary'!G$78:G$79)*(MONTH($E140)-1)/12)*$H140</f>
        <v>-22.634487555521687</v>
      </c>
      <c r="M140" s="230">
        <f>(SUM('1.  LRAMVA Summary'!H$54:H$77)+SUM('1.  LRAMVA Summary'!H$78:H$79)*(MONTH($E140)-1)/12)*$H140</f>
        <v>0</v>
      </c>
      <c r="N140" s="230">
        <f>(SUM('1.  LRAMVA Summary'!I$54:I$77)+SUM('1.  LRAMVA Summary'!I$78:I$79)*(MONTH($E140)-1)/12)*$H140</f>
        <v>0</v>
      </c>
      <c r="O140" s="230">
        <f>(SUM('1.  LRAMVA Summary'!J$54:J$77)+SUM('1.  LRAMVA Summary'!J$78:J$79)*(MONTH($E140)-1)/12)*$H140</f>
        <v>-7.6158987408499996</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238.74396360204764</v>
      </c>
    </row>
    <row r="141" spans="2:23" s="9" customFormat="1">
      <c r="B141" s="66"/>
      <c r="E141" s="214">
        <v>43647</v>
      </c>
      <c r="F141" s="214" t="s">
        <v>186</v>
      </c>
      <c r="G141" s="215" t="s">
        <v>68</v>
      </c>
      <c r="H141" s="238">
        <f>$C$49/12</f>
        <v>1.8166666666666667E-3</v>
      </c>
      <c r="I141" s="230">
        <f>(SUM('1.  LRAMVA Summary'!D$54:D$77)+SUM('1.  LRAMVA Summary'!D$78:D$79)*(MONTH($E141)-1)/12)*$H141</f>
        <v>27.504566533298682</v>
      </c>
      <c r="J141" s="230">
        <f>(SUM('1.  LRAMVA Summary'!E$54:E$77)+SUM('1.  LRAMVA Summary'!E$78:E$79)*(MONTH($E141)-1)/12)*$H141</f>
        <v>182.9819523097909</v>
      </c>
      <c r="K141" s="230">
        <f>(SUM('1.  LRAMVA Summary'!F$54:F$77)+SUM('1.  LRAMVA Summary'!F$78:F$79)*(MONTH($E141)-1)/12)*$H141</f>
        <v>76.876281853952477</v>
      </c>
      <c r="L141" s="230">
        <f>(SUM('1.  LRAMVA Summary'!G$54:G$77)+SUM('1.  LRAMVA Summary'!G$78:G$79)*(MONTH($E141)-1)/12)*$H141</f>
        <v>-22.633986983191509</v>
      </c>
      <c r="M141" s="230">
        <f>(SUM('1.  LRAMVA Summary'!H$54:H$77)+SUM('1.  LRAMVA Summary'!H$78:H$79)*(MONTH($E141)-1)/12)*$H141</f>
        <v>0</v>
      </c>
      <c r="N141" s="230">
        <f>(SUM('1.  LRAMVA Summary'!I$54:I$77)+SUM('1.  LRAMVA Summary'!I$78:I$79)*(MONTH($E141)-1)/12)*$H141</f>
        <v>0</v>
      </c>
      <c r="O141" s="230">
        <f>(SUM('1.  LRAMVA Summary'!J$54:J$77)+SUM('1.  LRAMVA Summary'!J$78:J$79)*(MONTH($E141)-1)/12)*$H141</f>
        <v>-6.6637325835166683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258.06508113033391</v>
      </c>
    </row>
    <row r="142" spans="2:23" s="9" customFormat="1">
      <c r="B142" s="66"/>
      <c r="E142" s="214">
        <v>43678</v>
      </c>
      <c r="F142" s="214" t="s">
        <v>186</v>
      </c>
      <c r="G142" s="215" t="s">
        <v>68</v>
      </c>
      <c r="H142" s="238">
        <f t="shared" ref="H142" si="78">$C$49/12</f>
        <v>1.8166666666666667E-3</v>
      </c>
      <c r="I142" s="230">
        <f>(SUM('1.  LRAMVA Summary'!D$54:D$77)+SUM('1.  LRAMVA Summary'!D$78:D$79)*(MONTH($E142)-1)/12)*$H142</f>
        <v>29.143581084131917</v>
      </c>
      <c r="J142" s="230">
        <f>(SUM('1.  LRAMVA Summary'!E$54:E$77)+SUM('1.  LRAMVA Summary'!E$78:E$79)*(MONTH($E142)-1)/12)*$H142</f>
        <v>194.71991455911913</v>
      </c>
      <c r="K142" s="230">
        <f>(SUM('1.  LRAMVA Summary'!F$54:F$77)+SUM('1.  LRAMVA Summary'!F$78:F$79)*(MONTH($E142)-1)/12)*$H142</f>
        <v>81.867755852413794</v>
      </c>
      <c r="L142" s="230">
        <f>(SUM('1.  LRAMVA Summary'!G$54:G$77)+SUM('1.  LRAMVA Summary'!G$78:G$79)*(MONTH($E142)-1)/12)*$H142</f>
        <v>-22.63348641086133</v>
      </c>
      <c r="M142" s="230">
        <f>(SUM('1.  LRAMVA Summary'!H$54:H$77)+SUM('1.  LRAMVA Summary'!H$78:H$79)*(MONTH($E142)-1)/12)*$H142</f>
        <v>0</v>
      </c>
      <c r="N142" s="230">
        <f>(SUM('1.  LRAMVA Summary'!I$54:I$77)+SUM('1.  LRAMVA Summary'!I$78:I$79)*(MONTH($E142)-1)/12)*$H142</f>
        <v>0</v>
      </c>
      <c r="O142" s="230">
        <f>(SUM('1.  LRAMVA Summary'!J$54:J$77)+SUM('1.  LRAMVA Summary'!J$78:J$79)*(MONTH($E142)-1)/12)*$H142</f>
        <v>-5.7115664261833343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277.38619865862017</v>
      </c>
    </row>
    <row r="143" spans="2:23" s="9" customFormat="1">
      <c r="B143" s="66"/>
      <c r="E143" s="214">
        <v>43709</v>
      </c>
      <c r="F143" s="214" t="s">
        <v>186</v>
      </c>
      <c r="G143" s="215" t="s">
        <v>68</v>
      </c>
      <c r="H143" s="238">
        <f>$C$49/12</f>
        <v>1.8166666666666667E-3</v>
      </c>
      <c r="I143" s="230">
        <f>(SUM('1.  LRAMVA Summary'!D$54:D$77)+SUM('1.  LRAMVA Summary'!D$78:D$79)*(MONTH($E143)-1)/12)*$H143</f>
        <v>30.782595634965151</v>
      </c>
      <c r="J143" s="230">
        <f>(SUM('1.  LRAMVA Summary'!E$54:E$77)+SUM('1.  LRAMVA Summary'!E$78:E$79)*(MONTH($E143)-1)/12)*$H143</f>
        <v>206.45787680844728</v>
      </c>
      <c r="K143" s="230">
        <f>(SUM('1.  LRAMVA Summary'!F$54:F$77)+SUM('1.  LRAMVA Summary'!F$78:F$79)*(MONTH($E143)-1)/12)*$H143</f>
        <v>86.85922985087511</v>
      </c>
      <c r="L143" s="230">
        <f>(SUM('1.  LRAMVA Summary'!G$54:G$77)+SUM('1.  LRAMVA Summary'!G$78:G$79)*(MONTH($E143)-1)/12)*$H143</f>
        <v>-22.632985838531152</v>
      </c>
      <c r="M143" s="230">
        <f>(SUM('1.  LRAMVA Summary'!H$54:H$77)+SUM('1.  LRAMVA Summary'!H$78:H$79)*(MONTH($E143)-1)/12)*$H143</f>
        <v>0</v>
      </c>
      <c r="N143" s="230">
        <f>(SUM('1.  LRAMVA Summary'!I$54:I$77)+SUM('1.  LRAMVA Summary'!I$78:I$79)*(MONTH($E143)-1)/12)*$H143</f>
        <v>0</v>
      </c>
      <c r="O143" s="230">
        <f>(SUM('1.  LRAMVA Summary'!J$54:J$77)+SUM('1.  LRAMVA Summary'!J$78:J$79)*(MONTH($E143)-1)/12)*$H143</f>
        <v>-4.7594002688499994</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296.70731618690638</v>
      </c>
    </row>
    <row r="144" spans="2:23" s="9" customFormat="1">
      <c r="B144" s="66"/>
      <c r="E144" s="214">
        <v>43739</v>
      </c>
      <c r="F144" s="214" t="s">
        <v>186</v>
      </c>
      <c r="G144" s="215" t="s">
        <v>69</v>
      </c>
      <c r="H144" s="238">
        <f>$C$50/12</f>
        <v>1.8166666666666667E-3</v>
      </c>
      <c r="I144" s="230">
        <f>(SUM('1.  LRAMVA Summary'!D$54:D$77)+SUM('1.  LRAMVA Summary'!D$78:D$79)*(MONTH($E144)-1)/12)*$H144</f>
        <v>32.421610185798386</v>
      </c>
      <c r="J144" s="230">
        <f>(SUM('1.  LRAMVA Summary'!E$54:E$77)+SUM('1.  LRAMVA Summary'!E$78:E$79)*(MONTH($E144)-1)/12)*$H144</f>
        <v>218.19583905777549</v>
      </c>
      <c r="K144" s="230">
        <f>(SUM('1.  LRAMVA Summary'!F$54:F$77)+SUM('1.  LRAMVA Summary'!F$78:F$79)*(MONTH($E144)-1)/12)*$H144</f>
        <v>91.850703849336426</v>
      </c>
      <c r="L144" s="230">
        <f>(SUM('1.  LRAMVA Summary'!G$54:G$77)+SUM('1.  LRAMVA Summary'!G$78:G$79)*(MONTH($E144)-1)/12)*$H144</f>
        <v>-22.632485266200973</v>
      </c>
      <c r="M144" s="230">
        <f>(SUM('1.  LRAMVA Summary'!H$54:H$77)+SUM('1.  LRAMVA Summary'!H$78:H$79)*(MONTH($E144)-1)/12)*$H144</f>
        <v>0</v>
      </c>
      <c r="N144" s="230">
        <f>(SUM('1.  LRAMVA Summary'!I$54:I$77)+SUM('1.  LRAMVA Summary'!I$78:I$79)*(MONTH($E144)-1)/12)*$H144</f>
        <v>0</v>
      </c>
      <c r="O144" s="230">
        <f>(SUM('1.  LRAMVA Summary'!J$54:J$77)+SUM('1.  LRAMVA Summary'!J$78:J$79)*(MONTH($E144)-1)/12)*$H144</f>
        <v>-3.8072341115166659</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316.0284337151927</v>
      </c>
    </row>
    <row r="145" spans="2:23" s="9" customFormat="1">
      <c r="B145" s="66"/>
      <c r="E145" s="214">
        <v>43770</v>
      </c>
      <c r="F145" s="214" t="s">
        <v>186</v>
      </c>
      <c r="G145" s="215" t="s">
        <v>69</v>
      </c>
      <c r="H145" s="238">
        <f t="shared" ref="H145:H146" si="79">$C$50/12</f>
        <v>1.8166666666666667E-3</v>
      </c>
      <c r="I145" s="230">
        <f>(SUM('1.  LRAMVA Summary'!D$54:D$77)+SUM('1.  LRAMVA Summary'!D$78:D$79)*(MONTH($E145)-1)/12)*$H145</f>
        <v>34.060624736631624</v>
      </c>
      <c r="J145" s="230">
        <f>(SUM('1.  LRAMVA Summary'!E$54:E$77)+SUM('1.  LRAMVA Summary'!E$78:E$79)*(MONTH($E145)-1)/12)*$H145</f>
        <v>229.93380130710366</v>
      </c>
      <c r="K145" s="230">
        <f>(SUM('1.  LRAMVA Summary'!F$54:F$77)+SUM('1.  LRAMVA Summary'!F$78:F$79)*(MONTH($E145)-1)/12)*$H145</f>
        <v>96.842177847797743</v>
      </c>
      <c r="L145" s="230">
        <f>(SUM('1.  LRAMVA Summary'!G$54:G$77)+SUM('1.  LRAMVA Summary'!G$78:G$79)*(MONTH($E145)-1)/12)*$H145</f>
        <v>-22.631984693870798</v>
      </c>
      <c r="M145" s="230">
        <f>(SUM('1.  LRAMVA Summary'!H$54:H$77)+SUM('1.  LRAMVA Summary'!H$78:H$79)*(MONTH($E145)-1)/12)*$H145</f>
        <v>0</v>
      </c>
      <c r="N145" s="230">
        <f>(SUM('1.  LRAMVA Summary'!I$54:I$77)+SUM('1.  LRAMVA Summary'!I$78:I$79)*(MONTH($E145)-1)/12)*$H145</f>
        <v>0</v>
      </c>
      <c r="O145" s="230">
        <f>(SUM('1.  LRAMVA Summary'!J$54:J$77)+SUM('1.  LRAMVA Summary'!J$78:J$79)*(MONTH($E145)-1)/12)*$H145</f>
        <v>-2.8550679541833324</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335.34955124347897</v>
      </c>
    </row>
    <row r="146" spans="2:23" s="9" customFormat="1">
      <c r="B146" s="66"/>
      <c r="E146" s="214">
        <v>43800</v>
      </c>
      <c r="F146" s="214" t="s">
        <v>186</v>
      </c>
      <c r="G146" s="215" t="s">
        <v>69</v>
      </c>
      <c r="H146" s="238">
        <f t="shared" si="79"/>
        <v>1.8166666666666667E-3</v>
      </c>
      <c r="I146" s="230">
        <f>(SUM('1.  LRAMVA Summary'!D$54:D$77)+SUM('1.  LRAMVA Summary'!D$78:D$79)*(MONTH($E146)-1)/12)*$H146</f>
        <v>35.699639287464862</v>
      </c>
      <c r="J146" s="230">
        <f>(SUM('1.  LRAMVA Summary'!E$54:E$77)+SUM('1.  LRAMVA Summary'!E$78:E$79)*(MONTH($E146)-1)/12)*$H146</f>
        <v>241.67176355643181</v>
      </c>
      <c r="K146" s="230">
        <f>(SUM('1.  LRAMVA Summary'!F$54:F$77)+SUM('1.  LRAMVA Summary'!F$78:F$79)*(MONTH($E146)-1)/12)*$H146</f>
        <v>101.83365184625906</v>
      </c>
      <c r="L146" s="230">
        <f>(SUM('1.  LRAMVA Summary'!G$54:G$77)+SUM('1.  LRAMVA Summary'!G$78:G$79)*(MONTH($E146)-1)/12)*$H146</f>
        <v>-22.63148412154062</v>
      </c>
      <c r="M146" s="230">
        <f>(SUM('1.  LRAMVA Summary'!H$54:H$77)+SUM('1.  LRAMVA Summary'!H$78:H$79)*(MONTH($E146)-1)/12)*$H146</f>
        <v>0</v>
      </c>
      <c r="N146" s="230">
        <f>(SUM('1.  LRAMVA Summary'!I$54:I$77)+SUM('1.  LRAMVA Summary'!I$78:I$79)*(MONTH($E146)-1)/12)*$H146</f>
        <v>0</v>
      </c>
      <c r="O146" s="230">
        <f>(SUM('1.  LRAMVA Summary'!J$54:J$77)+SUM('1.  LRAMVA Summary'!J$78:J$79)*(MONTH($E146)-1)/12)*$H146</f>
        <v>-1.9029017968499984</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354.67066877176512</v>
      </c>
    </row>
    <row r="147" spans="2:23" s="9" customFormat="1" ht="15" thickBot="1">
      <c r="B147" s="66"/>
      <c r="E147" s="216" t="s">
        <v>468</v>
      </c>
      <c r="F147" s="216"/>
      <c r="G147" s="217"/>
      <c r="H147" s="218"/>
      <c r="I147" s="219">
        <f>SUM(I134:I146)</f>
        <v>416.53804378922632</v>
      </c>
      <c r="J147" s="219">
        <f>SUM(J134:J146)</f>
        <v>2739.3424504445302</v>
      </c>
      <c r="K147" s="219">
        <f t="shared" ref="K147:O147" si="80">SUM(K134:K146)</f>
        <v>1148.5935183063432</v>
      </c>
      <c r="L147" s="219">
        <f t="shared" si="80"/>
        <v>-394.21903938236068</v>
      </c>
      <c r="M147" s="219">
        <f t="shared" si="80"/>
        <v>0</v>
      </c>
      <c r="N147" s="219">
        <f t="shared" si="80"/>
        <v>0</v>
      </c>
      <c r="O147" s="219">
        <f t="shared" si="80"/>
        <v>-152.35988854652709</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3757.8950846112116</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416.53804378922632</v>
      </c>
      <c r="J149" s="228">
        <f t="shared" ref="J149" si="82">J147+J148</f>
        <v>2739.3424504445302</v>
      </c>
      <c r="K149" s="228">
        <f t="shared" ref="K149" si="83">K147+K148</f>
        <v>1148.5935183063432</v>
      </c>
      <c r="L149" s="228">
        <f t="shared" ref="L149" si="84">L147+L148</f>
        <v>-394.21903938236068</v>
      </c>
      <c r="M149" s="228">
        <f t="shared" ref="M149" si="85">M147+M148</f>
        <v>0</v>
      </c>
      <c r="N149" s="228">
        <f t="shared" ref="N149" si="86">N147+N148</f>
        <v>0</v>
      </c>
      <c r="O149" s="228">
        <f t="shared" ref="O149:V149" si="87">O147+O148</f>
        <v>-152.35988854652709</v>
      </c>
      <c r="P149" s="228">
        <f t="shared" si="87"/>
        <v>0</v>
      </c>
      <c r="Q149" s="228">
        <f t="shared" si="87"/>
        <v>0</v>
      </c>
      <c r="R149" s="228">
        <f t="shared" si="87"/>
        <v>0</v>
      </c>
      <c r="S149" s="228">
        <f t="shared" si="87"/>
        <v>0</v>
      </c>
      <c r="T149" s="228">
        <f t="shared" si="87"/>
        <v>0</v>
      </c>
      <c r="U149" s="228">
        <f t="shared" si="87"/>
        <v>0</v>
      </c>
      <c r="V149" s="228">
        <f t="shared" si="87"/>
        <v>0</v>
      </c>
      <c r="W149" s="228">
        <f>W147+W148</f>
        <v>3757.8950846112116</v>
      </c>
    </row>
    <row r="150" spans="2:23" s="9" customFormat="1">
      <c r="B150" s="66"/>
      <c r="E150" s="214">
        <v>43831</v>
      </c>
      <c r="F150" s="214" t="s">
        <v>187</v>
      </c>
      <c r="G150" s="215" t="s">
        <v>65</v>
      </c>
      <c r="H150" s="238">
        <f>$C$51/12</f>
        <v>1.8166666666666667E-3</v>
      </c>
      <c r="I150" s="230">
        <f>(SUM('1.  LRAMVA Summary'!D$54:D$80)+SUM('1.  LRAMVA Summary'!D$81:D$82)*(MONTH($E150)-1)/12)*$H150</f>
        <v>37.338653838298093</v>
      </c>
      <c r="J150" s="230">
        <f>(SUM('1.  LRAMVA Summary'!E$54:E$80)+SUM('1.  LRAMVA Summary'!E$81:E$82)*(MONTH($E150)-1)/12)*$H150</f>
        <v>253.40972580576005</v>
      </c>
      <c r="K150" s="230">
        <f>(SUM('1.  LRAMVA Summary'!F$54:F$80)+SUM('1.  LRAMVA Summary'!F$81:F$82)*(MONTH($E150)-1)/12)*$H150</f>
        <v>106.82512584472038</v>
      </c>
      <c r="L150" s="230">
        <f>(SUM('1.  LRAMVA Summary'!G$54:G$80)+SUM('1.  LRAMVA Summary'!G$81:G$82)*(MONTH($E150)-1)/12)*$H150</f>
        <v>-22.630983549210441</v>
      </c>
      <c r="M150" s="230">
        <f>(SUM('1.  LRAMVA Summary'!H$54:H$80)+SUM('1.  LRAMVA Summary'!H$81:H$82)*(MONTH($E150)-1)/12)*$H150</f>
        <v>0</v>
      </c>
      <c r="N150" s="230">
        <f>(SUM('1.  LRAMVA Summary'!I$54:I$80)+SUM('1.  LRAMVA Summary'!I$81:I$82)*(MONTH($E150)-1)/12)*$H150</f>
        <v>0</v>
      </c>
      <c r="O150" s="230">
        <f>(SUM('1.  LRAMVA Summary'!J$54:J$80)+SUM('1.  LRAMVA Summary'!J$81:J$82)*(MONTH($E150)-1)/12)*$H150</f>
        <v>-0.9507356395166664</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373.99178630005144</v>
      </c>
    </row>
    <row r="151" spans="2:23" s="9" customFormat="1">
      <c r="B151" s="66"/>
      <c r="E151" s="214">
        <v>43862</v>
      </c>
      <c r="F151" s="214" t="s">
        <v>187</v>
      </c>
      <c r="G151" s="215" t="s">
        <v>65</v>
      </c>
      <c r="H151" s="238">
        <f t="shared" ref="H151:H152" si="88">$C$51/12</f>
        <v>1.8166666666666667E-3</v>
      </c>
      <c r="I151" s="230">
        <f>(SUM('1.  LRAMVA Summary'!D$54:D$80)+SUM('1.  LRAMVA Summary'!D$81:D$82)*(MONTH($E151)-1)/12)*$H151</f>
        <v>37.338653838298093</v>
      </c>
      <c r="J151" s="230">
        <f>(SUM('1.  LRAMVA Summary'!E$54:E$80)+SUM('1.  LRAMVA Summary'!E$81:E$82)*(MONTH($E151)-1)/12)*$H151</f>
        <v>253.40972580576005</v>
      </c>
      <c r="K151" s="230">
        <f>(SUM('1.  LRAMVA Summary'!F$54:F$80)+SUM('1.  LRAMVA Summary'!F$81:F$82)*(MONTH($E151)-1)/12)*$H151</f>
        <v>106.82512584472038</v>
      </c>
      <c r="L151" s="230">
        <f>(SUM('1.  LRAMVA Summary'!G$54:G$80)+SUM('1.  LRAMVA Summary'!G$81:G$82)*(MONTH($E151)-1)/12)*$H151</f>
        <v>-22.630983549210441</v>
      </c>
      <c r="M151" s="230">
        <f>(SUM('1.  LRAMVA Summary'!H$54:H$80)+SUM('1.  LRAMVA Summary'!H$81:H$82)*(MONTH($E151)-1)/12)*$H151</f>
        <v>0</v>
      </c>
      <c r="N151" s="230">
        <f>(SUM('1.  LRAMVA Summary'!I$54:I$80)+SUM('1.  LRAMVA Summary'!I$81:I$82)*(MONTH($E151)-1)/12)*$H151</f>
        <v>0</v>
      </c>
      <c r="O151" s="230">
        <f>(SUM('1.  LRAMVA Summary'!J$54:J$80)+SUM('1.  LRAMVA Summary'!J$81:J$82)*(MONTH($E151)-1)/12)*$H151</f>
        <v>-0.9507356395166664</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373.99178630005144</v>
      </c>
    </row>
    <row r="152" spans="2:23" s="9" customFormat="1">
      <c r="B152" s="66"/>
      <c r="E152" s="214">
        <v>43891</v>
      </c>
      <c r="F152" s="214" t="s">
        <v>187</v>
      </c>
      <c r="G152" s="215" t="s">
        <v>65</v>
      </c>
      <c r="H152" s="238">
        <f t="shared" si="88"/>
        <v>1.8166666666666667E-3</v>
      </c>
      <c r="I152" s="230">
        <f>(SUM('1.  LRAMVA Summary'!D$54:D$80)+SUM('1.  LRAMVA Summary'!D$81:D$82)*(MONTH($E152)-1)/12)*$H152</f>
        <v>37.338653838298093</v>
      </c>
      <c r="J152" s="230">
        <f>(SUM('1.  LRAMVA Summary'!E$54:E$80)+SUM('1.  LRAMVA Summary'!E$81:E$82)*(MONTH($E152)-1)/12)*$H152</f>
        <v>253.40972580576005</v>
      </c>
      <c r="K152" s="230">
        <f>(SUM('1.  LRAMVA Summary'!F$54:F$80)+SUM('1.  LRAMVA Summary'!F$81:F$82)*(MONTH($E152)-1)/12)*$H152</f>
        <v>106.82512584472038</v>
      </c>
      <c r="L152" s="230">
        <f>(SUM('1.  LRAMVA Summary'!G$54:G$80)+SUM('1.  LRAMVA Summary'!G$81:G$82)*(MONTH($E152)-1)/12)*$H152</f>
        <v>-22.630983549210441</v>
      </c>
      <c r="M152" s="230">
        <f>(SUM('1.  LRAMVA Summary'!H$54:H$80)+SUM('1.  LRAMVA Summary'!H$81:H$82)*(MONTH($E152)-1)/12)*$H152</f>
        <v>0</v>
      </c>
      <c r="N152" s="230">
        <f>(SUM('1.  LRAMVA Summary'!I$54:I$80)+SUM('1.  LRAMVA Summary'!I$81:I$82)*(MONTH($E152)-1)/12)*$H152</f>
        <v>0</v>
      </c>
      <c r="O152" s="230">
        <f>(SUM('1.  LRAMVA Summary'!J$54:J$80)+SUM('1.  LRAMVA Summary'!J$81:J$82)*(MONTH($E152)-1)/12)*$H152</f>
        <v>-0.9507356395166664</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373.99178630005144</v>
      </c>
    </row>
    <row r="153" spans="2:23" s="9" customFormat="1">
      <c r="B153" s="66"/>
      <c r="E153" s="214">
        <v>43922</v>
      </c>
      <c r="F153" s="214" t="s">
        <v>187</v>
      </c>
      <c r="G153" s="215" t="s">
        <v>66</v>
      </c>
      <c r="H153" s="238">
        <f>$C$52/12</f>
        <v>1.8166666666666667E-3</v>
      </c>
      <c r="I153" s="230">
        <f>(SUM('1.  LRAMVA Summary'!D$54:D$80)+SUM('1.  LRAMVA Summary'!D$81:D$82)*(MONTH($E153)-1)/12)*$H153</f>
        <v>37.338653838298093</v>
      </c>
      <c r="J153" s="230">
        <f>(SUM('1.  LRAMVA Summary'!E$54:E$80)+SUM('1.  LRAMVA Summary'!E$81:E$82)*(MONTH($E153)-1)/12)*$H153</f>
        <v>253.40972580576005</v>
      </c>
      <c r="K153" s="230">
        <f>(SUM('1.  LRAMVA Summary'!F$54:F$80)+SUM('1.  LRAMVA Summary'!F$81:F$82)*(MONTH($E153)-1)/12)*$H153</f>
        <v>106.82512584472038</v>
      </c>
      <c r="L153" s="230">
        <f>(SUM('1.  LRAMVA Summary'!G$54:G$80)+SUM('1.  LRAMVA Summary'!G$81:G$82)*(MONTH($E153)-1)/12)*$H153</f>
        <v>-22.630983549210441</v>
      </c>
      <c r="M153" s="230">
        <f>(SUM('1.  LRAMVA Summary'!H$54:H$80)+SUM('1.  LRAMVA Summary'!H$81:H$82)*(MONTH($E153)-1)/12)*$H153</f>
        <v>0</v>
      </c>
      <c r="N153" s="230">
        <f>(SUM('1.  LRAMVA Summary'!I$54:I$80)+SUM('1.  LRAMVA Summary'!I$81:I$82)*(MONTH($E153)-1)/12)*$H153</f>
        <v>0</v>
      </c>
      <c r="O153" s="230">
        <f>(SUM('1.  LRAMVA Summary'!J$54:J$80)+SUM('1.  LRAMVA Summary'!J$81:J$82)*(MONTH($E153)-1)/12)*$H153</f>
        <v>-0.9507356395166664</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373.99178630005144</v>
      </c>
    </row>
    <row r="154" spans="2:23" s="9" customFormat="1">
      <c r="B154" s="66"/>
      <c r="E154" s="214">
        <v>43952</v>
      </c>
      <c r="F154" s="214" t="s">
        <v>187</v>
      </c>
      <c r="G154" s="215" t="s">
        <v>66</v>
      </c>
      <c r="H154" s="238">
        <f t="shared" ref="H154:H155" si="90">$C$52/12</f>
        <v>1.8166666666666667E-3</v>
      </c>
      <c r="I154" s="230">
        <f>(SUM('1.  LRAMVA Summary'!D$54:D$80)+SUM('1.  LRAMVA Summary'!D$81:D$82)*(MONTH($E154)-1)/12)*$H154</f>
        <v>37.338653838298093</v>
      </c>
      <c r="J154" s="230">
        <f>(SUM('1.  LRAMVA Summary'!E$54:E$80)+SUM('1.  LRAMVA Summary'!E$81:E$82)*(MONTH($E154)-1)/12)*$H154</f>
        <v>253.40972580576005</v>
      </c>
      <c r="K154" s="230">
        <f>(SUM('1.  LRAMVA Summary'!F$54:F$80)+SUM('1.  LRAMVA Summary'!F$81:F$82)*(MONTH($E154)-1)/12)*$H154</f>
        <v>106.82512584472038</v>
      </c>
      <c r="L154" s="230">
        <f>(SUM('1.  LRAMVA Summary'!G$54:G$80)+SUM('1.  LRAMVA Summary'!G$81:G$82)*(MONTH($E154)-1)/12)*$H154</f>
        <v>-22.630983549210441</v>
      </c>
      <c r="M154" s="230">
        <f>(SUM('1.  LRAMVA Summary'!H$54:H$80)+SUM('1.  LRAMVA Summary'!H$81:H$82)*(MONTH($E154)-1)/12)*$H154</f>
        <v>0</v>
      </c>
      <c r="N154" s="230">
        <f>(SUM('1.  LRAMVA Summary'!I$54:I$80)+SUM('1.  LRAMVA Summary'!I$81:I$82)*(MONTH($E154)-1)/12)*$H154</f>
        <v>0</v>
      </c>
      <c r="O154" s="230">
        <f>(SUM('1.  LRAMVA Summary'!J$54:J$80)+SUM('1.  LRAMVA Summary'!J$81:J$82)*(MONTH($E154)-1)/12)*$H154</f>
        <v>-0.9507356395166664</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373.99178630005144</v>
      </c>
    </row>
    <row r="155" spans="2:23" s="9" customFormat="1">
      <c r="B155" s="66"/>
      <c r="E155" s="214">
        <v>43983</v>
      </c>
      <c r="F155" s="214" t="s">
        <v>187</v>
      </c>
      <c r="G155" s="215" t="s">
        <v>66</v>
      </c>
      <c r="H155" s="238">
        <f t="shared" si="90"/>
        <v>1.8166666666666667E-3</v>
      </c>
      <c r="I155" s="230">
        <f>(SUM('1.  LRAMVA Summary'!D$54:D$80)+SUM('1.  LRAMVA Summary'!D$81:D$82)*(MONTH($E155)-1)/12)*$H155</f>
        <v>37.338653838298093</v>
      </c>
      <c r="J155" s="230">
        <f>(SUM('1.  LRAMVA Summary'!E$54:E$80)+SUM('1.  LRAMVA Summary'!E$81:E$82)*(MONTH($E155)-1)/12)*$H155</f>
        <v>253.40972580576005</v>
      </c>
      <c r="K155" s="230">
        <f>(SUM('1.  LRAMVA Summary'!F$54:F$80)+SUM('1.  LRAMVA Summary'!F$81:F$82)*(MONTH($E155)-1)/12)*$H155</f>
        <v>106.82512584472038</v>
      </c>
      <c r="L155" s="230">
        <f>(SUM('1.  LRAMVA Summary'!G$54:G$80)+SUM('1.  LRAMVA Summary'!G$81:G$82)*(MONTH($E155)-1)/12)*$H155</f>
        <v>-22.630983549210441</v>
      </c>
      <c r="M155" s="230">
        <f>(SUM('1.  LRAMVA Summary'!H$54:H$80)+SUM('1.  LRAMVA Summary'!H$81:H$82)*(MONTH($E155)-1)/12)*$H155</f>
        <v>0</v>
      </c>
      <c r="N155" s="230">
        <f>(SUM('1.  LRAMVA Summary'!I$54:I$80)+SUM('1.  LRAMVA Summary'!I$81:I$82)*(MONTH($E155)-1)/12)*$H155</f>
        <v>0</v>
      </c>
      <c r="O155" s="230">
        <f>(SUM('1.  LRAMVA Summary'!J$54:J$80)+SUM('1.  LRAMVA Summary'!J$81:J$82)*(MONTH($E155)-1)/12)*$H155</f>
        <v>-0.9507356395166664</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373.99178630005144</v>
      </c>
    </row>
    <row r="156" spans="2:23" s="9" customFormat="1">
      <c r="B156" s="66"/>
      <c r="E156" s="214">
        <v>44013</v>
      </c>
      <c r="F156" s="214" t="s">
        <v>187</v>
      </c>
      <c r="G156" s="215" t="s">
        <v>68</v>
      </c>
      <c r="H156" s="238">
        <f>$C$53/12</f>
        <v>1.8166666666666667E-3</v>
      </c>
      <c r="I156" s="230">
        <f>(SUM('1.  LRAMVA Summary'!D$54:D$80)+SUM('1.  LRAMVA Summary'!D$81:D$82)*(MONTH($E156)-1)/12)*$H156</f>
        <v>37.338653838298093</v>
      </c>
      <c r="J156" s="230">
        <f>(SUM('1.  LRAMVA Summary'!E$54:E$80)+SUM('1.  LRAMVA Summary'!E$81:E$82)*(MONTH($E156)-1)/12)*$H156</f>
        <v>253.40972580576005</v>
      </c>
      <c r="K156" s="230">
        <f>(SUM('1.  LRAMVA Summary'!F$54:F$80)+SUM('1.  LRAMVA Summary'!F$81:F$82)*(MONTH($E156)-1)/12)*$H156</f>
        <v>106.82512584472038</v>
      </c>
      <c r="L156" s="230">
        <f>(SUM('1.  LRAMVA Summary'!G$54:G$80)+SUM('1.  LRAMVA Summary'!G$81:G$82)*(MONTH($E156)-1)/12)*$H156</f>
        <v>-22.630983549210441</v>
      </c>
      <c r="M156" s="230">
        <f>(SUM('1.  LRAMVA Summary'!H$54:H$80)+SUM('1.  LRAMVA Summary'!H$81:H$82)*(MONTH($E156)-1)/12)*$H156</f>
        <v>0</v>
      </c>
      <c r="N156" s="230">
        <f>(SUM('1.  LRAMVA Summary'!I$54:I$80)+SUM('1.  LRAMVA Summary'!I$81:I$82)*(MONTH($E156)-1)/12)*$H156</f>
        <v>0</v>
      </c>
      <c r="O156" s="230">
        <f>(SUM('1.  LRAMVA Summary'!J$54:J$80)+SUM('1.  LRAMVA Summary'!J$81:J$82)*(MONTH($E156)-1)/12)*$H156</f>
        <v>-0.9507356395166664</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373.99178630005144</v>
      </c>
    </row>
    <row r="157" spans="2:23" s="9" customFormat="1">
      <c r="B157" s="66"/>
      <c r="E157" s="214">
        <v>44044</v>
      </c>
      <c r="F157" s="214" t="s">
        <v>187</v>
      </c>
      <c r="G157" s="215" t="s">
        <v>68</v>
      </c>
      <c r="H157" s="238">
        <f t="shared" ref="H157:H158" si="91">$C$53/12</f>
        <v>1.8166666666666667E-3</v>
      </c>
      <c r="I157" s="230">
        <f>(SUM('1.  LRAMVA Summary'!D$54:D$80)+SUM('1.  LRAMVA Summary'!D$81:D$82)*(MONTH($E157)-1)/12)*$H157</f>
        <v>37.338653838298093</v>
      </c>
      <c r="J157" s="230">
        <f>(SUM('1.  LRAMVA Summary'!E$54:E$80)+SUM('1.  LRAMVA Summary'!E$81:E$82)*(MONTH($E157)-1)/12)*$H157</f>
        <v>253.40972580576005</v>
      </c>
      <c r="K157" s="230">
        <f>(SUM('1.  LRAMVA Summary'!F$54:F$80)+SUM('1.  LRAMVA Summary'!F$81:F$82)*(MONTH($E157)-1)/12)*$H157</f>
        <v>106.82512584472038</v>
      </c>
      <c r="L157" s="230">
        <f>(SUM('1.  LRAMVA Summary'!G$54:G$80)+SUM('1.  LRAMVA Summary'!G$81:G$82)*(MONTH($E157)-1)/12)*$H157</f>
        <v>-22.630983549210441</v>
      </c>
      <c r="M157" s="230">
        <f>(SUM('1.  LRAMVA Summary'!H$54:H$80)+SUM('1.  LRAMVA Summary'!H$81:H$82)*(MONTH($E157)-1)/12)*$H157</f>
        <v>0</v>
      </c>
      <c r="N157" s="230">
        <f>(SUM('1.  LRAMVA Summary'!I$54:I$80)+SUM('1.  LRAMVA Summary'!I$81:I$82)*(MONTH($E157)-1)/12)*$H157</f>
        <v>0</v>
      </c>
      <c r="O157" s="230">
        <f>(SUM('1.  LRAMVA Summary'!J$54:J$80)+SUM('1.  LRAMVA Summary'!J$81:J$82)*(MONTH($E157)-1)/12)*$H157</f>
        <v>-0.9507356395166664</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373.99178630005144</v>
      </c>
    </row>
    <row r="158" spans="2:23" s="9" customFormat="1">
      <c r="B158" s="66"/>
      <c r="E158" s="214">
        <v>44075</v>
      </c>
      <c r="F158" s="214" t="s">
        <v>187</v>
      </c>
      <c r="G158" s="215" t="s">
        <v>68</v>
      </c>
      <c r="H158" s="238">
        <f t="shared" si="91"/>
        <v>1.8166666666666667E-3</v>
      </c>
      <c r="I158" s="230">
        <f>(SUM('1.  LRAMVA Summary'!D$54:D$80)+SUM('1.  LRAMVA Summary'!D$81:D$82)*(MONTH($E158)-1)/12)*$H158</f>
        <v>37.338653838298093</v>
      </c>
      <c r="J158" s="230">
        <f>(SUM('1.  LRAMVA Summary'!E$54:E$80)+SUM('1.  LRAMVA Summary'!E$81:E$82)*(MONTH($E158)-1)/12)*$H158</f>
        <v>253.40972580576005</v>
      </c>
      <c r="K158" s="230">
        <f>(SUM('1.  LRAMVA Summary'!F$54:F$80)+SUM('1.  LRAMVA Summary'!F$81:F$82)*(MONTH($E158)-1)/12)*$H158</f>
        <v>106.82512584472038</v>
      </c>
      <c r="L158" s="230">
        <f>(SUM('1.  LRAMVA Summary'!G$54:G$80)+SUM('1.  LRAMVA Summary'!G$81:G$82)*(MONTH($E158)-1)/12)*$H158</f>
        <v>-22.630983549210441</v>
      </c>
      <c r="M158" s="230">
        <f>(SUM('1.  LRAMVA Summary'!H$54:H$80)+SUM('1.  LRAMVA Summary'!H$81:H$82)*(MONTH($E158)-1)/12)*$H158</f>
        <v>0</v>
      </c>
      <c r="N158" s="230">
        <f>(SUM('1.  LRAMVA Summary'!I$54:I$80)+SUM('1.  LRAMVA Summary'!I$81:I$82)*(MONTH($E158)-1)/12)*$H158</f>
        <v>0</v>
      </c>
      <c r="O158" s="230">
        <f>(SUM('1.  LRAMVA Summary'!J$54:J$80)+SUM('1.  LRAMVA Summary'!J$81:J$82)*(MONTH($E158)-1)/12)*$H158</f>
        <v>-0.9507356395166664</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373.99178630005144</v>
      </c>
    </row>
    <row r="159" spans="2:23" s="9" customFormat="1">
      <c r="B159" s="66"/>
      <c r="E159" s="214">
        <v>44105</v>
      </c>
      <c r="F159" s="214" t="s">
        <v>187</v>
      </c>
      <c r="G159" s="215" t="s">
        <v>69</v>
      </c>
      <c r="H159" s="238">
        <f>$C$54/12</f>
        <v>1.8166666666666667E-3</v>
      </c>
      <c r="I159" s="230">
        <f>(SUM('1.  LRAMVA Summary'!D$54:D$80)+SUM('1.  LRAMVA Summary'!D$81:D$82)*(MONTH($E159)-1)/12)*$H159</f>
        <v>37.338653838298093</v>
      </c>
      <c r="J159" s="230">
        <f>(SUM('1.  LRAMVA Summary'!E$54:E$80)+SUM('1.  LRAMVA Summary'!E$81:E$82)*(MONTH($E159)-1)/12)*$H159</f>
        <v>253.40972580576005</v>
      </c>
      <c r="K159" s="230">
        <f>(SUM('1.  LRAMVA Summary'!F$54:F$80)+SUM('1.  LRAMVA Summary'!F$81:F$82)*(MONTH($E159)-1)/12)*$H159</f>
        <v>106.82512584472038</v>
      </c>
      <c r="L159" s="230">
        <f>(SUM('1.  LRAMVA Summary'!G$54:G$80)+SUM('1.  LRAMVA Summary'!G$81:G$82)*(MONTH($E159)-1)/12)*$H159</f>
        <v>-22.630983549210441</v>
      </c>
      <c r="M159" s="230">
        <f>(SUM('1.  LRAMVA Summary'!H$54:H$80)+SUM('1.  LRAMVA Summary'!H$81:H$82)*(MONTH($E159)-1)/12)*$H159</f>
        <v>0</v>
      </c>
      <c r="N159" s="230">
        <f>(SUM('1.  LRAMVA Summary'!I$54:I$80)+SUM('1.  LRAMVA Summary'!I$81:I$82)*(MONTH($E159)-1)/12)*$H159</f>
        <v>0</v>
      </c>
      <c r="O159" s="230">
        <f>(SUM('1.  LRAMVA Summary'!J$54:J$80)+SUM('1.  LRAMVA Summary'!J$81:J$82)*(MONTH($E159)-1)/12)*$H159</f>
        <v>-0.9507356395166664</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373.99178630005144</v>
      </c>
    </row>
    <row r="160" spans="2:23" s="9" customFormat="1">
      <c r="B160" s="66"/>
      <c r="E160" s="214">
        <v>44136</v>
      </c>
      <c r="F160" s="214" t="s">
        <v>187</v>
      </c>
      <c r="G160" s="215" t="s">
        <v>69</v>
      </c>
      <c r="H160" s="238">
        <f t="shared" ref="H160:H161" si="92">$C$54/12</f>
        <v>1.8166666666666667E-3</v>
      </c>
      <c r="I160" s="230">
        <f>(SUM('1.  LRAMVA Summary'!D$54:D$80)+SUM('1.  LRAMVA Summary'!D$81:D$82)*(MONTH($E160)-1)/12)*$H160</f>
        <v>37.338653838298093</v>
      </c>
      <c r="J160" s="230">
        <f>(SUM('1.  LRAMVA Summary'!E$54:E$80)+SUM('1.  LRAMVA Summary'!E$81:E$82)*(MONTH($E160)-1)/12)*$H160</f>
        <v>253.40972580576005</v>
      </c>
      <c r="K160" s="230">
        <f>(SUM('1.  LRAMVA Summary'!F$54:F$80)+SUM('1.  LRAMVA Summary'!F$81:F$82)*(MONTH($E160)-1)/12)*$H160</f>
        <v>106.82512584472038</v>
      </c>
      <c r="L160" s="230">
        <f>(SUM('1.  LRAMVA Summary'!G$54:G$80)+SUM('1.  LRAMVA Summary'!G$81:G$82)*(MONTH($E160)-1)/12)*$H160</f>
        <v>-22.630983549210441</v>
      </c>
      <c r="M160" s="230">
        <f>(SUM('1.  LRAMVA Summary'!H$54:H$80)+SUM('1.  LRAMVA Summary'!H$81:H$82)*(MONTH($E160)-1)/12)*$H160</f>
        <v>0</v>
      </c>
      <c r="N160" s="230">
        <f>(SUM('1.  LRAMVA Summary'!I$54:I$80)+SUM('1.  LRAMVA Summary'!I$81:I$82)*(MONTH($E160)-1)/12)*$H160</f>
        <v>0</v>
      </c>
      <c r="O160" s="230">
        <f>(SUM('1.  LRAMVA Summary'!J$54:J$80)+SUM('1.  LRAMVA Summary'!J$81:J$82)*(MONTH($E160)-1)/12)*$H160</f>
        <v>-0.9507356395166664</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373.99178630005144</v>
      </c>
    </row>
    <row r="161" spans="2:23" s="9" customFormat="1">
      <c r="B161" s="66"/>
      <c r="E161" s="214">
        <v>44166</v>
      </c>
      <c r="F161" s="214" t="s">
        <v>187</v>
      </c>
      <c r="G161" s="215" t="s">
        <v>69</v>
      </c>
      <c r="H161" s="238">
        <f t="shared" si="92"/>
        <v>1.8166666666666667E-3</v>
      </c>
      <c r="I161" s="230">
        <f>(SUM('1.  LRAMVA Summary'!D$54:D$80)+SUM('1.  LRAMVA Summary'!D$81:D$82)*(MONTH($E161)-1)/12)*$H161</f>
        <v>37.338653838298093</v>
      </c>
      <c r="J161" s="230">
        <f>(SUM('1.  LRAMVA Summary'!E$54:E$80)+SUM('1.  LRAMVA Summary'!E$81:E$82)*(MONTH($E161)-1)/12)*$H161</f>
        <v>253.40972580576005</v>
      </c>
      <c r="K161" s="230">
        <f>(SUM('1.  LRAMVA Summary'!F$54:F$80)+SUM('1.  LRAMVA Summary'!F$81:F$82)*(MONTH($E161)-1)/12)*$H161</f>
        <v>106.82512584472038</v>
      </c>
      <c r="L161" s="230">
        <f>(SUM('1.  LRAMVA Summary'!G$54:G$80)+SUM('1.  LRAMVA Summary'!G$81:G$82)*(MONTH($E161)-1)/12)*$H161</f>
        <v>-22.630983549210441</v>
      </c>
      <c r="M161" s="230">
        <f>(SUM('1.  LRAMVA Summary'!H$54:H$80)+SUM('1.  LRAMVA Summary'!H$81:H$82)*(MONTH($E161)-1)/12)*$H161</f>
        <v>0</v>
      </c>
      <c r="N161" s="230">
        <f>(SUM('1.  LRAMVA Summary'!I$54:I$80)+SUM('1.  LRAMVA Summary'!I$81:I$82)*(MONTH($E161)-1)/12)*$H161</f>
        <v>0</v>
      </c>
      <c r="O161" s="230">
        <f>(SUM('1.  LRAMVA Summary'!J$54:J$80)+SUM('1.  LRAMVA Summary'!J$81:J$82)*(MONTH($E161)-1)/12)*$H161</f>
        <v>-0.9507356395166664</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373.99178630005144</v>
      </c>
    </row>
    <row r="162" spans="2:23" s="9" customFormat="1" ht="15" thickBot="1">
      <c r="B162" s="66"/>
      <c r="E162" s="216" t="s">
        <v>469</v>
      </c>
      <c r="F162" s="216"/>
      <c r="G162" s="217"/>
      <c r="H162" s="218"/>
      <c r="I162" s="219">
        <f>SUM(I149:I161)</f>
        <v>864.60188984880369</v>
      </c>
      <c r="J162" s="219">
        <f>SUM(J149:J161)</f>
        <v>5780.2591601136501</v>
      </c>
      <c r="K162" s="219">
        <f t="shared" ref="K162:O162" si="93">SUM(K149:K161)</f>
        <v>2430.4950284429874</v>
      </c>
      <c r="L162" s="219">
        <f t="shared" si="93"/>
        <v>-665.79084197288603</v>
      </c>
      <c r="M162" s="219">
        <f t="shared" si="93"/>
        <v>0</v>
      </c>
      <c r="N162" s="219">
        <f t="shared" si="93"/>
        <v>0</v>
      </c>
      <c r="O162" s="219">
        <f t="shared" si="93"/>
        <v>-163.76871622072707</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8245.7965202118339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2"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611</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605</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618</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617</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619</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629</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6">
      <c r="B23" s="182" t="s">
        <v>588</v>
      </c>
      <c r="H23" s="10"/>
      <c r="I23" s="10"/>
      <c r="J23" s="10"/>
    </row>
    <row r="24" spans="2:73" s="667" customFormat="1" ht="21" customHeight="1">
      <c r="B24" s="699" t="s">
        <v>592</v>
      </c>
      <c r="C24" s="861" t="s">
        <v>593</v>
      </c>
      <c r="D24" s="861"/>
      <c r="E24" s="861"/>
      <c r="F24" s="861"/>
      <c r="G24" s="861"/>
      <c r="H24" s="675" t="s">
        <v>590</v>
      </c>
      <c r="I24" s="675" t="s">
        <v>589</v>
      </c>
      <c r="J24" s="675" t="s">
        <v>591</v>
      </c>
      <c r="K24" s="666"/>
      <c r="L24" s="667" t="s">
        <v>593</v>
      </c>
      <c r="AQ24" s="667" t="s">
        <v>593</v>
      </c>
      <c r="BU24" s="666"/>
    </row>
    <row r="25" spans="2:73" s="248" customFormat="1" ht="49.5" customHeight="1">
      <c r="B25" s="243" t="s">
        <v>472</v>
      </c>
      <c r="C25" s="243" t="s">
        <v>211</v>
      </c>
      <c r="D25" s="625" t="s">
        <v>473</v>
      </c>
      <c r="E25" s="243" t="s">
        <v>208</v>
      </c>
      <c r="F25" s="243" t="s">
        <v>474</v>
      </c>
      <c r="G25" s="243" t="s">
        <v>475</v>
      </c>
      <c r="H25" s="625" t="s">
        <v>476</v>
      </c>
      <c r="I25" s="633" t="s">
        <v>581</v>
      </c>
      <c r="J25" s="640" t="s">
        <v>582</v>
      </c>
      <c r="K25" s="638"/>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8"/>
      <c r="I26" s="631"/>
      <c r="J26" s="631"/>
      <c r="K26" s="639"/>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6">
      <c r="B27" s="689"/>
      <c r="C27" s="689"/>
      <c r="D27" s="689"/>
      <c r="E27" s="689"/>
      <c r="F27" s="689"/>
      <c r="G27" s="689"/>
      <c r="H27" s="689"/>
      <c r="I27" s="641"/>
      <c r="J27" s="641"/>
      <c r="K27" s="630"/>
      <c r="L27" s="693"/>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0"/>
      <c r="AQ27" s="693"/>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6">
      <c r="B28" s="689"/>
      <c r="C28" s="689"/>
      <c r="D28" s="689"/>
      <c r="E28" s="689"/>
      <c r="F28" s="689"/>
      <c r="G28" s="689"/>
      <c r="H28" s="689"/>
      <c r="I28" s="641"/>
      <c r="J28" s="641"/>
      <c r="K28" s="630"/>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0"/>
      <c r="AQ28" s="693"/>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6.5" customHeight="1">
      <c r="B29" s="689"/>
      <c r="C29" s="689"/>
      <c r="D29" s="689"/>
      <c r="E29" s="689"/>
      <c r="F29" s="689"/>
      <c r="G29" s="689"/>
      <c r="H29" s="689"/>
      <c r="I29" s="641"/>
      <c r="J29" s="641"/>
      <c r="K29" s="630"/>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0"/>
      <c r="AQ29" s="693"/>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6">
      <c r="B30" s="689"/>
      <c r="C30" s="689"/>
      <c r="D30" s="689"/>
      <c r="E30" s="689"/>
      <c r="F30" s="689"/>
      <c r="G30" s="689"/>
      <c r="H30" s="689"/>
      <c r="I30" s="641"/>
      <c r="J30" s="641"/>
      <c r="K30" s="630"/>
      <c r="L30" s="693"/>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0"/>
      <c r="AQ30" s="693"/>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6">
      <c r="B31" s="689"/>
      <c r="C31" s="689"/>
      <c r="D31" s="689"/>
      <c r="E31" s="689"/>
      <c r="F31" s="689"/>
      <c r="G31" s="689"/>
      <c r="H31" s="689"/>
      <c r="I31" s="641"/>
      <c r="J31" s="641"/>
      <c r="K31" s="630"/>
      <c r="L31" s="693"/>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0"/>
      <c r="AQ31" s="693"/>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6">
      <c r="B32" s="689"/>
      <c r="C32" s="689"/>
      <c r="D32" s="689"/>
      <c r="E32" s="689"/>
      <c r="F32" s="689"/>
      <c r="G32" s="689"/>
      <c r="H32" s="689"/>
      <c r="I32" s="641"/>
      <c r="J32" s="641"/>
      <c r="K32" s="630"/>
      <c r="L32" s="693"/>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0"/>
      <c r="AQ32" s="693"/>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6">
      <c r="B33" s="689"/>
      <c r="C33" s="689"/>
      <c r="D33" s="689"/>
      <c r="E33" s="689"/>
      <c r="F33" s="689"/>
      <c r="G33" s="689"/>
      <c r="H33" s="689"/>
      <c r="I33" s="641"/>
      <c r="J33" s="641"/>
      <c r="K33" s="630"/>
      <c r="L33" s="693"/>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0"/>
      <c r="AQ33" s="693"/>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6">
      <c r="B34" s="689"/>
      <c r="C34" s="689"/>
      <c r="D34" s="689"/>
      <c r="E34" s="689"/>
      <c r="F34" s="689"/>
      <c r="G34" s="689"/>
      <c r="H34" s="689"/>
      <c r="I34" s="641"/>
      <c r="J34" s="641"/>
      <c r="K34" s="630"/>
      <c r="L34" s="693"/>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0"/>
      <c r="AQ34" s="693"/>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6">
      <c r="B35" s="689"/>
      <c r="C35" s="689"/>
      <c r="D35" s="689"/>
      <c r="E35" s="689"/>
      <c r="F35" s="689"/>
      <c r="G35" s="689"/>
      <c r="H35" s="689"/>
      <c r="I35" s="641"/>
      <c r="J35" s="641"/>
      <c r="K35" s="630"/>
      <c r="L35" s="693"/>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0"/>
      <c r="AQ35" s="693"/>
      <c r="AR35" s="694"/>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6">
      <c r="B36" s="689"/>
      <c r="C36" s="689"/>
      <c r="D36" s="689"/>
      <c r="E36" s="689"/>
      <c r="F36" s="689"/>
      <c r="G36" s="689"/>
      <c r="H36" s="689"/>
      <c r="I36" s="641"/>
      <c r="J36" s="641"/>
      <c r="K36" s="630"/>
      <c r="L36" s="693"/>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0"/>
      <c r="AQ36" s="693"/>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6">
      <c r="B37" s="689"/>
      <c r="C37" s="689"/>
      <c r="D37" s="689"/>
      <c r="E37" s="689"/>
      <c r="F37" s="689"/>
      <c r="G37" s="689"/>
      <c r="H37" s="689"/>
      <c r="I37" s="641"/>
      <c r="J37" s="641"/>
      <c r="K37" s="630"/>
      <c r="L37" s="693"/>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0"/>
      <c r="AQ37" s="693"/>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6">
      <c r="B38" s="689"/>
      <c r="C38" s="689"/>
      <c r="D38" s="689"/>
      <c r="E38" s="689"/>
      <c r="F38" s="689"/>
      <c r="G38" s="689"/>
      <c r="H38" s="689"/>
      <c r="I38" s="641"/>
      <c r="J38" s="641"/>
      <c r="K38" s="630"/>
      <c r="L38" s="693"/>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0"/>
      <c r="AQ38" s="693"/>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6">
      <c r="B39" s="689"/>
      <c r="C39" s="689"/>
      <c r="D39" s="689"/>
      <c r="E39" s="689"/>
      <c r="F39" s="689"/>
      <c r="G39" s="689"/>
      <c r="H39" s="689"/>
      <c r="I39" s="641"/>
      <c r="J39" s="641"/>
      <c r="K39" s="630"/>
      <c r="L39" s="693"/>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0"/>
      <c r="AQ39" s="693"/>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6">
      <c r="B40" s="689"/>
      <c r="C40" s="689"/>
      <c r="D40" s="689"/>
      <c r="E40" s="689"/>
      <c r="F40" s="689"/>
      <c r="G40" s="689"/>
      <c r="H40" s="689"/>
      <c r="I40" s="641"/>
      <c r="J40" s="641"/>
      <c r="K40" s="630"/>
      <c r="L40" s="693"/>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0"/>
      <c r="AQ40" s="693"/>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6">
      <c r="B41" s="689"/>
      <c r="C41" s="689"/>
      <c r="D41" s="689"/>
      <c r="E41" s="689"/>
      <c r="F41" s="689"/>
      <c r="G41" s="689"/>
      <c r="H41" s="689"/>
      <c r="I41" s="641"/>
      <c r="J41" s="641"/>
      <c r="K41" s="630"/>
      <c r="L41" s="693"/>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0"/>
      <c r="AQ41" s="693"/>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6">
      <c r="B42" s="689"/>
      <c r="C42" s="689"/>
      <c r="D42" s="689"/>
      <c r="E42" s="689"/>
      <c r="F42" s="689"/>
      <c r="G42" s="689"/>
      <c r="H42" s="689"/>
      <c r="I42" s="641"/>
      <c r="J42" s="641"/>
      <c r="K42" s="630"/>
      <c r="L42" s="693"/>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0"/>
      <c r="AQ42" s="693"/>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6">
      <c r="B43" s="689"/>
      <c r="C43" s="689"/>
      <c r="D43" s="689"/>
      <c r="E43" s="689"/>
      <c r="F43" s="689"/>
      <c r="G43" s="689"/>
      <c r="H43" s="689"/>
      <c r="I43" s="641"/>
      <c r="J43" s="641"/>
      <c r="K43" s="630"/>
      <c r="L43" s="693"/>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0"/>
      <c r="AQ43" s="693"/>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6">
      <c r="B44" s="689"/>
      <c r="C44" s="689"/>
      <c r="D44" s="689"/>
      <c r="E44" s="689"/>
      <c r="F44" s="689"/>
      <c r="G44" s="689"/>
      <c r="H44" s="689"/>
      <c r="I44" s="641"/>
      <c r="J44" s="641"/>
      <c r="K44" s="630"/>
      <c r="L44" s="693"/>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0"/>
      <c r="AQ44" s="693"/>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6">
      <c r="B45" s="689"/>
      <c r="C45" s="689"/>
      <c r="D45" s="689"/>
      <c r="E45" s="689"/>
      <c r="F45" s="689"/>
      <c r="G45" s="689"/>
      <c r="H45" s="689"/>
      <c r="I45" s="641"/>
      <c r="J45" s="641"/>
      <c r="K45" s="630"/>
      <c r="L45" s="693"/>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0"/>
      <c r="AQ45" s="693"/>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6">
      <c r="B46" s="689"/>
      <c r="C46" s="689"/>
      <c r="D46" s="689"/>
      <c r="E46" s="689"/>
      <c r="F46" s="689"/>
      <c r="G46" s="689"/>
      <c r="H46" s="689"/>
      <c r="I46" s="641"/>
      <c r="J46" s="641"/>
      <c r="K46" s="630"/>
      <c r="L46" s="693"/>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0"/>
      <c r="AQ46" s="693"/>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6">
      <c r="B47" s="689"/>
      <c r="C47" s="689"/>
      <c r="D47" s="689"/>
      <c r="E47" s="689"/>
      <c r="F47" s="689"/>
      <c r="G47" s="689"/>
      <c r="H47" s="689"/>
      <c r="I47" s="641"/>
      <c r="J47" s="641"/>
      <c r="K47" s="630"/>
      <c r="L47" s="693"/>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0"/>
      <c r="AQ47" s="693"/>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6">
      <c r="B48" s="689"/>
      <c r="C48" s="689"/>
      <c r="D48" s="689"/>
      <c r="E48" s="689"/>
      <c r="F48" s="689"/>
      <c r="G48" s="689"/>
      <c r="H48" s="689"/>
      <c r="I48" s="641"/>
      <c r="J48" s="641"/>
      <c r="K48" s="630"/>
      <c r="L48" s="693"/>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0"/>
      <c r="AQ48" s="693"/>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6">
      <c r="B49" s="689"/>
      <c r="C49" s="689"/>
      <c r="D49" s="689"/>
      <c r="E49" s="689"/>
      <c r="F49" s="689"/>
      <c r="G49" s="689"/>
      <c r="H49" s="689"/>
      <c r="I49" s="641"/>
      <c r="J49" s="641"/>
      <c r="K49" s="630"/>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0"/>
      <c r="AQ49" s="693"/>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6">
      <c r="B50" s="689"/>
      <c r="C50" s="689"/>
      <c r="D50" s="689"/>
      <c r="E50" s="689"/>
      <c r="F50" s="689"/>
      <c r="G50" s="689"/>
      <c r="H50" s="689"/>
      <c r="I50" s="641"/>
      <c r="J50" s="641"/>
      <c r="K50" s="630"/>
      <c r="L50" s="693"/>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0"/>
      <c r="AQ50" s="693"/>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6">
      <c r="B51" s="689"/>
      <c r="C51" s="689"/>
      <c r="D51" s="689"/>
      <c r="E51" s="689"/>
      <c r="F51" s="689"/>
      <c r="G51" s="689"/>
      <c r="H51" s="689"/>
      <c r="I51" s="641"/>
      <c r="J51" s="641"/>
      <c r="K51" s="630"/>
      <c r="L51" s="693"/>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0"/>
      <c r="AQ51" s="693"/>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6">
      <c r="B52" s="689"/>
      <c r="C52" s="689"/>
      <c r="D52" s="689"/>
      <c r="E52" s="689"/>
      <c r="F52" s="689"/>
      <c r="G52" s="689"/>
      <c r="H52" s="689"/>
      <c r="I52" s="641"/>
      <c r="J52" s="641"/>
      <c r="K52" s="630"/>
      <c r="L52" s="693"/>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0"/>
      <c r="AQ52" s="693"/>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c r="B53" s="689"/>
      <c r="C53" s="689"/>
      <c r="D53" s="689"/>
      <c r="E53" s="689"/>
      <c r="F53" s="689"/>
      <c r="G53" s="689"/>
      <c r="H53" s="689"/>
      <c r="I53" s="641"/>
      <c r="J53" s="641"/>
      <c r="K53" s="630"/>
      <c r="L53" s="693"/>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0"/>
      <c r="AQ53" s="693"/>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row>
    <row r="54" spans="2:73">
      <c r="B54" s="689"/>
      <c r="C54" s="689"/>
      <c r="D54" s="689"/>
      <c r="E54" s="689"/>
      <c r="F54" s="689"/>
      <c r="G54" s="689"/>
      <c r="H54" s="689"/>
      <c r="I54" s="641"/>
      <c r="J54" s="641"/>
      <c r="K54" s="630"/>
      <c r="L54" s="693"/>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0"/>
      <c r="AQ54" s="693"/>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row>
    <row r="55" spans="2:73">
      <c r="B55" s="689"/>
      <c r="C55" s="689"/>
      <c r="D55" s="689"/>
      <c r="E55" s="689"/>
      <c r="F55" s="689"/>
      <c r="G55" s="689"/>
      <c r="H55" s="689"/>
      <c r="I55" s="641"/>
      <c r="J55" s="641"/>
      <c r="K55" s="630"/>
      <c r="L55" s="693"/>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0"/>
      <c r="AQ55" s="693"/>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row>
    <row r="56" spans="2:73">
      <c r="B56" s="689"/>
      <c r="C56" s="689"/>
      <c r="D56" s="689"/>
      <c r="E56" s="689"/>
      <c r="F56" s="689"/>
      <c r="G56" s="689"/>
      <c r="H56" s="689"/>
      <c r="I56" s="641"/>
      <c r="J56" s="641"/>
      <c r="K56" s="630"/>
      <c r="L56" s="693"/>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0"/>
      <c r="AQ56" s="693"/>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row>
    <row r="57" spans="2:73">
      <c r="B57" s="689"/>
      <c r="C57" s="689"/>
      <c r="D57" s="689"/>
      <c r="E57" s="689"/>
      <c r="F57" s="689"/>
      <c r="G57" s="689"/>
      <c r="H57" s="689"/>
      <c r="I57" s="641"/>
      <c r="J57" s="641"/>
      <c r="K57" s="630"/>
      <c r="L57" s="693"/>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0"/>
      <c r="AQ57" s="693"/>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row>
    <row r="58" spans="2:73">
      <c r="B58" s="689"/>
      <c r="C58" s="689"/>
      <c r="D58" s="689"/>
      <c r="E58" s="689"/>
      <c r="F58" s="689"/>
      <c r="G58" s="689"/>
      <c r="H58" s="689"/>
      <c r="I58" s="641"/>
      <c r="J58" s="641"/>
      <c r="K58" s="630"/>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0"/>
      <c r="AQ58" s="693"/>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row>
    <row r="59" spans="2:73">
      <c r="B59" s="689"/>
      <c r="C59" s="689"/>
      <c r="D59" s="689"/>
      <c r="E59" s="689"/>
      <c r="F59" s="689"/>
      <c r="G59" s="689"/>
      <c r="H59" s="689"/>
      <c r="I59" s="641"/>
      <c r="J59" s="641"/>
      <c r="K59" s="630"/>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0"/>
      <c r="AQ59" s="693"/>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row>
    <row r="60" spans="2:73" ht="15.6">
      <c r="B60" s="689"/>
      <c r="C60" s="689"/>
      <c r="D60" s="689"/>
      <c r="E60" s="689"/>
      <c r="F60" s="689"/>
      <c r="G60" s="689"/>
      <c r="H60" s="689"/>
      <c r="I60" s="641"/>
      <c r="J60" s="641"/>
      <c r="K60" s="630"/>
      <c r="L60" s="693"/>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0"/>
      <c r="AQ60" s="693"/>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3"/>
    </row>
    <row r="61" spans="2:73">
      <c r="B61" s="689"/>
      <c r="C61" s="689"/>
      <c r="D61" s="689"/>
      <c r="E61" s="689"/>
      <c r="F61" s="689"/>
      <c r="G61" s="689"/>
      <c r="H61" s="689"/>
      <c r="I61" s="641"/>
      <c r="J61" s="641"/>
      <c r="K61" s="630"/>
      <c r="L61" s="693"/>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0"/>
      <c r="AQ61" s="693"/>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row>
    <row r="62" spans="2:73">
      <c r="B62" s="689"/>
      <c r="C62" s="689"/>
      <c r="D62" s="689"/>
      <c r="E62" s="689"/>
      <c r="F62" s="689"/>
      <c r="G62" s="689"/>
      <c r="H62" s="689"/>
      <c r="I62" s="641"/>
      <c r="J62" s="641"/>
      <c r="K62" s="630"/>
      <c r="L62" s="693"/>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0"/>
      <c r="AQ62" s="693"/>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row>
    <row r="63" spans="2:73">
      <c r="B63" s="689"/>
      <c r="C63" s="689"/>
      <c r="D63" s="689"/>
      <c r="E63" s="689"/>
      <c r="F63" s="689"/>
      <c r="G63" s="689"/>
      <c r="H63" s="689"/>
      <c r="I63" s="641"/>
      <c r="J63" s="641"/>
      <c r="K63" s="630"/>
      <c r="L63" s="693"/>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0"/>
      <c r="AQ63" s="693"/>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row>
    <row r="64" spans="2:73">
      <c r="B64" s="689"/>
      <c r="C64" s="689"/>
      <c r="D64" s="689"/>
      <c r="E64" s="689"/>
      <c r="F64" s="689"/>
      <c r="G64" s="689"/>
      <c r="H64" s="689"/>
      <c r="I64" s="641"/>
      <c r="J64" s="641"/>
      <c r="K64" s="630"/>
      <c r="L64" s="693"/>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0"/>
      <c r="AQ64" s="693"/>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row>
    <row r="65" spans="2:73">
      <c r="B65" s="689"/>
      <c r="C65" s="689"/>
      <c r="D65" s="689"/>
      <c r="E65" s="689"/>
      <c r="F65" s="689"/>
      <c r="G65" s="689"/>
      <c r="H65" s="689"/>
      <c r="I65" s="641"/>
      <c r="J65" s="641"/>
      <c r="K65" s="630"/>
      <c r="L65" s="693"/>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0"/>
      <c r="AQ65" s="693"/>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row>
    <row r="66" spans="2:73">
      <c r="B66" s="689"/>
      <c r="C66" s="689"/>
      <c r="D66" s="689"/>
      <c r="E66" s="689"/>
      <c r="F66" s="689"/>
      <c r="G66" s="689"/>
      <c r="H66" s="689"/>
      <c r="I66" s="641"/>
      <c r="J66" s="641"/>
      <c r="K66" s="630"/>
      <c r="L66" s="693"/>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0"/>
      <c r="AQ66" s="693"/>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row>
    <row r="67" spans="2:73">
      <c r="B67" s="689"/>
      <c r="C67" s="689"/>
      <c r="D67" s="689"/>
      <c r="E67" s="689"/>
      <c r="F67" s="689"/>
      <c r="G67" s="689"/>
      <c r="H67" s="689"/>
      <c r="I67" s="641"/>
      <c r="J67" s="641"/>
      <c r="K67" s="630"/>
      <c r="L67" s="693"/>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0"/>
      <c r="AQ67" s="693"/>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row>
    <row r="68" spans="2:73">
      <c r="B68" s="689"/>
      <c r="C68" s="689"/>
      <c r="D68" s="689"/>
      <c r="E68" s="689"/>
      <c r="F68" s="689"/>
      <c r="G68" s="689"/>
      <c r="H68" s="689"/>
      <c r="I68" s="641"/>
      <c r="J68" s="641"/>
      <c r="K68" s="630"/>
      <c r="L68" s="693"/>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0"/>
      <c r="AQ68" s="693"/>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row>
    <row r="69" spans="2:73">
      <c r="B69" s="689"/>
      <c r="C69" s="689"/>
      <c r="D69" s="689"/>
      <c r="E69" s="689"/>
      <c r="F69" s="689"/>
      <c r="G69" s="689"/>
      <c r="H69" s="689"/>
      <c r="I69" s="641"/>
      <c r="J69" s="641"/>
      <c r="K69" s="630"/>
      <c r="L69" s="693"/>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0"/>
      <c r="AQ69" s="693"/>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row>
    <row r="70" spans="2:73">
      <c r="B70" s="689"/>
      <c r="C70" s="689"/>
      <c r="D70" s="689"/>
      <c r="E70" s="689"/>
      <c r="F70" s="689"/>
      <c r="G70" s="689"/>
      <c r="H70" s="689"/>
      <c r="I70" s="641"/>
      <c r="J70" s="641"/>
      <c r="K70" s="630"/>
      <c r="L70" s="693"/>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0"/>
      <c r="AQ70" s="693"/>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row>
    <row r="71" spans="2:73">
      <c r="B71" s="689"/>
      <c r="C71" s="689"/>
      <c r="D71" s="689"/>
      <c r="E71" s="689"/>
      <c r="F71" s="689"/>
      <c r="G71" s="689"/>
      <c r="H71" s="689"/>
      <c r="I71" s="641"/>
      <c r="J71" s="641"/>
      <c r="K71" s="630"/>
      <c r="L71" s="693"/>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0"/>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89"/>
      <c r="C72" s="689"/>
      <c r="D72" s="689"/>
      <c r="E72" s="689"/>
      <c r="F72" s="689"/>
      <c r="G72" s="689"/>
      <c r="H72" s="689"/>
      <c r="I72" s="641"/>
      <c r="J72" s="641"/>
      <c r="K72" s="630"/>
      <c r="L72" s="693"/>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0"/>
      <c r="AQ72" s="690"/>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2"/>
    </row>
    <row r="73" spans="2:73">
      <c r="B73" s="689"/>
      <c r="C73" s="689"/>
      <c r="D73" s="689"/>
      <c r="E73" s="689"/>
      <c r="F73" s="689"/>
      <c r="G73" s="689"/>
      <c r="H73" s="689"/>
      <c r="I73" s="641"/>
      <c r="J73" s="641"/>
      <c r="K73" s="630"/>
      <c r="L73" s="693"/>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0"/>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89"/>
      <c r="C74" s="689"/>
      <c r="D74" s="689"/>
      <c r="E74" s="689"/>
      <c r="F74" s="689"/>
      <c r="G74" s="689"/>
      <c r="H74" s="689"/>
      <c r="I74" s="641"/>
      <c r="J74" s="641"/>
      <c r="K74" s="630"/>
      <c r="L74" s="693"/>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0"/>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689"/>
      <c r="E75" s="689"/>
      <c r="F75" s="689"/>
      <c r="G75" s="689"/>
      <c r="H75" s="689"/>
      <c r="I75" s="641"/>
      <c r="J75" s="641"/>
      <c r="K75" s="630"/>
      <c r="L75" s="693"/>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0"/>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1"/>
      <c r="J76" s="641"/>
      <c r="K76" s="630"/>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0"/>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1"/>
      <c r="J77" s="641"/>
      <c r="K77" s="630"/>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0"/>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1"/>
      <c r="J78" s="641"/>
      <c r="K78" s="630"/>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0"/>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ht="15.6">
      <c r="B79" s="689"/>
      <c r="C79" s="689"/>
      <c r="D79" s="689"/>
      <c r="E79" s="689"/>
      <c r="F79" s="689"/>
      <c r="G79" s="689"/>
      <c r="H79" s="689"/>
      <c r="I79" s="641"/>
      <c r="J79" s="641"/>
      <c r="K79" s="630"/>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0"/>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3"/>
    </row>
    <row r="80" spans="2:73" ht="15.6">
      <c r="B80" s="689"/>
      <c r="C80" s="689"/>
      <c r="D80" s="689"/>
      <c r="E80" s="689"/>
      <c r="F80" s="689"/>
      <c r="G80" s="689"/>
      <c r="H80" s="689"/>
      <c r="I80" s="641"/>
      <c r="J80" s="641"/>
      <c r="K80" s="630"/>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0"/>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c r="B81" s="689"/>
      <c r="C81" s="689"/>
      <c r="D81" s="689"/>
      <c r="E81" s="689"/>
      <c r="F81" s="689"/>
      <c r="G81" s="689"/>
      <c r="H81" s="689"/>
      <c r="I81" s="641"/>
      <c r="J81" s="641"/>
      <c r="K81" s="630"/>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0"/>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row>
    <row r="82" spans="2:73" ht="15.6">
      <c r="B82" s="689"/>
      <c r="C82" s="689"/>
      <c r="D82" s="689"/>
      <c r="E82" s="689"/>
      <c r="F82" s="689"/>
      <c r="G82" s="689"/>
      <c r="H82" s="689"/>
      <c r="I82" s="641"/>
      <c r="J82" s="641"/>
      <c r="K82" s="630"/>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0"/>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3"/>
    </row>
    <row r="83" spans="2:73" ht="15.6">
      <c r="B83" s="689"/>
      <c r="C83" s="689"/>
      <c r="D83" s="689"/>
      <c r="E83" s="689"/>
      <c r="F83" s="689"/>
      <c r="G83" s="689"/>
      <c r="H83" s="689"/>
      <c r="I83" s="641"/>
      <c r="J83" s="641"/>
      <c r="K83" s="630"/>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0"/>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6">
      <c r="B84" s="689"/>
      <c r="C84" s="689"/>
      <c r="D84" s="689"/>
      <c r="E84" s="689"/>
      <c r="F84" s="689"/>
      <c r="G84" s="689"/>
      <c r="H84" s="689"/>
      <c r="I84" s="641"/>
      <c r="J84" s="641"/>
      <c r="K84" s="630"/>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0"/>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c r="B85" s="689"/>
      <c r="C85" s="689"/>
      <c r="D85" s="689"/>
      <c r="E85" s="689"/>
      <c r="F85" s="689"/>
      <c r="G85" s="689"/>
      <c r="H85" s="689"/>
      <c r="I85" s="641"/>
      <c r="J85" s="641"/>
      <c r="K85" s="630"/>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0"/>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row>
    <row r="86" spans="2:73">
      <c r="B86" s="689"/>
      <c r="C86" s="689"/>
      <c r="D86" s="689"/>
      <c r="E86" s="689"/>
      <c r="F86" s="689"/>
      <c r="G86" s="689"/>
      <c r="H86" s="689"/>
      <c r="I86" s="641"/>
      <c r="J86" s="641"/>
      <c r="K86" s="630"/>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0"/>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1"/>
      <c r="J87" s="641"/>
      <c r="K87" s="630"/>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0"/>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1"/>
      <c r="J88" s="641"/>
      <c r="K88" s="630"/>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0"/>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89"/>
      <c r="C89" s="689"/>
      <c r="D89" s="689"/>
      <c r="E89" s="689"/>
      <c r="F89" s="689"/>
      <c r="G89" s="689"/>
      <c r="H89" s="689"/>
      <c r="I89" s="641"/>
      <c r="J89" s="641"/>
      <c r="K89" s="630"/>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0"/>
      <c r="AQ89" s="690"/>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2"/>
    </row>
    <row r="90" spans="2:73">
      <c r="B90" s="689"/>
      <c r="C90" s="689"/>
      <c r="D90" s="689"/>
      <c r="E90" s="689"/>
      <c r="F90" s="689"/>
      <c r="G90" s="689"/>
      <c r="H90" s="689"/>
      <c r="I90" s="641"/>
      <c r="J90" s="641"/>
      <c r="K90" s="630"/>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0"/>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89"/>
      <c r="C91" s="689"/>
      <c r="D91" s="689"/>
      <c r="E91" s="689"/>
      <c r="F91" s="689"/>
      <c r="G91" s="689"/>
      <c r="H91" s="689"/>
      <c r="I91" s="641"/>
      <c r="J91" s="641"/>
      <c r="K91" s="630"/>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0"/>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1"/>
      <c r="J92" s="641"/>
      <c r="K92" s="630"/>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0"/>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1"/>
      <c r="J93" s="641"/>
      <c r="K93" s="630"/>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0"/>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1"/>
      <c r="J94" s="641"/>
      <c r="K94" s="630"/>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0"/>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1"/>
      <c r="J95" s="641"/>
      <c r="K95" s="630"/>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0"/>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1"/>
      <c r="J96" s="641"/>
      <c r="K96" s="630"/>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0"/>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1"/>
      <c r="J97" s="641"/>
      <c r="K97" s="630"/>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0"/>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ht="15.6">
      <c r="B98" s="689"/>
      <c r="C98" s="689"/>
      <c r="D98" s="689"/>
      <c r="E98" s="689"/>
      <c r="F98" s="689"/>
      <c r="G98" s="689"/>
      <c r="H98" s="689"/>
      <c r="I98" s="641"/>
      <c r="J98" s="641"/>
      <c r="K98" s="630"/>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0"/>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3"/>
    </row>
    <row r="99" spans="2:73" ht="15.6">
      <c r="B99" s="689"/>
      <c r="C99" s="689"/>
      <c r="D99" s="689"/>
      <c r="E99" s="689"/>
      <c r="F99" s="689"/>
      <c r="G99" s="689"/>
      <c r="H99" s="689"/>
      <c r="I99" s="641"/>
      <c r="J99" s="641"/>
      <c r="K99" s="630"/>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0"/>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6">
      <c r="B100" s="689"/>
      <c r="C100" s="689"/>
      <c r="D100" s="689"/>
      <c r="E100" s="689"/>
      <c r="F100" s="689"/>
      <c r="G100" s="689"/>
      <c r="H100" s="689"/>
      <c r="I100" s="641"/>
      <c r="J100" s="641"/>
      <c r="K100" s="630"/>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0"/>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c r="B101" s="689"/>
      <c r="C101" s="689"/>
      <c r="D101" s="689"/>
      <c r="E101" s="689"/>
      <c r="F101" s="689"/>
      <c r="G101" s="689"/>
      <c r="H101" s="689"/>
      <c r="I101" s="641"/>
      <c r="J101" s="641"/>
      <c r="K101" s="630"/>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0"/>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row>
    <row r="102" spans="2:73" ht="15.6">
      <c r="B102" s="689"/>
      <c r="C102" s="689"/>
      <c r="D102" s="689"/>
      <c r="E102" s="689"/>
      <c r="F102" s="689"/>
      <c r="G102" s="689"/>
      <c r="H102" s="689"/>
      <c r="I102" s="641"/>
      <c r="J102" s="641"/>
      <c r="K102" s="630"/>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0"/>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3"/>
    </row>
    <row r="103" spans="2:73" ht="15.6">
      <c r="B103" s="689"/>
      <c r="C103" s="689"/>
      <c r="D103" s="689"/>
      <c r="E103" s="689"/>
      <c r="F103" s="689"/>
      <c r="G103" s="689"/>
      <c r="H103" s="689"/>
      <c r="I103" s="641"/>
      <c r="J103" s="641"/>
      <c r="K103" s="630"/>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0"/>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6">
      <c r="B104" s="689"/>
      <c r="C104" s="689"/>
      <c r="D104" s="689"/>
      <c r="E104" s="689"/>
      <c r="F104" s="689"/>
      <c r="G104" s="689"/>
      <c r="H104" s="689"/>
      <c r="I104" s="641"/>
      <c r="J104" s="641"/>
      <c r="K104" s="630"/>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0"/>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6">
      <c r="B105" s="689"/>
      <c r="C105" s="689"/>
      <c r="D105" s="689"/>
      <c r="E105" s="689"/>
      <c r="F105" s="689"/>
      <c r="G105" s="689"/>
      <c r="H105" s="689"/>
      <c r="I105" s="641"/>
      <c r="J105" s="641"/>
      <c r="K105" s="630"/>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0"/>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6">
      <c r="B106" s="689"/>
      <c r="C106" s="689"/>
      <c r="D106" s="689"/>
      <c r="E106" s="689"/>
      <c r="F106" s="689"/>
      <c r="G106" s="689"/>
      <c r="H106" s="689"/>
      <c r="I106" s="641"/>
      <c r="J106" s="641"/>
      <c r="K106" s="630"/>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0"/>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6">
      <c r="B107" s="689"/>
      <c r="C107" s="689"/>
      <c r="D107" s="689"/>
      <c r="E107" s="689"/>
      <c r="F107" s="689"/>
      <c r="G107" s="689"/>
      <c r="H107" s="689"/>
      <c r="I107" s="641"/>
      <c r="J107" s="641"/>
      <c r="K107" s="630"/>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0"/>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89"/>
      <c r="C108" s="689"/>
      <c r="D108" s="689"/>
      <c r="E108" s="689"/>
      <c r="F108" s="689"/>
      <c r="G108" s="689"/>
      <c r="H108" s="689"/>
      <c r="I108" s="641"/>
      <c r="J108" s="641"/>
      <c r="K108" s="630"/>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0"/>
      <c r="AQ108" s="690"/>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2"/>
      <c r="BU108" s="163"/>
    </row>
    <row r="109" spans="2:73" ht="15.6">
      <c r="B109" s="689"/>
      <c r="C109" s="689"/>
      <c r="D109" s="689"/>
      <c r="E109" s="689"/>
      <c r="F109" s="689"/>
      <c r="G109" s="689"/>
      <c r="H109" s="689"/>
      <c r="I109" s="641"/>
      <c r="J109" s="641"/>
      <c r="K109" s="630"/>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0"/>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3"/>
    </row>
    <row r="110" spans="2:73" ht="15.6">
      <c r="B110" s="689"/>
      <c r="C110" s="689"/>
      <c r="D110" s="689"/>
      <c r="E110" s="689"/>
      <c r="F110" s="689"/>
      <c r="G110" s="689"/>
      <c r="H110" s="689"/>
      <c r="I110" s="641"/>
      <c r="J110" s="641"/>
      <c r="K110" s="630"/>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0"/>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6">
      <c r="B111" s="689"/>
      <c r="C111" s="689"/>
      <c r="D111" s="689"/>
      <c r="E111" s="689"/>
      <c r="F111" s="689"/>
      <c r="G111" s="689"/>
      <c r="H111" s="689"/>
      <c r="I111" s="641"/>
      <c r="J111" s="641"/>
      <c r="K111" s="630"/>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0"/>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c r="B112" s="689"/>
      <c r="C112" s="689"/>
      <c r="D112" s="689"/>
      <c r="E112" s="689"/>
      <c r="F112" s="689"/>
      <c r="G112" s="689"/>
      <c r="H112" s="689"/>
      <c r="I112" s="641"/>
      <c r="J112" s="641"/>
      <c r="K112" s="630"/>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0"/>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row>
    <row r="113" spans="2:73">
      <c r="B113" s="689"/>
      <c r="C113" s="689"/>
      <c r="D113" s="689"/>
      <c r="E113" s="689"/>
      <c r="F113" s="689"/>
      <c r="G113" s="689"/>
      <c r="H113" s="689"/>
      <c r="I113" s="641"/>
      <c r="J113" s="641"/>
      <c r="K113" s="630"/>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0"/>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1"/>
      <c r="J114" s="641"/>
      <c r="K114" s="630"/>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0"/>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ht="15.6">
      <c r="B115" s="689"/>
      <c r="C115" s="689"/>
      <c r="D115" s="689"/>
      <c r="E115" s="689"/>
      <c r="F115" s="689"/>
      <c r="G115" s="689"/>
      <c r="H115" s="689"/>
      <c r="I115" s="641"/>
      <c r="J115" s="641"/>
      <c r="K115" s="630"/>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0"/>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3"/>
    </row>
    <row r="116" spans="2:73" ht="15.6">
      <c r="B116" s="689"/>
      <c r="C116" s="689"/>
      <c r="D116" s="689"/>
      <c r="E116" s="689"/>
      <c r="F116" s="689"/>
      <c r="G116" s="689"/>
      <c r="H116" s="689"/>
      <c r="I116" s="641"/>
      <c r="J116" s="641"/>
      <c r="K116" s="630"/>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0"/>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6">
      <c r="B117" s="689"/>
      <c r="C117" s="689"/>
      <c r="D117" s="689"/>
      <c r="E117" s="689"/>
      <c r="F117" s="689"/>
      <c r="G117" s="689"/>
      <c r="H117" s="689"/>
      <c r="I117" s="641"/>
      <c r="J117" s="641"/>
      <c r="K117" s="630"/>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0"/>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6">
      <c r="B118" s="689"/>
      <c r="C118" s="689"/>
      <c r="D118" s="689"/>
      <c r="E118" s="689"/>
      <c r="F118" s="689"/>
      <c r="G118" s="689"/>
      <c r="H118" s="689"/>
      <c r="I118" s="641"/>
      <c r="J118" s="641"/>
      <c r="K118" s="630"/>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0"/>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6">
      <c r="B119" s="689"/>
      <c r="C119" s="689"/>
      <c r="D119" s="689"/>
      <c r="E119" s="689"/>
      <c r="F119" s="689"/>
      <c r="G119" s="689"/>
      <c r="H119" s="689"/>
      <c r="I119" s="641"/>
      <c r="J119" s="641"/>
      <c r="K119" s="630"/>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0"/>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c r="B120" s="689"/>
      <c r="C120" s="689"/>
      <c r="D120" s="689"/>
      <c r="E120" s="689"/>
      <c r="F120" s="689"/>
      <c r="G120" s="689"/>
      <c r="H120" s="689"/>
      <c r="I120" s="641"/>
      <c r="J120" s="641"/>
      <c r="K120" s="630"/>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0"/>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row>
    <row r="121" spans="2:73" ht="15.6">
      <c r="B121" s="689"/>
      <c r="C121" s="689"/>
      <c r="D121" s="689"/>
      <c r="E121" s="689"/>
      <c r="F121" s="689"/>
      <c r="G121" s="689"/>
      <c r="H121" s="689"/>
      <c r="I121" s="641"/>
      <c r="J121" s="641"/>
      <c r="K121" s="630"/>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0"/>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6">
      <c r="B122" s="689"/>
      <c r="C122" s="689"/>
      <c r="D122" s="689"/>
      <c r="E122" s="689"/>
      <c r="F122" s="689"/>
      <c r="G122" s="689"/>
      <c r="H122" s="689"/>
      <c r="I122" s="641"/>
      <c r="J122" s="641"/>
      <c r="K122" s="630"/>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0"/>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8" zoomScale="90" zoomScaleNormal="90" workbookViewId="0">
      <selection activeCell="B47" sqref="B47"/>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85"/>
      <c r="B13" s="585" t="s">
        <v>171</v>
      </c>
      <c r="D13" s="126" t="s">
        <v>175</v>
      </c>
      <c r="E13" s="743"/>
      <c r="F13" s="177"/>
      <c r="G13" s="178"/>
      <c r="H13" s="179"/>
      <c r="K13" s="179"/>
      <c r="L13" s="177"/>
      <c r="M13" s="177"/>
      <c r="N13" s="177"/>
      <c r="O13" s="177"/>
      <c r="P13" s="177"/>
      <c r="Q13" s="180"/>
    </row>
    <row r="14" spans="1:17" s="9" customFormat="1" ht="15.6" customHeight="1">
      <c r="B14" s="548"/>
      <c r="D14" s="17"/>
      <c r="E14" s="17"/>
      <c r="F14" s="177"/>
      <c r="G14" s="178"/>
      <c r="H14" s="179"/>
      <c r="K14" s="179"/>
      <c r="L14" s="177"/>
      <c r="M14" s="177"/>
      <c r="N14" s="177"/>
      <c r="O14" s="177"/>
      <c r="P14" s="177"/>
      <c r="Q14" s="180"/>
    </row>
    <row r="15" spans="1:17" ht="15.6">
      <c r="B15" s="585" t="s">
        <v>504</v>
      </c>
    </row>
    <row r="16" spans="1:17" ht="15.6">
      <c r="B16" s="585"/>
    </row>
    <row r="17" spans="2:21" s="665" customFormat="1" ht="20.399999999999999"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863" t="s">
        <v>716</v>
      </c>
      <c r="C18" s="863"/>
      <c r="D18" s="863"/>
      <c r="E18" s="863"/>
      <c r="F18" s="863"/>
      <c r="G18" s="863"/>
      <c r="H18" s="863"/>
      <c r="I18" s="863"/>
      <c r="J18" s="863"/>
      <c r="K18" s="863"/>
      <c r="L18" s="863"/>
      <c r="M18" s="863"/>
      <c r="N18" s="863"/>
      <c r="O18" s="863"/>
      <c r="P18" s="863"/>
      <c r="Q18" s="863"/>
      <c r="R18" s="863"/>
      <c r="S18" s="863"/>
      <c r="T18" s="863"/>
      <c r="U18" s="863"/>
    </row>
    <row r="21" spans="2:21" ht="21">
      <c r="B21" s="741" t="s">
        <v>700</v>
      </c>
    </row>
    <row r="23" spans="2:21" ht="21">
      <c r="B23" s="741" t="s">
        <v>701</v>
      </c>
      <c r="C23" s="742"/>
      <c r="E23" s="742"/>
      <c r="F23" s="742"/>
      <c r="H23" s="741" t="s">
        <v>702</v>
      </c>
    </row>
    <row r="24" spans="2:21" ht="18.600000000000001" customHeight="1">
      <c r="B24" s="862" t="s">
        <v>678</v>
      </c>
      <c r="C24" s="862"/>
      <c r="D24" s="862"/>
      <c r="E24" s="862"/>
      <c r="F24" s="862"/>
      <c r="H24" s="12" t="s">
        <v>686</v>
      </c>
      <c r="M24" s="12" t="s">
        <v>687</v>
      </c>
    </row>
    <row r="25" spans="2:21" ht="43.2">
      <c r="B25" s="738" t="s">
        <v>62</v>
      </c>
      <c r="C25" s="738" t="s">
        <v>679</v>
      </c>
      <c r="D25" s="738" t="s">
        <v>680</v>
      </c>
      <c r="E25" s="738" t="s">
        <v>682</v>
      </c>
      <c r="F25" s="738" t="s">
        <v>681</v>
      </c>
      <c r="H25" s="738" t="s">
        <v>683</v>
      </c>
      <c r="I25" s="738" t="s">
        <v>684</v>
      </c>
      <c r="J25" s="738" t="s">
        <v>685</v>
      </c>
      <c r="K25" s="738" t="s">
        <v>679</v>
      </c>
      <c r="M25" s="738" t="s">
        <v>683</v>
      </c>
      <c r="N25" s="738" t="s">
        <v>684</v>
      </c>
      <c r="O25" s="738" t="s">
        <v>685</v>
      </c>
      <c r="P25" s="738" t="s">
        <v>679</v>
      </c>
    </row>
    <row r="26" spans="2:21" ht="15.6">
      <c r="B26" s="745"/>
      <c r="C26" s="745" t="s">
        <v>690</v>
      </c>
      <c r="D26" s="745" t="s">
        <v>691</v>
      </c>
      <c r="E26" s="745" t="s">
        <v>692</v>
      </c>
      <c r="F26" s="745" t="s">
        <v>693</v>
      </c>
      <c r="H26" s="745"/>
      <c r="I26" s="745" t="s">
        <v>694</v>
      </c>
      <c r="J26" s="745" t="s">
        <v>695</v>
      </c>
      <c r="K26" s="745" t="s">
        <v>696</v>
      </c>
      <c r="M26" s="745"/>
      <c r="N26" s="745" t="s">
        <v>697</v>
      </c>
      <c r="O26" s="745" t="s">
        <v>698</v>
      </c>
      <c r="P26" s="745" t="s">
        <v>699</v>
      </c>
    </row>
    <row r="27" spans="2:21" ht="15.6" customHeight="1">
      <c r="B27" s="740" t="s">
        <v>704</v>
      </c>
      <c r="C27" s="748">
        <f>K49</f>
        <v>0</v>
      </c>
      <c r="D27" s="746"/>
      <c r="E27" s="739"/>
      <c r="F27" s="739"/>
      <c r="H27" s="739"/>
      <c r="I27" s="739"/>
      <c r="J27" s="739"/>
      <c r="K27" s="739">
        <f>I27*J27</f>
        <v>0</v>
      </c>
      <c r="M27" s="739"/>
      <c r="N27" s="739"/>
      <c r="O27" s="739"/>
      <c r="P27" s="739">
        <f>N27*O27</f>
        <v>0</v>
      </c>
    </row>
    <row r="28" spans="2:21" ht="15.6" customHeight="1">
      <c r="B28" s="740" t="s">
        <v>705</v>
      </c>
      <c r="C28" s="749">
        <f>P49</f>
        <v>0</v>
      </c>
      <c r="D28" s="750">
        <f>C28-C27</f>
        <v>0</v>
      </c>
      <c r="E28" s="739"/>
      <c r="F28" s="747">
        <f>D28*E28</f>
        <v>0</v>
      </c>
      <c r="H28" s="739"/>
      <c r="I28" s="739"/>
      <c r="J28" s="739"/>
      <c r="K28" s="739"/>
      <c r="M28" s="739"/>
      <c r="N28" s="739"/>
      <c r="O28" s="739"/>
      <c r="P28" s="739"/>
    </row>
    <row r="29" spans="2:21" ht="15.6" customHeight="1">
      <c r="B29" s="740" t="s">
        <v>706</v>
      </c>
      <c r="C29" s="739"/>
      <c r="D29" s="739"/>
      <c r="E29" s="739"/>
      <c r="F29" s="739"/>
      <c r="H29" s="739"/>
      <c r="I29" s="739"/>
      <c r="J29" s="739"/>
      <c r="K29" s="739"/>
      <c r="M29" s="739"/>
      <c r="N29" s="739"/>
      <c r="O29" s="739"/>
      <c r="P29" s="739"/>
    </row>
    <row r="30" spans="2:21" ht="15.6" customHeight="1">
      <c r="B30" s="740" t="s">
        <v>707</v>
      </c>
      <c r="C30" s="739"/>
      <c r="D30" s="739"/>
      <c r="E30" s="739"/>
      <c r="F30" s="739"/>
      <c r="H30" s="739"/>
      <c r="I30" s="739"/>
      <c r="J30" s="739"/>
      <c r="K30" s="739"/>
      <c r="M30" s="739"/>
      <c r="N30" s="739"/>
      <c r="O30" s="739"/>
      <c r="P30" s="739"/>
    </row>
    <row r="31" spans="2:21" ht="15.6" customHeight="1">
      <c r="B31" s="740" t="s">
        <v>708</v>
      </c>
      <c r="C31" s="739"/>
      <c r="D31" s="739"/>
      <c r="E31" s="739"/>
      <c r="F31" s="739"/>
      <c r="H31" s="739"/>
      <c r="I31" s="739"/>
      <c r="J31" s="739"/>
      <c r="K31" s="739"/>
      <c r="M31" s="739"/>
      <c r="N31" s="739"/>
      <c r="O31" s="739"/>
      <c r="P31" s="739"/>
    </row>
    <row r="32" spans="2:21" ht="15.6" customHeight="1">
      <c r="B32" s="740" t="s">
        <v>709</v>
      </c>
      <c r="C32" s="739"/>
      <c r="D32" s="739"/>
      <c r="E32" s="739"/>
      <c r="F32" s="739"/>
      <c r="H32" s="739"/>
      <c r="I32" s="739"/>
      <c r="J32" s="739"/>
      <c r="K32" s="739"/>
      <c r="M32" s="739"/>
      <c r="N32" s="739"/>
      <c r="O32" s="739"/>
      <c r="P32" s="739"/>
    </row>
    <row r="33" spans="2:16" ht="15.6" customHeight="1">
      <c r="B33" s="740" t="s">
        <v>710</v>
      </c>
      <c r="C33" s="739"/>
      <c r="D33" s="739"/>
      <c r="E33" s="739"/>
      <c r="F33" s="739"/>
      <c r="H33" s="739"/>
      <c r="I33" s="739"/>
      <c r="J33" s="739"/>
      <c r="K33" s="739"/>
      <c r="M33" s="739"/>
      <c r="N33" s="739"/>
      <c r="O33" s="739"/>
      <c r="P33" s="739"/>
    </row>
    <row r="34" spans="2:16" ht="15.6" customHeight="1">
      <c r="B34" s="740" t="s">
        <v>711</v>
      </c>
      <c r="C34" s="739"/>
      <c r="D34" s="739"/>
      <c r="E34" s="739"/>
      <c r="F34" s="739"/>
      <c r="H34" s="739"/>
      <c r="I34" s="739"/>
      <c r="J34" s="739"/>
      <c r="K34" s="739"/>
      <c r="M34" s="739"/>
      <c r="N34" s="739"/>
      <c r="O34" s="739"/>
      <c r="P34" s="739"/>
    </row>
    <row r="35" spans="2:16" ht="15.6" customHeight="1">
      <c r="B35" s="740" t="s">
        <v>712</v>
      </c>
      <c r="C35" s="739"/>
      <c r="D35" s="739"/>
      <c r="E35" s="739"/>
      <c r="F35" s="739"/>
      <c r="H35" s="739"/>
      <c r="I35" s="739"/>
      <c r="J35" s="739"/>
      <c r="K35" s="739"/>
      <c r="M35" s="739"/>
      <c r="N35" s="739"/>
      <c r="O35" s="739"/>
      <c r="P35" s="739"/>
    </row>
    <row r="36" spans="2:16" ht="15.6" customHeight="1">
      <c r="B36" s="740" t="s">
        <v>713</v>
      </c>
      <c r="C36" s="739"/>
      <c r="D36" s="739"/>
      <c r="E36" s="739"/>
      <c r="F36" s="739"/>
      <c r="H36" s="739"/>
      <c r="I36" s="739"/>
      <c r="J36" s="739"/>
      <c r="K36" s="739"/>
      <c r="M36" s="739"/>
      <c r="N36" s="739"/>
      <c r="O36" s="739"/>
      <c r="P36" s="739"/>
    </row>
    <row r="37" spans="2:16" ht="15.6" customHeight="1">
      <c r="B37" s="740" t="s">
        <v>714</v>
      </c>
      <c r="C37" s="739"/>
      <c r="D37" s="739"/>
      <c r="E37" s="739"/>
      <c r="F37" s="739"/>
      <c r="H37" s="739"/>
      <c r="I37" s="739"/>
      <c r="J37" s="739"/>
      <c r="K37" s="739"/>
      <c r="M37" s="739"/>
      <c r="N37" s="739"/>
      <c r="O37" s="739"/>
      <c r="P37" s="739"/>
    </row>
    <row r="38" spans="2:16" ht="15.6" customHeight="1">
      <c r="B38" s="740" t="s">
        <v>715</v>
      </c>
      <c r="C38" s="739"/>
      <c r="D38" s="739"/>
      <c r="E38" s="739"/>
      <c r="F38" s="739"/>
      <c r="H38" s="739"/>
      <c r="I38" s="739"/>
      <c r="J38" s="739"/>
      <c r="K38" s="739"/>
      <c r="M38" s="739"/>
      <c r="N38" s="739"/>
      <c r="O38" s="739"/>
      <c r="P38" s="739"/>
    </row>
    <row r="39" spans="2:16" ht="16.2" customHeight="1">
      <c r="B39" s="751" t="s">
        <v>26</v>
      </c>
      <c r="C39" s="752"/>
      <c r="D39" s="752"/>
      <c r="E39" s="752"/>
      <c r="F39" s="753">
        <f>SUM(F28:F38)</f>
        <v>0</v>
      </c>
      <c r="H39" s="739"/>
      <c r="I39" s="739"/>
      <c r="J39" s="739"/>
      <c r="K39" s="739"/>
      <c r="M39" s="739"/>
      <c r="N39" s="739"/>
      <c r="O39" s="739"/>
      <c r="P39" s="739"/>
    </row>
    <row r="40" spans="2:16">
      <c r="B40" s="740" t="s">
        <v>703</v>
      </c>
      <c r="C40" s="739"/>
      <c r="D40" s="739"/>
      <c r="E40" s="739"/>
      <c r="F40" s="739"/>
      <c r="H40" s="739"/>
      <c r="I40" s="739"/>
      <c r="J40" s="739"/>
      <c r="K40" s="739"/>
      <c r="M40" s="739"/>
      <c r="N40" s="739"/>
      <c r="O40" s="739"/>
      <c r="P40" s="739"/>
    </row>
    <row r="41" spans="2:16">
      <c r="B41" s="740" t="s">
        <v>703</v>
      </c>
      <c r="C41" s="739"/>
      <c r="D41" s="739"/>
      <c r="E41" s="739"/>
      <c r="F41" s="739"/>
      <c r="H41" s="739"/>
      <c r="I41" s="739"/>
      <c r="J41" s="739"/>
      <c r="K41" s="739"/>
      <c r="M41" s="739"/>
      <c r="N41" s="739"/>
      <c r="O41" s="739"/>
      <c r="P41" s="739"/>
    </row>
    <row r="42" spans="2:16">
      <c r="B42" s="740" t="s">
        <v>703</v>
      </c>
      <c r="C42" s="739"/>
      <c r="D42" s="739"/>
      <c r="E42" s="739"/>
      <c r="F42" s="739"/>
      <c r="H42" s="739"/>
      <c r="I42" s="739"/>
      <c r="J42" s="739"/>
      <c r="K42" s="739"/>
      <c r="M42" s="739"/>
      <c r="N42" s="739"/>
      <c r="O42" s="739"/>
      <c r="P42" s="739"/>
    </row>
    <row r="43" spans="2:16">
      <c r="B43" s="740" t="s">
        <v>703</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2019-08-12T16:58:32Z</cp:lastPrinted>
  <dcterms:created xsi:type="dcterms:W3CDTF">2012-03-05T18:56:04Z</dcterms:created>
  <dcterms:modified xsi:type="dcterms:W3CDTF">2019-08-12T18:40:27Z</dcterms:modified>
</cp:coreProperties>
</file>