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8"/>
  <workbookPr/>
  <mc:AlternateContent xmlns:mc="http://schemas.openxmlformats.org/markup-compatibility/2006">
    <mc:Choice Requires="x15">
      <x15ac:absPath xmlns:x15ac="http://schemas.microsoft.com/office/spreadsheetml/2010/11/ac" url="\\file1\Common\API_2020_CoS\Interrogatories\Response Templates\In Review\File Separately\"/>
    </mc:Choice>
  </mc:AlternateContent>
  <xr:revisionPtr revIDLastSave="0" documentId="13_ncr:1_{B148B1BB-B4E9-4257-89BA-081320A03B31}" xr6:coauthVersionLast="36" xr6:coauthVersionMax="36" xr10:uidLastSave="{00000000-0000-0000-0000-000000000000}"/>
  <bookViews>
    <workbookView xWindow="0" yWindow="0" windowWidth="28800" windowHeight="8700" xr2:uid="{00000000-000D-0000-FFFF-FFFF00000000}"/>
  </bookViews>
  <sheets>
    <sheet name="App.2-Z_Commodity Expense"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'[4]LDC Info'!$E$26</definedName>
    <definedName name="contactf">#REF!</definedName>
    <definedName name="CRLF">'[1]Z1.ModelVariables'!$C$10</definedName>
    <definedName name="CustomerAdministration">[5]lists!$Z$1:$Z$36</definedName>
    <definedName name="EBNUMBER">'[4]LDC Info'!$E$16</definedName>
    <definedName name="Fixed_Charges">[5]lists!$I$1:$I$212</definedName>
    <definedName name="histdate">[6]Financials!$E$76</definedName>
    <definedName name="Incr2000">#REF!</definedName>
    <definedName name="Last_Rebasing_Year">'[3]0.1 LDC Info'!$E$27</definedName>
    <definedName name="LDC_LIST">[7]lists!$AM$1:$AM$80</definedName>
    <definedName name="LDCNAMES">[5]lists!$AL$1:$AL$78</definedName>
    <definedName name="LIMIT">#REF!</definedName>
    <definedName name="LossFactors">[5]lists!$L$2:$L$15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[5]lists!$AA$1:$AA$71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_Class">[5]lists!$A$2:$A$105</definedName>
    <definedName name="RATE_CLASSES">[5]lists!$A$1:$A$104</definedName>
    <definedName name="ratedescription">[8]hidden1!$D$1:$D$122</definedName>
    <definedName name="RebaseYear">'[4]LDC Info'!$E$28</definedName>
    <definedName name="RebaseYear_1">'[9]LDC Info'!$E$24</definedName>
    <definedName name="RMpilsVer">'[1]Z1.ModelVariables'!$C$13</definedName>
    <definedName name="RMversion">'[10]Z1.ModelVariables'!$C$13</definedName>
    <definedName name="SALBENF">#REF!</definedName>
    <definedName name="salreg">#REF!</definedName>
    <definedName name="SALREGF">#REF!</definedName>
    <definedName name="TEMPA">#REF!</definedName>
    <definedName name="Test_Year">'[3]0.1 LDC Info'!$E$25</definedName>
    <definedName name="TestYear">'[4]LDC Info'!$E$24</definedName>
    <definedName name="TestYr">'[1]P0.Admin'!$C$13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[5]lists!$N$2:$N$5</definedName>
    <definedName name="Units1">[5]lists!$O$2:$O$4</definedName>
    <definedName name="Units2">[5]lists!$P$2:$P$3</definedName>
    <definedName name="Utility">[6]Financials!$A$1</definedName>
    <definedName name="utitliy1">[11]Financials!$A$1</definedName>
    <definedName name="valuevx">42.314159</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5" i="2" l="1"/>
  <c r="K74" i="2"/>
  <c r="K73" i="2"/>
  <c r="F75" i="2"/>
  <c r="F74" i="2"/>
  <c r="F73" i="2"/>
  <c r="K76" i="2"/>
  <c r="G53" i="2"/>
  <c r="F27" i="2"/>
  <c r="B52" i="2"/>
  <c r="J39" i="2"/>
  <c r="H52" i="2"/>
  <c r="G21" i="2"/>
  <c r="L21" i="2" s="1"/>
  <c r="N21" i="2" s="1"/>
  <c r="K81" i="2"/>
  <c r="F81" i="2"/>
  <c r="B81" i="2"/>
  <c r="K80" i="2"/>
  <c r="F80" i="2"/>
  <c r="B80" i="2"/>
  <c r="K79" i="2"/>
  <c r="F79" i="2"/>
  <c r="B79" i="2"/>
  <c r="K78" i="2"/>
  <c r="F78" i="2"/>
  <c r="B78" i="2"/>
  <c r="K77" i="2"/>
  <c r="F77" i="2"/>
  <c r="B77" i="2"/>
  <c r="B76" i="2"/>
  <c r="B75" i="2"/>
  <c r="B74" i="2"/>
  <c r="B73" i="2"/>
  <c r="B66" i="2"/>
  <c r="B65" i="2"/>
  <c r="B64" i="2"/>
  <c r="B63" i="2"/>
  <c r="B62" i="2"/>
  <c r="B61" i="2"/>
  <c r="B60" i="2"/>
  <c r="B59" i="2"/>
  <c r="B58" i="2"/>
  <c r="B51" i="2"/>
  <c r="K55" i="2"/>
  <c r="K70" i="2" s="1"/>
  <c r="F55" i="2"/>
  <c r="F70" i="2" s="1"/>
  <c r="G26" i="2"/>
  <c r="L26" i="2" s="1"/>
  <c r="G25" i="2"/>
  <c r="L25" i="2" s="1"/>
  <c r="K24" i="2"/>
  <c r="M24" i="2" s="1"/>
  <c r="G24" i="2"/>
  <c r="L24" i="2" s="1"/>
  <c r="N24" i="2" s="1"/>
  <c r="K23" i="2"/>
  <c r="M23" i="2" s="1"/>
  <c r="G23" i="2"/>
  <c r="L23" i="2" s="1"/>
  <c r="N23" i="2" s="1"/>
  <c r="K22" i="2"/>
  <c r="M22" i="2" s="1"/>
  <c r="G22" i="2"/>
  <c r="L22" i="2" s="1"/>
  <c r="N22" i="2" s="1"/>
  <c r="K21" i="2"/>
  <c r="M21" i="2" s="1"/>
  <c r="G20" i="2"/>
  <c r="K19" i="2" l="1"/>
  <c r="L20" i="2"/>
  <c r="N20" i="2" s="1"/>
  <c r="K20" i="2"/>
  <c r="M20" i="2" s="1"/>
  <c r="F76" i="2"/>
  <c r="F82" i="2" s="1"/>
  <c r="M19" i="2"/>
  <c r="M52" i="2"/>
  <c r="O52" i="2" s="1"/>
  <c r="K18" i="2"/>
  <c r="M18" i="2" s="1"/>
  <c r="K82" i="2"/>
  <c r="K67" i="2"/>
  <c r="F67" i="2"/>
  <c r="F53" i="2"/>
  <c r="J52" i="2"/>
  <c r="G19" i="2"/>
  <c r="L19" i="2" s="1"/>
  <c r="N19" i="2" s="1"/>
  <c r="J38" i="2"/>
  <c r="H51" i="2"/>
  <c r="J51" i="2" s="1"/>
  <c r="M51" i="2"/>
  <c r="O51" i="2" s="1"/>
  <c r="J37" i="2"/>
  <c r="I40" i="2"/>
  <c r="I41" i="2" s="1"/>
  <c r="I27" i="2"/>
  <c r="J27" i="2"/>
  <c r="D27" i="2"/>
  <c r="D28" i="2" s="1"/>
  <c r="G18" i="2"/>
  <c r="L18" i="2" s="1"/>
  <c r="K27" i="2"/>
  <c r="J40" i="2" l="1"/>
  <c r="J41" i="2" s="1"/>
  <c r="J53" i="2"/>
  <c r="O53" i="2"/>
  <c r="L27" i="2"/>
  <c r="G27" i="2"/>
  <c r="I28" i="2" s="1"/>
  <c r="I42" i="2" s="1"/>
  <c r="I43" i="2" s="1"/>
  <c r="N18" i="2"/>
  <c r="L40" i="2" l="1"/>
  <c r="L41" i="2" s="1"/>
  <c r="L28" i="2"/>
  <c r="N28" i="2" s="1"/>
  <c r="J28" i="2"/>
  <c r="J42" i="2" s="1"/>
  <c r="J43" i="2" s="1"/>
  <c r="L42" i="2" l="1"/>
  <c r="L43" i="2" s="1"/>
  <c r="G43" i="2" s="1"/>
  <c r="G58" i="2" s="1"/>
  <c r="M28" i="2"/>
  <c r="O28" i="2" s="1"/>
  <c r="L58" i="2" l="1"/>
  <c r="G64" i="2"/>
  <c r="J64" i="2" s="1"/>
  <c r="J79" i="2" s="1"/>
  <c r="G79" i="2" s="1"/>
  <c r="G66" i="2"/>
  <c r="J66" i="2" s="1"/>
  <c r="J81" i="2" s="1"/>
  <c r="G60" i="2"/>
  <c r="J60" i="2" s="1"/>
  <c r="J75" i="2" s="1"/>
  <c r="G75" i="2" s="1"/>
  <c r="G63" i="2"/>
  <c r="J63" i="2" s="1"/>
  <c r="J78" i="2" s="1"/>
  <c r="G78" i="2" s="1"/>
  <c r="G61" i="2"/>
  <c r="J61" i="2" s="1"/>
  <c r="J76" i="2" s="1"/>
  <c r="G76" i="2" s="1"/>
  <c r="J58" i="2"/>
  <c r="G65" i="2"/>
  <c r="J65" i="2" s="1"/>
  <c r="J80" i="2" s="1"/>
  <c r="G62" i="2"/>
  <c r="J62" i="2" s="1"/>
  <c r="J77" i="2" s="1"/>
  <c r="G77" i="2" s="1"/>
  <c r="G59" i="2"/>
  <c r="J59" i="2" s="1"/>
  <c r="J74" i="2" s="1"/>
  <c r="G74" i="2" s="1"/>
  <c r="O58" i="2" l="1"/>
  <c r="O73" i="2" s="1"/>
  <c r="L73" i="2" s="1"/>
  <c r="L59" i="2"/>
  <c r="J73" i="2"/>
  <c r="J67" i="2"/>
  <c r="L60" i="2" l="1"/>
  <c r="O59" i="2"/>
  <c r="O74" i="2" s="1"/>
  <c r="L74" i="2" s="1"/>
  <c r="G73" i="2"/>
  <c r="J82" i="2"/>
  <c r="O60" i="2" l="1"/>
  <c r="O75" i="2" s="1"/>
  <c r="L75" i="2" s="1"/>
  <c r="L61" i="2"/>
  <c r="L62" i="2" l="1"/>
  <c r="O61" i="2"/>
  <c r="O76" i="2" s="1"/>
  <c r="L76" i="2" s="1"/>
  <c r="L63" i="2" l="1"/>
  <c r="O62" i="2"/>
  <c r="O77" i="2" s="1"/>
  <c r="L77" i="2" s="1"/>
  <c r="O63" i="2" l="1"/>
  <c r="O78" i="2" s="1"/>
  <c r="L78" i="2" s="1"/>
  <c r="L64" i="2"/>
  <c r="L65" i="2" l="1"/>
  <c r="O64" i="2"/>
  <c r="O79" i="2" s="1"/>
  <c r="L79" i="2" s="1"/>
  <c r="L66" i="2" l="1"/>
  <c r="O66" i="2" s="1"/>
  <c r="O81" i="2" s="1"/>
  <c r="O65" i="2"/>
  <c r="O80" i="2" s="1"/>
  <c r="O82" i="2" l="1"/>
  <c r="O6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Sibtain Janmohamed</author>
  </authors>
  <commentList>
    <comment ref="G58" authorId="0" shapeId="0" xr:uid="{00000000-0006-0000-0000-000001000000}">
      <text>
        <r>
          <rPr>
            <b/>
            <sz val="9"/>
            <color indexed="81"/>
            <rFont val="Tahoma"/>
            <family val="2"/>
          </rPr>
          <t>Input value for forecast weighted average commodity price for the bridge year must be calculated independently outside of Appendix Z. It must be calculated based on the same methodology that is used to calculate the test year forecasted weighted average commodity prices, except that actual and forecasted 2018 RPP and GA forecasts are to be used.</t>
        </r>
      </text>
    </comment>
  </commentList>
</comments>
</file>

<file path=xl/sharedStrings.xml><?xml version="1.0" encoding="utf-8"?>
<sst xmlns="http://schemas.openxmlformats.org/spreadsheetml/2006/main" count="139" uniqueCount="75">
  <si>
    <t>File Number:</t>
  </si>
  <si>
    <t>In the green shaded cell (row 18-26) enter the most recent 12-month actual data. If there is a material difference between actual and forecasted consumption data, use forecasted data and provide an explanation</t>
  </si>
  <si>
    <t>Exhibit:</t>
  </si>
  <si>
    <t>Tab:</t>
  </si>
  <si>
    <t>Schedule:</t>
  </si>
  <si>
    <t>Page:</t>
  </si>
  <si>
    <t>Date:</t>
  </si>
  <si>
    <t xml:space="preserve"> </t>
  </si>
  <si>
    <t xml:space="preserve">Commodity Expense </t>
  </si>
  <si>
    <t>Step 1:</t>
  </si>
  <si>
    <t>Allocation of Commodity</t>
  </si>
  <si>
    <t>non-RPP</t>
  </si>
  <si>
    <t>RPP</t>
  </si>
  <si>
    <t>Proportions (by Class)</t>
  </si>
  <si>
    <t> </t>
  </si>
  <si>
    <t>non GA mod</t>
  </si>
  <si>
    <t>GA mod</t>
  </si>
  <si>
    <t xml:space="preserve">Total </t>
  </si>
  <si>
    <t>Customer Class Name</t>
  </si>
  <si>
    <t>Last Actual kWh's</t>
  </si>
  <si>
    <t>Class A kWh</t>
  </si>
  <si>
    <t>Class B kWh</t>
  </si>
  <si>
    <t>%</t>
  </si>
  <si>
    <t>Residential R1</t>
  </si>
  <si>
    <t>Residential R2</t>
  </si>
  <si>
    <t>Seasonal</t>
  </si>
  <si>
    <t>Street Lighting</t>
  </si>
  <si>
    <t>other</t>
  </si>
  <si>
    <t>TOTAL</t>
  </si>
  <si>
    <t>Step 2:</t>
  </si>
  <si>
    <t>Forecasted Commodity Prices</t>
  </si>
  <si>
    <t>Step 2a:</t>
  </si>
  <si>
    <t>GA Modifier</t>
  </si>
  <si>
    <t>($/MWh)</t>
  </si>
  <si>
    <t>Source:</t>
  </si>
  <si>
    <t>Step 2b:</t>
  </si>
  <si>
    <t xml:space="preserve"> Table 1: Average RPP Supply Cost Summary**</t>
  </si>
  <si>
    <t>HOEP ($/MWh)</t>
  </si>
  <si>
    <t>Load-Weighted Price for RPP Consumers</t>
  </si>
  <si>
    <t>Global Adjustment ($/MWh)</t>
  </si>
  <si>
    <t>Impact of the Global Adjustment</t>
  </si>
  <si>
    <t>Adjustments ($/MWh)</t>
  </si>
  <si>
    <t>TOTAL ($/MWh)</t>
  </si>
  <si>
    <t>Average Supply Cost for RPP Consumers</t>
  </si>
  <si>
    <t>$/kWh</t>
  </si>
  <si>
    <t>Percentage shares (%)</t>
  </si>
  <si>
    <t>non-RPP (GA mod/non-GA mod), RPP</t>
  </si>
  <si>
    <t>WEIGHTED AVERAGE PRICE ($/kWh)</t>
  </si>
  <si>
    <t>(Sum of I43, J43 and L43)</t>
  </si>
  <si>
    <t>Step 3:</t>
  </si>
  <si>
    <t>Commodity Expense</t>
  </si>
  <si>
    <t>(volumes for the bridge and test year are loss adjusted)</t>
  </si>
  <si>
    <t>Class A</t>
  </si>
  <si>
    <t>Customer</t>
  </si>
  <si>
    <t>Revenue</t>
  </si>
  <si>
    <t>Expense</t>
  </si>
  <si>
    <t>kWh Volume</t>
  </si>
  <si>
    <t>kW Volume</t>
  </si>
  <si>
    <t>HOEP Rate/kWh</t>
  </si>
  <si>
    <t>Avg GA/kW</t>
  </si>
  <si>
    <t>Amount</t>
  </si>
  <si>
    <t>Class B</t>
  </si>
  <si>
    <t>Class Name</t>
  </si>
  <si>
    <t>UoM</t>
  </si>
  <si>
    <t>USA #</t>
  </si>
  <si>
    <t>Volume</t>
  </si>
  <si>
    <t>rate ($/kWh):</t>
  </si>
  <si>
    <t>kWh</t>
  </si>
  <si>
    <t>Total</t>
  </si>
  <si>
    <t>avg rate ($/kWh):</t>
  </si>
  <si>
    <t xml:space="preserve">   Table 1: RPP Prices and GA Modifier: May 1, 2019 to October 31, 2019*</t>
  </si>
  <si>
    <r>
      <t>*</t>
    </r>
    <r>
      <rPr>
        <i/>
        <sz val="10"/>
        <rFont val="Arial"/>
        <family val="2"/>
      </rPr>
      <t>Regulated Price Plan Prices and the Global Adjustment Modifier for the Period May 1, 2019 – April 30, 2020</t>
    </r>
  </si>
  <si>
    <r>
      <t>**</t>
    </r>
    <r>
      <rPr>
        <i/>
        <sz val="10"/>
        <rFont val="Arial"/>
        <family val="2"/>
      </rPr>
      <t xml:space="preserve"> Regulated Price Plan Cost Suppy Report May 1, 2019 - April 30, 2020</t>
    </r>
  </si>
  <si>
    <t>2018 Historical Actuals</t>
  </si>
  <si>
    <t>2020 Forecasted Commodity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</si>
</sst>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quot;$&quot;* #,##0.00_-;\-&quot;$&quot;* #,##0.00_-;_-&quot;$&quot;* &quot;-&quot;??_-;_-@_-"/>
    <numFmt numFmtId="165" formatCode="_-* #,##0.00_-;\-* #,##0.00_-;_-* \-??_-;_-@_-"/>
    <numFmt numFmtId="166" formatCode="\$#,##0.0000_);&quot;($&quot;#,##0.0000\)"/>
    <numFmt numFmtId="167" formatCode="_-* #,##0_-;\-* #,##0_-;_-* \-??_-;_-@_-"/>
    <numFmt numFmtId="168" formatCode="\$#,##0.00_);&quot;($&quot;#,##0.00\)"/>
    <numFmt numFmtId="169" formatCode="\$#,##0.00000_);&quot;($&quot;#,##0.00000\)"/>
    <numFmt numFmtId="170" formatCode="_(&quot;$&quot;* #,##0.0000_);_(&quot;$&quot;* \(#,##0.0000\);_(&quot;$&quot;* &quot;-&quot;??_);_(@_)"/>
    <numFmt numFmtId="171" formatCode="_-* #,##0.00000_-;\-* #,##0.00000_-;_-* \-??_-;_-@_-"/>
    <numFmt numFmtId="172" formatCode="\$#,##0"/>
    <numFmt numFmtId="173" formatCode="0.0000"/>
  </numFmts>
  <fonts count="25" x14ac:knownFonts="1">
    <font>
      <sz val="10"/>
      <name val="Arial"/>
      <family val="2"/>
    </font>
    <font>
      <sz val="10"/>
      <name val="Arial"/>
      <family val="2"/>
    </font>
    <font>
      <i/>
      <sz val="8"/>
      <color indexed="22"/>
      <name val="Arial"/>
      <family val="2"/>
    </font>
    <font>
      <b/>
      <sz val="10"/>
      <name val="Arial"/>
      <family val="2"/>
    </font>
    <font>
      <sz val="8"/>
      <name val="Arial"/>
      <family val="2"/>
    </font>
    <font>
      <sz val="8"/>
      <name val="Arial"/>
      <family val="2"/>
      <charset val="1"/>
    </font>
    <font>
      <b/>
      <sz val="14"/>
      <name val="Arial"/>
      <family val="2"/>
      <charset val="1"/>
    </font>
    <font>
      <b/>
      <i/>
      <sz val="10"/>
      <name val="Arial"/>
      <family val="2"/>
    </font>
    <font>
      <b/>
      <u/>
      <sz val="12"/>
      <name val="Arial"/>
      <family val="2"/>
      <charset val="1"/>
    </font>
    <font>
      <b/>
      <sz val="12"/>
      <name val="Arial"/>
      <family val="2"/>
    </font>
    <font>
      <b/>
      <u/>
      <sz val="10"/>
      <name val="Arial"/>
      <family val="2"/>
      <charset val="1"/>
    </font>
    <font>
      <b/>
      <sz val="10"/>
      <name val="Arial"/>
      <family val="2"/>
      <charset val="1"/>
    </font>
    <font>
      <sz val="10"/>
      <name val="Mangal"/>
      <family val="2"/>
      <charset val="1"/>
    </font>
    <font>
      <sz val="11"/>
      <name val="Arial"/>
      <family val="2"/>
      <charset val="1"/>
    </font>
    <font>
      <sz val="10"/>
      <name val="Arial"/>
      <family val="2"/>
      <charset val="1"/>
    </font>
    <font>
      <i/>
      <sz val="10"/>
      <name val="Arial"/>
      <family val="2"/>
      <charset val="1"/>
    </font>
    <font>
      <i/>
      <sz val="11"/>
      <name val="Arial"/>
      <family val="2"/>
    </font>
    <font>
      <b/>
      <i/>
      <sz val="11"/>
      <name val="Arial"/>
      <family val="2"/>
    </font>
    <font>
      <b/>
      <sz val="11"/>
      <name val="Arial"/>
      <family val="2"/>
      <charset val="1"/>
    </font>
    <font>
      <b/>
      <u/>
      <sz val="11"/>
      <name val="Arial"/>
      <family val="2"/>
      <charset val="1"/>
    </font>
    <font>
      <b/>
      <sz val="11"/>
      <name val="Arial"/>
      <family val="2"/>
    </font>
    <font>
      <b/>
      <i/>
      <sz val="10"/>
      <name val="Arial"/>
      <family val="2"/>
      <charset val="1"/>
    </font>
    <font>
      <i/>
      <sz val="10"/>
      <color rgb="FFFF0000"/>
      <name val="Arial"/>
      <family val="2"/>
      <charset val="1"/>
    </font>
    <font>
      <i/>
      <sz val="10"/>
      <name val="Arial"/>
      <family val="2"/>
    </font>
    <font>
      <b/>
      <sz val="9"/>
      <color indexed="81"/>
      <name val="Tahoma"/>
      <family val="2"/>
    </font>
  </fonts>
  <fills count="11">
    <fill>
      <patternFill patternType="none"/>
    </fill>
    <fill>
      <patternFill patternType="gray125"/>
    </fill>
    <fill>
      <patternFill patternType="solid">
        <fgColor theme="6" tint="0.79998168889431442"/>
        <bgColor indexed="64"/>
      </patternFill>
    </fill>
    <fill>
      <patternFill patternType="solid">
        <fgColor indexed="9"/>
        <bgColor indexed="32"/>
      </patternFill>
    </fill>
    <fill>
      <patternFill patternType="solid">
        <fgColor theme="6" tint="0.79998168889431442"/>
        <bgColor indexed="58"/>
      </patternFill>
    </fill>
    <fill>
      <patternFill patternType="solid">
        <fgColor theme="0"/>
        <bgColor indexed="58"/>
      </patternFill>
    </fill>
    <fill>
      <patternFill patternType="solid">
        <fgColor theme="0"/>
        <bgColor indexed="64"/>
      </patternFill>
    </fill>
    <fill>
      <patternFill patternType="solid">
        <fgColor theme="0" tint="-0.249977111117893"/>
        <bgColor indexed="64"/>
      </patternFill>
    </fill>
    <fill>
      <patternFill patternType="solid">
        <fgColor theme="5"/>
        <bgColor indexed="64"/>
      </patternFill>
    </fill>
    <fill>
      <patternFill patternType="solid">
        <fgColor theme="8" tint="0.59999389629810485"/>
        <bgColor indexed="64"/>
      </patternFill>
    </fill>
    <fill>
      <patternFill patternType="solid">
        <fgColor theme="8" tint="0.79998168889431442"/>
        <bgColor indexed="64"/>
      </patternFill>
    </fill>
  </fills>
  <borders count="37">
    <border>
      <left/>
      <right/>
      <top/>
      <bottom/>
      <diagonal/>
    </border>
    <border>
      <left/>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medium">
        <color indexed="64"/>
      </left>
      <right style="medium">
        <color indexed="64"/>
      </right>
      <top/>
      <bottom style="medium">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8"/>
      </right>
      <top style="medium">
        <color indexed="64"/>
      </top>
      <bottom/>
      <diagonal/>
    </border>
    <border>
      <left/>
      <right style="thin">
        <color indexed="8"/>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165" fontId="12" fillId="0" borderId="0" applyFill="0" applyBorder="0" applyAlignment="0" applyProtection="0"/>
    <xf numFmtId="9" fontId="12" fillId="0" borderId="0" applyFill="0" applyBorder="0" applyAlignment="0" applyProtection="0"/>
  </cellStyleXfs>
  <cellXfs count="191">
    <xf numFmtId="0" fontId="0" fillId="0" borderId="0" xfId="0"/>
    <xf numFmtId="0" fontId="2" fillId="0" borderId="0" xfId="0" applyFont="1" applyAlignment="1" applyProtection="1">
      <alignment horizontal="left" vertical="center"/>
    </xf>
    <xf numFmtId="0" fontId="4" fillId="2" borderId="1" xfId="0" applyFont="1" applyFill="1" applyBorder="1" applyAlignment="1" applyProtection="1">
      <alignment horizontal="right" vertical="top"/>
      <protection locked="0"/>
    </xf>
    <xf numFmtId="0" fontId="4" fillId="2" borderId="0" xfId="0" applyFont="1" applyFill="1" applyAlignment="1" applyProtection="1">
      <alignment horizontal="right" vertical="top"/>
      <protection locked="0"/>
    </xf>
    <xf numFmtId="165" fontId="11" fillId="0" borderId="7" xfId="2" applyFont="1" applyFill="1" applyBorder="1" applyAlignment="1" applyProtection="1">
      <alignment horizontal="center" vertical="center" wrapText="1"/>
    </xf>
    <xf numFmtId="165" fontId="3" fillId="0" borderId="8" xfId="2" applyFont="1" applyFill="1" applyBorder="1" applyAlignment="1" applyProtection="1">
      <alignment horizontal="center" vertical="center" wrapText="1"/>
    </xf>
    <xf numFmtId="37" fontId="11" fillId="0" borderId="10" xfId="2" applyNumberFormat="1" applyFont="1" applyFill="1" applyBorder="1" applyAlignment="1" applyProtection="1">
      <alignment horizontal="center" vertical="center"/>
    </xf>
    <xf numFmtId="37" fontId="11" fillId="0" borderId="7" xfId="2" applyNumberFormat="1" applyFont="1" applyFill="1" applyBorder="1" applyAlignment="1" applyProtection="1">
      <alignment horizontal="center" vertical="center"/>
    </xf>
    <xf numFmtId="0" fontId="11" fillId="3" borderId="7" xfId="0" applyFont="1" applyFill="1" applyBorder="1" applyAlignment="1" applyProtection="1">
      <alignment vertical="center"/>
    </xf>
    <xf numFmtId="166" fontId="11" fillId="0" borderId="12" xfId="2" applyNumberFormat="1" applyFont="1" applyFill="1" applyBorder="1" applyAlignment="1" applyProtection="1">
      <alignment horizontal="center" vertical="center" wrapText="1"/>
    </xf>
    <xf numFmtId="166" fontId="11" fillId="0" borderId="11" xfId="2" applyNumberFormat="1" applyFont="1" applyFill="1" applyBorder="1" applyAlignment="1" applyProtection="1">
      <alignment horizontal="center" vertical="center" wrapText="1"/>
    </xf>
    <xf numFmtId="165" fontId="11" fillId="0" borderId="11" xfId="2" applyFont="1" applyFill="1" applyBorder="1" applyAlignment="1" applyProtection="1">
      <alignment horizontal="center" vertical="center" wrapText="1"/>
    </xf>
    <xf numFmtId="37" fontId="14" fillId="2" borderId="11" xfId="2" applyNumberFormat="1" applyFont="1" applyFill="1" applyBorder="1" applyAlignment="1" applyProtection="1">
      <alignment horizontal="right" vertical="center"/>
      <protection locked="0"/>
    </xf>
    <xf numFmtId="167" fontId="14" fillId="0" borderId="11" xfId="2" applyNumberFormat="1" applyFont="1" applyFill="1" applyBorder="1" applyAlignment="1" applyProtection="1">
      <alignment horizontal="right" vertical="center"/>
    </xf>
    <xf numFmtId="167" fontId="14" fillId="4" borderId="11" xfId="2" applyNumberFormat="1" applyFont="1" applyFill="1" applyBorder="1" applyAlignment="1" applyProtection="1">
      <alignment horizontal="right" vertical="center"/>
      <protection locked="0"/>
    </xf>
    <xf numFmtId="167" fontId="1" fillId="5" borderId="11" xfId="2" applyNumberFormat="1" applyFont="1" applyFill="1" applyBorder="1" applyAlignment="1" applyProtection="1">
      <alignment horizontal="right" vertical="center"/>
    </xf>
    <xf numFmtId="37" fontId="14" fillId="0" borderId="11" xfId="2" applyNumberFormat="1" applyFont="1" applyFill="1" applyBorder="1" applyAlignment="1" applyProtection="1">
      <alignment horizontal="right" vertical="center"/>
    </xf>
    <xf numFmtId="10" fontId="15" fillId="0" borderId="11" xfId="3" applyNumberFormat="1" applyFont="1" applyFill="1" applyBorder="1" applyAlignment="1" applyProtection="1">
      <alignment horizontal="right"/>
    </xf>
    <xf numFmtId="37" fontId="11" fillId="0" borderId="11" xfId="2" applyNumberFormat="1" applyFont="1" applyFill="1" applyBorder="1" applyAlignment="1" applyProtection="1">
      <alignment horizontal="right" vertical="center"/>
    </xf>
    <xf numFmtId="37" fontId="3" fillId="6" borderId="11" xfId="2" applyNumberFormat="1" applyFont="1" applyFill="1" applyBorder="1" applyAlignment="1" applyProtection="1">
      <alignment horizontal="right" vertical="center"/>
    </xf>
    <xf numFmtId="37" fontId="11" fillId="0" borderId="11" xfId="2" applyNumberFormat="1" applyFont="1" applyFill="1" applyBorder="1" applyAlignment="1" applyProtection="1">
      <alignment horizontal="center" vertical="center"/>
    </xf>
    <xf numFmtId="10" fontId="15" fillId="0" borderId="12" xfId="3" applyNumberFormat="1" applyFont="1" applyFill="1" applyBorder="1" applyAlignment="1" applyProtection="1">
      <alignment horizontal="right"/>
    </xf>
    <xf numFmtId="10" fontId="15" fillId="0" borderId="16" xfId="3" applyNumberFormat="1" applyFont="1" applyFill="1" applyBorder="1" applyAlignment="1" applyProtection="1">
      <alignment horizontal="right"/>
    </xf>
    <xf numFmtId="10" fontId="15" fillId="0" borderId="0" xfId="3" applyNumberFormat="1" applyFont="1" applyFill="1" applyBorder="1" applyAlignment="1" applyProtection="1">
      <alignment horizontal="right"/>
    </xf>
    <xf numFmtId="168" fontId="14" fillId="4" borderId="15" xfId="0" applyNumberFormat="1" applyFont="1" applyFill="1" applyBorder="1" applyProtection="1">
      <protection locked="0"/>
    </xf>
    <xf numFmtId="168" fontId="14" fillId="0" borderId="15" xfId="0" applyNumberFormat="1" applyFont="1" applyFill="1" applyBorder="1" applyProtection="1"/>
    <xf numFmtId="168" fontId="13" fillId="4" borderId="15" xfId="0" applyNumberFormat="1" applyFont="1" applyFill="1" applyBorder="1" applyProtection="1">
      <protection locked="0"/>
    </xf>
    <xf numFmtId="0" fontId="14" fillId="0" borderId="11" xfId="0" applyFont="1" applyFill="1" applyBorder="1" applyAlignment="1" applyProtection="1">
      <alignment vertical="center"/>
    </xf>
    <xf numFmtId="167" fontId="12" fillId="2" borderId="11" xfId="2" applyNumberFormat="1" applyFill="1" applyBorder="1" applyAlignment="1" applyProtection="1">
      <alignment horizontal="center"/>
      <protection locked="0"/>
    </xf>
    <xf numFmtId="0" fontId="0" fillId="2" borderId="11" xfId="0" applyFill="1" applyBorder="1" applyAlignment="1" applyProtection="1">
      <alignment horizontal="center"/>
      <protection locked="0"/>
    </xf>
    <xf numFmtId="171" fontId="14" fillId="0" borderId="11" xfId="2" applyNumberFormat="1" applyFont="1" applyFill="1" applyBorder="1" applyAlignment="1" applyProtection="1">
      <alignment horizontal="right" vertical="center"/>
    </xf>
    <xf numFmtId="37" fontId="0" fillId="2" borderId="15" xfId="0" quotePrefix="1" applyNumberFormat="1" applyFill="1" applyBorder="1" applyAlignment="1" applyProtection="1">
      <alignment horizontal="right"/>
      <protection locked="0"/>
    </xf>
    <xf numFmtId="0" fontId="0" fillId="0" borderId="0" xfId="0" applyProtection="1"/>
    <xf numFmtId="0" fontId="3" fillId="0" borderId="0" xfId="0" applyFont="1" applyAlignment="1" applyProtection="1">
      <alignment horizontal="left"/>
    </xf>
    <xf numFmtId="0" fontId="4" fillId="0" borderId="0" xfId="0" applyFont="1" applyAlignment="1" applyProtection="1">
      <alignment horizontal="right" vertical="top"/>
    </xf>
    <xf numFmtId="0" fontId="5" fillId="0" borderId="0" xfId="0" applyFont="1" applyFill="1" applyAlignment="1" applyProtection="1">
      <alignment horizontal="center" vertical="top"/>
    </xf>
    <xf numFmtId="0" fontId="5" fillId="0" borderId="0" xfId="0" applyFont="1" applyFill="1" applyBorder="1" applyAlignment="1" applyProtection="1">
      <alignment horizontal="center" vertical="top"/>
    </xf>
    <xf numFmtId="0" fontId="0" fillId="0" borderId="0" xfId="0" applyAlignment="1" applyProtection="1">
      <alignment horizontal="center"/>
    </xf>
    <xf numFmtId="0" fontId="0" fillId="0" borderId="0" xfId="0" applyFill="1" applyProtection="1"/>
    <xf numFmtId="0" fontId="0" fillId="0" borderId="0" xfId="0" applyBorder="1" applyProtection="1"/>
    <xf numFmtId="0" fontId="6" fillId="0" borderId="0" xfId="0" applyFont="1" applyBorder="1" applyAlignment="1" applyProtection="1">
      <alignment vertical="top"/>
    </xf>
    <xf numFmtId="0" fontId="6" fillId="0" borderId="0" xfId="0" applyFont="1" applyBorder="1" applyAlignment="1" applyProtection="1">
      <alignment horizontal="center" vertical="top"/>
    </xf>
    <xf numFmtId="0" fontId="7" fillId="0" borderId="0" xfId="0" applyFont="1" applyProtection="1"/>
    <xf numFmtId="0" fontId="8" fillId="0" borderId="0" xfId="0" applyFont="1" applyBorder="1" applyProtection="1"/>
    <xf numFmtId="0" fontId="10" fillId="0" borderId="0" xfId="0" applyFont="1" applyBorder="1" applyProtection="1"/>
    <xf numFmtId="0" fontId="0" fillId="0" borderId="0" xfId="0" applyAlignment="1" applyProtection="1">
      <alignment vertical="center"/>
    </xf>
    <xf numFmtId="0" fontId="11" fillId="0" borderId="6" xfId="0" applyFont="1" applyFill="1" applyBorder="1" applyAlignment="1" applyProtection="1">
      <alignment vertical="center"/>
    </xf>
    <xf numFmtId="0" fontId="11" fillId="3" borderId="0" xfId="0" applyFont="1" applyFill="1" applyBorder="1" applyAlignment="1" applyProtection="1">
      <alignment vertical="center"/>
    </xf>
    <xf numFmtId="0" fontId="13" fillId="0" borderId="0" xfId="0" applyFont="1" applyProtection="1"/>
    <xf numFmtId="0" fontId="11" fillId="3" borderId="11" xfId="0" applyFont="1" applyFill="1" applyBorder="1" applyAlignment="1" applyProtection="1">
      <alignment vertical="center"/>
    </xf>
    <xf numFmtId="167" fontId="13" fillId="0" borderId="0" xfId="0" applyNumberFormat="1" applyFont="1" applyProtection="1"/>
    <xf numFmtId="0" fontId="11" fillId="0" borderId="11" xfId="0" applyFont="1" applyFill="1" applyBorder="1" applyAlignment="1" applyProtection="1">
      <alignment horizontal="left" vertical="center" indent="1"/>
    </xf>
    <xf numFmtId="0" fontId="11" fillId="0" borderId="11" xfId="0" applyFont="1" applyFill="1" applyBorder="1" applyAlignment="1" applyProtection="1">
      <alignment vertical="center"/>
    </xf>
    <xf numFmtId="10" fontId="13" fillId="0" borderId="0" xfId="0" applyNumberFormat="1" applyFont="1" applyProtection="1"/>
    <xf numFmtId="0" fontId="15" fillId="0" borderId="11" xfId="0" applyFont="1" applyFill="1" applyBorder="1" applyAlignment="1" applyProtection="1">
      <alignment horizontal="left" indent="1"/>
    </xf>
    <xf numFmtId="0" fontId="15" fillId="0" borderId="11" xfId="0" applyFont="1" applyFill="1" applyBorder="1" applyProtection="1"/>
    <xf numFmtId="10" fontId="16" fillId="0" borderId="15" xfId="0" applyNumberFormat="1" applyFont="1" applyBorder="1" applyProtection="1"/>
    <xf numFmtId="0" fontId="13" fillId="0" borderId="16" xfId="0" applyFont="1" applyBorder="1" applyProtection="1"/>
    <xf numFmtId="0" fontId="15" fillId="0" borderId="16" xfId="0" applyFont="1" applyFill="1" applyBorder="1" applyAlignment="1" applyProtection="1">
      <alignment horizontal="left" indent="1"/>
    </xf>
    <xf numFmtId="0" fontId="15" fillId="0" borderId="16" xfId="0" applyFont="1" applyFill="1" applyBorder="1" applyProtection="1"/>
    <xf numFmtId="10" fontId="16" fillId="0" borderId="16" xfId="0" applyNumberFormat="1" applyFont="1" applyBorder="1" applyProtection="1"/>
    <xf numFmtId="0" fontId="15" fillId="0" borderId="0" xfId="0" applyFont="1" applyFill="1" applyBorder="1" applyAlignment="1" applyProtection="1">
      <alignment horizontal="left" indent="1"/>
    </xf>
    <xf numFmtId="0" fontId="15" fillId="0" borderId="0" xfId="0" applyFont="1" applyFill="1" applyBorder="1" applyProtection="1"/>
    <xf numFmtId="10" fontId="16" fillId="0" borderId="0" xfId="0" applyNumberFormat="1" applyFont="1" applyBorder="1" applyProtection="1"/>
    <xf numFmtId="0" fontId="17" fillId="0" borderId="0" xfId="0" applyFont="1" applyProtection="1"/>
    <xf numFmtId="0" fontId="13" fillId="0" borderId="0" xfId="0" applyFont="1" applyFill="1" applyBorder="1" applyProtection="1"/>
    <xf numFmtId="0" fontId="13" fillId="0" borderId="0" xfId="0" applyFont="1" applyAlignment="1" applyProtection="1">
      <alignment horizontal="right"/>
    </xf>
    <xf numFmtId="0" fontId="18" fillId="0" borderId="0" xfId="0" applyFont="1" applyAlignment="1" applyProtection="1">
      <alignment horizontal="center" vertical="top"/>
    </xf>
    <xf numFmtId="0" fontId="19" fillId="0" borderId="19" xfId="0" applyFont="1" applyFill="1" applyBorder="1" applyProtection="1"/>
    <xf numFmtId="164" fontId="13" fillId="0" borderId="0" xfId="1" applyFont="1" applyFill="1" applyBorder="1" applyProtection="1"/>
    <xf numFmtId="0" fontId="10" fillId="0" borderId="0" xfId="0" applyFont="1" applyFill="1" applyBorder="1" applyProtection="1"/>
    <xf numFmtId="0" fontId="13" fillId="0" borderId="25" xfId="0" applyFont="1" applyBorder="1" applyProtection="1"/>
    <xf numFmtId="0" fontId="13" fillId="0" borderId="0" xfId="0" applyFont="1" applyBorder="1" applyProtection="1"/>
    <xf numFmtId="0" fontId="19" fillId="0" borderId="0" xfId="0" applyFont="1" applyFill="1" applyBorder="1" applyProtection="1"/>
    <xf numFmtId="0" fontId="13" fillId="6" borderId="0" xfId="0" applyFont="1" applyFill="1" applyProtection="1"/>
    <xf numFmtId="0" fontId="20" fillId="0" borderId="26" xfId="0" applyFont="1" applyFill="1" applyBorder="1" applyProtection="1"/>
    <xf numFmtId="0" fontId="14" fillId="0" borderId="12" xfId="0" applyFont="1" applyFill="1" applyBorder="1" applyProtection="1"/>
    <xf numFmtId="0" fontId="13" fillId="7" borderId="28" xfId="0" applyFont="1" applyFill="1" applyBorder="1" applyAlignment="1" applyProtection="1"/>
    <xf numFmtId="0" fontId="13" fillId="6" borderId="21" xfId="0" applyFont="1" applyFill="1" applyBorder="1" applyProtection="1"/>
    <xf numFmtId="0" fontId="14" fillId="0" borderId="0" xfId="0" applyFont="1" applyBorder="1" applyAlignment="1" applyProtection="1">
      <alignment horizontal="left" vertical="top"/>
    </xf>
    <xf numFmtId="0" fontId="13" fillId="7" borderId="22" xfId="0" applyFont="1" applyFill="1" applyBorder="1" applyAlignment="1" applyProtection="1">
      <alignment horizontal="center"/>
    </xf>
    <xf numFmtId="0" fontId="11" fillId="0" borderId="12" xfId="0" applyFont="1" applyFill="1" applyBorder="1" applyAlignment="1" applyProtection="1">
      <alignment horizontal="left" indent="1"/>
    </xf>
    <xf numFmtId="0" fontId="11" fillId="7" borderId="22" xfId="0" applyFont="1" applyFill="1" applyBorder="1" applyAlignment="1" applyProtection="1">
      <alignment horizontal="center"/>
    </xf>
    <xf numFmtId="168" fontId="11" fillId="0" borderId="15" xfId="0" applyNumberFormat="1" applyFont="1" applyFill="1" applyBorder="1" applyProtection="1"/>
    <xf numFmtId="0" fontId="13" fillId="7" borderId="0" xfId="0" applyFont="1" applyFill="1" applyProtection="1"/>
    <xf numFmtId="0" fontId="21" fillId="0" borderId="12" xfId="0" applyFont="1" applyFill="1" applyBorder="1" applyAlignment="1" applyProtection="1">
      <alignment horizontal="left" indent="1"/>
    </xf>
    <xf numFmtId="0" fontId="13" fillId="7" borderId="22" xfId="0" applyFont="1" applyFill="1" applyBorder="1" applyProtection="1"/>
    <xf numFmtId="169" fontId="21" fillId="0" borderId="15" xfId="0" applyNumberFormat="1" applyFont="1" applyFill="1" applyBorder="1" applyProtection="1"/>
    <xf numFmtId="169" fontId="21" fillId="0" borderId="7" xfId="0" applyNumberFormat="1" applyFont="1" applyFill="1" applyBorder="1" applyProtection="1"/>
    <xf numFmtId="0" fontId="13" fillId="0" borderId="12" xfId="0" applyFont="1" applyFill="1" applyBorder="1" applyProtection="1"/>
    <xf numFmtId="10" fontId="13" fillId="0" borderId="15" xfId="0" applyNumberFormat="1" applyFont="1" applyFill="1" applyBorder="1" applyProtection="1"/>
    <xf numFmtId="10" fontId="13" fillId="0" borderId="11" xfId="0" applyNumberFormat="1" applyFont="1" applyFill="1" applyBorder="1" applyProtection="1"/>
    <xf numFmtId="170" fontId="13" fillId="8" borderId="32" xfId="1" applyNumberFormat="1" applyFont="1" applyFill="1" applyBorder="1" applyProtection="1"/>
    <xf numFmtId="0" fontId="13" fillId="7" borderId="0" xfId="0" applyFont="1" applyFill="1" applyBorder="1" applyProtection="1"/>
    <xf numFmtId="166" fontId="11" fillId="0" borderId="33" xfId="0" applyNumberFormat="1" applyFont="1" applyFill="1" applyBorder="1" applyProtection="1"/>
    <xf numFmtId="166" fontId="11" fillId="0" borderId="15" xfId="0" applyNumberFormat="1" applyFont="1" applyFill="1" applyBorder="1" applyProtection="1"/>
    <xf numFmtId="166" fontId="11" fillId="0" borderId="11" xfId="0" applyNumberFormat="1" applyFont="1" applyFill="1" applyBorder="1" applyProtection="1"/>
    <xf numFmtId="0" fontId="22" fillId="0" borderId="0" xfId="0" applyFont="1" applyBorder="1" applyProtection="1"/>
    <xf numFmtId="0" fontId="9" fillId="0" borderId="0" xfId="0" applyFont="1" applyProtection="1"/>
    <xf numFmtId="0" fontId="11" fillId="0" borderId="11" xfId="0" applyFont="1" applyBorder="1" applyProtection="1"/>
    <xf numFmtId="0" fontId="0" fillId="0" borderId="11" xfId="0" applyBorder="1" applyAlignment="1" applyProtection="1">
      <alignment horizontal="center"/>
    </xf>
    <xf numFmtId="0" fontId="11" fillId="0" borderId="11" xfId="0" applyFont="1" applyBorder="1" applyAlignment="1" applyProtection="1">
      <alignment horizontal="center"/>
    </xf>
    <xf numFmtId="0" fontId="0" fillId="10" borderId="11" xfId="0" applyFill="1" applyBorder="1" applyAlignment="1" applyProtection="1">
      <alignment horizontal="center"/>
      <protection locked="0"/>
    </xf>
    <xf numFmtId="2" fontId="0" fillId="2" borderId="11" xfId="0" applyNumberFormat="1" applyFill="1" applyBorder="1" applyAlignment="1" applyProtection="1">
      <alignment horizontal="center"/>
      <protection locked="0"/>
    </xf>
    <xf numFmtId="172" fontId="0" fillId="0" borderId="11" xfId="0" applyNumberFormat="1" applyFill="1" applyBorder="1" applyAlignment="1" applyProtection="1">
      <alignment horizontal="right"/>
    </xf>
    <xf numFmtId="167" fontId="0" fillId="10" borderId="11" xfId="0" applyNumberFormat="1" applyFill="1" applyBorder="1" applyAlignment="1" applyProtection="1">
      <alignment horizontal="center"/>
      <protection locked="0"/>
    </xf>
    <xf numFmtId="0" fontId="11" fillId="0" borderId="12" xfId="0" applyFont="1" applyBorder="1" applyAlignment="1" applyProtection="1">
      <alignment horizontal="center"/>
    </xf>
    <xf numFmtId="0" fontId="11" fillId="0" borderId="15" xfId="0" applyFont="1" applyBorder="1" applyAlignment="1" applyProtection="1">
      <alignment horizontal="center"/>
    </xf>
    <xf numFmtId="0" fontId="11" fillId="0" borderId="0" xfId="0" applyFont="1" applyProtection="1"/>
    <xf numFmtId="0" fontId="0" fillId="0" borderId="11" xfId="0" applyFont="1" applyBorder="1" applyProtection="1"/>
    <xf numFmtId="0" fontId="0" fillId="0" borderId="12" xfId="0" applyBorder="1" applyAlignment="1" applyProtection="1">
      <alignment horizontal="center"/>
    </xf>
    <xf numFmtId="0" fontId="0" fillId="0" borderId="15" xfId="0" applyBorder="1" applyAlignment="1" applyProtection="1">
      <alignment horizontal="center"/>
    </xf>
    <xf numFmtId="0" fontId="14" fillId="0" borderId="15" xfId="0" applyFont="1" applyBorder="1" applyAlignment="1" applyProtection="1">
      <alignment horizontal="center"/>
    </xf>
    <xf numFmtId="0" fontId="0" fillId="10" borderId="12" xfId="0" applyFill="1" applyBorder="1" applyAlignment="1" applyProtection="1">
      <alignment horizontal="center"/>
      <protection locked="0"/>
    </xf>
    <xf numFmtId="173" fontId="0" fillId="4" borderId="15" xfId="0" applyNumberFormat="1" applyFill="1" applyBorder="1" applyAlignment="1" applyProtection="1">
      <alignment horizontal="right"/>
      <protection locked="0"/>
    </xf>
    <xf numFmtId="172" fontId="0" fillId="0" borderId="15" xfId="0" applyNumberFormat="1" applyFill="1" applyBorder="1" applyAlignment="1" applyProtection="1">
      <alignment horizontal="right"/>
    </xf>
    <xf numFmtId="166" fontId="0" fillId="0" borderId="15" xfId="0" applyNumberFormat="1" applyFill="1" applyBorder="1" applyAlignment="1" applyProtection="1">
      <alignment horizontal="right"/>
    </xf>
    <xf numFmtId="173" fontId="0" fillId="0" borderId="15" xfId="0" applyNumberFormat="1" applyFill="1" applyBorder="1" applyAlignment="1" applyProtection="1">
      <alignment horizontal="right"/>
    </xf>
    <xf numFmtId="0" fontId="0" fillId="0" borderId="0" xfId="0" quotePrefix="1" applyProtection="1"/>
    <xf numFmtId="49" fontId="0" fillId="10" borderId="11" xfId="0" applyNumberFormat="1" applyFill="1" applyBorder="1" applyAlignment="1" applyProtection="1">
      <alignment horizontal="center"/>
      <protection locked="0"/>
    </xf>
    <xf numFmtId="0" fontId="11" fillId="10" borderId="11" xfId="0" applyFont="1" applyFill="1" applyBorder="1" applyAlignment="1" applyProtection="1">
      <alignment horizontal="center"/>
      <protection locked="0"/>
    </xf>
    <xf numFmtId="0" fontId="11" fillId="10" borderId="12" xfId="0" applyFont="1" applyFill="1" applyBorder="1" applyAlignment="1" applyProtection="1">
      <alignment horizontal="center"/>
      <protection locked="0"/>
    </xf>
    <xf numFmtId="37" fontId="11" fillId="0" borderId="15" xfId="0" applyNumberFormat="1" applyFont="1" applyBorder="1" applyAlignment="1" applyProtection="1">
      <alignment horizontal="right"/>
    </xf>
    <xf numFmtId="0" fontId="11" fillId="0" borderId="15" xfId="0" applyFont="1" applyFill="1" applyBorder="1" applyAlignment="1" applyProtection="1">
      <alignment horizontal="right"/>
    </xf>
    <xf numFmtId="172" fontId="11" fillId="0" borderId="15" xfId="0" applyNumberFormat="1" applyFont="1" applyBorder="1" applyAlignment="1" applyProtection="1">
      <alignment horizontal="right"/>
    </xf>
    <xf numFmtId="166" fontId="11" fillId="0" borderId="15" xfId="0" applyNumberFormat="1" applyFont="1" applyFill="1" applyBorder="1" applyAlignment="1" applyProtection="1">
      <alignment horizontal="right"/>
    </xf>
    <xf numFmtId="0" fontId="0" fillId="0" borderId="0" xfId="0" applyBorder="1" applyAlignment="1" applyProtection="1">
      <alignment horizontal="center"/>
    </xf>
    <xf numFmtId="37" fontId="0" fillId="0" borderId="15" xfId="0" quotePrefix="1" applyNumberFormat="1" applyFill="1" applyBorder="1" applyAlignment="1" applyProtection="1">
      <alignment horizontal="right"/>
    </xf>
    <xf numFmtId="0" fontId="0" fillId="0" borderId="15" xfId="0" applyFill="1" applyBorder="1" applyAlignment="1" applyProtection="1">
      <alignment horizontal="right"/>
    </xf>
    <xf numFmtId="167" fontId="12" fillId="0" borderId="0" xfId="2" applyNumberFormat="1" applyProtection="1"/>
    <xf numFmtId="49" fontId="0" fillId="0" borderId="11" xfId="0" applyNumberFormat="1" applyBorder="1" applyAlignment="1" applyProtection="1">
      <alignment horizontal="center"/>
    </xf>
    <xf numFmtId="172" fontId="0" fillId="0" borderId="0" xfId="0" applyNumberFormat="1" applyProtection="1"/>
    <xf numFmtId="43" fontId="0" fillId="0" borderId="0" xfId="0" applyNumberFormat="1" applyProtection="1"/>
    <xf numFmtId="167" fontId="0" fillId="0" borderId="0" xfId="0" applyNumberFormat="1" applyProtection="1"/>
    <xf numFmtId="0" fontId="0" fillId="0" borderId="0" xfId="0" applyAlignment="1" applyProtection="1">
      <alignment horizontal="left" wrapText="1"/>
    </xf>
    <xf numFmtId="0" fontId="6" fillId="0" borderId="0" xfId="0" applyFont="1" applyBorder="1" applyAlignment="1" applyProtection="1">
      <alignment horizontal="center" vertical="top"/>
    </xf>
    <xf numFmtId="0" fontId="9" fillId="0" borderId="2" xfId="0" applyFont="1" applyBorder="1" applyAlignment="1" applyProtection="1">
      <alignment horizontal="center"/>
    </xf>
    <xf numFmtId="0" fontId="9" fillId="0" borderId="3" xfId="0" applyFont="1" applyBorder="1" applyAlignment="1" applyProtection="1">
      <alignment horizontal="center"/>
    </xf>
    <xf numFmtId="0" fontId="9" fillId="0" borderId="4" xfId="0" applyFont="1" applyBorder="1" applyAlignment="1" applyProtection="1">
      <alignment horizontal="center"/>
    </xf>
    <xf numFmtId="0" fontId="3" fillId="0" borderId="2" xfId="0" applyFont="1" applyBorder="1" applyAlignment="1" applyProtection="1">
      <alignment horizontal="center"/>
    </xf>
    <xf numFmtId="0" fontId="3" fillId="0" borderId="3" xfId="0" applyFont="1" applyBorder="1" applyAlignment="1" applyProtection="1">
      <alignment horizontal="center"/>
    </xf>
    <xf numFmtId="0" fontId="3" fillId="0" borderId="5" xfId="0" applyFont="1" applyBorder="1" applyAlignment="1" applyProtection="1">
      <alignment horizontal="center" vertical="top"/>
    </xf>
    <xf numFmtId="0" fontId="3" fillId="0" borderId="9" xfId="0" applyFont="1" applyBorder="1" applyAlignment="1" applyProtection="1">
      <alignment horizontal="center" vertical="top"/>
    </xf>
    <xf numFmtId="0" fontId="3" fillId="0" borderId="4" xfId="0" applyFont="1" applyBorder="1" applyAlignment="1" applyProtection="1">
      <alignment horizontal="center"/>
    </xf>
    <xf numFmtId="0" fontId="11" fillId="0" borderId="6" xfId="2" applyNumberFormat="1" applyFont="1" applyFill="1" applyBorder="1" applyAlignment="1" applyProtection="1">
      <alignment horizontal="center" vertical="center"/>
    </xf>
    <xf numFmtId="167" fontId="11" fillId="0" borderId="11" xfId="2" applyNumberFormat="1" applyFont="1" applyFill="1" applyBorder="1" applyAlignment="1" applyProtection="1">
      <alignment horizontal="center" vertical="center" wrapText="1"/>
    </xf>
    <xf numFmtId="166" fontId="11" fillId="0" borderId="12" xfId="2" applyNumberFormat="1" applyFont="1" applyFill="1" applyBorder="1" applyAlignment="1" applyProtection="1">
      <alignment horizontal="center" vertical="center" wrapText="1"/>
    </xf>
    <xf numFmtId="166" fontId="11" fillId="0" borderId="13" xfId="2" applyNumberFormat="1" applyFont="1" applyFill="1" applyBorder="1" applyAlignment="1" applyProtection="1">
      <alignment horizontal="center" vertical="center" wrapText="1"/>
    </xf>
    <xf numFmtId="165" fontId="11" fillId="0" borderId="12" xfId="2" applyFont="1" applyFill="1" applyBorder="1" applyAlignment="1" applyProtection="1">
      <alignment horizontal="center" vertical="center" wrapText="1"/>
    </xf>
    <xf numFmtId="165" fontId="11" fillId="0" borderId="14" xfId="2" applyFont="1" applyFill="1" applyBorder="1" applyAlignment="1" applyProtection="1">
      <alignment horizontal="center" vertical="center" wrapText="1"/>
    </xf>
    <xf numFmtId="165" fontId="11" fillId="0" borderId="13" xfId="2" applyFont="1" applyFill="1" applyBorder="1" applyAlignment="1" applyProtection="1">
      <alignment horizontal="center" vertical="center" wrapText="1"/>
    </xf>
    <xf numFmtId="167" fontId="14" fillId="2" borderId="11" xfId="2" applyNumberFormat="1" applyFont="1" applyFill="1" applyBorder="1" applyAlignment="1" applyProtection="1">
      <alignment horizontal="center" vertical="center" wrapText="1"/>
      <protection locked="0"/>
    </xf>
    <xf numFmtId="10" fontId="15" fillId="0" borderId="11" xfId="3" applyNumberFormat="1" applyFont="1" applyFill="1" applyBorder="1" applyAlignment="1" applyProtection="1">
      <alignment horizontal="right"/>
    </xf>
    <xf numFmtId="44" fontId="3" fillId="0" borderId="17" xfId="0" applyNumberFormat="1" applyFont="1" applyFill="1" applyBorder="1" applyAlignment="1" applyProtection="1">
      <alignment horizontal="center"/>
    </xf>
    <xf numFmtId="44" fontId="3" fillId="0" borderId="18" xfId="0" applyNumberFormat="1" applyFont="1" applyFill="1" applyBorder="1" applyAlignment="1" applyProtection="1">
      <alignment horizontal="center"/>
    </xf>
    <xf numFmtId="0" fontId="13" fillId="0" borderId="2" xfId="0" applyFont="1" applyFill="1" applyBorder="1" applyAlignment="1" applyProtection="1">
      <alignment horizontal="left" vertical="center"/>
    </xf>
    <xf numFmtId="0" fontId="13" fillId="0" borderId="3" xfId="0" applyFont="1" applyFill="1" applyBorder="1" applyAlignment="1" applyProtection="1">
      <alignment horizontal="left" vertical="center"/>
    </xf>
    <xf numFmtId="0" fontId="13" fillId="0" borderId="20" xfId="0" applyFont="1" applyFill="1" applyBorder="1" applyAlignment="1" applyProtection="1">
      <alignment horizontal="left" vertical="center"/>
    </xf>
    <xf numFmtId="0" fontId="13" fillId="6" borderId="21" xfId="0" applyFont="1" applyFill="1" applyBorder="1" applyAlignment="1" applyProtection="1">
      <alignment horizontal="center" vertical="center"/>
    </xf>
    <xf numFmtId="0" fontId="13" fillId="6" borderId="22" xfId="0" applyFont="1" applyFill="1" applyBorder="1" applyAlignment="1" applyProtection="1">
      <alignment horizontal="center" vertical="center"/>
    </xf>
    <xf numFmtId="44" fontId="13" fillId="2" borderId="23" xfId="1" applyNumberFormat="1" applyFont="1" applyFill="1" applyBorder="1" applyAlignment="1" applyProtection="1">
      <alignment horizontal="center" vertical="center"/>
      <protection locked="0"/>
    </xf>
    <xf numFmtId="44" fontId="13" fillId="2" borderId="24" xfId="1" applyNumberFormat="1" applyFont="1" applyFill="1" applyBorder="1" applyAlignment="1" applyProtection="1">
      <alignment horizontal="center" vertical="center"/>
      <protection locked="0"/>
    </xf>
    <xf numFmtId="0" fontId="20" fillId="6" borderId="5" xfId="0" applyFont="1" applyFill="1" applyBorder="1" applyAlignment="1" applyProtection="1">
      <alignment horizontal="center" vertical="top"/>
    </xf>
    <xf numFmtId="0" fontId="20" fillId="6" borderId="9" xfId="0" applyFont="1" applyFill="1" applyBorder="1" applyAlignment="1" applyProtection="1">
      <alignment horizontal="center" vertical="top"/>
    </xf>
    <xf numFmtId="0" fontId="14" fillId="0" borderId="15" xfId="0" applyFont="1" applyFill="1" applyBorder="1" applyAlignment="1" applyProtection="1">
      <alignment horizontal="left" vertical="center" wrapText="1"/>
    </xf>
    <xf numFmtId="0" fontId="14" fillId="7" borderId="27" xfId="0" applyFont="1" applyFill="1" applyBorder="1" applyAlignment="1" applyProtection="1">
      <alignment horizontal="center" wrapText="1"/>
    </xf>
    <xf numFmtId="0" fontId="14" fillId="7" borderId="21" xfId="0" applyFont="1" applyFill="1" applyBorder="1" applyAlignment="1" applyProtection="1">
      <alignment horizontal="center" wrapText="1"/>
    </xf>
    <xf numFmtId="0" fontId="14" fillId="7" borderId="31" xfId="0" applyFont="1" applyFill="1" applyBorder="1" applyAlignment="1" applyProtection="1">
      <alignment horizontal="center" wrapText="1"/>
    </xf>
    <xf numFmtId="168" fontId="13" fillId="6" borderId="29" xfId="0" applyNumberFormat="1" applyFont="1" applyFill="1" applyBorder="1" applyAlignment="1" applyProtection="1">
      <alignment horizontal="center"/>
    </xf>
    <xf numFmtId="168" fontId="13" fillId="6" borderId="30" xfId="0" applyNumberFormat="1" applyFont="1" applyFill="1" applyBorder="1" applyAlignment="1" applyProtection="1">
      <alignment horizontal="center"/>
    </xf>
    <xf numFmtId="0" fontId="13" fillId="0" borderId="15" xfId="0" applyFont="1" applyFill="1" applyBorder="1" applyAlignment="1" applyProtection="1">
      <alignment horizontal="left" vertical="center" wrapText="1"/>
    </xf>
    <xf numFmtId="0" fontId="21" fillId="0" borderId="15" xfId="0" applyFont="1" applyFill="1" applyBorder="1" applyAlignment="1" applyProtection="1">
      <alignment horizontal="left" vertical="center"/>
    </xf>
    <xf numFmtId="0" fontId="13" fillId="0" borderId="15" xfId="0" applyFont="1" applyFill="1" applyBorder="1" applyAlignment="1" applyProtection="1">
      <alignment horizontal="left" vertical="center"/>
    </xf>
    <xf numFmtId="164" fontId="3" fillId="0" borderId="2" xfId="1" applyFont="1" applyFill="1" applyBorder="1" applyAlignment="1" applyProtection="1">
      <alignment horizontal="center"/>
    </xf>
    <xf numFmtId="164" fontId="3" fillId="0" borderId="4" xfId="1" applyFont="1" applyFill="1" applyBorder="1" applyAlignment="1" applyProtection="1">
      <alignment horizontal="center"/>
    </xf>
    <xf numFmtId="1" fontId="11" fillId="9" borderId="15" xfId="0" applyNumberFormat="1" applyFont="1" applyFill="1" applyBorder="1" applyAlignment="1" applyProtection="1">
      <alignment horizontal="center"/>
      <protection locked="0"/>
    </xf>
    <xf numFmtId="0" fontId="11" fillId="7" borderId="27" xfId="0" applyFont="1" applyFill="1" applyBorder="1" applyAlignment="1" applyProtection="1">
      <alignment horizontal="center"/>
    </xf>
    <xf numFmtId="0" fontId="11" fillId="7" borderId="28" xfId="0" applyFont="1" applyFill="1" applyBorder="1" applyAlignment="1" applyProtection="1">
      <alignment horizontal="center"/>
    </xf>
    <xf numFmtId="0" fontId="11" fillId="7" borderId="21" xfId="0" applyFont="1" applyFill="1" applyBorder="1" applyAlignment="1" applyProtection="1">
      <alignment horizontal="center"/>
    </xf>
    <xf numFmtId="0" fontId="11" fillId="7" borderId="22" xfId="0" applyFont="1" applyFill="1" applyBorder="1" applyAlignment="1" applyProtection="1">
      <alignment horizontal="center"/>
    </xf>
    <xf numFmtId="0" fontId="11" fillId="7" borderId="31" xfId="0" applyFont="1" applyFill="1" applyBorder="1" applyAlignment="1" applyProtection="1">
      <alignment horizontal="center"/>
    </xf>
    <xf numFmtId="0" fontId="11" fillId="7" borderId="36" xfId="0" applyFont="1" applyFill="1" applyBorder="1" applyAlignment="1" applyProtection="1">
      <alignment horizontal="center"/>
    </xf>
    <xf numFmtId="166" fontId="11" fillId="0" borderId="15" xfId="0" applyNumberFormat="1" applyFont="1" applyFill="1" applyBorder="1" applyAlignment="1" applyProtection="1">
      <alignment horizontal="left" vertical="center"/>
    </xf>
    <xf numFmtId="1" fontId="11" fillId="9" borderId="34" xfId="0" applyNumberFormat="1" applyFont="1" applyFill="1" applyBorder="1" applyAlignment="1" applyProtection="1">
      <alignment horizontal="center"/>
      <protection locked="0"/>
    </xf>
    <xf numFmtId="1" fontId="11" fillId="9" borderId="35" xfId="0" applyNumberFormat="1" applyFont="1" applyFill="1" applyBorder="1" applyAlignment="1" applyProtection="1">
      <alignment horizontal="center"/>
      <protection locked="0"/>
    </xf>
    <xf numFmtId="0" fontId="14" fillId="7" borderId="27" xfId="0" applyFont="1" applyFill="1" applyBorder="1" applyAlignment="1" applyProtection="1">
      <alignment horizontal="center"/>
    </xf>
    <xf numFmtId="0" fontId="14" fillId="7" borderId="28" xfId="0" applyFont="1" applyFill="1" applyBorder="1" applyAlignment="1" applyProtection="1">
      <alignment horizontal="center"/>
    </xf>
    <xf numFmtId="0" fontId="14" fillId="7" borderId="21" xfId="0" applyFont="1" applyFill="1" applyBorder="1" applyAlignment="1" applyProtection="1">
      <alignment horizontal="center"/>
    </xf>
    <xf numFmtId="0" fontId="14" fillId="7" borderId="22" xfId="0" applyFont="1" applyFill="1" applyBorder="1" applyAlignment="1" applyProtection="1">
      <alignment horizontal="center"/>
    </xf>
    <xf numFmtId="0" fontId="14" fillId="7" borderId="31" xfId="0" applyFont="1" applyFill="1" applyBorder="1" applyAlignment="1" applyProtection="1">
      <alignment horizontal="center"/>
    </xf>
    <xf numFmtId="0" fontId="14" fillId="7" borderId="36" xfId="0" applyFont="1" applyFill="1" applyBorder="1" applyAlignment="1" applyProtection="1">
      <alignment horizontal="center"/>
    </xf>
  </cellXfs>
  <cellStyles count="4">
    <cellStyle name="Comma 6" xfId="2" xr:uid="{00000000-0005-0000-0000-000000000000}"/>
    <cellStyle name="Currency" xfId="1" builtinId="4"/>
    <cellStyle name="Normal" xfId="0" builtinId="0"/>
    <cellStyle name="Percent 6" xfId="3" xr:uid="{00000000-0005-0000-0000-000003000000}"/>
  </cellStyles>
  <dxfs count="1">
    <dxf>
      <font>
        <b/>
        <i val="0"/>
        <condense val="0"/>
        <extend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nuela\AppData\Local\Microsoft\Windows\INetCache\Content.Outlook\Q0G6ZFYC\Centre%20Wellington_2018%202018%20CoS%20Data%20Storage%202017112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vandervloetb\AppData\Local\Microsoft\Windows\INetCache\IE\MUL6C6SK\API%202020_Chapter2_Appendices_2019060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Updates"/>
      <sheetName val="Table of Content"/>
      <sheetName val="0.1 LDC Info"/>
      <sheetName val="0.2 Customer Classes"/>
      <sheetName val="0.3 Templ Event Log"/>
      <sheetName val="Exhibit 1 -&gt;"/>
      <sheetName val="1.1 Trial Balance Summary"/>
      <sheetName val="1.2.TB Historical Balances"/>
      <sheetName val="1.3 TB Projected Balances"/>
      <sheetName val="1.4 TB Variance Analysis"/>
      <sheetName val="1.5 Organizational Structure"/>
      <sheetName val="1.6 Corporate Structure"/>
      <sheetName val="Exhibit 2 -&gt;"/>
      <sheetName val="2.1. Rate Base Trend "/>
      <sheetName val="Rate Base using Gross"/>
      <sheetName val="2.2 RateBase VarAnalysis"/>
      <sheetName val="2.3 Summary of Capital Projects"/>
      <sheetName val="2.4 Var Capital Expenditures"/>
      <sheetName val="Sheet1"/>
      <sheetName val="FIXED ASSET CONTINUITY STMT -&gt;"/>
      <sheetName val="2.5 Service Life Comp"/>
      <sheetName val="2.6 Fixed Asset Cont Stmt"/>
      <sheetName val="2.7 Overhead"/>
      <sheetName val="DEPRECIATION EXPENSES -&gt;"/>
      <sheetName val="2.9 Depreciation Expenses"/>
      <sheetName val="2.10 DeprExp Bridge NewGAAP"/>
      <sheetName val="2.11 DeprExp Test NewGAAP"/>
      <sheetName val="2.12 Proposed REG Invest."/>
      <sheetName val="HD Deprec"/>
      <sheetName val="2.13 SQI"/>
      <sheetName val="Exhibit 3 -&gt;"/>
      <sheetName val="OPERATING REVENUES -&gt;"/>
      <sheetName val="3.1 Other Oper Rev Detail"/>
      <sheetName val="3.2 Other_Oper_Rev Sum"/>
      <sheetName val="LOAD FORECAST -&gt;"/>
      <sheetName val="3.10a Load Forecast Inputs"/>
      <sheetName val="3.10c Load Forecast Analysis"/>
      <sheetName val="3.10b LoadForecast"/>
      <sheetName val="Exhibit 4 -&gt;"/>
      <sheetName val="OM&amp;A -&gt;"/>
      <sheetName val="4.1 OM&amp;A_Detailed_Analysis"/>
      <sheetName val="4.2 OM&amp;A_Summary_Analys"/>
      <sheetName val="Exh 4 Tables"/>
      <sheetName val="Trends Graph of OMA HD Added"/>
      <sheetName val="4.3 OMA Programs"/>
      <sheetName val="4.4 OM&amp;A_Cost _Drivers(bakup)"/>
      <sheetName val="4.3a OMA Programs Variances FT"/>
      <sheetName val="4.4 OM&amp;A_Cost _Drivers"/>
      <sheetName val="4.5 Monthly Staff Lvl"/>
      <sheetName val="4.6 Yearly Staff Turnover"/>
      <sheetName val="4.7 Employee Costs"/>
      <sheetName val="4.7a Employee Cost Variance-FT"/>
      <sheetName val="4.10 Regulatory_Costs"/>
      <sheetName val="4.8. Charitable Donations"/>
      <sheetName val="4.9 OM&amp;A_per_Cust_FTEE"/>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ncy"/>
      <sheetName val="6.4 Calc of ROE on Deemed Basis"/>
      <sheetName val="6.5 Scorecard"/>
      <sheetName val="Exhibit 8 -&gt;"/>
      <sheetName val="8.1 Loss Factors"/>
      <sheetName val="8.2 IFRS Transition Costs"/>
      <sheetName val="Rate Design-&gt;"/>
      <sheetName val="A. Cost Allocation &amp; RevAllocn"/>
      <sheetName val="B. RateDesign"/>
      <sheetName val="B.a RateDesign FV Split-FT"/>
      <sheetName val="C. Res Rate Design"/>
      <sheetName val="D. Rev_Reconciliation"/>
      <sheetName val="E. Revenues at Curr Rates"/>
      <sheetName val="F.Cost Allocation"/>
      <sheetName val="Integrity Check"/>
      <sheetName val="Bill Impacts"/>
      <sheetName val="Bill Impact Summary"/>
      <sheetName val="Bill Impact - Res 10 Pct"/>
      <sheetName val="Bill Impact-Res 10 Pct Retailer"/>
      <sheetName val="Bill Impact - Residential 750"/>
      <sheetName val="Bill Impact - Res Retailers"/>
      <sheetName val="Bill Impact - Residential 1800"/>
      <sheetName val="Bill Impact - Res Retailers1800"/>
      <sheetName val="Bill Impact - Residential 3000"/>
      <sheetName val="Bill Impact - Res Retailers3000"/>
      <sheetName val="Bill Impact - GS&lt;50"/>
      <sheetName val="Bill Impact - GS&lt;50 Retailer"/>
      <sheetName val="Bill Impact - GS&lt;50 (2)"/>
      <sheetName val="Bill Impact - GS&lt;50 Retaile (2"/>
      <sheetName val="Bill Impact - GS&lt;50 (3)"/>
      <sheetName val="Bill Impact - GS&lt;50 Retaile (3)"/>
      <sheetName val="Bill Impact - GS&gt;50"/>
      <sheetName val="Bill Impact - GS&gt;50 (2)"/>
      <sheetName val="Bill Impact - GS&gt;50 (3)"/>
      <sheetName val="Bill Impact - GS&gt;50 (4)"/>
      <sheetName val="Bill Impact - GS&gt;50 (5)"/>
      <sheetName val="Bill Impact - Intermediate"/>
      <sheetName val="Bill Impact - USL"/>
      <sheetName val="Bill Impact - USL Retailer"/>
      <sheetName val="Bill Impact - Sentinel"/>
      <sheetName val="Bill Impact - Sentinel Retailer"/>
      <sheetName val="Bill Impact - StreetLight"/>
      <sheetName val="Intervener Tool"/>
      <sheetName val="Settlement Conference Tables"/>
    </sheetNames>
    <sheetDataSet>
      <sheetData sheetId="0"/>
      <sheetData sheetId="1"/>
      <sheetData sheetId="2">
        <row r="23">
          <cell r="E23">
            <v>2017</v>
          </cell>
        </row>
        <row r="25">
          <cell r="E25">
            <v>2018</v>
          </cell>
        </row>
        <row r="27">
          <cell r="E27">
            <v>2013</v>
          </cell>
        </row>
      </sheetData>
      <sheetData sheetId="3">
        <row r="13">
          <cell r="A13" t="str">
            <v>Residential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8">
          <cell r="F28">
            <v>44896468</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 Proj_SysAccess"/>
      <sheetName val="App.2-AA_Cap Proj_SysRen"/>
      <sheetName val="App.2-AA_Cap Proj_SysServ"/>
      <sheetName val="App.2-AA_Cap Proj_GenPlant"/>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16">
          <cell r="E16" t="str">
            <v>EB-2019-0019</v>
          </cell>
        </row>
        <row r="24">
          <cell r="E24">
            <v>2020</v>
          </cell>
        </row>
        <row r="26">
          <cell r="E26">
            <v>2019</v>
          </cell>
        </row>
        <row r="28">
          <cell r="E28">
            <v>2015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1"/>
  <sheetViews>
    <sheetView tabSelected="1" topLeftCell="C64" workbookViewId="0">
      <selection activeCell="O82" sqref="O82"/>
    </sheetView>
  </sheetViews>
  <sheetFormatPr defaultColWidth="8.54296875" defaultRowHeight="12.5" x14ac:dyDescent="0.25"/>
  <cols>
    <col min="1" max="1" width="10.54296875" style="32" customWidth="1"/>
    <col min="2" max="2" width="34.54296875" style="32" customWidth="1"/>
    <col min="3" max="3" width="10.453125" style="32" customWidth="1"/>
    <col min="4" max="5" width="9.453125" style="32" customWidth="1"/>
    <col min="6" max="7" width="14.453125" style="32" customWidth="1"/>
    <col min="8" max="8" width="15" style="32" customWidth="1"/>
    <col min="9" max="9" width="16" style="32" bestFit="1" customWidth="1"/>
    <col min="10" max="12" width="14.453125" style="32" customWidth="1"/>
    <col min="13" max="13" width="15.54296875" style="32" bestFit="1" customWidth="1"/>
    <col min="14" max="14" width="16" style="32" bestFit="1" customWidth="1"/>
    <col min="15" max="15" width="16" style="32" customWidth="1"/>
    <col min="16" max="16" width="12.54296875" style="32" customWidth="1"/>
    <col min="17" max="17" width="13.54296875" style="32" bestFit="1" customWidth="1"/>
    <col min="18" max="16384" width="8.54296875" style="32"/>
  </cols>
  <sheetData>
    <row r="1" spans="1:19" ht="13" x14ac:dyDescent="0.3">
      <c r="B1" s="1"/>
      <c r="M1" s="33" t="s">
        <v>0</v>
      </c>
      <c r="N1" s="34">
        <v>0</v>
      </c>
      <c r="O1" s="35"/>
    </row>
    <row r="2" spans="1:19" ht="13" customHeight="1" x14ac:dyDescent="0.3">
      <c r="A2" s="134" t="s">
        <v>1</v>
      </c>
      <c r="B2" s="134"/>
      <c r="C2" s="134"/>
      <c r="D2" s="134"/>
      <c r="E2" s="134"/>
      <c r="F2" s="134"/>
      <c r="M2" s="33" t="s">
        <v>2</v>
      </c>
      <c r="N2" s="2"/>
      <c r="O2" s="36"/>
    </row>
    <row r="3" spans="1:19" ht="25.5" customHeight="1" x14ac:dyDescent="0.3">
      <c r="A3" s="134"/>
      <c r="B3" s="134"/>
      <c r="C3" s="134"/>
      <c r="D3" s="134"/>
      <c r="E3" s="134"/>
      <c r="F3" s="134"/>
      <c r="M3" s="33" t="s">
        <v>3</v>
      </c>
      <c r="N3" s="2"/>
      <c r="O3" s="36"/>
    </row>
    <row r="4" spans="1:19" ht="13" x14ac:dyDescent="0.3">
      <c r="B4" s="37"/>
      <c r="M4" s="33" t="s">
        <v>4</v>
      </c>
      <c r="N4" s="2"/>
      <c r="O4" s="36"/>
    </row>
    <row r="5" spans="1:19" ht="13" x14ac:dyDescent="0.3">
      <c r="B5" s="37"/>
      <c r="M5" s="33" t="s">
        <v>5</v>
      </c>
      <c r="N5" s="3"/>
      <c r="O5" s="35"/>
    </row>
    <row r="6" spans="1:19" ht="13" x14ac:dyDescent="0.3">
      <c r="B6" s="37"/>
      <c r="M6" s="33"/>
      <c r="N6" s="34"/>
      <c r="O6" s="38"/>
    </row>
    <row r="7" spans="1:19" ht="13" x14ac:dyDescent="0.3">
      <c r="B7" s="37"/>
      <c r="M7" s="33" t="s">
        <v>6</v>
      </c>
      <c r="N7" s="3"/>
      <c r="O7" s="35"/>
    </row>
    <row r="8" spans="1:19" x14ac:dyDescent="0.25">
      <c r="B8" s="37"/>
      <c r="M8" s="39"/>
      <c r="O8" s="39"/>
    </row>
    <row r="9" spans="1:19" ht="18" x14ac:dyDescent="0.25">
      <c r="B9" s="135" t="s">
        <v>7</v>
      </c>
      <c r="C9" s="135"/>
      <c r="D9" s="135"/>
      <c r="E9" s="135"/>
      <c r="F9" s="135"/>
      <c r="G9" s="135"/>
      <c r="H9" s="135"/>
      <c r="I9" s="135"/>
      <c r="J9" s="135"/>
      <c r="K9" s="135"/>
      <c r="L9" s="135"/>
      <c r="M9" s="135"/>
      <c r="N9" s="135"/>
      <c r="O9" s="135"/>
      <c r="P9" s="135"/>
      <c r="Q9" s="135"/>
      <c r="R9" s="135"/>
      <c r="S9" s="135"/>
    </row>
    <row r="10" spans="1:19" ht="18" x14ac:dyDescent="0.25">
      <c r="A10" s="135" t="s">
        <v>8</v>
      </c>
      <c r="B10" s="135"/>
      <c r="C10" s="135"/>
      <c r="D10" s="135"/>
      <c r="E10" s="135"/>
      <c r="F10" s="135"/>
      <c r="G10" s="135"/>
      <c r="H10" s="135"/>
      <c r="I10" s="135"/>
      <c r="J10" s="135"/>
      <c r="K10" s="135"/>
      <c r="L10" s="135"/>
      <c r="M10" s="135"/>
      <c r="N10" s="135"/>
      <c r="O10" s="135"/>
      <c r="P10" s="40"/>
      <c r="Q10" s="40"/>
      <c r="R10" s="40"/>
      <c r="S10" s="40"/>
    </row>
    <row r="11" spans="1:19" ht="18" x14ac:dyDescent="0.25">
      <c r="B11" s="41"/>
      <c r="C11" s="41"/>
      <c r="D11" s="41"/>
      <c r="E11" s="41"/>
      <c r="F11" s="41"/>
      <c r="G11" s="41"/>
      <c r="H11" s="41"/>
      <c r="I11" s="41"/>
      <c r="J11" s="41"/>
      <c r="K11" s="41"/>
      <c r="L11" s="41"/>
      <c r="M11" s="41"/>
      <c r="N11" s="41"/>
      <c r="O11" s="41"/>
      <c r="P11" s="41"/>
      <c r="Q11" s="41"/>
      <c r="R11" s="41"/>
      <c r="S11" s="41"/>
    </row>
    <row r="12" spans="1:19" ht="18.5" thickBot="1" x14ac:dyDescent="0.3">
      <c r="B12" s="41"/>
      <c r="C12" s="41"/>
      <c r="D12" s="41"/>
      <c r="E12" s="41"/>
      <c r="F12" s="41"/>
      <c r="G12" s="41"/>
      <c r="H12" s="41"/>
      <c r="I12" s="41"/>
      <c r="J12" s="41"/>
      <c r="K12" s="41"/>
      <c r="L12" s="41"/>
      <c r="M12" s="41"/>
      <c r="N12" s="41"/>
      <c r="O12" s="41"/>
      <c r="P12" s="41"/>
      <c r="Q12" s="41"/>
      <c r="R12" s="41"/>
      <c r="S12" s="41"/>
    </row>
    <row r="13" spans="1:19" ht="16" thickBot="1" x14ac:dyDescent="0.4">
      <c r="A13" s="42" t="s">
        <v>9</v>
      </c>
      <c r="B13" s="43" t="s">
        <v>10</v>
      </c>
      <c r="D13" s="136" t="s">
        <v>73</v>
      </c>
      <c r="E13" s="137"/>
      <c r="F13" s="137"/>
      <c r="G13" s="137"/>
      <c r="H13" s="137"/>
      <c r="I13" s="137"/>
      <c r="J13" s="137"/>
      <c r="K13" s="137"/>
      <c r="L13" s="137"/>
      <c r="M13" s="137"/>
      <c r="N13" s="137"/>
      <c r="O13" s="138"/>
    </row>
    <row r="14" spans="1:19" ht="13.5" thickBot="1" x14ac:dyDescent="0.35">
      <c r="B14" s="44"/>
    </row>
    <row r="15" spans="1:19" ht="13.5" thickBot="1" x14ac:dyDescent="0.35">
      <c r="B15" s="44"/>
      <c r="I15" s="139" t="s">
        <v>11</v>
      </c>
      <c r="J15" s="140"/>
      <c r="K15" s="140"/>
      <c r="L15" s="141" t="s">
        <v>12</v>
      </c>
      <c r="M15" s="139" t="s">
        <v>13</v>
      </c>
      <c r="N15" s="143"/>
    </row>
    <row r="16" spans="1:19" s="45" customFormat="1" ht="13.5" thickBot="1" x14ac:dyDescent="0.3">
      <c r="B16" s="46" t="s">
        <v>7</v>
      </c>
      <c r="C16" s="47" t="s">
        <v>14</v>
      </c>
      <c r="D16" s="144"/>
      <c r="E16" s="144"/>
      <c r="I16" s="4" t="s">
        <v>15</v>
      </c>
      <c r="J16" s="4" t="s">
        <v>16</v>
      </c>
      <c r="K16" s="5" t="s">
        <v>17</v>
      </c>
      <c r="L16" s="142"/>
      <c r="M16" s="6" t="s">
        <v>11</v>
      </c>
      <c r="N16" s="7" t="s">
        <v>12</v>
      </c>
    </row>
    <row r="17" spans="1:18" s="48" customFormat="1" ht="15" customHeight="1" x14ac:dyDescent="0.3">
      <c r="B17" s="8" t="s">
        <v>18</v>
      </c>
      <c r="C17" s="49"/>
      <c r="D17" s="146" t="s">
        <v>19</v>
      </c>
      <c r="E17" s="147"/>
      <c r="F17" s="9" t="s">
        <v>20</v>
      </c>
      <c r="G17" s="10" t="s">
        <v>21</v>
      </c>
      <c r="I17" s="148"/>
      <c r="J17" s="149"/>
      <c r="K17" s="150"/>
      <c r="L17" s="4"/>
      <c r="M17" s="11" t="s">
        <v>22</v>
      </c>
      <c r="N17" s="11" t="s">
        <v>22</v>
      </c>
    </row>
    <row r="18" spans="1:18" s="48" customFormat="1" ht="15" customHeight="1" x14ac:dyDescent="0.3">
      <c r="B18" s="27" t="s">
        <v>23</v>
      </c>
      <c r="C18" s="27"/>
      <c r="D18" s="151">
        <v>108556834</v>
      </c>
      <c r="E18" s="151"/>
      <c r="F18" s="12"/>
      <c r="G18" s="13">
        <f>+D18-F18</f>
        <v>108556834</v>
      </c>
      <c r="I18" s="14">
        <v>0</v>
      </c>
      <c r="J18" s="14">
        <v>4068000</v>
      </c>
      <c r="K18" s="15">
        <f>SUM(I18:J18)</f>
        <v>4068000</v>
      </c>
      <c r="L18" s="16">
        <f t="shared" ref="L18:L26" si="0">G18-(I18+J18)</f>
        <v>104488834</v>
      </c>
      <c r="M18" s="17">
        <f t="shared" ref="M18:M24" si="1">+K18/D18</f>
        <v>3.747345837296618E-2</v>
      </c>
      <c r="N18" s="17">
        <f t="shared" ref="N18:N24" si="2">+L18/D18</f>
        <v>0.96252654162703377</v>
      </c>
      <c r="O18" s="50"/>
    </row>
    <row r="19" spans="1:18" s="48" customFormat="1" ht="14" x14ac:dyDescent="0.3">
      <c r="B19" s="27" t="s">
        <v>24</v>
      </c>
      <c r="C19" s="27"/>
      <c r="D19" s="151">
        <v>109385574</v>
      </c>
      <c r="E19" s="151"/>
      <c r="F19" s="12"/>
      <c r="G19" s="13">
        <f t="shared" ref="G19:G27" si="3">+D19-F19</f>
        <v>109385574</v>
      </c>
      <c r="I19" s="14">
        <v>104118000</v>
      </c>
      <c r="J19" s="14">
        <v>2003000</v>
      </c>
      <c r="K19" s="15">
        <f t="shared" ref="K19:K24" si="4">SUM(I19:J19)</f>
        <v>106121000</v>
      </c>
      <c r="L19" s="16">
        <f t="shared" si="0"/>
        <v>3264574</v>
      </c>
      <c r="M19" s="17">
        <f t="shared" si="1"/>
        <v>0.97015535156400057</v>
      </c>
      <c r="N19" s="17">
        <f t="shared" si="2"/>
        <v>2.9844648435999432E-2</v>
      </c>
    </row>
    <row r="20" spans="1:18" s="48" customFormat="1" ht="12.75" customHeight="1" x14ac:dyDescent="0.3">
      <c r="B20" s="27" t="s">
        <v>25</v>
      </c>
      <c r="C20" s="27"/>
      <c r="D20" s="151">
        <v>6046269</v>
      </c>
      <c r="E20" s="151"/>
      <c r="F20" s="12"/>
      <c r="G20" s="13">
        <f t="shared" si="3"/>
        <v>6046269</v>
      </c>
      <c r="I20" s="14">
        <v>0</v>
      </c>
      <c r="J20" s="14">
        <v>28000</v>
      </c>
      <c r="K20" s="15">
        <f t="shared" si="4"/>
        <v>28000</v>
      </c>
      <c r="L20" s="16">
        <f t="shared" si="0"/>
        <v>6018269</v>
      </c>
      <c r="M20" s="17">
        <f t="shared" si="1"/>
        <v>4.6309550567465657E-3</v>
      </c>
      <c r="N20" s="17">
        <f t="shared" si="2"/>
        <v>0.9953690449432534</v>
      </c>
      <c r="O20" s="50"/>
    </row>
    <row r="21" spans="1:18" s="48" customFormat="1" ht="12.75" customHeight="1" x14ac:dyDescent="0.3">
      <c r="B21" s="27" t="s">
        <v>26</v>
      </c>
      <c r="C21" s="27"/>
      <c r="D21" s="151">
        <v>577097</v>
      </c>
      <c r="E21" s="151"/>
      <c r="F21" s="12"/>
      <c r="G21" s="13">
        <f t="shared" si="3"/>
        <v>577097</v>
      </c>
      <c r="I21" s="14">
        <v>0</v>
      </c>
      <c r="J21" s="14">
        <v>577000</v>
      </c>
      <c r="K21" s="15">
        <f t="shared" si="4"/>
        <v>577000</v>
      </c>
      <c r="L21" s="16">
        <f t="shared" si="0"/>
        <v>97</v>
      </c>
      <c r="M21" s="17">
        <f t="shared" si="1"/>
        <v>0.99983191733798649</v>
      </c>
      <c r="N21" s="17">
        <f t="shared" si="2"/>
        <v>1.6808266201349167E-4</v>
      </c>
      <c r="O21" s="50"/>
    </row>
    <row r="22" spans="1:18" s="48" customFormat="1" ht="12.75" customHeight="1" x14ac:dyDescent="0.3">
      <c r="B22" s="27" t="s">
        <v>27</v>
      </c>
      <c r="C22" s="27"/>
      <c r="D22" s="151"/>
      <c r="E22" s="151"/>
      <c r="F22" s="12"/>
      <c r="G22" s="13">
        <f t="shared" si="3"/>
        <v>0</v>
      </c>
      <c r="I22" s="14"/>
      <c r="J22" s="14"/>
      <c r="K22" s="15">
        <f t="shared" si="4"/>
        <v>0</v>
      </c>
      <c r="L22" s="16">
        <f t="shared" si="0"/>
        <v>0</v>
      </c>
      <c r="M22" s="17" t="e">
        <f t="shared" si="1"/>
        <v>#DIV/0!</v>
      </c>
      <c r="N22" s="17" t="e">
        <f t="shared" si="2"/>
        <v>#DIV/0!</v>
      </c>
      <c r="O22" s="50"/>
    </row>
    <row r="23" spans="1:18" s="48" customFormat="1" ht="12.75" customHeight="1" x14ac:dyDescent="0.3">
      <c r="B23" s="27" t="s">
        <v>27</v>
      </c>
      <c r="C23" s="27"/>
      <c r="D23" s="151"/>
      <c r="E23" s="151"/>
      <c r="F23" s="12"/>
      <c r="G23" s="13">
        <f t="shared" si="3"/>
        <v>0</v>
      </c>
      <c r="I23" s="14"/>
      <c r="J23" s="14"/>
      <c r="K23" s="15">
        <f t="shared" si="4"/>
        <v>0</v>
      </c>
      <c r="L23" s="16">
        <f t="shared" si="0"/>
        <v>0</v>
      </c>
      <c r="M23" s="17" t="e">
        <f t="shared" si="1"/>
        <v>#DIV/0!</v>
      </c>
      <c r="N23" s="17" t="e">
        <f t="shared" si="2"/>
        <v>#DIV/0!</v>
      </c>
      <c r="O23" s="50"/>
    </row>
    <row r="24" spans="1:18" s="48" customFormat="1" ht="12.75" customHeight="1" x14ac:dyDescent="0.3">
      <c r="B24" s="27" t="s">
        <v>27</v>
      </c>
      <c r="C24" s="27"/>
      <c r="D24" s="151"/>
      <c r="E24" s="151"/>
      <c r="F24" s="12"/>
      <c r="G24" s="13">
        <f t="shared" si="3"/>
        <v>0</v>
      </c>
      <c r="I24" s="14"/>
      <c r="J24" s="14"/>
      <c r="K24" s="15">
        <f t="shared" si="4"/>
        <v>0</v>
      </c>
      <c r="L24" s="16">
        <f t="shared" si="0"/>
        <v>0</v>
      </c>
      <c r="M24" s="17" t="e">
        <f t="shared" si="1"/>
        <v>#DIV/0!</v>
      </c>
      <c r="N24" s="17" t="e">
        <f t="shared" si="2"/>
        <v>#DIV/0!</v>
      </c>
      <c r="O24" s="50"/>
    </row>
    <row r="25" spans="1:18" s="48" customFormat="1" ht="12.75" customHeight="1" x14ac:dyDescent="0.3">
      <c r="B25" s="27" t="s">
        <v>27</v>
      </c>
      <c r="C25" s="27"/>
      <c r="D25" s="151"/>
      <c r="E25" s="151"/>
      <c r="F25" s="12"/>
      <c r="G25" s="13">
        <f t="shared" si="3"/>
        <v>0</v>
      </c>
      <c r="I25" s="14"/>
      <c r="J25" s="14"/>
      <c r="K25" s="15"/>
      <c r="L25" s="16">
        <f t="shared" si="0"/>
        <v>0</v>
      </c>
      <c r="M25" s="17"/>
      <c r="N25" s="17"/>
      <c r="O25" s="50"/>
    </row>
    <row r="26" spans="1:18" s="48" customFormat="1" ht="12.75" customHeight="1" x14ac:dyDescent="0.3">
      <c r="B26" s="27" t="s">
        <v>27</v>
      </c>
      <c r="C26" s="27"/>
      <c r="D26" s="151"/>
      <c r="E26" s="151"/>
      <c r="F26" s="12"/>
      <c r="G26" s="13">
        <f t="shared" si="3"/>
        <v>0</v>
      </c>
      <c r="I26" s="14"/>
      <c r="J26" s="14"/>
      <c r="K26" s="15"/>
      <c r="L26" s="16">
        <f t="shared" si="0"/>
        <v>0</v>
      </c>
      <c r="M26" s="17"/>
      <c r="N26" s="17"/>
      <c r="O26" s="50"/>
    </row>
    <row r="27" spans="1:18" s="48" customFormat="1" ht="12.75" customHeight="1" x14ac:dyDescent="0.3">
      <c r="B27" s="51" t="s">
        <v>28</v>
      </c>
      <c r="C27" s="52" t="s">
        <v>14</v>
      </c>
      <c r="D27" s="145">
        <f>SUM(D18:E26)</f>
        <v>224565774</v>
      </c>
      <c r="E27" s="145"/>
      <c r="F27" s="18">
        <f>SUM(F18:F26)</f>
        <v>0</v>
      </c>
      <c r="G27" s="18">
        <f t="shared" si="3"/>
        <v>224565774</v>
      </c>
      <c r="I27" s="18">
        <f>SUM(I18:I26)</f>
        <v>104118000</v>
      </c>
      <c r="J27" s="18">
        <f>SUM(J18:J26)</f>
        <v>6676000</v>
      </c>
      <c r="K27" s="19">
        <f>SUM(K18:K26)</f>
        <v>110794000</v>
      </c>
      <c r="L27" s="18">
        <f>SUM(L18:L26)</f>
        <v>113771774</v>
      </c>
      <c r="M27" s="20"/>
      <c r="N27" s="20"/>
      <c r="O27" s="53"/>
    </row>
    <row r="28" spans="1:18" s="48" customFormat="1" ht="12.75" customHeight="1" x14ac:dyDescent="0.35">
      <c r="B28" s="54" t="s">
        <v>22</v>
      </c>
      <c r="C28" s="55" t="s">
        <v>14</v>
      </c>
      <c r="D28" s="152">
        <f>$D$27/$D$27</f>
        <v>1</v>
      </c>
      <c r="E28" s="152"/>
      <c r="F28" s="17"/>
      <c r="G28" s="17">
        <v>1</v>
      </c>
      <c r="I28" s="17">
        <f>$I$27/$G$27</f>
        <v>0.46364144520081674</v>
      </c>
      <c r="J28" s="17">
        <f>$J$27/$G$27</f>
        <v>2.9728483914026899E-2</v>
      </c>
      <c r="L28" s="17">
        <f>$L$27/$G$27</f>
        <v>0.50663007088515633</v>
      </c>
      <c r="M28" s="17">
        <f>I28+J28</f>
        <v>0.49336992911484362</v>
      </c>
      <c r="N28" s="21">
        <f>L28</f>
        <v>0.50663007088515633</v>
      </c>
      <c r="O28" s="56">
        <f>M28+N28</f>
        <v>1</v>
      </c>
    </row>
    <row r="29" spans="1:18" s="48" customFormat="1" ht="12.75" customHeight="1" thickBot="1" x14ac:dyDescent="0.4">
      <c r="A29" s="57"/>
      <c r="B29" s="58"/>
      <c r="C29" s="59"/>
      <c r="D29" s="22"/>
      <c r="E29" s="22"/>
      <c r="F29" s="22"/>
      <c r="G29" s="22"/>
      <c r="H29" s="57"/>
      <c r="I29" s="22"/>
      <c r="J29" s="22"/>
      <c r="K29" s="57"/>
      <c r="L29" s="22"/>
      <c r="M29" s="22"/>
      <c r="N29" s="22"/>
      <c r="O29" s="60"/>
    </row>
    <row r="30" spans="1:18" s="48" customFormat="1" ht="13" customHeight="1" x14ac:dyDescent="0.35">
      <c r="B30" s="61"/>
      <c r="C30" s="62"/>
      <c r="D30" s="23"/>
      <c r="E30" s="23"/>
      <c r="F30" s="23"/>
      <c r="G30" s="23"/>
      <c r="I30" s="23"/>
      <c r="J30" s="23"/>
      <c r="L30" s="23"/>
      <c r="M30" s="23"/>
      <c r="N30" s="23"/>
      <c r="O30" s="63"/>
    </row>
    <row r="31" spans="1:18" s="48" customFormat="1" ht="21" customHeight="1" thickBot="1" x14ac:dyDescent="0.4">
      <c r="A31" s="64" t="s">
        <v>29</v>
      </c>
      <c r="B31" s="43" t="s">
        <v>74</v>
      </c>
      <c r="C31" s="62"/>
      <c r="D31" s="23"/>
      <c r="E31" s="23"/>
      <c r="F31" s="23"/>
      <c r="G31" s="23"/>
      <c r="I31" s="23"/>
      <c r="J31" s="23"/>
      <c r="L31" s="23"/>
      <c r="M31" s="23"/>
      <c r="N31" s="23"/>
      <c r="O31" s="63"/>
    </row>
    <row r="32" spans="1:18" s="48" customFormat="1" ht="12.75" customHeight="1" thickBot="1" x14ac:dyDescent="0.35">
      <c r="B32" s="65" t="s">
        <v>14</v>
      </c>
      <c r="C32" s="65"/>
      <c r="D32" s="65"/>
      <c r="E32" s="65"/>
      <c r="F32" s="66"/>
      <c r="I32" s="153" t="s">
        <v>11</v>
      </c>
      <c r="J32" s="154"/>
      <c r="M32" s="65"/>
      <c r="N32" s="65"/>
      <c r="O32" s="65"/>
      <c r="P32" s="67"/>
      <c r="Q32" s="67"/>
      <c r="R32" s="67"/>
    </row>
    <row r="33" spans="1:22" s="48" customFormat="1" ht="12.75" customHeight="1" thickBot="1" x14ac:dyDescent="0.35">
      <c r="A33" s="64" t="s">
        <v>31</v>
      </c>
      <c r="B33" s="68" t="s">
        <v>32</v>
      </c>
      <c r="C33" s="155" t="s">
        <v>33</v>
      </c>
      <c r="D33" s="156"/>
      <c r="E33" s="156"/>
      <c r="F33" s="157"/>
      <c r="G33" s="158"/>
      <c r="H33" s="159"/>
      <c r="I33" s="160">
        <v>-41.49</v>
      </c>
      <c r="J33" s="161"/>
      <c r="K33" s="69" t="s">
        <v>34</v>
      </c>
      <c r="L33" s="65" t="s">
        <v>70</v>
      </c>
      <c r="O33" s="65"/>
      <c r="P33" s="65"/>
      <c r="Q33" s="65"/>
      <c r="R33" s="67"/>
      <c r="S33" s="67"/>
      <c r="T33" s="67"/>
    </row>
    <row r="34" spans="1:22" s="48" customFormat="1" ht="12.75" customHeight="1" thickBot="1" x14ac:dyDescent="0.35">
      <c r="B34" s="70"/>
      <c r="C34" s="65"/>
      <c r="D34" s="65"/>
      <c r="E34" s="65"/>
      <c r="F34" s="71"/>
      <c r="G34" s="72"/>
      <c r="H34" s="72"/>
      <c r="I34" s="69"/>
      <c r="J34" s="65"/>
      <c r="M34" s="65"/>
      <c r="N34" s="65"/>
      <c r="O34" s="65"/>
      <c r="P34" s="67"/>
      <c r="Q34" s="67"/>
      <c r="R34" s="67"/>
    </row>
    <row r="35" spans="1:22" s="48" customFormat="1" ht="12.75" customHeight="1" thickBot="1" x14ac:dyDescent="0.35">
      <c r="A35" s="64" t="s">
        <v>35</v>
      </c>
      <c r="B35" s="73" t="s">
        <v>30</v>
      </c>
      <c r="C35" s="65" t="s">
        <v>36</v>
      </c>
      <c r="D35" s="65"/>
      <c r="E35" s="65"/>
      <c r="G35" s="72"/>
      <c r="I35" s="173" t="s">
        <v>11</v>
      </c>
      <c r="J35" s="174"/>
      <c r="K35" s="74"/>
      <c r="L35" s="162" t="s">
        <v>12</v>
      </c>
      <c r="M35" s="65"/>
      <c r="N35" s="65"/>
      <c r="O35" s="65"/>
      <c r="P35" s="67"/>
      <c r="Q35" s="67"/>
      <c r="R35" s="67"/>
    </row>
    <row r="36" spans="1:22" s="48" customFormat="1" ht="12.75" customHeight="1" thickBot="1" x14ac:dyDescent="0.35">
      <c r="B36" s="70"/>
      <c r="D36" s="65"/>
      <c r="E36" s="65"/>
      <c r="I36" s="75" t="s">
        <v>15</v>
      </c>
      <c r="J36" s="75" t="s">
        <v>16</v>
      </c>
      <c r="K36" s="74"/>
      <c r="L36" s="163"/>
      <c r="M36" s="65"/>
      <c r="N36" s="65"/>
      <c r="O36" s="65"/>
      <c r="P36" s="67"/>
      <c r="Q36" s="67"/>
      <c r="R36" s="67"/>
    </row>
    <row r="37" spans="1:22" s="48" customFormat="1" ht="12.75" customHeight="1" x14ac:dyDescent="0.3">
      <c r="B37" s="76" t="s">
        <v>37</v>
      </c>
      <c r="C37" s="164" t="s">
        <v>38</v>
      </c>
      <c r="D37" s="164"/>
      <c r="E37" s="164"/>
      <c r="F37" s="164"/>
      <c r="G37" s="165"/>
      <c r="H37" s="77"/>
      <c r="I37" s="24">
        <v>20.68</v>
      </c>
      <c r="J37" s="25">
        <f>+I37</f>
        <v>20.68</v>
      </c>
      <c r="K37" s="78"/>
      <c r="L37" s="168"/>
      <c r="M37" s="79"/>
      <c r="N37" s="79"/>
    </row>
    <row r="38" spans="1:22" s="48" customFormat="1" ht="12.75" customHeight="1" x14ac:dyDescent="0.3">
      <c r="B38" s="76" t="s">
        <v>39</v>
      </c>
      <c r="C38" s="164" t="s">
        <v>40</v>
      </c>
      <c r="D38" s="164"/>
      <c r="E38" s="164"/>
      <c r="F38" s="164"/>
      <c r="G38" s="166"/>
      <c r="H38" s="80"/>
      <c r="I38" s="24">
        <v>102.22</v>
      </c>
      <c r="J38" s="25">
        <f>+I38+I33</f>
        <v>60.73</v>
      </c>
      <c r="K38" s="78"/>
      <c r="L38" s="169"/>
      <c r="M38" s="79"/>
      <c r="N38" s="79"/>
    </row>
    <row r="39" spans="1:22" s="48" customFormat="1" ht="12.75" customHeight="1" x14ac:dyDescent="0.3">
      <c r="B39" s="76" t="s">
        <v>41</v>
      </c>
      <c r="C39" s="170"/>
      <c r="D39" s="170"/>
      <c r="E39" s="170"/>
      <c r="F39" s="170"/>
      <c r="G39" s="166"/>
      <c r="H39" s="80"/>
      <c r="I39" s="26">
        <v>1</v>
      </c>
      <c r="J39" s="25">
        <f>+I39</f>
        <v>1</v>
      </c>
      <c r="K39" s="78"/>
      <c r="L39" s="169"/>
    </row>
    <row r="40" spans="1:22" s="48" customFormat="1" ht="12.75" customHeight="1" x14ac:dyDescent="0.3">
      <c r="B40" s="81" t="s">
        <v>42</v>
      </c>
      <c r="C40" s="170" t="s">
        <v>43</v>
      </c>
      <c r="D40" s="170"/>
      <c r="E40" s="170"/>
      <c r="F40" s="170"/>
      <c r="G40" s="166"/>
      <c r="H40" s="82"/>
      <c r="I40" s="83">
        <f>SUM(I37:I39)</f>
        <v>123.9</v>
      </c>
      <c r="J40" s="83">
        <f>SUM(J37:J39)</f>
        <v>82.41</v>
      </c>
      <c r="K40" s="84"/>
      <c r="L40" s="83">
        <f>J40</f>
        <v>82.41</v>
      </c>
      <c r="M40" s="79"/>
      <c r="N40" s="79"/>
      <c r="V40" s="48" t="s">
        <v>7</v>
      </c>
    </row>
    <row r="41" spans="1:22" s="48" customFormat="1" ht="12.75" customHeight="1" x14ac:dyDescent="0.3">
      <c r="B41" s="85" t="s">
        <v>44</v>
      </c>
      <c r="C41" s="171"/>
      <c r="D41" s="171"/>
      <c r="E41" s="171"/>
      <c r="F41" s="171"/>
      <c r="G41" s="166"/>
      <c r="H41" s="86"/>
      <c r="I41" s="87">
        <f>I40/1000</f>
        <v>0.12390000000000001</v>
      </c>
      <c r="J41" s="87">
        <f>J40/1000</f>
        <v>8.2409999999999997E-2</v>
      </c>
      <c r="K41" s="84"/>
      <c r="L41" s="88">
        <f>L40/1000</f>
        <v>8.2409999999999997E-2</v>
      </c>
      <c r="M41" s="67"/>
      <c r="N41" s="67"/>
    </row>
    <row r="42" spans="1:22" s="48" customFormat="1" ht="12.75" customHeight="1" x14ac:dyDescent="0.3">
      <c r="B42" s="89" t="s">
        <v>45</v>
      </c>
      <c r="C42" s="172" t="s">
        <v>46</v>
      </c>
      <c r="D42" s="172"/>
      <c r="E42" s="172"/>
      <c r="F42" s="172"/>
      <c r="G42" s="167"/>
      <c r="H42" s="86"/>
      <c r="I42" s="90">
        <f>I28</f>
        <v>0.46364144520081674</v>
      </c>
      <c r="J42" s="90">
        <f>J28</f>
        <v>2.9728483914026899E-2</v>
      </c>
      <c r="K42" s="84"/>
      <c r="L42" s="91">
        <f>L28</f>
        <v>0.50663007088515633</v>
      </c>
      <c r="M42" s="67"/>
      <c r="N42" s="67"/>
    </row>
    <row r="43" spans="1:22" s="48" customFormat="1" ht="12.75" customHeight="1" x14ac:dyDescent="0.3">
      <c r="B43" s="81" t="s">
        <v>47</v>
      </c>
      <c r="C43" s="182" t="s">
        <v>48</v>
      </c>
      <c r="D43" s="182"/>
      <c r="E43" s="182"/>
      <c r="F43" s="182"/>
      <c r="G43" s="92">
        <f>I43+J43+L43</f>
        <v>0.1016464835613819</v>
      </c>
      <c r="H43" s="93"/>
      <c r="I43" s="94">
        <f>I41*I42</f>
        <v>5.7445175060381201E-2</v>
      </c>
      <c r="J43" s="95">
        <f>J41*J42</f>
        <v>2.4499243593549568E-3</v>
      </c>
      <c r="K43" s="84"/>
      <c r="L43" s="96">
        <f>L41*L42</f>
        <v>4.1751384141645732E-2</v>
      </c>
      <c r="M43" s="67"/>
      <c r="N43" s="67"/>
    </row>
    <row r="44" spans="1:22" s="48" customFormat="1" ht="14.5" thickBot="1" x14ac:dyDescent="0.35">
      <c r="A44" s="57"/>
      <c r="B44" s="57"/>
      <c r="C44" s="57"/>
      <c r="D44" s="57"/>
      <c r="E44" s="57"/>
      <c r="F44" s="57"/>
      <c r="G44" s="57"/>
      <c r="H44" s="57"/>
      <c r="I44" s="57"/>
      <c r="J44" s="57"/>
      <c r="K44" s="57"/>
      <c r="L44" s="57"/>
      <c r="M44" s="57"/>
      <c r="N44" s="57"/>
      <c r="O44" s="57"/>
    </row>
    <row r="45" spans="1:22" s="48" customFormat="1" ht="14" x14ac:dyDescent="0.3"/>
    <row r="46" spans="1:22" s="48" customFormat="1" ht="15.5" x14ac:dyDescent="0.35">
      <c r="A46" s="64" t="s">
        <v>49</v>
      </c>
      <c r="B46" s="43" t="s">
        <v>50</v>
      </c>
    </row>
    <row r="47" spans="1:22" s="48" customFormat="1" ht="14" x14ac:dyDescent="0.3">
      <c r="B47" s="97" t="s">
        <v>51</v>
      </c>
    </row>
    <row r="48" spans="1:22" s="48" customFormat="1" ht="14" x14ac:dyDescent="0.3">
      <c r="B48" s="44"/>
    </row>
    <row r="49" spans="2:15" s="48" customFormat="1" ht="15.5" x14ac:dyDescent="0.35">
      <c r="B49" s="98" t="s">
        <v>52</v>
      </c>
      <c r="C49" s="32"/>
      <c r="D49" s="32"/>
      <c r="E49" s="32"/>
      <c r="F49" s="183">
        <v>2019</v>
      </c>
      <c r="G49" s="184"/>
      <c r="H49" s="184"/>
      <c r="I49" s="184"/>
      <c r="J49" s="184"/>
      <c r="K49" s="183">
        <v>2020</v>
      </c>
      <c r="L49" s="184"/>
      <c r="M49" s="184"/>
      <c r="N49" s="184"/>
      <c r="O49" s="184"/>
    </row>
    <row r="50" spans="2:15" s="48" customFormat="1" ht="14" x14ac:dyDescent="0.3">
      <c r="B50" s="99" t="s">
        <v>53</v>
      </c>
      <c r="C50" s="100"/>
      <c r="D50" s="101" t="s">
        <v>54</v>
      </c>
      <c r="E50" s="101" t="s">
        <v>55</v>
      </c>
      <c r="F50" s="101" t="s">
        <v>56</v>
      </c>
      <c r="G50" s="101" t="s">
        <v>57</v>
      </c>
      <c r="H50" s="101" t="s">
        <v>58</v>
      </c>
      <c r="I50" s="101" t="s">
        <v>59</v>
      </c>
      <c r="J50" s="101" t="s">
        <v>60</v>
      </c>
      <c r="K50" s="101" t="s">
        <v>56</v>
      </c>
      <c r="L50" s="101" t="s">
        <v>57</v>
      </c>
      <c r="M50" s="101" t="s">
        <v>58</v>
      </c>
      <c r="N50" s="101" t="s">
        <v>59</v>
      </c>
      <c r="O50" s="101" t="s">
        <v>60</v>
      </c>
    </row>
    <row r="51" spans="2:15" s="48" customFormat="1" ht="22.5" x14ac:dyDescent="0.9">
      <c r="B51" s="27" t="str">
        <f>+B20</f>
        <v>Seasonal</v>
      </c>
      <c r="C51" s="102"/>
      <c r="D51" s="102">
        <v>4035</v>
      </c>
      <c r="E51" s="102">
        <v>4705</v>
      </c>
      <c r="F51" s="28"/>
      <c r="G51" s="29"/>
      <c r="H51" s="30">
        <f>+I37/1000</f>
        <v>2.068E-2</v>
      </c>
      <c r="I51" s="103"/>
      <c r="J51" s="104">
        <f>(+F51*H51)+(G51*I51)</f>
        <v>0</v>
      </c>
      <c r="K51" s="28"/>
      <c r="L51" s="29"/>
      <c r="M51" s="30">
        <f>+I37/1000</f>
        <v>2.068E-2</v>
      </c>
      <c r="N51" s="29"/>
      <c r="O51" s="104">
        <f>(+K51*M51)+(L51*N51)</f>
        <v>0</v>
      </c>
    </row>
    <row r="52" spans="2:15" s="48" customFormat="1" ht="22.5" x14ac:dyDescent="0.9">
      <c r="B52" s="27" t="str">
        <f>+B19</f>
        <v>Residential R2</v>
      </c>
      <c r="C52" s="102"/>
      <c r="D52" s="102">
        <v>4010</v>
      </c>
      <c r="E52" s="102">
        <v>4705</v>
      </c>
      <c r="F52" s="28">
        <v>81086628.65549399</v>
      </c>
      <c r="G52" s="28">
        <v>131588</v>
      </c>
      <c r="H52" s="30">
        <f>+I37/1000</f>
        <v>2.068E-2</v>
      </c>
      <c r="I52" s="103">
        <v>20.238</v>
      </c>
      <c r="J52" s="104">
        <f>(+F52*H52)+(G52*I52)</f>
        <v>4339949.4245956158</v>
      </c>
      <c r="K52" s="28">
        <v>81086628.65549399</v>
      </c>
      <c r="L52" s="28">
        <v>131588</v>
      </c>
      <c r="M52" s="30">
        <f>+I37/1000</f>
        <v>2.068E-2</v>
      </c>
      <c r="N52" s="103">
        <v>20.238</v>
      </c>
      <c r="O52" s="104">
        <f>(+K52*M52)+(L52*N52)</f>
        <v>4339949.4245956158</v>
      </c>
    </row>
    <row r="53" spans="2:15" s="48" customFormat="1" ht="14" x14ac:dyDescent="0.3">
      <c r="B53" s="32"/>
      <c r="C53" s="32"/>
      <c r="D53" s="32"/>
      <c r="E53" s="32"/>
      <c r="F53" s="105">
        <f>+F51+F52</f>
        <v>81086628.65549399</v>
      </c>
      <c r="G53" s="102">
        <f>+G51+G52</f>
        <v>131588</v>
      </c>
      <c r="H53" s="102"/>
      <c r="I53" s="102"/>
      <c r="J53" s="104">
        <f>+J51+J52</f>
        <v>4339949.4245956158</v>
      </c>
      <c r="K53" s="105"/>
      <c r="L53" s="102"/>
      <c r="M53" s="102"/>
      <c r="N53" s="102"/>
      <c r="O53" s="104">
        <f>+O51+O52</f>
        <v>4339949.4245956158</v>
      </c>
    </row>
    <row r="54" spans="2:15" s="48" customFormat="1" ht="14" x14ac:dyDescent="0.3"/>
    <row r="55" spans="2:15" ht="15.5" x14ac:dyDescent="0.35">
      <c r="B55" s="98" t="s">
        <v>61</v>
      </c>
      <c r="F55" s="175">
        <f>F49</f>
        <v>2019</v>
      </c>
      <c r="G55" s="175"/>
      <c r="H55" s="175"/>
      <c r="I55" s="175"/>
      <c r="J55" s="175"/>
      <c r="K55" s="175">
        <f>K49</f>
        <v>2020</v>
      </c>
      <c r="L55" s="175"/>
      <c r="M55" s="175"/>
      <c r="N55" s="175"/>
      <c r="O55" s="175"/>
    </row>
    <row r="56" spans="2:15" s="108" customFormat="1" ht="13" x14ac:dyDescent="0.3">
      <c r="B56" s="99" t="s">
        <v>53</v>
      </c>
      <c r="C56" s="101"/>
      <c r="D56" s="101" t="s">
        <v>54</v>
      </c>
      <c r="E56" s="106" t="s">
        <v>55</v>
      </c>
      <c r="F56" s="107" t="s">
        <v>7</v>
      </c>
      <c r="G56" s="107"/>
      <c r="H56" s="107"/>
      <c r="I56" s="107"/>
      <c r="J56" s="107"/>
      <c r="K56" s="107"/>
      <c r="L56" s="107"/>
      <c r="M56" s="107"/>
      <c r="N56" s="107"/>
      <c r="O56" s="107"/>
    </row>
    <row r="57" spans="2:15" x14ac:dyDescent="0.25">
      <c r="B57" s="109" t="s">
        <v>62</v>
      </c>
      <c r="C57" s="100" t="s">
        <v>63</v>
      </c>
      <c r="D57" s="100" t="s">
        <v>64</v>
      </c>
      <c r="E57" s="110" t="s">
        <v>64</v>
      </c>
      <c r="F57" s="111" t="s">
        <v>65</v>
      </c>
      <c r="G57" s="112" t="s">
        <v>66</v>
      </c>
      <c r="H57" s="185"/>
      <c r="I57" s="186"/>
      <c r="J57" s="112" t="s">
        <v>60</v>
      </c>
      <c r="K57" s="112" t="s">
        <v>65</v>
      </c>
      <c r="L57" s="112" t="s">
        <v>66</v>
      </c>
      <c r="M57" s="185"/>
      <c r="N57" s="186"/>
      <c r="O57" s="111" t="s">
        <v>60</v>
      </c>
    </row>
    <row r="58" spans="2:15" x14ac:dyDescent="0.25">
      <c r="B58" s="27" t="str">
        <f t="shared" ref="B58:B66" si="5">B18</f>
        <v>Residential R1</v>
      </c>
      <c r="C58" s="102" t="s">
        <v>67</v>
      </c>
      <c r="D58" s="102">
        <v>4006</v>
      </c>
      <c r="E58" s="113">
        <v>4705</v>
      </c>
      <c r="F58" s="31">
        <v>116594732.58413842</v>
      </c>
      <c r="G58" s="114">
        <f>+G43</f>
        <v>0.1016464835613819</v>
      </c>
      <c r="H58" s="187"/>
      <c r="I58" s="188"/>
      <c r="J58" s="115">
        <f t="shared" ref="J58:J66" si="6">F58*G58</f>
        <v>11851444.568957344</v>
      </c>
      <c r="K58" s="31">
        <v>122732709.12678739</v>
      </c>
      <c r="L58" s="116">
        <f>IFERROR(G43,0)</f>
        <v>0.1016464835613819</v>
      </c>
      <c r="M58" s="187"/>
      <c r="N58" s="188"/>
      <c r="O58" s="115">
        <f t="shared" ref="O58:O66" si="7">ROUND(K58*L58,0)</f>
        <v>12475348</v>
      </c>
    </row>
    <row r="59" spans="2:15" x14ac:dyDescent="0.25">
      <c r="B59" s="27" t="str">
        <f t="shared" si="5"/>
        <v>Residential R2</v>
      </c>
      <c r="C59" s="102" t="s">
        <v>67</v>
      </c>
      <c r="D59" s="102">
        <v>4010</v>
      </c>
      <c r="E59" s="113">
        <v>4705</v>
      </c>
      <c r="F59" s="31">
        <v>35644146.097383618</v>
      </c>
      <c r="G59" s="117">
        <f>+$G$58</f>
        <v>0.1016464835613819</v>
      </c>
      <c r="H59" s="187"/>
      <c r="I59" s="188"/>
      <c r="J59" s="115">
        <f t="shared" si="6"/>
        <v>3623102.1103471988</v>
      </c>
      <c r="K59" s="31">
        <v>21933363.406232819</v>
      </c>
      <c r="L59" s="116">
        <f>L58</f>
        <v>0.1016464835613819</v>
      </c>
      <c r="M59" s="187"/>
      <c r="N59" s="188"/>
      <c r="O59" s="115">
        <f t="shared" si="7"/>
        <v>2229449</v>
      </c>
    </row>
    <row r="60" spans="2:15" x14ac:dyDescent="0.25">
      <c r="B60" s="27" t="str">
        <f t="shared" si="5"/>
        <v>Seasonal</v>
      </c>
      <c r="C60" s="102" t="s">
        <v>67</v>
      </c>
      <c r="D60" s="102">
        <v>4035</v>
      </c>
      <c r="E60" s="113">
        <v>4705</v>
      </c>
      <c r="F60" s="31">
        <v>6460264.8392944653</v>
      </c>
      <c r="G60" s="117">
        <f t="shared" ref="G60:G66" si="8">+$G$58</f>
        <v>0.1016464835613819</v>
      </c>
      <c r="H60" s="187"/>
      <c r="I60" s="188"/>
      <c r="J60" s="115">
        <f t="shared" si="6"/>
        <v>656663.20378951833</v>
      </c>
      <c r="K60" s="31">
        <v>6361357.8335585045</v>
      </c>
      <c r="L60" s="116">
        <f t="shared" ref="L60:L66" si="9">L59</f>
        <v>0.1016464835613819</v>
      </c>
      <c r="M60" s="187"/>
      <c r="N60" s="188"/>
      <c r="O60" s="115">
        <f t="shared" si="7"/>
        <v>646610</v>
      </c>
    </row>
    <row r="61" spans="2:15" x14ac:dyDescent="0.25">
      <c r="B61" s="27" t="str">
        <f t="shared" si="5"/>
        <v>Street Lighting</v>
      </c>
      <c r="C61" s="102" t="s">
        <v>67</v>
      </c>
      <c r="D61" s="102">
        <v>4010</v>
      </c>
      <c r="E61" s="113">
        <v>4705</v>
      </c>
      <c r="F61" s="31">
        <v>623994.56284139596</v>
      </c>
      <c r="G61" s="117">
        <f t="shared" si="8"/>
        <v>0.1016464835613819</v>
      </c>
      <c r="H61" s="187"/>
      <c r="I61" s="188"/>
      <c r="J61" s="115">
        <f t="shared" si="6"/>
        <v>63426.853074249637</v>
      </c>
      <c r="K61" s="31">
        <v>629278.01114400954</v>
      </c>
      <c r="L61" s="116">
        <f t="shared" si="9"/>
        <v>0.1016464835613819</v>
      </c>
      <c r="M61" s="187"/>
      <c r="N61" s="188"/>
      <c r="O61" s="115">
        <f t="shared" si="7"/>
        <v>63964</v>
      </c>
    </row>
    <row r="62" spans="2:15" x14ac:dyDescent="0.25">
      <c r="B62" s="27" t="str">
        <f t="shared" si="5"/>
        <v>other</v>
      </c>
      <c r="C62" s="102" t="s">
        <v>67</v>
      </c>
      <c r="D62" s="102">
        <v>4025</v>
      </c>
      <c r="E62" s="113">
        <v>4705</v>
      </c>
      <c r="F62" s="31"/>
      <c r="G62" s="117">
        <f t="shared" si="8"/>
        <v>0.1016464835613819</v>
      </c>
      <c r="H62" s="187"/>
      <c r="I62" s="188"/>
      <c r="J62" s="115">
        <f t="shared" si="6"/>
        <v>0</v>
      </c>
      <c r="K62" s="31"/>
      <c r="L62" s="116">
        <f t="shared" si="9"/>
        <v>0.1016464835613819</v>
      </c>
      <c r="M62" s="187"/>
      <c r="N62" s="188"/>
      <c r="O62" s="115">
        <f t="shared" si="7"/>
        <v>0</v>
      </c>
    </row>
    <row r="63" spans="2:15" x14ac:dyDescent="0.25">
      <c r="B63" s="27" t="str">
        <f t="shared" si="5"/>
        <v>other</v>
      </c>
      <c r="C63" s="102" t="s">
        <v>67</v>
      </c>
      <c r="D63" s="102">
        <v>4025</v>
      </c>
      <c r="E63" s="113">
        <v>4705</v>
      </c>
      <c r="F63" s="31"/>
      <c r="G63" s="117">
        <f t="shared" si="8"/>
        <v>0.1016464835613819</v>
      </c>
      <c r="H63" s="187"/>
      <c r="I63" s="188"/>
      <c r="J63" s="115">
        <f t="shared" si="6"/>
        <v>0</v>
      </c>
      <c r="K63" s="31"/>
      <c r="L63" s="116">
        <f t="shared" si="9"/>
        <v>0.1016464835613819</v>
      </c>
      <c r="M63" s="187"/>
      <c r="N63" s="188"/>
      <c r="O63" s="115">
        <f t="shared" si="7"/>
        <v>0</v>
      </c>
    </row>
    <row r="64" spans="2:15" x14ac:dyDescent="0.25">
      <c r="B64" s="27" t="str">
        <f t="shared" si="5"/>
        <v>other</v>
      </c>
      <c r="C64" s="102" t="s">
        <v>67</v>
      </c>
      <c r="D64" s="102">
        <v>4025</v>
      </c>
      <c r="E64" s="113">
        <v>4705</v>
      </c>
      <c r="F64" s="31"/>
      <c r="G64" s="117">
        <f t="shared" si="8"/>
        <v>0.1016464835613819</v>
      </c>
      <c r="H64" s="187"/>
      <c r="I64" s="188"/>
      <c r="J64" s="115">
        <f t="shared" si="6"/>
        <v>0</v>
      </c>
      <c r="K64" s="31"/>
      <c r="L64" s="116">
        <f t="shared" si="9"/>
        <v>0.1016464835613819</v>
      </c>
      <c r="M64" s="187"/>
      <c r="N64" s="188"/>
      <c r="O64" s="115">
        <f t="shared" si="7"/>
        <v>0</v>
      </c>
    </row>
    <row r="65" spans="2:19" x14ac:dyDescent="0.25">
      <c r="B65" s="27" t="str">
        <f t="shared" si="5"/>
        <v>other</v>
      </c>
      <c r="C65" s="102" t="s">
        <v>67</v>
      </c>
      <c r="D65" s="102">
        <v>4025</v>
      </c>
      <c r="E65" s="113">
        <v>4705</v>
      </c>
      <c r="F65" s="31"/>
      <c r="G65" s="117">
        <f t="shared" si="8"/>
        <v>0.1016464835613819</v>
      </c>
      <c r="H65" s="187"/>
      <c r="I65" s="188"/>
      <c r="J65" s="115">
        <f t="shared" si="6"/>
        <v>0</v>
      </c>
      <c r="K65" s="31"/>
      <c r="L65" s="116">
        <f t="shared" si="9"/>
        <v>0.1016464835613819</v>
      </c>
      <c r="M65" s="187"/>
      <c r="N65" s="188"/>
      <c r="O65" s="115">
        <f t="shared" si="7"/>
        <v>0</v>
      </c>
    </row>
    <row r="66" spans="2:19" x14ac:dyDescent="0.25">
      <c r="B66" s="27" t="str">
        <f t="shared" si="5"/>
        <v>other</v>
      </c>
      <c r="C66" s="102" t="s">
        <v>67</v>
      </c>
      <c r="D66" s="102">
        <v>4025</v>
      </c>
      <c r="E66" s="113">
        <v>4705</v>
      </c>
      <c r="F66" s="31"/>
      <c r="G66" s="117">
        <f t="shared" si="8"/>
        <v>0.1016464835613819</v>
      </c>
      <c r="H66" s="187"/>
      <c r="I66" s="188"/>
      <c r="J66" s="115">
        <f t="shared" si="6"/>
        <v>0</v>
      </c>
      <c r="K66" s="31"/>
      <c r="L66" s="116">
        <f t="shared" si="9"/>
        <v>0.1016464835613819</v>
      </c>
      <c r="M66" s="187"/>
      <c r="N66" s="188"/>
      <c r="O66" s="115">
        <f t="shared" si="7"/>
        <v>0</v>
      </c>
      <c r="S66" s="118"/>
    </row>
    <row r="67" spans="2:19" ht="13" x14ac:dyDescent="0.3">
      <c r="B67" s="99" t="s">
        <v>28</v>
      </c>
      <c r="C67" s="119"/>
      <c r="D67" s="120"/>
      <c r="E67" s="121"/>
      <c r="F67" s="122">
        <f>SUM(F58:F66)</f>
        <v>159323138.08365789</v>
      </c>
      <c r="G67" s="123"/>
      <c r="H67" s="189"/>
      <c r="I67" s="190"/>
      <c r="J67" s="124">
        <f>SUM(J58:J66)</f>
        <v>16194636.73616831</v>
      </c>
      <c r="K67" s="122">
        <f>SUM(K58:K66)</f>
        <v>151656708.37772271</v>
      </c>
      <c r="L67" s="125"/>
      <c r="M67" s="189"/>
      <c r="N67" s="190"/>
      <c r="O67" s="124">
        <f>SUM(O58:O66)</f>
        <v>15415371</v>
      </c>
    </row>
    <row r="68" spans="2:19" x14ac:dyDescent="0.25">
      <c r="B68" s="39"/>
      <c r="C68" s="126"/>
      <c r="D68" s="126"/>
      <c r="E68" s="126"/>
      <c r="F68" s="126"/>
      <c r="G68" s="126"/>
      <c r="H68" s="126"/>
      <c r="I68" s="126"/>
      <c r="J68" s="126"/>
      <c r="K68" s="126"/>
      <c r="L68" s="126"/>
      <c r="M68" s="126"/>
      <c r="N68" s="126"/>
      <c r="O68" s="126"/>
    </row>
    <row r="69" spans="2:19" x14ac:dyDescent="0.25">
      <c r="I69" s="39"/>
      <c r="J69" s="39"/>
    </row>
    <row r="70" spans="2:19" ht="15.5" x14ac:dyDescent="0.35">
      <c r="B70" s="98" t="s">
        <v>68</v>
      </c>
      <c r="F70" s="175">
        <f>F55</f>
        <v>2019</v>
      </c>
      <c r="G70" s="175"/>
      <c r="H70" s="175"/>
      <c r="I70" s="175"/>
      <c r="J70" s="175"/>
      <c r="K70" s="175">
        <f>K55</f>
        <v>2020</v>
      </c>
      <c r="L70" s="175"/>
      <c r="M70" s="175"/>
      <c r="N70" s="175"/>
      <c r="O70" s="175"/>
    </row>
    <row r="71" spans="2:19" ht="13" x14ac:dyDescent="0.3">
      <c r="B71" s="99" t="s">
        <v>53</v>
      </c>
      <c r="C71" s="101"/>
      <c r="D71" s="101" t="s">
        <v>54</v>
      </c>
      <c r="E71" s="106" t="s">
        <v>55</v>
      </c>
      <c r="F71" s="107" t="s">
        <v>7</v>
      </c>
      <c r="G71" s="107"/>
      <c r="H71" s="176"/>
      <c r="I71" s="177"/>
      <c r="J71" s="107"/>
      <c r="K71" s="107"/>
      <c r="L71" s="107"/>
      <c r="M71" s="176"/>
      <c r="N71" s="177"/>
      <c r="O71" s="107"/>
    </row>
    <row r="72" spans="2:19" x14ac:dyDescent="0.25">
      <c r="B72" s="109" t="s">
        <v>62</v>
      </c>
      <c r="C72" s="100" t="s">
        <v>63</v>
      </c>
      <c r="D72" s="100" t="s">
        <v>64</v>
      </c>
      <c r="E72" s="110" t="s">
        <v>64</v>
      </c>
      <c r="F72" s="111" t="s">
        <v>65</v>
      </c>
      <c r="G72" s="112" t="s">
        <v>69</v>
      </c>
      <c r="H72" s="178"/>
      <c r="I72" s="179"/>
      <c r="J72" s="112" t="s">
        <v>60</v>
      </c>
      <c r="K72" s="112" t="s">
        <v>65</v>
      </c>
      <c r="L72" s="112" t="s">
        <v>69</v>
      </c>
      <c r="M72" s="178"/>
      <c r="N72" s="179"/>
      <c r="O72" s="111" t="s">
        <v>60</v>
      </c>
    </row>
    <row r="73" spans="2:19" ht="22.5" x14ac:dyDescent="0.9">
      <c r="B73" s="27" t="str">
        <f t="shared" ref="B73:B81" si="10">+B18</f>
        <v>Residential R1</v>
      </c>
      <c r="C73" s="102" t="s">
        <v>67</v>
      </c>
      <c r="D73" s="102">
        <v>4006</v>
      </c>
      <c r="E73" s="113">
        <v>4705</v>
      </c>
      <c r="F73" s="127">
        <f>+F58</f>
        <v>116594732.58413842</v>
      </c>
      <c r="G73" s="128">
        <f t="shared" ref="G73:G79" si="11">+J73/F73</f>
        <v>0.1016464835613819</v>
      </c>
      <c r="H73" s="178"/>
      <c r="I73" s="179"/>
      <c r="J73" s="115">
        <f>+J58</f>
        <v>11851444.568957344</v>
      </c>
      <c r="K73" s="127">
        <f>+K58</f>
        <v>122732709.12678739</v>
      </c>
      <c r="L73" s="117">
        <f t="shared" ref="L73:L79" si="12">+O73/K73</f>
        <v>0.10164648111134342</v>
      </c>
      <c r="M73" s="178"/>
      <c r="N73" s="179"/>
      <c r="O73" s="115">
        <f>+O58</f>
        <v>12475348</v>
      </c>
      <c r="Q73" s="129"/>
      <c r="R73" s="129"/>
    </row>
    <row r="74" spans="2:19" ht="22.5" x14ac:dyDescent="0.9">
      <c r="B74" s="27" t="str">
        <f t="shared" si="10"/>
        <v>Residential R2</v>
      </c>
      <c r="C74" s="102" t="s">
        <v>67</v>
      </c>
      <c r="D74" s="102">
        <v>4010</v>
      </c>
      <c r="E74" s="113">
        <v>4705</v>
      </c>
      <c r="F74" s="127">
        <f t="shared" ref="F74:F81" si="13">+F59</f>
        <v>35644146.097383618</v>
      </c>
      <c r="G74" s="128">
        <f t="shared" si="11"/>
        <v>0.1016464835613819</v>
      </c>
      <c r="H74" s="178"/>
      <c r="I74" s="179"/>
      <c r="J74" s="115">
        <f>+J59</f>
        <v>3623102.1103471988</v>
      </c>
      <c r="K74" s="127">
        <f>+K59</f>
        <v>21933363.406232819</v>
      </c>
      <c r="L74" s="117">
        <f t="shared" si="12"/>
        <v>0.10164647157428013</v>
      </c>
      <c r="M74" s="178"/>
      <c r="N74" s="179"/>
      <c r="O74" s="115">
        <f t="shared" ref="O74:O81" si="14">+O59</f>
        <v>2229449</v>
      </c>
      <c r="Q74" s="129"/>
      <c r="R74" s="129"/>
    </row>
    <row r="75" spans="2:19" ht="22.5" x14ac:dyDescent="0.9">
      <c r="B75" s="27" t="str">
        <f t="shared" si="10"/>
        <v>Seasonal</v>
      </c>
      <c r="C75" s="102" t="s">
        <v>67</v>
      </c>
      <c r="D75" s="102">
        <v>4035</v>
      </c>
      <c r="E75" s="113">
        <v>4705</v>
      </c>
      <c r="F75" s="127">
        <f>+F60+F51</f>
        <v>6460264.8392944653</v>
      </c>
      <c r="G75" s="117">
        <f t="shared" si="11"/>
        <v>0.1016464835613819</v>
      </c>
      <c r="H75" s="178"/>
      <c r="I75" s="179"/>
      <c r="J75" s="115">
        <f>+J60+J51</f>
        <v>656663.20378951833</v>
      </c>
      <c r="K75" s="127">
        <f>+K60+K51</f>
        <v>6361357.8335585045</v>
      </c>
      <c r="L75" s="117">
        <f t="shared" si="12"/>
        <v>0.10164653788046543</v>
      </c>
      <c r="M75" s="178"/>
      <c r="N75" s="179"/>
      <c r="O75" s="115">
        <f>+O60+O51</f>
        <v>646610</v>
      </c>
      <c r="Q75" s="129"/>
      <c r="R75" s="129"/>
    </row>
    <row r="76" spans="2:19" ht="22.5" x14ac:dyDescent="0.9">
      <c r="B76" s="27" t="str">
        <f t="shared" si="10"/>
        <v>Street Lighting</v>
      </c>
      <c r="C76" s="102" t="s">
        <v>67</v>
      </c>
      <c r="D76" s="102">
        <v>4010</v>
      </c>
      <c r="E76" s="113">
        <v>4705</v>
      </c>
      <c r="F76" s="127">
        <f>+F61+F52</f>
        <v>81710623.21833539</v>
      </c>
      <c r="G76" s="117">
        <f t="shared" si="11"/>
        <v>5.3889887314943076E-2</v>
      </c>
      <c r="H76" s="178"/>
      <c r="I76" s="179"/>
      <c r="J76" s="115">
        <f>+J61+J52</f>
        <v>4403376.2776698656</v>
      </c>
      <c r="K76" s="127">
        <f>+K61+K52</f>
        <v>81715906.666638002</v>
      </c>
      <c r="L76" s="117">
        <f t="shared" si="12"/>
        <v>5.3892976340108249E-2</v>
      </c>
      <c r="M76" s="178"/>
      <c r="N76" s="179"/>
      <c r="O76" s="115">
        <f>+O61+O52</f>
        <v>4403913.4245956158</v>
      </c>
      <c r="Q76" s="129"/>
      <c r="R76" s="129"/>
    </row>
    <row r="77" spans="2:19" ht="22.5" x14ac:dyDescent="0.9">
      <c r="B77" s="27" t="str">
        <f t="shared" si="10"/>
        <v>other</v>
      </c>
      <c r="C77" s="102" t="s">
        <v>67</v>
      </c>
      <c r="D77" s="102">
        <v>4025</v>
      </c>
      <c r="E77" s="113">
        <v>4705</v>
      </c>
      <c r="F77" s="127">
        <f t="shared" si="13"/>
        <v>0</v>
      </c>
      <c r="G77" s="128" t="e">
        <f t="shared" si="11"/>
        <v>#DIV/0!</v>
      </c>
      <c r="H77" s="178"/>
      <c r="I77" s="179"/>
      <c r="J77" s="115">
        <f>+J62</f>
        <v>0</v>
      </c>
      <c r="K77" s="127">
        <f t="shared" ref="K77:K81" si="15">+K62</f>
        <v>0</v>
      </c>
      <c r="L77" s="117" t="e">
        <f t="shared" si="12"/>
        <v>#DIV/0!</v>
      </c>
      <c r="M77" s="178"/>
      <c r="N77" s="179"/>
      <c r="O77" s="115">
        <f t="shared" si="14"/>
        <v>0</v>
      </c>
      <c r="Q77" s="129"/>
      <c r="R77" s="129"/>
    </row>
    <row r="78" spans="2:19" ht="22.5" x14ac:dyDescent="0.9">
      <c r="B78" s="27" t="str">
        <f t="shared" si="10"/>
        <v>other</v>
      </c>
      <c r="C78" s="102" t="s">
        <v>67</v>
      </c>
      <c r="D78" s="102">
        <v>4025</v>
      </c>
      <c r="E78" s="113">
        <v>4705</v>
      </c>
      <c r="F78" s="127">
        <f t="shared" si="13"/>
        <v>0</v>
      </c>
      <c r="G78" s="128" t="e">
        <f t="shared" si="11"/>
        <v>#DIV/0!</v>
      </c>
      <c r="H78" s="178"/>
      <c r="I78" s="179"/>
      <c r="J78" s="115">
        <f>+J63</f>
        <v>0</v>
      </c>
      <c r="K78" s="127">
        <f t="shared" si="15"/>
        <v>0</v>
      </c>
      <c r="L78" s="117" t="e">
        <f t="shared" si="12"/>
        <v>#DIV/0!</v>
      </c>
      <c r="M78" s="178"/>
      <c r="N78" s="179"/>
      <c r="O78" s="115">
        <f t="shared" si="14"/>
        <v>0</v>
      </c>
      <c r="Q78" s="129"/>
      <c r="R78" s="129"/>
    </row>
    <row r="79" spans="2:19" ht="22.5" x14ac:dyDescent="0.9">
      <c r="B79" s="27" t="str">
        <f t="shared" si="10"/>
        <v>other</v>
      </c>
      <c r="C79" s="102" t="s">
        <v>67</v>
      </c>
      <c r="D79" s="102">
        <v>4025</v>
      </c>
      <c r="E79" s="113">
        <v>4705</v>
      </c>
      <c r="F79" s="127">
        <f t="shared" si="13"/>
        <v>0</v>
      </c>
      <c r="G79" s="128" t="e">
        <f t="shared" si="11"/>
        <v>#DIV/0!</v>
      </c>
      <c r="H79" s="178"/>
      <c r="I79" s="179"/>
      <c r="J79" s="115">
        <f>+J64</f>
        <v>0</v>
      </c>
      <c r="K79" s="127">
        <f t="shared" si="15"/>
        <v>0</v>
      </c>
      <c r="L79" s="117" t="e">
        <f t="shared" si="12"/>
        <v>#DIV/0!</v>
      </c>
      <c r="M79" s="178"/>
      <c r="N79" s="179"/>
      <c r="O79" s="115">
        <f t="shared" si="14"/>
        <v>0</v>
      </c>
      <c r="Q79" s="129"/>
      <c r="R79" s="129"/>
    </row>
    <row r="80" spans="2:19" ht="22.5" x14ac:dyDescent="0.9">
      <c r="B80" s="27" t="str">
        <f t="shared" si="10"/>
        <v>other</v>
      </c>
      <c r="C80" s="102" t="s">
        <v>67</v>
      </c>
      <c r="D80" s="102">
        <v>4025</v>
      </c>
      <c r="E80" s="113">
        <v>4705</v>
      </c>
      <c r="F80" s="127">
        <f t="shared" si="13"/>
        <v>0</v>
      </c>
      <c r="G80" s="128">
        <v>0</v>
      </c>
      <c r="H80" s="178"/>
      <c r="I80" s="179"/>
      <c r="J80" s="115">
        <f>+J65</f>
        <v>0</v>
      </c>
      <c r="K80" s="127">
        <f t="shared" si="15"/>
        <v>0</v>
      </c>
      <c r="L80" s="117">
        <v>0</v>
      </c>
      <c r="M80" s="178"/>
      <c r="N80" s="179"/>
      <c r="O80" s="115">
        <f t="shared" si="14"/>
        <v>0</v>
      </c>
      <c r="Q80" s="129"/>
      <c r="R80" s="129"/>
    </row>
    <row r="81" spans="1:18" ht="22.5" x14ac:dyDescent="0.9">
      <c r="B81" s="27" t="str">
        <f t="shared" si="10"/>
        <v>other</v>
      </c>
      <c r="C81" s="102" t="s">
        <v>67</v>
      </c>
      <c r="D81" s="102">
        <v>4025</v>
      </c>
      <c r="E81" s="113">
        <v>4705</v>
      </c>
      <c r="F81" s="127">
        <f t="shared" si="13"/>
        <v>0</v>
      </c>
      <c r="G81" s="128">
        <v>0</v>
      </c>
      <c r="H81" s="178"/>
      <c r="I81" s="179"/>
      <c r="J81" s="115">
        <f>+J66</f>
        <v>0</v>
      </c>
      <c r="K81" s="127">
        <f t="shared" si="15"/>
        <v>0</v>
      </c>
      <c r="L81" s="117">
        <v>0</v>
      </c>
      <c r="M81" s="178"/>
      <c r="N81" s="179"/>
      <c r="O81" s="115">
        <f t="shared" si="14"/>
        <v>0</v>
      </c>
      <c r="Q81" s="129"/>
      <c r="R81" s="129"/>
    </row>
    <row r="82" spans="1:18" ht="22.5" x14ac:dyDescent="0.9">
      <c r="B82" s="99" t="s">
        <v>28</v>
      </c>
      <c r="C82" s="130"/>
      <c r="D82" s="101"/>
      <c r="E82" s="106"/>
      <c r="F82" s="122">
        <f>SUM(F73:F81)</f>
        <v>240409766.7391519</v>
      </c>
      <c r="G82" s="123"/>
      <c r="H82" s="180"/>
      <c r="I82" s="181"/>
      <c r="J82" s="124">
        <f>SUM(J73:J81)</f>
        <v>20534586.160763927</v>
      </c>
      <c r="K82" s="122">
        <f>SUM(K73:K81)</f>
        <v>232743337.03321671</v>
      </c>
      <c r="L82" s="125"/>
      <c r="M82" s="180"/>
      <c r="N82" s="181"/>
      <c r="O82" s="124">
        <f>SUM(O73:O81)</f>
        <v>19755320.424595617</v>
      </c>
      <c r="Q82" s="129"/>
      <c r="R82" s="129"/>
    </row>
    <row r="83" spans="1:18" x14ac:dyDescent="0.25">
      <c r="H83" s="131"/>
    </row>
    <row r="84" spans="1:18" ht="22.5" x14ac:dyDescent="0.9">
      <c r="A84" s="32" t="s">
        <v>71</v>
      </c>
      <c r="G84" s="129"/>
      <c r="H84" s="129"/>
      <c r="I84" s="129"/>
      <c r="J84" s="129"/>
      <c r="K84" s="129"/>
      <c r="O84" s="129"/>
    </row>
    <row r="85" spans="1:18" ht="13" x14ac:dyDescent="0.3">
      <c r="A85" s="32" t="s">
        <v>72</v>
      </c>
      <c r="G85" s="132"/>
      <c r="H85" s="132"/>
      <c r="K85" s="132"/>
    </row>
    <row r="87" spans="1:18" ht="22.5" x14ac:dyDescent="0.9">
      <c r="K87" s="129"/>
    </row>
    <row r="88" spans="1:18" ht="22.5" x14ac:dyDescent="0.9">
      <c r="K88" s="129"/>
    </row>
    <row r="89" spans="1:18" x14ac:dyDescent="0.25">
      <c r="K89" s="133"/>
    </row>
    <row r="91" spans="1:18" x14ac:dyDescent="0.25">
      <c r="K91" s="131"/>
    </row>
  </sheetData>
  <mergeCells count="46">
    <mergeCell ref="F70:J70"/>
    <mergeCell ref="K70:O70"/>
    <mergeCell ref="H71:I82"/>
    <mergeCell ref="M71:N82"/>
    <mergeCell ref="C43:F43"/>
    <mergeCell ref="F49:J49"/>
    <mergeCell ref="K49:O49"/>
    <mergeCell ref="F55:J55"/>
    <mergeCell ref="K55:O55"/>
    <mergeCell ref="H57:I67"/>
    <mergeCell ref="M57:N67"/>
    <mergeCell ref="L35:L36"/>
    <mergeCell ref="C37:F37"/>
    <mergeCell ref="G37:G42"/>
    <mergeCell ref="L37:L39"/>
    <mergeCell ref="C38:F38"/>
    <mergeCell ref="C39:F39"/>
    <mergeCell ref="C40:F40"/>
    <mergeCell ref="C41:F41"/>
    <mergeCell ref="C42:F42"/>
    <mergeCell ref="I35:J35"/>
    <mergeCell ref="D28:E28"/>
    <mergeCell ref="I32:J32"/>
    <mergeCell ref="C33:F33"/>
    <mergeCell ref="G33:H33"/>
    <mergeCell ref="I33:J33"/>
    <mergeCell ref="D27:E27"/>
    <mergeCell ref="D17:E17"/>
    <mergeCell ref="I17:K17"/>
    <mergeCell ref="D18:E18"/>
    <mergeCell ref="D19:E19"/>
    <mergeCell ref="D20:E20"/>
    <mergeCell ref="D21:E21"/>
    <mergeCell ref="D22:E22"/>
    <mergeCell ref="D23:E23"/>
    <mergeCell ref="D24:E24"/>
    <mergeCell ref="D25:E25"/>
    <mergeCell ref="D26:E26"/>
    <mergeCell ref="A2:F3"/>
    <mergeCell ref="B9:S9"/>
    <mergeCell ref="A10:O10"/>
    <mergeCell ref="D13:O13"/>
    <mergeCell ref="I15:K15"/>
    <mergeCell ref="L15:L16"/>
    <mergeCell ref="M15:N15"/>
    <mergeCell ref="D16:E16"/>
  </mergeCells>
  <conditionalFormatting sqref="B1">
    <cfRule type="expression" dxfId="0" priority="1" stopIfTrue="1">
      <formula>LEFT($C1,6)="Macros"</formula>
    </cfRule>
  </conditionalFormatting>
  <dataValidations count="2">
    <dataValidation allowBlank="1" showInputMessage="1" showErrorMessage="1" promptTitle="Date Format" prompt="E.g:  &quot;August 1, 2011&quot;" sqref="N7" xr:uid="{00000000-0002-0000-0000-000000000000}"/>
    <dataValidation type="list" allowBlank="1" showInputMessage="1" showErrorMessage="1" sqref="C58:C66 C73:C81" xr:uid="{00000000-0002-0000-0000-000001000000}">
      <formula1>"kWh, kW,Customer"</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App.2-Z_Commodity Expense</vt:lpstr>
    </vt:vector>
  </TitlesOfParts>
  <Company>FortisOntario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Vander Vloet, Brian</dc:creator>
  <cp:lastModifiedBy>Beharriell, Greg</cp:lastModifiedBy>
  <dcterms:created xsi:type="dcterms:W3CDTF">2019-07-29T18:46:32Z</dcterms:created>
  <dcterms:modified xsi:type="dcterms:W3CDTF">2019-08-11T19:32:09Z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14.6</vt:lpwstr>
  </property>
</Properties>
</file>