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0" yWindow="105" windowWidth="16155" windowHeight="7050" activeTab="2"/>
  </bookViews>
  <sheets>
    <sheet name="Summary Total_OEB Staff" sheetId="12" r:id="rId1"/>
    <sheet name="Summary Total" sheetId="11" r:id="rId2"/>
    <sheet name="Comp &amp; FTE_OEB staff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a" localSheetId="0">'[1]13. Headcount Forecast'!#REF!</definedName>
    <definedName name="a">'[1]13. Headcount Forecast'!#REF!</definedName>
    <definedName name="aa" localSheetId="0">'[1]13. Headcount Forecast'!#REF!</definedName>
    <definedName name="aa">'[1]13. Headcount Forecast'!#REF!</definedName>
    <definedName name="aaa" localSheetId="0">'[1]13. Headcount Forecast'!#REF!</definedName>
    <definedName name="aaa">'[1]13. Headcount Forecast'!#REF!</definedName>
    <definedName name="aaaaaa" localSheetId="0">'[1]13. Headcount Forecast'!#REF!</definedName>
    <definedName name="aaaaaa">'[1]13. Headcount Forecast'!#REF!</definedName>
    <definedName name="ActCumOU">[2]Actuals!$A$289:$N$301</definedName>
    <definedName name="ActiveGLI_Cumactualtotal" localSheetId="0">'[3]Active GLI'!#REF!</definedName>
    <definedName name="ActiveGLI_Cumactualtotal">'[3]Active GLI'!#REF!</definedName>
    <definedName name="ActiveGLI_Cumpayment" localSheetId="0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 localSheetId="0">#REF!</definedName>
    <definedName name="APN">#REF!</definedName>
    <definedName name="ApprovedYears">[4]ReportTemplate!$Q$6</definedName>
    <definedName name="APR" localSheetId="0">#REF!</definedName>
    <definedName name="APR">#REF!</definedName>
    <definedName name="ASD" localSheetId="0">#REF!</definedName>
    <definedName name="ASD">#REF!</definedName>
    <definedName name="AUG" localSheetId="0">#REF!</definedName>
    <definedName name="AUG">#REF!</definedName>
    <definedName name="baseyr">'[5]2. Index'!$M$3</definedName>
    <definedName name="baseyr1">'[6]2. Index'!$M$3</definedName>
    <definedName name="bbbb" localSheetId="0">'[1]13. Headcount Forecast'!#REF!</definedName>
    <definedName name="bbbb">'[1]13. Headcount Forecast'!#REF!</definedName>
    <definedName name="bbbbb" localSheetId="0">'[1]13. Headcount Forecast'!#REF!</definedName>
    <definedName name="bbbbb">'[1]13. Headcount Forecast'!#REF!</definedName>
    <definedName name="BPE_CUM_N" localSheetId="0">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 localSheetId="0">[8]INCOME!#REF!</definedName>
    <definedName name="BUV">[8]INCOME!#REF!</definedName>
    <definedName name="cccc" localSheetId="0">'[1]13. Headcount Forecast'!#REF!</definedName>
    <definedName name="cccc">'[1]13. Headcount Forecast'!#REF!</definedName>
    <definedName name="ccccc" localSheetId="0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 localSheetId="0">'[1]13. Headcount Forecast'!#REF!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 localSheetId="0">'[9]13. Headcount Forecast'!#REF!</definedName>
    <definedName name="dd">'[9]13. Headcount Forecast'!#REF!</definedName>
    <definedName name="ddd" localSheetId="0">'[1]13. Headcount Forecast'!#REF!</definedName>
    <definedName name="ddd">'[1]13. Headcount Forecast'!#REF!</definedName>
    <definedName name="dddd" localSheetId="0">'[1]13. Headcount Forecast'!#REF!</definedName>
    <definedName name="dddd">'[1]13. Headcount Forecast'!#REF!</definedName>
    <definedName name="DEC" localSheetId="0">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 localSheetId="0">'[1]13. Headcount Forecast'!#REF!</definedName>
    <definedName name="e">'[1]13. Headcount Forecast'!#REF!</definedName>
    <definedName name="ee" localSheetId="0">'[9]13. Headcount Forecast'!#REF!</definedName>
    <definedName name="ee">'[9]13. Headcount Forecast'!#REF!</definedName>
    <definedName name="eee" localSheetId="0">'[1]13. Headcount Forecast'!#REF!</definedName>
    <definedName name="eee">'[1]13. Headcount Forecast'!#REF!</definedName>
    <definedName name="eeeeee" localSheetId="0">'[1]13. Headcount Forecast'!#REF!</definedName>
    <definedName name="eeeeee">'[1]13. Headcount Forecast'!#REF!</definedName>
    <definedName name="EV__LASTREFTIME__" hidden="1">"(GMT-05:00)12/3/2012 8:19:56 AM"</definedName>
    <definedName name="f" localSheetId="0">'[1]13. Headcount Forecast'!#REF!</definedName>
    <definedName name="f">'[1]13. Headcount Forecast'!#REF!</definedName>
    <definedName name="FEB" localSheetId="0">#REF!</definedName>
    <definedName name="FEB">#REF!</definedName>
    <definedName name="ff" localSheetId="0">'[9]13. Headcount Forecast'!#REF!</definedName>
    <definedName name="ff">'[9]13. Headcount Forecast'!#REF!</definedName>
    <definedName name="fff" localSheetId="0">'[1]13. Headcount Forecast'!#REF!</definedName>
    <definedName name="fff">'[1]13. Headcount Forecast'!#REF!</definedName>
    <definedName name="ffff" localSheetId="0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 localSheetId="0">#REF!</definedName>
    <definedName name="FY4nv">#REF!</definedName>
    <definedName name="g" localSheetId="0">'[1]13. Headcount Forecast'!#REF!</definedName>
    <definedName name="g">'[1]13. Headcount Forecast'!#REF!</definedName>
    <definedName name="ggg" localSheetId="0">'[1]13. Headcount Forecast'!#REF!</definedName>
    <definedName name="ggg">'[1]13. Headcount Forecast'!#REF!</definedName>
    <definedName name="gggg" localSheetId="0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 localSheetId="0">'[1]13. Headcount Forecast'!#REF!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 localSheetId="0">'[1]13. Headcount Forecast'!#REF!</definedName>
    <definedName name="hhh">'[1]13. Headcount Forecast'!#REF!</definedName>
    <definedName name="hhhh" localSheetId="0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 localSheetId="0">'[1]13. Headcount Forecast'!#REF!</definedName>
    <definedName name="i">'[1]13. Headcount Forecast'!#REF!</definedName>
    <definedName name="ii" localSheetId="0">'[9]13. Headcount Forecast'!#REF!</definedName>
    <definedName name="ii">'[9]13. Headcount Forecast'!#REF!</definedName>
    <definedName name="iii" localSheetId="0">'[1]13. Headcount Forecast'!#REF!</definedName>
    <definedName name="iii">'[1]13. Headcount Forecast'!#REF!</definedName>
    <definedName name="iiiiii" localSheetId="0">'[1]13. Headcount Forecast'!#REF!</definedName>
    <definedName name="iiiiii">'[1]13. Headcount Forecast'!#REF!</definedName>
    <definedName name="j" localSheetId="0">'[1]13. Headcount Forecast'!#REF!</definedName>
    <definedName name="j">'[1]13. Headcount Forecast'!#REF!</definedName>
    <definedName name="JAN" localSheetId="0">#REF!</definedName>
    <definedName name="JAN">#REF!</definedName>
    <definedName name="jj" localSheetId="0">'[9]13. Headcount Forecast'!#REF!</definedName>
    <definedName name="jj">'[9]13. Headcount Forecast'!#REF!</definedName>
    <definedName name="jjj" localSheetId="0">'[1]13. Headcount Forecast'!#REF!</definedName>
    <definedName name="jjj">'[1]13. Headcount Forecast'!#REF!</definedName>
    <definedName name="jjjj" localSheetId="0">'[1]13. Headcount Forecast'!#REF!</definedName>
    <definedName name="jjjj">'[1]13. Headcount Forecast'!#REF!</definedName>
    <definedName name="JUL" localSheetId="0">#REF!</definedName>
    <definedName name="JUL">#REF!</definedName>
    <definedName name="JUN" localSheetId="0">#REF!</definedName>
    <definedName name="JUN">#REF!</definedName>
    <definedName name="k" localSheetId="0">'[1]13. Headcount Forecast'!#REF!</definedName>
    <definedName name="k">'[1]13. Headcount Forecast'!#REF!</definedName>
    <definedName name="kk" localSheetId="0">'[9]13. Headcount Forecast'!#REF!</definedName>
    <definedName name="kk">'[9]13. Headcount Forecast'!#REF!</definedName>
    <definedName name="kkk" localSheetId="0">'[1]13. Headcount Forecast'!#REF!</definedName>
    <definedName name="kkk">'[1]13. Headcount Forecast'!#REF!</definedName>
    <definedName name="kkkk" localSheetId="0">'[1]13. Headcount Forecast'!#REF!</definedName>
    <definedName name="kkkk">'[1]13. Headcount Forecast'!#REF!</definedName>
    <definedName name="l" localSheetId="0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 localSheetId="0">'[9]13. Headcount Forecast'!#REF!</definedName>
    <definedName name="ll">'[9]13. Headcount Forecast'!#REF!</definedName>
    <definedName name="llll" localSheetId="0">'[1]13. Headcount Forecast'!#REF!</definedName>
    <definedName name="llll">'[1]13. Headcount Forecast'!#REF!</definedName>
    <definedName name="MACRO" localSheetId="0">#REF!</definedName>
    <definedName name="MACRO">#REF!</definedName>
    <definedName name="MACROS" localSheetId="0">'[12]01TAXREG'!#REF!</definedName>
    <definedName name="MACROS">'[12]01TAXREG'!#REF!</definedName>
    <definedName name="Manual">'[7]Manual Input'!$A$7:$N$24</definedName>
    <definedName name="Manual_Prior_Year">'[11]2004Manual Input'!$A$8:$N$34</definedName>
    <definedName name="MAR" localSheetId="0">#REF!</definedName>
    <definedName name="MAR">#REF!</definedName>
    <definedName name="MARCOS" localSheetId="0">'[12]01CPPTMP'!#REF!</definedName>
    <definedName name="MARCOS">'[12]01CPPTMP'!#REF!</definedName>
    <definedName name="MAY" localSheetId="0">#REF!</definedName>
    <definedName name="MAY">#REF!</definedName>
    <definedName name="mmmm" localSheetId="0">'[1]13. Headcount Forecast'!#REF!</definedName>
    <definedName name="mmmm">'[1]13. Headcount Forecast'!#REF!</definedName>
    <definedName name="mmmmm" localSheetId="0">'[1]13. Headcount Forecast'!#REF!</definedName>
    <definedName name="mmmmm">'[1]13. Headcount Forecast'!#REF!</definedName>
    <definedName name="Month">'[13]Month Identifier'!$B$1</definedName>
    <definedName name="name" localSheetId="0">#REF!</definedName>
    <definedName name="name">#REF!</definedName>
    <definedName name="NewPensionBPERatio">'[5]30. OPRB, OPRB, LTD, SPP, RPP'!$AC$7</definedName>
    <definedName name="nnnn" localSheetId="0">'[1]13. Headcount Forecast'!#REF!</definedName>
    <definedName name="nnnn">'[1]13. Headcount Forecast'!#REF!</definedName>
    <definedName name="nnnnn" localSheetId="0">'[1]13. Headcount Forecast'!#REF!</definedName>
    <definedName name="nnnnn">'[1]13. Headcount Forecast'!#REF!</definedName>
    <definedName name="NOV" localSheetId="0">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 localSheetId="0">'[5]10. Headcount Forecast'!#REF!</definedName>
    <definedName name="NR_RPY_CI_Mkt_02">'[5]10. Headcount Forecast'!#REF!</definedName>
    <definedName name="NR_RPY_CI_Mkt_03" localSheetId="0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 localSheetId="0">'[5]10. Headcount Forecast'!#REF!</definedName>
    <definedName name="NR_RPY_CI_OHE_02">'[5]10. Headcount Forecast'!#REF!</definedName>
    <definedName name="NR_RPY_CI_OHE_03" localSheetId="0">'[5]10. Headcount Forecast'!#REF!</definedName>
    <definedName name="NR_RPY_CI_OHE_03">'[5]10. Headcount Forecast'!#REF!</definedName>
    <definedName name="NR_RPY_CI_OHE_04" localSheetId="0">'[5]10. Headcount Forecast'!#REF!</definedName>
    <definedName name="NR_RPY_CI_OHE_04">'[5]10. Headcount Forecast'!#REF!</definedName>
    <definedName name="NR_RPY_CI_OHE_05" localSheetId="0">'[5]10. Headcount Forecast'!#REF!</definedName>
    <definedName name="NR_RPY_CI_OHE_05">'[5]10. Headcount Forecast'!#REF!</definedName>
    <definedName name="NR_RPY_CI_OHE_06" localSheetId="0">'[5]10. Headcount Forecast'!#REF!</definedName>
    <definedName name="NR_RPY_CI_OHE_06">'[5]10. Headcount Forecast'!#REF!</definedName>
    <definedName name="NR_RPY_CI_OHE_07" localSheetId="0">'[5]10. Headcount Forecast'!#REF!</definedName>
    <definedName name="NR_RPY_CI_OHE_07">'[5]10. Headcount Forecast'!#REF!</definedName>
    <definedName name="NR_RPY_CI_OHE_08" localSheetId="0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 localSheetId="0">'[1]13. Headcount Forecast'!#REF!</definedName>
    <definedName name="o">'[1]13. Headcount Forecast'!#REF!</definedName>
    <definedName name="OCT" localSheetId="0">#REF!</definedName>
    <definedName name="OCT">#REF!</definedName>
    <definedName name="oo" localSheetId="0">'[9]13. Headcount Forecast'!#REF!</definedName>
    <definedName name="oo">'[9]13. Headcount Forecast'!#REF!</definedName>
    <definedName name="ooo" localSheetId="0">'[1]13. Headcount Forecast'!#REF!</definedName>
    <definedName name="ooo">'[1]13. Headcount Forecast'!#REF!</definedName>
    <definedName name="oooooo" localSheetId="0">'[1]13. Headcount Forecast'!#REF!</definedName>
    <definedName name="oooooo">'[1]13. Headcount Forecast'!#REF!</definedName>
    <definedName name="OPRB_Cum_Plan" localSheetId="0">#REF!</definedName>
    <definedName name="OPRB_Cum_Plan">#REF!</definedName>
    <definedName name="OPRB_Plan" localSheetId="0">#REF!</definedName>
    <definedName name="OPRB_Plan">#REF!</definedName>
    <definedName name="overhead">'[10]Input - Proj Info'!$I$148</definedName>
    <definedName name="p" localSheetId="0">'[1]13. Headcount Forecast'!#REF!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 localSheetId="0">'[9]13. Headcount Forecast'!#REF!</definedName>
    <definedName name="pp">'[9]13. Headcount Forecast'!#REF!</definedName>
    <definedName name="ppp" localSheetId="0">'[1]13. Headcount Forecast'!#REF!</definedName>
    <definedName name="ppp">'[1]13. Headcount Forecast'!#REF!</definedName>
    <definedName name="pppppp" localSheetId="0">'[1]13. Headcount Forecast'!#REF!</definedName>
    <definedName name="pppppp">'[1]13. Headcount Forecast'!#REF!</definedName>
    <definedName name="_xlnm.Print_Area" localSheetId="2">'Comp &amp; FTE_OEB staff'!$A$1:$F$16</definedName>
    <definedName name="_xlnm.Print_Area" localSheetId="1">'Summary Total'!$A$1:$K$152</definedName>
    <definedName name="_xlnm.Print_Area" localSheetId="0">'Summary Total_OEB Staff'!$A$1:$Q$233</definedName>
    <definedName name="q" localSheetId="0">'[1]13. Headcount Forecast'!#REF!</definedName>
    <definedName name="q">'[1]13. Headcount Forecast'!#REF!</definedName>
    <definedName name="q1bpe">'[14]q1 2002'!$A$15:$F$21</definedName>
    <definedName name="qq" localSheetId="0">'[9]13. Headcount Forecast'!#REF!</definedName>
    <definedName name="qq">'[9]13. Headcount Forecast'!#REF!</definedName>
    <definedName name="qqq" localSheetId="0">'[1]13. Headcount Forecast'!#REF!</definedName>
    <definedName name="qqq">'[1]13. Headcount Forecast'!#REF!</definedName>
    <definedName name="qqqq" localSheetId="0">'[1]13. Headcount Forecast'!#REF!</definedName>
    <definedName name="qqqq">'[1]13. Headcount Forecast'!#REF!</definedName>
    <definedName name="qqqqqq" localSheetId="0">'[1]13. Headcount Forecast'!#REF!</definedName>
    <definedName name="qqqqqq">'[1]13. Headcount Forecast'!#REF!</definedName>
    <definedName name="RBU" localSheetId="0">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 localSheetId="0">[8]INCOME!#REF!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 localSheetId="0">'[5]10. Headcount Forecast'!#REF!</definedName>
    <definedName name="RPY_CI_Reg_Mkt_02">'[5]10. Headcount Forecast'!#REF!</definedName>
    <definedName name="RPY_CI_Reg_Mkt_03" localSheetId="0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 localSheetId="0">'[5]10. Headcount Forecast'!#REF!</definedName>
    <definedName name="RPY_CI_Reg_OHE_02">'[5]10. Headcount Forecast'!#REF!</definedName>
    <definedName name="RPY_CI_Reg_OHE_03" localSheetId="0">'[5]10. Headcount Forecast'!#REF!</definedName>
    <definedName name="RPY_CI_Reg_OHE_03">'[5]10. Headcount Forecast'!#REF!</definedName>
    <definedName name="RPY_CI_Reg_OHE_04" localSheetId="0">'[5]10. Headcount Forecast'!#REF!</definedName>
    <definedName name="RPY_CI_Reg_OHE_04">'[5]10. Headcount Forecast'!#REF!</definedName>
    <definedName name="RPY_CI_Reg_OHE_05" localSheetId="0">'[5]10. Headcount Forecast'!#REF!</definedName>
    <definedName name="RPY_CI_Reg_OHE_05">'[5]10. Headcount Forecast'!#REF!</definedName>
    <definedName name="RPY_CI_Reg_OHE_06" localSheetId="0">'[5]10. Headcount Forecast'!#REF!</definedName>
    <definedName name="RPY_CI_Reg_OHE_06">'[5]10. Headcount Forecast'!#REF!</definedName>
    <definedName name="RPY_CI_Reg_OHE_07" localSheetId="0">'[5]10. Headcount Forecast'!#REF!</definedName>
    <definedName name="RPY_CI_Reg_OHE_07">'[5]10. Headcount Forecast'!#REF!</definedName>
    <definedName name="RPY_CI_Reg_OHE_08" localSheetId="0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 localSheetId="0">'[9]13. Headcount Forecast'!#REF!</definedName>
    <definedName name="rr">'[9]13. Headcount Forecast'!#REF!</definedName>
    <definedName name="rrr" localSheetId="0">'[1]13. Headcount Forecast'!#REF!</definedName>
    <definedName name="rrr">'[1]13. Headcount Forecast'!#REF!</definedName>
    <definedName name="rrrrrr" localSheetId="0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 localSheetId="0">#REF!</definedName>
    <definedName name="RTT">#REF!</definedName>
    <definedName name="rundate" localSheetId="0">#REF!</definedName>
    <definedName name="rundate">#REF!</definedName>
    <definedName name="rYrlyGroup">'[15]CCCM-Yearly$ToBeAllocated'!$E$8:$E$307</definedName>
    <definedName name="s" localSheetId="0">'[1]13. Headcount Forecast'!#REF!</definedName>
    <definedName name="s">'[1]13. Headcount Forecast'!#REF!</definedName>
    <definedName name="sACCOMP">[16]Template!$BL$1</definedName>
    <definedName name="sCC">[16]Template!$AM$1</definedName>
    <definedName name="SEP" localSheetId="0">#REF!</definedName>
    <definedName name="SEP">#REF!</definedName>
    <definedName name="set_hdr_dates" localSheetId="0">'[17]Change Monthly hding labels'!#REF!</definedName>
    <definedName name="set_hdr_dates">'[17]Change Monthly hding labels'!#REF!</definedName>
    <definedName name="SFD" localSheetId="0">#REF!</definedName>
    <definedName name="SFD">#REF!</definedName>
    <definedName name="SFV" localSheetId="0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 localSheetId="0">'[1]13. Headcount Forecast'!#REF!</definedName>
    <definedName name="sss">'[1]13. Headcount Forecast'!#REF!</definedName>
    <definedName name="ssss" localSheetId="0">'[1]13. Headcount Forecast'!#REF!</definedName>
    <definedName name="ssss">'[1]13. Headcount Forecast'!#REF!</definedName>
    <definedName name="START_YR">'[10]Input - Proj Info'!$M$27</definedName>
    <definedName name="t" localSheetId="0">'[1]13. Headcount Forecast'!#REF!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 localSheetId="0">'[9]13. Headcount Forecast'!#REF!</definedName>
    <definedName name="tt">'[9]13. Headcount Forecast'!#REF!</definedName>
    <definedName name="ttt" localSheetId="0">'[1]13. Headcount Forecast'!#REF!</definedName>
    <definedName name="ttt">'[1]13. Headcount Forecast'!#REF!</definedName>
    <definedName name="tttttt" localSheetId="0">'[1]13. Headcount Forecast'!#REF!</definedName>
    <definedName name="tttttt">'[1]13. Headcount Forecast'!#REF!</definedName>
    <definedName name="u" localSheetId="0">'[1]13. Headcount Forecast'!#REF!</definedName>
    <definedName name="u">'[1]13. Headcount Forecast'!#REF!</definedName>
    <definedName name="Update_Date">'[5]2. Index'!$M$2</definedName>
    <definedName name="uu" localSheetId="0">'[9]13. Headcount Forecast'!#REF!</definedName>
    <definedName name="uu">'[9]13. Headcount Forecast'!#REF!</definedName>
    <definedName name="uuu" localSheetId="0">'[1]13. Headcount Forecast'!#REF!</definedName>
    <definedName name="uuu">'[1]13. Headcount Forecast'!#REF!</definedName>
    <definedName name="uuuuuu" localSheetId="0">'[1]13. Headcount Forecast'!#REF!</definedName>
    <definedName name="uuuuuu">'[1]13. Headcount Forecast'!#REF!</definedName>
    <definedName name="vvvv" localSheetId="0">'[1]13. Headcount Forecast'!#REF!</definedName>
    <definedName name="vvvv">'[1]13. Headcount Forecast'!#REF!</definedName>
    <definedName name="vvvvv" localSheetId="0">'[1]13. Headcount Forecast'!#REF!</definedName>
    <definedName name="vvvvv">'[1]13. Headcount Forecast'!#REF!</definedName>
    <definedName name="w" localSheetId="0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 localSheetId="0">'[9]13. Headcount Forecast'!#REF!</definedName>
    <definedName name="ww">'[9]13. Headcount Forecast'!#REF!</definedName>
    <definedName name="www" localSheetId="0">'[1]13. Headcount Forecast'!#REF!</definedName>
    <definedName name="www">'[1]13. Headcount Forecast'!#REF!</definedName>
    <definedName name="wwww" localSheetId="0">'[1]13. Headcount Forecast'!#REF!</definedName>
    <definedName name="wwww">'[1]13. Headcount Forecast'!#REF!</definedName>
    <definedName name="wwwwww" localSheetId="0">'[1]13. Headcount Forecast'!#REF!</definedName>
    <definedName name="wwwwww">'[1]13. Headcount Forecast'!#REF!</definedName>
    <definedName name="xx" localSheetId="0">'[9]13. Headcount Forecast'!#REF!</definedName>
    <definedName name="xx">'[9]13. Headcount Forecast'!#REF!</definedName>
    <definedName name="xxxx" localSheetId="0">'[1]13. Headcount Forecast'!#REF!</definedName>
    <definedName name="xxxx">'[1]13. Headcount Forecast'!#REF!</definedName>
    <definedName name="xxxxx" localSheetId="0">'[1]13. Headcount Forecast'!#REF!</definedName>
    <definedName name="xxxxx">'[1]13. Headcount Forecast'!#REF!</definedName>
    <definedName name="y" localSheetId="0">'[1]13. Headcount Forecast'!#REF!</definedName>
    <definedName name="y">'[1]13. Headcount Forecast'!#REF!</definedName>
    <definedName name="yy" localSheetId="0">'[9]13. Headcount Forecast'!#REF!</definedName>
    <definedName name="yy">'[9]13. Headcount Forecast'!#REF!</definedName>
    <definedName name="yyy" localSheetId="0">'[1]13. Headcount Forecast'!#REF!</definedName>
    <definedName name="yyy">'[1]13. Headcount Forecast'!#REF!</definedName>
    <definedName name="yyyyyy" localSheetId="0">'[1]13. Headcount Forecast'!#REF!</definedName>
    <definedName name="yyyyyy">'[1]13. Headcount Forecast'!#REF!</definedName>
    <definedName name="zz" localSheetId="0">'[9]13. Headcount Forecast'!#REF!</definedName>
    <definedName name="zz">'[9]13. Headcount Forecast'!#REF!</definedName>
    <definedName name="zzzz" localSheetId="0">'[1]13. Headcount Forecast'!#REF!</definedName>
    <definedName name="zzzz">'[1]13. Headcount Forecast'!#REF!</definedName>
    <definedName name="zzzzz" localSheetId="0">'[1]13. Headcount Forecast'!#REF!</definedName>
    <definedName name="zzzzz">'[1]13. Headcount Forecast'!#REF!</definedName>
  </definedNames>
  <calcPr calcId="162913"/>
</workbook>
</file>

<file path=xl/calcChain.xml><?xml version="1.0" encoding="utf-8"?>
<calcChain xmlns="http://schemas.openxmlformats.org/spreadsheetml/2006/main">
  <c r="P173" i="12" l="1"/>
  <c r="Q173" i="12" s="1"/>
  <c r="P214" i="12"/>
  <c r="Q214" i="12" s="1"/>
  <c r="P205" i="12"/>
  <c r="Q205" i="12" s="1"/>
  <c r="P186" i="12"/>
  <c r="Q186" i="12" s="1"/>
  <c r="P180" i="12"/>
  <c r="Q180" i="12" s="1"/>
  <c r="P166" i="12"/>
  <c r="Q166" i="12" s="1"/>
  <c r="P153" i="12"/>
  <c r="Q153" i="12" s="1"/>
  <c r="P149" i="12"/>
  <c r="Q149" i="12" s="1"/>
  <c r="P143" i="12"/>
  <c r="Q143" i="12" s="1"/>
  <c r="Q122" i="12"/>
  <c r="P122" i="12"/>
  <c r="P116" i="12"/>
  <c r="Q116" i="12" s="1"/>
  <c r="Q111" i="12"/>
  <c r="P111" i="12"/>
  <c r="M153" i="12" l="1"/>
  <c r="N153" i="12" s="1"/>
  <c r="M149" i="12"/>
  <c r="N149" i="12" s="1"/>
  <c r="M214" i="12"/>
  <c r="N214" i="12" s="1"/>
  <c r="M205" i="12"/>
  <c r="N205" i="12" s="1"/>
  <c r="M173" i="12" l="1"/>
  <c r="N173" i="12" s="1"/>
  <c r="K213" i="12"/>
  <c r="J213" i="12"/>
  <c r="I213" i="12"/>
  <c r="H213" i="12"/>
  <c r="G213" i="12"/>
  <c r="F213" i="12"/>
  <c r="E213" i="12"/>
  <c r="D213" i="12"/>
  <c r="C213" i="12"/>
  <c r="K212" i="12"/>
  <c r="J212" i="12"/>
  <c r="I212" i="12"/>
  <c r="H212" i="12"/>
  <c r="G212" i="12"/>
  <c r="F212" i="12"/>
  <c r="E212" i="12"/>
  <c r="D212" i="12"/>
  <c r="C212" i="12"/>
  <c r="K211" i="12"/>
  <c r="J211" i="12"/>
  <c r="I211" i="12"/>
  <c r="H211" i="12"/>
  <c r="G211" i="12"/>
  <c r="F211" i="12"/>
  <c r="E211" i="12"/>
  <c r="D211" i="12"/>
  <c r="C211" i="12"/>
  <c r="K210" i="12"/>
  <c r="J210" i="12"/>
  <c r="J214" i="12" s="1"/>
  <c r="I210" i="12"/>
  <c r="H210" i="12"/>
  <c r="G210" i="12"/>
  <c r="F210" i="12"/>
  <c r="F214" i="12" s="1"/>
  <c r="E210" i="12"/>
  <c r="D210" i="12"/>
  <c r="C210" i="12"/>
  <c r="K204" i="12"/>
  <c r="J204" i="12"/>
  <c r="I204" i="12"/>
  <c r="H204" i="12"/>
  <c r="G204" i="12"/>
  <c r="F204" i="12"/>
  <c r="E204" i="12"/>
  <c r="D204" i="12"/>
  <c r="C204" i="12"/>
  <c r="K203" i="12"/>
  <c r="J203" i="12"/>
  <c r="I203" i="12"/>
  <c r="H203" i="12"/>
  <c r="G203" i="12"/>
  <c r="F203" i="12"/>
  <c r="E203" i="12"/>
  <c r="D203" i="12"/>
  <c r="C203" i="12"/>
  <c r="K202" i="12"/>
  <c r="J202" i="12"/>
  <c r="I202" i="12"/>
  <c r="H202" i="12"/>
  <c r="G202" i="12"/>
  <c r="F202" i="12"/>
  <c r="E202" i="12"/>
  <c r="D202" i="12"/>
  <c r="C202" i="12"/>
  <c r="K201" i="12"/>
  <c r="J201" i="12"/>
  <c r="J205" i="12" s="1"/>
  <c r="I201" i="12"/>
  <c r="H201" i="12"/>
  <c r="G201" i="12"/>
  <c r="F201" i="12"/>
  <c r="F205" i="12" s="1"/>
  <c r="E201" i="12"/>
  <c r="D201" i="12"/>
  <c r="C201" i="12"/>
  <c r="I197" i="12"/>
  <c r="E197" i="12"/>
  <c r="J192" i="12"/>
  <c r="I192" i="12"/>
  <c r="F192" i="12"/>
  <c r="E192" i="12"/>
  <c r="J191" i="12"/>
  <c r="J193" i="12" s="1"/>
  <c r="F191" i="12"/>
  <c r="F193" i="12" s="1"/>
  <c r="K185" i="12"/>
  <c r="J185" i="12"/>
  <c r="I185" i="12"/>
  <c r="H185" i="12"/>
  <c r="G185" i="12"/>
  <c r="F185" i="12"/>
  <c r="E185" i="12"/>
  <c r="D185" i="12"/>
  <c r="C185" i="12"/>
  <c r="G179" i="12"/>
  <c r="F179" i="12"/>
  <c r="E179" i="12"/>
  <c r="D179" i="12"/>
  <c r="C179" i="12"/>
  <c r="H178" i="12"/>
  <c r="G178" i="12"/>
  <c r="F178" i="12"/>
  <c r="E178" i="12"/>
  <c r="D178" i="12"/>
  <c r="C178" i="12"/>
  <c r="G177" i="12"/>
  <c r="F177" i="12"/>
  <c r="E177" i="12"/>
  <c r="D177" i="12"/>
  <c r="C177" i="12"/>
  <c r="J176" i="12"/>
  <c r="G176" i="12"/>
  <c r="F176" i="12"/>
  <c r="F180" i="12" s="1"/>
  <c r="E176" i="12"/>
  <c r="D176" i="12"/>
  <c r="C176" i="12"/>
  <c r="H173" i="12"/>
  <c r="G173" i="12"/>
  <c r="F173" i="12"/>
  <c r="E173" i="12"/>
  <c r="D173" i="12"/>
  <c r="C173" i="12"/>
  <c r="K172" i="12"/>
  <c r="J172" i="12"/>
  <c r="I172" i="12"/>
  <c r="H172" i="12"/>
  <c r="K171" i="12"/>
  <c r="J171" i="12"/>
  <c r="I171" i="12"/>
  <c r="I178" i="12" s="1"/>
  <c r="H171" i="12"/>
  <c r="K170" i="12"/>
  <c r="J170" i="12"/>
  <c r="J177" i="12" s="1"/>
  <c r="I170" i="12"/>
  <c r="I177" i="12" s="1"/>
  <c r="H170" i="12"/>
  <c r="K169" i="12"/>
  <c r="K173" i="12" s="1"/>
  <c r="J169" i="12"/>
  <c r="J173" i="12" s="1"/>
  <c r="I169" i="12"/>
  <c r="H169" i="12"/>
  <c r="G166" i="12"/>
  <c r="F166" i="12"/>
  <c r="E166" i="12"/>
  <c r="D166" i="12"/>
  <c r="C166" i="12"/>
  <c r="K165" i="12"/>
  <c r="K179" i="12" s="1"/>
  <c r="J165" i="12"/>
  <c r="J179" i="12" s="1"/>
  <c r="I165" i="12"/>
  <c r="I179" i="12" s="1"/>
  <c r="H165" i="12"/>
  <c r="H179" i="12" s="1"/>
  <c r="K164" i="12"/>
  <c r="K178" i="12" s="1"/>
  <c r="J164" i="12"/>
  <c r="J178" i="12" s="1"/>
  <c r="I164" i="12"/>
  <c r="H164" i="12"/>
  <c r="K163" i="12"/>
  <c r="K177" i="12" s="1"/>
  <c r="J163" i="12"/>
  <c r="I163" i="12"/>
  <c r="H163" i="12"/>
  <c r="H177" i="12" s="1"/>
  <c r="K162" i="12"/>
  <c r="K166" i="12" s="1"/>
  <c r="M166" i="12" s="1"/>
  <c r="N166" i="12" s="1"/>
  <c r="J162" i="12"/>
  <c r="J166" i="12" s="1"/>
  <c r="I162" i="12"/>
  <c r="I166" i="12" s="1"/>
  <c r="H162" i="12"/>
  <c r="H176" i="12" s="1"/>
  <c r="H180" i="12" s="1"/>
  <c r="C13" i="14" s="1"/>
  <c r="C16" i="14" s="1"/>
  <c r="K155" i="12"/>
  <c r="K157" i="12" s="1"/>
  <c r="G155" i="12"/>
  <c r="G157" i="12" s="1"/>
  <c r="C155" i="12"/>
  <c r="C157" i="12" s="1"/>
  <c r="K153" i="12"/>
  <c r="J153" i="12"/>
  <c r="I153" i="12"/>
  <c r="H153" i="12"/>
  <c r="H155" i="12" s="1"/>
  <c r="H156" i="12" s="1"/>
  <c r="G153" i="12"/>
  <c r="F153" i="12"/>
  <c r="E153" i="12"/>
  <c r="D153" i="12"/>
  <c r="C153" i="12"/>
  <c r="K149" i="12"/>
  <c r="J149" i="12"/>
  <c r="J155" i="12" s="1"/>
  <c r="J157" i="12" s="1"/>
  <c r="I149" i="12"/>
  <c r="I155" i="12" s="1"/>
  <c r="I156" i="12" s="1"/>
  <c r="H149" i="12"/>
  <c r="G149" i="12"/>
  <c r="F149" i="12"/>
  <c r="F155" i="12" s="1"/>
  <c r="F157" i="12" s="1"/>
  <c r="E149" i="12"/>
  <c r="E155" i="12" s="1"/>
  <c r="E156" i="12" s="1"/>
  <c r="D149" i="12"/>
  <c r="C149" i="12"/>
  <c r="K142" i="12"/>
  <c r="J142" i="12"/>
  <c r="K141" i="12"/>
  <c r="J141" i="12"/>
  <c r="I141" i="12"/>
  <c r="H141" i="12"/>
  <c r="K139" i="12"/>
  <c r="J139" i="12"/>
  <c r="G143" i="12"/>
  <c r="F143" i="12"/>
  <c r="E143" i="12"/>
  <c r="D143" i="12"/>
  <c r="C143" i="12"/>
  <c r="K121" i="12"/>
  <c r="J121" i="12"/>
  <c r="I121" i="12"/>
  <c r="H121" i="12"/>
  <c r="G121" i="12"/>
  <c r="F121" i="12"/>
  <c r="E121" i="12"/>
  <c r="D121" i="12"/>
  <c r="K120" i="12"/>
  <c r="J120" i="12"/>
  <c r="I120" i="12"/>
  <c r="H120" i="12"/>
  <c r="G120" i="12"/>
  <c r="F120" i="12"/>
  <c r="E120" i="12"/>
  <c r="D120" i="12"/>
  <c r="K119" i="12"/>
  <c r="K122" i="12" s="1"/>
  <c r="M122" i="12" s="1"/>
  <c r="N122" i="12" s="1"/>
  <c r="J119" i="12"/>
  <c r="J122" i="12" s="1"/>
  <c r="I119" i="12"/>
  <c r="I122" i="12" s="1"/>
  <c r="H119" i="12"/>
  <c r="H122" i="12" s="1"/>
  <c r="G119" i="12"/>
  <c r="G122" i="12" s="1"/>
  <c r="F119" i="12"/>
  <c r="F122" i="12" s="1"/>
  <c r="E119" i="12"/>
  <c r="E122" i="12" s="1"/>
  <c r="D119" i="12"/>
  <c r="D122" i="12" s="1"/>
  <c r="C121" i="12"/>
  <c r="C120" i="12"/>
  <c r="C119" i="12"/>
  <c r="K116" i="12"/>
  <c r="F4" i="14" s="1"/>
  <c r="F7" i="14" s="1"/>
  <c r="J116" i="12"/>
  <c r="E4" i="14" s="1"/>
  <c r="E7" i="14" s="1"/>
  <c r="I116" i="12"/>
  <c r="D4" i="14" s="1"/>
  <c r="D7" i="14" s="1"/>
  <c r="H116" i="12"/>
  <c r="C4" i="14" s="1"/>
  <c r="C7" i="14" s="1"/>
  <c r="G116" i="12"/>
  <c r="G197" i="12" s="1"/>
  <c r="F116" i="12"/>
  <c r="F197" i="12" s="1"/>
  <c r="E116" i="12"/>
  <c r="E196" i="12" s="1"/>
  <c r="E198" i="12" s="1"/>
  <c r="D116" i="12"/>
  <c r="D197" i="12" s="1"/>
  <c r="C116" i="12"/>
  <c r="C197" i="12" s="1"/>
  <c r="K111" i="12"/>
  <c r="K191" i="12" s="1"/>
  <c r="J111" i="12"/>
  <c r="I111" i="12"/>
  <c r="I191" i="12" s="1"/>
  <c r="I193" i="12" s="1"/>
  <c r="H111" i="12"/>
  <c r="H192" i="12" s="1"/>
  <c r="G111" i="12"/>
  <c r="G192" i="12" s="1"/>
  <c r="F111" i="12"/>
  <c r="E111" i="12"/>
  <c r="E191" i="12" s="1"/>
  <c r="E193" i="12" s="1"/>
  <c r="D111" i="12"/>
  <c r="D192" i="12" s="1"/>
  <c r="C111" i="12"/>
  <c r="C191" i="12" s="1"/>
  <c r="K105" i="12"/>
  <c r="J105" i="12"/>
  <c r="I105" i="12"/>
  <c r="I142" i="12" s="1"/>
  <c r="H105" i="12"/>
  <c r="H142" i="12" s="1"/>
  <c r="H104" i="12"/>
  <c r="D104" i="12"/>
  <c r="K100" i="12"/>
  <c r="J100" i="12"/>
  <c r="I100" i="12"/>
  <c r="I104" i="12" s="1"/>
  <c r="H100" i="12"/>
  <c r="G100" i="12"/>
  <c r="F100" i="12"/>
  <c r="E100" i="12"/>
  <c r="E184" i="12" s="1"/>
  <c r="E225" i="12" s="1"/>
  <c r="E228" i="12" s="1"/>
  <c r="D100" i="12"/>
  <c r="C100" i="12"/>
  <c r="K88" i="12"/>
  <c r="K104" i="12" s="1"/>
  <c r="J88" i="12"/>
  <c r="J183" i="12" s="1"/>
  <c r="I88" i="12"/>
  <c r="H88" i="12"/>
  <c r="G88" i="12"/>
  <c r="G104" i="12" s="1"/>
  <c r="F88" i="12"/>
  <c r="F183" i="12" s="1"/>
  <c r="E88" i="12"/>
  <c r="D88" i="12"/>
  <c r="C88" i="12"/>
  <c r="C104" i="12" s="1"/>
  <c r="K76" i="12"/>
  <c r="G76" i="12"/>
  <c r="C76" i="12"/>
  <c r="K72" i="12"/>
  <c r="J72" i="12"/>
  <c r="I72" i="12"/>
  <c r="H72" i="12"/>
  <c r="H76" i="12" s="1"/>
  <c r="G72" i="12"/>
  <c r="F72" i="12"/>
  <c r="E72" i="12"/>
  <c r="D72" i="12"/>
  <c r="D76" i="12" s="1"/>
  <c r="C72" i="12"/>
  <c r="K62" i="12"/>
  <c r="J62" i="12"/>
  <c r="J76" i="12" s="1"/>
  <c r="I62" i="12"/>
  <c r="I76" i="12" s="1"/>
  <c r="H62" i="12"/>
  <c r="G62" i="12"/>
  <c r="F62" i="12"/>
  <c r="F76" i="12" s="1"/>
  <c r="E62" i="12"/>
  <c r="E76" i="12" s="1"/>
  <c r="D62" i="12"/>
  <c r="C62" i="12"/>
  <c r="K53" i="12"/>
  <c r="K140" i="12" s="1"/>
  <c r="J53" i="12"/>
  <c r="J140" i="12" s="1"/>
  <c r="I53" i="12"/>
  <c r="I140" i="12" s="1"/>
  <c r="H53" i="12"/>
  <c r="H140" i="12" s="1"/>
  <c r="J52" i="12"/>
  <c r="F52" i="12"/>
  <c r="K48" i="12"/>
  <c r="K52" i="12" s="1"/>
  <c r="J48" i="12"/>
  <c r="I48" i="12"/>
  <c r="H48" i="12"/>
  <c r="G48" i="12"/>
  <c r="G52" i="12" s="1"/>
  <c r="F48" i="12"/>
  <c r="E48" i="12"/>
  <c r="D48" i="12"/>
  <c r="C48" i="12"/>
  <c r="C52" i="12" s="1"/>
  <c r="K38" i="12"/>
  <c r="J38" i="12"/>
  <c r="I38" i="12"/>
  <c r="I52" i="12" s="1"/>
  <c r="H38" i="12"/>
  <c r="H52" i="12" s="1"/>
  <c r="G38" i="12"/>
  <c r="F38" i="12"/>
  <c r="E38" i="12"/>
  <c r="E52" i="12" s="1"/>
  <c r="D38" i="12"/>
  <c r="D52" i="12" s="1"/>
  <c r="C38" i="12"/>
  <c r="K29" i="12"/>
  <c r="J29" i="12"/>
  <c r="I29" i="12"/>
  <c r="I139" i="12" s="1"/>
  <c r="I143" i="12" s="1"/>
  <c r="H29" i="12"/>
  <c r="H139" i="12" s="1"/>
  <c r="H143" i="12" s="1"/>
  <c r="I28" i="12"/>
  <c r="E28" i="12"/>
  <c r="K22" i="12"/>
  <c r="K184" i="12" s="1"/>
  <c r="J22" i="12"/>
  <c r="J184" i="12" s="1"/>
  <c r="I22" i="12"/>
  <c r="H22" i="12"/>
  <c r="H184" i="12" s="1"/>
  <c r="G22" i="12"/>
  <c r="G184" i="12" s="1"/>
  <c r="F22" i="12"/>
  <c r="F184" i="12" s="1"/>
  <c r="E22" i="12"/>
  <c r="D22" i="12"/>
  <c r="D184" i="12" s="1"/>
  <c r="D225" i="12" s="1"/>
  <c r="C22" i="12"/>
  <c r="C184" i="12" s="1"/>
  <c r="C225" i="12" s="1"/>
  <c r="K11" i="12"/>
  <c r="K28" i="12" s="1"/>
  <c r="J11" i="12"/>
  <c r="I11" i="12"/>
  <c r="I183" i="12" s="1"/>
  <c r="H11" i="12"/>
  <c r="H28" i="12" s="1"/>
  <c r="G11" i="12"/>
  <c r="G183" i="12" s="1"/>
  <c r="F11" i="12"/>
  <c r="E11" i="12"/>
  <c r="E183" i="12" s="1"/>
  <c r="E224" i="12" s="1"/>
  <c r="D11" i="12"/>
  <c r="D28" i="12" s="1"/>
  <c r="C11" i="12"/>
  <c r="C28" i="12" s="1"/>
  <c r="G186" i="12" l="1"/>
  <c r="G224" i="12"/>
  <c r="G227" i="12" s="1"/>
  <c r="G219" i="12"/>
  <c r="F225" i="12"/>
  <c r="F228" i="12" s="1"/>
  <c r="J225" i="12"/>
  <c r="F186" i="12"/>
  <c r="F221" i="12" s="1"/>
  <c r="F224" i="12"/>
  <c r="F227" i="12" s="1"/>
  <c r="J186" i="12"/>
  <c r="J221" i="12" s="1"/>
  <c r="J224" i="12"/>
  <c r="J227" i="12" s="1"/>
  <c r="G225" i="12"/>
  <c r="G220" i="12"/>
  <c r="K225" i="12"/>
  <c r="K228" i="12" s="1"/>
  <c r="K193" i="12"/>
  <c r="D157" i="12"/>
  <c r="G221" i="12"/>
  <c r="I224" i="12"/>
  <c r="D228" i="12"/>
  <c r="H225" i="12"/>
  <c r="H228" i="12" s="1"/>
  <c r="H157" i="12"/>
  <c r="H158" i="12" s="1"/>
  <c r="I173" i="12"/>
  <c r="F196" i="12"/>
  <c r="F198" i="12" s="1"/>
  <c r="J196" i="12"/>
  <c r="J198" i="12" s="1"/>
  <c r="F230" i="12"/>
  <c r="J231" i="12"/>
  <c r="M111" i="12"/>
  <c r="N111" i="12" s="1"/>
  <c r="J28" i="12"/>
  <c r="E104" i="12"/>
  <c r="K143" i="12"/>
  <c r="M143" i="12" s="1"/>
  <c r="N143" i="12" s="1"/>
  <c r="D155" i="12"/>
  <c r="D156" i="12" s="1"/>
  <c r="G180" i="12"/>
  <c r="K176" i="12"/>
  <c r="K180" i="12" s="1"/>
  <c r="C183" i="12"/>
  <c r="K183" i="12"/>
  <c r="G191" i="12"/>
  <c r="G193" i="12" s="1"/>
  <c r="C196" i="12"/>
  <c r="C198" i="12" s="1"/>
  <c r="G196" i="12"/>
  <c r="G198" i="12" s="1"/>
  <c r="J197" i="12"/>
  <c r="G205" i="12"/>
  <c r="G230" i="12" s="1"/>
  <c r="C214" i="12"/>
  <c r="C231" i="12" s="1"/>
  <c r="K214" i="12"/>
  <c r="K231" i="12" s="1"/>
  <c r="G28" i="12"/>
  <c r="F104" i="12"/>
  <c r="J104" i="12"/>
  <c r="C122" i="12"/>
  <c r="H166" i="12"/>
  <c r="D180" i="12"/>
  <c r="D183" i="12"/>
  <c r="D224" i="12" s="1"/>
  <c r="H183" i="12"/>
  <c r="D191" i="12"/>
  <c r="D193" i="12" s="1"/>
  <c r="H191" i="12"/>
  <c r="H193" i="12" s="1"/>
  <c r="C192" i="12"/>
  <c r="C193" i="12" s="1"/>
  <c r="K192" i="12"/>
  <c r="D196" i="12"/>
  <c r="D198" i="12" s="1"/>
  <c r="H196" i="12"/>
  <c r="K197" i="12"/>
  <c r="D205" i="12"/>
  <c r="H205" i="12"/>
  <c r="H230" i="12" s="1"/>
  <c r="D214" i="12"/>
  <c r="D231" i="12" s="1"/>
  <c r="H214" i="12"/>
  <c r="H231" i="12" s="1"/>
  <c r="J143" i="12"/>
  <c r="J180" i="12"/>
  <c r="E13" i="14" s="1"/>
  <c r="E16" i="14" s="1"/>
  <c r="I184" i="12"/>
  <c r="J230" i="12"/>
  <c r="F231" i="12"/>
  <c r="F28" i="12"/>
  <c r="C180" i="12"/>
  <c r="K196" i="12"/>
  <c r="K198" i="12" s="1"/>
  <c r="C205" i="12"/>
  <c r="C230" i="12" s="1"/>
  <c r="K205" i="12"/>
  <c r="K230" i="12" s="1"/>
  <c r="G214" i="12"/>
  <c r="G231" i="12" s="1"/>
  <c r="M116" i="12"/>
  <c r="N116" i="12" s="1"/>
  <c r="E180" i="12"/>
  <c r="I176" i="12"/>
  <c r="I180" i="12" s="1"/>
  <c r="D13" i="14" s="1"/>
  <c r="D16" i="14" s="1"/>
  <c r="I196" i="12"/>
  <c r="I198" i="12" s="1"/>
  <c r="H197" i="12"/>
  <c r="E205" i="12"/>
  <c r="E230" i="12" s="1"/>
  <c r="I205" i="12"/>
  <c r="I230" i="12" s="1"/>
  <c r="E214" i="12"/>
  <c r="E231" i="12" s="1"/>
  <c r="I214" i="12"/>
  <c r="I231" i="12" s="1"/>
  <c r="E186" i="12"/>
  <c r="F156" i="12"/>
  <c r="F158" i="12" s="1"/>
  <c r="J156" i="12"/>
  <c r="J158" i="12" s="1"/>
  <c r="E157" i="12"/>
  <c r="E158" i="12" s="1"/>
  <c r="I157" i="12"/>
  <c r="I158" i="12" s="1"/>
  <c r="C156" i="12"/>
  <c r="C158" i="12" s="1"/>
  <c r="G156" i="12"/>
  <c r="G158" i="12" s="1"/>
  <c r="K156" i="12"/>
  <c r="K158" i="12" s="1"/>
  <c r="G228" i="12" l="1"/>
  <c r="F219" i="12"/>
  <c r="J228" i="12"/>
  <c r="F13" i="14"/>
  <c r="F16" i="14" s="1"/>
  <c r="M180" i="12"/>
  <c r="N180" i="12" s="1"/>
  <c r="E227" i="12"/>
  <c r="I225" i="12"/>
  <c r="I228" i="12" s="1"/>
  <c r="I220" i="12"/>
  <c r="H198" i="12"/>
  <c r="J220" i="12"/>
  <c r="G222" i="12"/>
  <c r="D186" i="12"/>
  <c r="D220" i="12" s="1"/>
  <c r="K186" i="12"/>
  <c r="K224" i="12"/>
  <c r="K227" i="12" s="1"/>
  <c r="D158" i="12"/>
  <c r="D230" i="12"/>
  <c r="H224" i="12"/>
  <c r="H227" i="12" s="1"/>
  <c r="H186" i="12"/>
  <c r="C186" i="12"/>
  <c r="C224" i="12"/>
  <c r="D227" i="12" s="1"/>
  <c r="I186" i="12"/>
  <c r="J219" i="12"/>
  <c r="F220" i="12"/>
  <c r="E219" i="12"/>
  <c r="E221" i="12"/>
  <c r="E220" i="12"/>
  <c r="D221" i="12"/>
  <c r="D219" i="12"/>
  <c r="D222" i="12" s="1"/>
  <c r="F222" i="12" l="1"/>
  <c r="H221" i="12"/>
  <c r="H220" i="12"/>
  <c r="C221" i="12"/>
  <c r="C219" i="12"/>
  <c r="C220" i="12"/>
  <c r="M186" i="12"/>
  <c r="N186" i="12" s="1"/>
  <c r="K220" i="12"/>
  <c r="K221" i="12"/>
  <c r="J222" i="12"/>
  <c r="I221" i="12"/>
  <c r="I219" i="12"/>
  <c r="I222" i="12" s="1"/>
  <c r="H219" i="12"/>
  <c r="K219" i="12"/>
  <c r="I227" i="12"/>
  <c r="E222" i="12"/>
  <c r="K222" i="12" l="1"/>
  <c r="H222" i="12"/>
  <c r="C222" i="12"/>
</calcChain>
</file>

<file path=xl/sharedStrings.xml><?xml version="1.0" encoding="utf-8"?>
<sst xmlns="http://schemas.openxmlformats.org/spreadsheetml/2006/main" count="413" uniqueCount="158">
  <si>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</si>
  <si>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</si>
  <si>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</si>
  <si>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</si>
  <si>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</si>
  <si>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</si>
  <si>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</si>
  <si>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</si>
  <si>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</si>
  <si>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</si>
  <si>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</si>
  <si>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</si>
  <si>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</si>
  <si>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</si>
  <si>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</si>
  <si>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</si>
  <si>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</si>
  <si>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</si>
  <si>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</si>
  <si>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</si>
  <si>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</si>
  <si>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</si>
  <si>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</si>
  <si>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</si>
  <si>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</si>
  <si>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</si>
  <si>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</si>
  <si>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</si>
  <si>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</si>
  <si>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</si>
  <si>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</si>
  <si>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</si>
  <si>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</si>
  <si>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</si>
  <si>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</si>
  <si>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</si>
  <si>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</si>
  <si>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</si>
  <si>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</si>
  <si>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</si>
  <si>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</si>
  <si>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</si>
  <si>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</si>
  <si>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</si>
  <si>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</si>
  <si>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</si>
  <si>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</si>
  <si>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</si>
  <si>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</si>
  <si>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</si>
  <si>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</si>
  <si>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</si>
  <si>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</si>
  <si>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</si>
  <si>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</si>
  <si>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</si>
  <si>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</si>
  <si>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</si>
  <si>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</si>
  <si>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</si>
  <si>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</si>
  <si>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</si>
  <si>
    <t>Burdens Tx include:</t>
  </si>
  <si>
    <t>Burdens Dx include:</t>
  </si>
  <si>
    <t>331 / 285</t>
  </si>
  <si>
    <t>313 / 277</t>
  </si>
  <si>
    <t>319 / 275</t>
  </si>
  <si>
    <t>357 / 308</t>
  </si>
  <si>
    <t>360 / 290</t>
  </si>
  <si>
    <t>372 / 320</t>
  </si>
  <si>
    <t>360 / 320</t>
  </si>
  <si>
    <t>390 / 336</t>
  </si>
  <si>
    <t>378 / 325</t>
  </si>
  <si>
    <t>433 / 348</t>
  </si>
  <si>
    <t>703 / 605 / 584</t>
  </si>
  <si>
    <t>673 / 597 / 585</t>
  </si>
  <si>
    <t>709 / 611 / 596</t>
  </si>
  <si>
    <t>735 / 633 / 627</t>
  </si>
  <si>
    <t>793 / 638 / 641</t>
  </si>
  <si>
    <t>660 / 608</t>
  </si>
  <si>
    <t>636 / 595</t>
  </si>
  <si>
    <t>624 / 569</t>
  </si>
  <si>
    <t>685 / 627</t>
  </si>
  <si>
    <t>678 / 607</t>
  </si>
  <si>
    <t>741 / 683</t>
  </si>
  <si>
    <t>734 / 687</t>
  </si>
  <si>
    <t xml:space="preserve"> 764 / 698</t>
  </si>
  <si>
    <t>724 / 662</t>
  </si>
  <si>
    <t>815 / 730</t>
  </si>
  <si>
    <t>1401 / 1291 / 1290</t>
  </si>
  <si>
    <t>1370 / 1282 / 1285</t>
  </si>
  <si>
    <t>1388 / 1267 / 1241</t>
  </si>
  <si>
    <t>1409 / 1289 / 1288</t>
  </si>
  <si>
    <t>1493 / 1337 / 1382</t>
  </si>
  <si>
    <t>1695 / 1574</t>
  </si>
  <si>
    <t>1687 / 1558</t>
  </si>
  <si>
    <t>1687 / 1523</t>
  </si>
  <si>
    <t>1917 / 1645</t>
  </si>
  <si>
    <t>1951 / 1602</t>
  </si>
  <si>
    <t>1903 / 1768</t>
  </si>
  <si>
    <t>1946 / 1798</t>
  </si>
  <si>
    <t xml:space="preserve"> 2068 / 1868</t>
  </si>
  <si>
    <t>2024 / 1737</t>
  </si>
  <si>
    <t>2343 / 1925</t>
  </si>
  <si>
    <t>3598 / 3342 / 3271</t>
  </si>
  <si>
    <t>3633 / 3356 / 3350</t>
  </si>
  <si>
    <t>3755 / 3391 / 3411</t>
  </si>
  <si>
    <t>3941 / 3382 / 3330</t>
  </si>
  <si>
    <t>4294 / 3527 / 3529</t>
  </si>
  <si>
    <t>2819 / 1836</t>
  </si>
  <si>
    <t>2619 / 1711</t>
  </si>
  <si>
    <t>2701 / 1860</t>
  </si>
  <si>
    <t>2319 / 1724</t>
  </si>
  <si>
    <t>2171 / 1748</t>
  </si>
  <si>
    <t>1895 / 1234</t>
  </si>
  <si>
    <t>1732 / 1131</t>
  </si>
  <si>
    <t>1794 / 1235</t>
  </si>
  <si>
    <t>1845 / 1118</t>
  </si>
  <si>
    <t>1721 / 1179</t>
  </si>
  <si>
    <t>4714 / 3070 / 2191</t>
  </si>
  <si>
    <t>4351 / 2842 / 2063</t>
  </si>
  <si>
    <t>4495 / 3095 / 2278</t>
  </si>
  <si>
    <t>4164 / 2842 / 2760</t>
  </si>
  <si>
    <t>3892 / 2927 / 1984</t>
  </si>
  <si>
    <t>% Burden Tx</t>
  </si>
  <si>
    <t>% Burden Dx</t>
  </si>
  <si>
    <t>FTE Transmission</t>
  </si>
  <si>
    <t>MCP Unrepresented Regular Employees</t>
  </si>
  <si>
    <t>FTE Distribution</t>
  </si>
  <si>
    <t>FTE Total</t>
  </si>
  <si>
    <t>Compensation Total</t>
  </si>
  <si>
    <t>Total Transmission</t>
  </si>
  <si>
    <t>Total Distribution</t>
  </si>
  <si>
    <t>Total Shareholder Allocated</t>
  </si>
  <si>
    <t>Grand Total</t>
  </si>
  <si>
    <t>Transmission Compensation - Breakdown between Capital and OM&amp;A</t>
  </si>
  <si>
    <t>% Capital</t>
  </si>
  <si>
    <t>% OM&amp;A</t>
  </si>
  <si>
    <t>% Total</t>
  </si>
  <si>
    <t>Distribution Compensation - Breakdown between Capital and OM&amp;A</t>
  </si>
  <si>
    <t>Burden Transmission</t>
  </si>
  <si>
    <t>Burden Distribution</t>
  </si>
  <si>
    <t>2022 versus 2018</t>
  </si>
  <si>
    <t>Transmission Compensation Total / FTE</t>
  </si>
  <si>
    <t>Distribution Compensation Total / FTE</t>
  </si>
  <si>
    <t>Total Pension &amp; OPEB Burden Tx and Dx</t>
  </si>
  <si>
    <t>Transmission Compensation Total / FTE Year over Year Change</t>
  </si>
  <si>
    <t>Distribution Compensation Total / FTE Year over Year Change</t>
  </si>
  <si>
    <t>Transmission % Burden over Total Compensation</t>
  </si>
  <si>
    <t>Distribution % Burden over Total Compensation</t>
  </si>
  <si>
    <t>Unexplained Difference</t>
  </si>
  <si>
    <t>HONI Dx Compensation as per SEC IRR #58 (EB-2019-0082)</t>
  </si>
  <si>
    <t>HONI Total FTEs (Tx + Dx) as per SEC IRR #58 (EB-2019-0082)</t>
  </si>
  <si>
    <t>HONI Dx Compensation as per Exh C1/Tab 2/Sch 1/p. 48 Appendix B (EB-2017-0049)</t>
  </si>
  <si>
    <t>HONI Total FTEs (Tx + Dx) as per Exh C1/Tab 2/Sch 1/p. 9, Table 1 (EB-2017-0049)</t>
  </si>
  <si>
    <t>Table 1 - Unexplained Differences in Hydro One Dx Compensation</t>
  </si>
  <si>
    <t>Table 2 - Unexplained Differences in Hydro One Tx &amp; Dx FTEs</t>
  </si>
  <si>
    <t>2020 versus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</si>
</sst>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5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6436">
    <xf numFmtId="0" fontId="0" fillId="0" borderId="0"/>
    <xf numFmtId="43" fontId="26" fillId="0" borderId="0" applyFont="0" applyFill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8" fillId="0" borderId="0" applyFont="0" applyFill="0" applyBorder="0" applyAlignment="0" applyProtection="0">
      <protection locked="0"/>
    </xf>
    <xf numFmtId="0" fontId="23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3" fillId="0" borderId="0"/>
    <xf numFmtId="0" fontId="23" fillId="0" borderId="0"/>
    <xf numFmtId="0" fontId="2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168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6" fillId="0" borderId="0"/>
    <xf numFmtId="169" fontId="28" fillId="0" borderId="0" applyFont="0" applyFill="0" applyBorder="0" applyAlignment="0" applyProtection="0">
      <protection locked="0"/>
    </xf>
    <xf numFmtId="0" fontId="36" fillId="0" borderId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7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7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7" fillId="3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37" fillId="3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" fillId="25" borderId="0" applyNumberFormat="0" applyBorder="0" applyAlignment="0" applyProtection="0"/>
    <xf numFmtId="0" fontId="37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" fillId="29" borderId="0" applyNumberFormat="0" applyBorder="0" applyAlignment="0" applyProtection="0"/>
    <xf numFmtId="0" fontId="37" fillId="37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6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10" borderId="0" applyNumberFormat="0" applyBorder="0" applyAlignment="0" applyProtection="0"/>
    <xf numFmtId="0" fontId="37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6" fillId="14" borderId="0" applyNumberFormat="0" applyBorder="0" applyAlignment="0" applyProtection="0"/>
    <xf numFmtId="0" fontId="37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7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" fillId="22" borderId="0" applyNumberFormat="0" applyBorder="0" applyAlignment="0" applyProtection="0"/>
    <xf numFmtId="0" fontId="37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26" borderId="0" applyNumberFormat="0" applyBorder="0" applyAlignment="0" applyProtection="0"/>
    <xf numFmtId="0" fontId="37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" fillId="30" borderId="0" applyNumberFormat="0" applyBorder="0" applyAlignment="0" applyProtection="0"/>
    <xf numFmtId="0" fontId="37" fillId="4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" fillId="1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2" fillId="15" borderId="0" applyNumberFormat="0" applyBorder="0" applyAlignment="0" applyProtection="0"/>
    <xf numFmtId="0" fontId="38" fillId="40" borderId="0" applyNumberFormat="0" applyBorder="0" applyAlignment="0" applyProtection="0"/>
    <xf numFmtId="0" fontId="22" fillId="1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22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2" fillId="27" borderId="0" applyNumberFormat="0" applyBorder="0" applyAlignment="0" applyProtection="0"/>
    <xf numFmtId="0" fontId="38" fillId="45" borderId="0" applyNumberFormat="0" applyBorder="0" applyAlignment="0" applyProtection="0"/>
    <xf numFmtId="0" fontId="22" fillId="3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9" fillId="0" borderId="10" applyBorder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2" fillId="8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2" fillId="1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2" fillId="1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2" fillId="2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2" fillId="2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2" fillId="28" borderId="0" applyNumberFormat="0" applyBorder="0" applyAlignment="0" applyProtection="0"/>
    <xf numFmtId="0" fontId="40" fillId="0" borderId="0" applyNumberFormat="0" applyAlignment="0"/>
    <xf numFmtId="170" fontId="23" fillId="50" borderId="11">
      <alignment horizontal="center" vertical="center"/>
    </xf>
    <xf numFmtId="0" fontId="41" fillId="0" borderId="0">
      <alignment horizontal="center" wrapText="1"/>
      <protection locked="0"/>
    </xf>
    <xf numFmtId="3" fontId="42" fillId="0" borderId="0" applyNumberFormat="0" applyFill="0" applyBorder="0" applyAlignment="0" applyProtection="0"/>
    <xf numFmtId="3" fontId="43" fillId="0" borderId="0" applyNumberFormat="0" applyFill="0" applyBorder="0" applyAlignment="0" applyProtection="0"/>
    <xf numFmtId="0" fontId="44" fillId="0" borderId="0" applyNumberFormat="0" applyProtection="0"/>
    <xf numFmtId="0" fontId="45" fillId="0" borderId="0">
      <alignment horizontal="center" vertical="center"/>
    </xf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12" fillId="3" borderId="0" applyNumberFormat="0" applyBorder="0" applyAlignment="0" applyProtection="0"/>
    <xf numFmtId="0" fontId="47" fillId="51" borderId="12" applyBorder="0">
      <alignment horizontal="center"/>
    </xf>
    <xf numFmtId="0" fontId="47" fillId="51" borderId="12" applyBorder="0">
      <alignment horizontal="center"/>
    </xf>
    <xf numFmtId="0" fontId="47" fillId="52" borderId="12" applyBorder="0">
      <alignment horizontal="center"/>
    </xf>
    <xf numFmtId="0" fontId="47" fillId="52" borderId="12" applyBorder="0">
      <alignment horizontal="center"/>
    </xf>
    <xf numFmtId="0" fontId="48" fillId="0" borderId="0" applyNumberFormat="0" applyFill="0" applyBorder="0" applyAlignment="0" applyProtection="0"/>
    <xf numFmtId="171" fontId="49" fillId="0" borderId="0" applyNumberFormat="0" applyFill="0" applyBorder="0" applyAlignment="0"/>
    <xf numFmtId="5" fontId="50" fillId="0" borderId="13" applyAlignment="0" applyProtection="0"/>
    <xf numFmtId="5" fontId="50" fillId="0" borderId="13" applyAlignment="0" applyProtection="0"/>
    <xf numFmtId="0" fontId="51" fillId="0" borderId="14">
      <alignment horizontal="centerContinuous" vertical="center"/>
    </xf>
    <xf numFmtId="0" fontId="52" fillId="0" borderId="12">
      <alignment horizontal="left" vertical="center"/>
    </xf>
    <xf numFmtId="0" fontId="52" fillId="0" borderId="12">
      <alignment horizontal="left" vertical="center"/>
    </xf>
    <xf numFmtId="172" fontId="52" fillId="0" borderId="12">
      <alignment horizontal="right" vertical="center"/>
    </xf>
    <xf numFmtId="172" fontId="52" fillId="0" borderId="12">
      <alignment horizontal="right" vertical="center"/>
    </xf>
    <xf numFmtId="173" fontId="53" fillId="0" borderId="0" applyFill="0" applyBorder="0" applyAlignment="0"/>
    <xf numFmtId="174" fontId="23" fillId="0" borderId="0" applyFill="0" applyBorder="0" applyAlignment="0"/>
    <xf numFmtId="175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6" fillId="6" borderId="4" applyNumberFormat="0" applyAlignment="0" applyProtection="0"/>
    <xf numFmtId="1" fontId="55" fillId="0" borderId="0">
      <alignment horizontal="center"/>
      <protection locked="0"/>
    </xf>
    <xf numFmtId="2" fontId="56" fillId="0" borderId="10" applyBorder="0" applyAlignment="0" applyProtection="0">
      <alignment horizontal="center"/>
      <protection locked="0"/>
    </xf>
    <xf numFmtId="1" fontId="56" fillId="0" borderId="0">
      <alignment horizontal="center"/>
      <protection locked="0"/>
    </xf>
    <xf numFmtId="0" fontId="57" fillId="54" borderId="16" applyNumberFormat="0" applyAlignment="0" applyProtection="0"/>
    <xf numFmtId="0" fontId="57" fillId="54" borderId="16" applyNumberFormat="0" applyAlignment="0" applyProtection="0"/>
    <xf numFmtId="0" fontId="18" fillId="7" borderId="7" applyNumberFormat="0" applyAlignment="0" applyProtection="0"/>
    <xf numFmtId="0" fontId="23" fillId="0" borderId="0" applyNumberFormat="0" applyFont="0" applyBorder="0" applyAlignment="0" applyProtection="0"/>
    <xf numFmtId="171" fontId="58" fillId="0" borderId="12" applyBorder="0"/>
    <xf numFmtId="171" fontId="58" fillId="0" borderId="12" applyBorder="0"/>
    <xf numFmtId="0" fontId="59" fillId="0" borderId="10" applyNumberFormat="0" applyFill="0" applyProtection="0">
      <alignment horizontal="center"/>
    </xf>
    <xf numFmtId="38" fontId="60" fillId="0" borderId="0" applyNumberFormat="0" applyFill="0" applyBorder="0" applyAlignment="0" applyProtection="0">
      <protection locked="0"/>
    </xf>
    <xf numFmtId="38" fontId="61" fillId="0" borderId="0" applyNumberFormat="0" applyFill="0" applyBorder="0" applyAlignment="0" applyProtection="0">
      <protection locked="0"/>
    </xf>
    <xf numFmtId="38" fontId="62" fillId="0" borderId="0" applyNumberFormat="0" applyFill="0" applyBorder="0" applyAlignment="0" applyProtection="0">
      <protection locked="0"/>
    </xf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6" fontId="63" fillId="0" borderId="0"/>
    <xf numFmtId="171" fontId="28" fillId="0" borderId="0" applyFont="0" applyFill="0" applyBorder="0" applyAlignment="0" applyProtection="0">
      <protection locked="0"/>
    </xf>
    <xf numFmtId="40" fontId="28" fillId="0" borderId="0" applyFont="0" applyFill="0" applyBorder="0" applyAlignment="0" applyProtection="0">
      <protection locked="0"/>
    </xf>
    <xf numFmtId="174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8" fillId="0" borderId="0"/>
    <xf numFmtId="178" fontId="28" fillId="0" borderId="0"/>
    <xf numFmtId="179" fontId="23" fillId="0" borderId="0"/>
    <xf numFmtId="37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6" fillId="0" borderId="0" applyNumberFormat="0" applyAlignment="0">
      <alignment horizontal="left"/>
    </xf>
    <xf numFmtId="6" fontId="28" fillId="0" borderId="0" applyFont="0" applyFill="0" applyBorder="0" applyAlignment="0" applyProtection="0">
      <protection locked="0"/>
    </xf>
    <xf numFmtId="8" fontId="28" fillId="0" borderId="0" applyFont="0" applyFill="0" applyBorder="0" applyAlignment="0" applyProtection="0">
      <protection locked="0"/>
    </xf>
    <xf numFmtId="17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44" fontId="23" fillId="0" borderId="0" applyFont="0" applyFill="0" applyBorder="0" applyAlignment="0" applyProtection="0"/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180" fontId="23" fillId="55" borderId="0" applyFill="0" applyBorder="0" applyProtection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181" fontId="67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8" fillId="0" borderId="0"/>
    <xf numFmtId="183" fontId="28" fillId="0" borderId="0"/>
    <xf numFmtId="184" fontId="23" fillId="0" borderId="0"/>
    <xf numFmtId="0" fontId="23" fillId="0" borderId="0" applyFont="0" applyFill="0" applyBorder="0" applyAlignment="0" applyProtection="0"/>
    <xf numFmtId="14" fontId="53" fillId="0" borderId="0" applyFill="0" applyBorder="0" applyAlignment="0"/>
    <xf numFmtId="17" fontId="51" fillId="0" borderId="17" applyNumberFormat="0">
      <alignment horizontal="centerContinuous"/>
    </xf>
    <xf numFmtId="185" fontId="23" fillId="0" borderId="0" applyFont="0" applyFill="0" applyBorder="0" applyProtection="0">
      <alignment horizontal="left"/>
    </xf>
    <xf numFmtId="0" fontId="68" fillId="0" borderId="0"/>
    <xf numFmtId="172" fontId="69" fillId="0" borderId="0" applyFont="0" applyFill="0" applyBorder="0" applyAlignment="0" applyProtection="0">
      <protection locked="0"/>
    </xf>
    <xf numFmtId="39" fontId="70" fillId="0" borderId="0" applyFont="0" applyFill="0" applyBorder="0" applyAlignment="0" applyProtection="0"/>
    <xf numFmtId="186" fontId="41" fillId="0" borderId="0" applyFont="0" applyFill="0" applyBorder="0" applyAlignment="0"/>
    <xf numFmtId="38" fontId="71" fillId="0" borderId="18">
      <alignment vertical="center"/>
    </xf>
    <xf numFmtId="42" fontId="23" fillId="56" borderId="19" applyNumberFormat="0" applyFont="0" applyAlignment="0">
      <alignment vertical="top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8" fillId="0" borderId="0"/>
    <xf numFmtId="187" fontId="28" fillId="0" borderId="0"/>
    <xf numFmtId="188" fontId="23" fillId="0" borderId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72" fillId="0" borderId="0" applyNumberFormat="0" applyAlignment="0">
      <alignment horizontal="left"/>
    </xf>
    <xf numFmtId="189" fontId="2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23" fillId="0" borderId="0" applyFont="0" applyFill="0" applyBorder="0" applyAlignment="0" applyProtection="0"/>
    <xf numFmtId="190" fontId="74" fillId="0" borderId="0" applyFont="0" applyFill="0" applyBorder="0">
      <alignment horizontal="right"/>
      <protection locked="0"/>
    </xf>
    <xf numFmtId="0" fontId="75" fillId="57" borderId="0">
      <alignment horizontal="right"/>
    </xf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11" fillId="2" borderId="0" applyNumberFormat="0" applyBorder="0" applyAlignment="0" applyProtection="0"/>
    <xf numFmtId="0" fontId="47" fillId="40" borderId="12" applyBorder="0">
      <alignment horizontal="center"/>
    </xf>
    <xf numFmtId="0" fontId="47" fillId="40" borderId="12" applyBorder="0">
      <alignment horizontal="center"/>
    </xf>
    <xf numFmtId="0" fontId="47" fillId="58" borderId="12" applyBorder="0">
      <alignment horizontal="center"/>
    </xf>
    <xf numFmtId="0" fontId="47" fillId="58" borderId="12" applyBorder="0">
      <alignment horizontal="center"/>
    </xf>
    <xf numFmtId="38" fontId="40" fillId="59" borderId="0" applyNumberFormat="0" applyBorder="0" applyAlignment="0" applyProtection="0"/>
    <xf numFmtId="38" fontId="40" fillId="59" borderId="0" applyNumberFormat="0" applyBorder="0" applyAlignment="0" applyProtection="0"/>
    <xf numFmtId="0" fontId="39" fillId="0" borderId="0" applyNumberFormat="0">
      <alignment vertical="top" wrapText="1"/>
    </xf>
    <xf numFmtId="0" fontId="39" fillId="0" borderId="0">
      <alignment horizontal="center" vertical="top" wrapText="1"/>
    </xf>
    <xf numFmtId="0" fontId="39" fillId="0" borderId="0">
      <alignment horizontal="left" vertical="top" wrapText="1"/>
    </xf>
    <xf numFmtId="14" fontId="39" fillId="0" borderId="0">
      <alignment horizontal="center" vertical="top" wrapText="1"/>
    </xf>
    <xf numFmtId="7" fontId="39" fillId="0" borderId="0">
      <alignment horizontal="right" vertical="top" wrapText="1"/>
    </xf>
    <xf numFmtId="0" fontId="77" fillId="0" borderId="0" applyNumberFormat="0" applyFill="0" applyBorder="0" applyAlignment="0" applyProtection="0"/>
    <xf numFmtId="0" fontId="51" fillId="0" borderId="20" applyNumberFormat="0" applyAlignment="0" applyProtection="0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8" fillId="0" borderId="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9" fillId="0" borderId="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1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1" fontId="23" fillId="0" borderId="0">
      <protection locked="0"/>
    </xf>
    <xf numFmtId="191" fontId="23" fillId="0" borderId="0">
      <protection locked="0"/>
    </xf>
    <xf numFmtId="192" fontId="82" fillId="0" borderId="0">
      <alignment horizontal="left"/>
    </xf>
    <xf numFmtId="0" fontId="83" fillId="0" borderId="24">
      <alignment horizontal="center"/>
    </xf>
    <xf numFmtId="0" fontId="83" fillId="0" borderId="0">
      <alignment horizontal="center"/>
    </xf>
    <xf numFmtId="0" fontId="84" fillId="0" borderId="10" applyFill="0" applyBorder="0" applyProtection="0">
      <alignment horizontal="center" wrapText="1"/>
    </xf>
    <xf numFmtId="0" fontId="84" fillId="0" borderId="0" applyFill="0" applyBorder="0" applyProtection="0">
      <alignment horizontal="left" vertical="top" wrapText="1"/>
    </xf>
    <xf numFmtId="0" fontId="70" fillId="0" borderId="25" applyBorder="0" applyAlignment="0"/>
    <xf numFmtId="0" fontId="85" fillId="0" borderId="26" applyNumberFormat="0" applyFill="0" applyAlignment="0" applyProtection="0"/>
    <xf numFmtId="171" fontId="52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165" fontId="88" fillId="0" borderId="27" applyFill="0" applyBorder="0" applyAlignment="0">
      <alignment horizontal="center"/>
      <protection locked="0"/>
    </xf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0" fontId="40" fillId="60" borderId="12" applyNumberFormat="0" applyBorder="0" applyAlignment="0" applyProtection="0"/>
    <xf numFmtId="172" fontId="88" fillId="0" borderId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0" fontId="90" fillId="0" borderId="0" applyNumberFormat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186" fontId="88" fillId="0" borderId="0" applyFill="0" applyBorder="0" applyAlignment="0" applyProtection="0">
      <protection locked="0"/>
    </xf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37" fontId="88" fillId="0" borderId="0" applyFill="0" applyBorder="0" applyAlignment="0">
      <protection locked="0"/>
    </xf>
    <xf numFmtId="0" fontId="89" fillId="37" borderId="15" applyNumberFormat="0" applyAlignment="0" applyProtection="0"/>
    <xf numFmtId="0" fontId="89" fillId="37" borderId="15" applyNumberFormat="0" applyAlignment="0" applyProtection="0"/>
    <xf numFmtId="0" fontId="89" fillId="37" borderId="15" applyNumberFormat="0" applyAlignment="0" applyProtection="0"/>
    <xf numFmtId="10" fontId="91" fillId="61" borderId="0">
      <alignment horizontal="right"/>
      <protection locked="0"/>
    </xf>
    <xf numFmtId="190" fontId="91" fillId="61" borderId="0">
      <alignment horizontal="right"/>
      <protection locked="0"/>
    </xf>
    <xf numFmtId="172" fontId="52" fillId="0" borderId="0"/>
    <xf numFmtId="0" fontId="34" fillId="0" borderId="0"/>
    <xf numFmtId="0" fontId="49" fillId="0" borderId="12">
      <alignment horizontal="centerContinuous"/>
    </xf>
    <xf numFmtId="0" fontId="49" fillId="0" borderId="12">
      <alignment horizontal="centerContinuous"/>
    </xf>
    <xf numFmtId="0" fontId="92" fillId="1" borderId="12">
      <alignment horizontal="centerContinuous" vertical="center"/>
    </xf>
    <xf numFmtId="0" fontId="92" fillId="1" borderId="12">
      <alignment horizontal="centerContinuous" vertical="center"/>
    </xf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17" fillId="0" borderId="6" applyNumberFormat="0" applyFill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/>
    <xf numFmtId="0" fontId="94" fillId="62" borderId="0" applyNumberFormat="0" applyBorder="0" applyAlignment="0" applyProtection="0"/>
    <xf numFmtId="0" fontId="94" fillId="62" borderId="0" applyNumberFormat="0" applyBorder="0" applyAlignment="0" applyProtection="0"/>
    <xf numFmtId="0" fontId="13" fillId="4" borderId="0" applyNumberFormat="0" applyBorder="0" applyAlignment="0" applyProtection="0"/>
    <xf numFmtId="200" fontId="23" fillId="0" borderId="0" applyFont="0" applyFill="0" applyBorder="0" applyAlignment="0" applyProtection="0"/>
    <xf numFmtId="37" fontId="95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2" fontId="23" fillId="0" borderId="0"/>
    <xf numFmtId="201" fontId="23" fillId="0" borderId="0"/>
    <xf numFmtId="201" fontId="23" fillId="0" borderId="0"/>
    <xf numFmtId="202" fontId="23" fillId="0" borderId="0"/>
    <xf numFmtId="201" fontId="23" fillId="0" borderId="0"/>
    <xf numFmtId="201" fontId="23" fillId="0" borderId="0"/>
    <xf numFmtId="201" fontId="23" fillId="0" borderId="0"/>
    <xf numFmtId="201" fontId="23" fillId="0" borderId="0"/>
    <xf numFmtId="202" fontId="23" fillId="0" borderId="0"/>
    <xf numFmtId="201" fontId="23" fillId="0" borderId="0"/>
    <xf numFmtId="201" fontId="23" fillId="0" borderId="0"/>
    <xf numFmtId="202" fontId="23" fillId="0" borderId="0"/>
    <xf numFmtId="202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0" fontId="23" fillId="0" borderId="0"/>
    <xf numFmtId="0" fontId="23" fillId="0" borderId="0"/>
    <xf numFmtId="0" fontId="6" fillId="0" borderId="0"/>
    <xf numFmtId="171" fontId="96" fillId="0" borderId="0" applyFill="0" applyBorder="0" applyAlignment="0"/>
    <xf numFmtId="0" fontId="23" fillId="0" borderId="0"/>
    <xf numFmtId="171" fontId="96" fillId="0" borderId="0" applyFill="0" applyBorder="0" applyAlignment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171" fontId="96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3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23" fillId="0" borderId="0"/>
    <xf numFmtId="0" fontId="6" fillId="0" borderId="0"/>
    <xf numFmtId="0" fontId="37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3" fillId="0" borderId="0"/>
    <xf numFmtId="0" fontId="64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53" fillId="0" borderId="0"/>
    <xf numFmtId="0" fontId="64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64" fillId="0" borderId="0"/>
    <xf numFmtId="0" fontId="37" fillId="0" borderId="0"/>
    <xf numFmtId="0" fontId="64" fillId="0" borderId="0"/>
    <xf numFmtId="0" fontId="37" fillId="0" borderId="0"/>
    <xf numFmtId="0" fontId="37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6" fillId="0" borderId="0"/>
    <xf numFmtId="0" fontId="23" fillId="0" borderId="0"/>
    <xf numFmtId="0" fontId="64" fillId="0" borderId="0"/>
    <xf numFmtId="0" fontId="2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5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5" fillId="0" borderId="0"/>
    <xf numFmtId="0" fontId="6" fillId="0" borderId="0"/>
    <xf numFmtId="0" fontId="23" fillId="0" borderId="0"/>
    <xf numFmtId="0" fontId="64" fillId="0" borderId="0"/>
    <xf numFmtId="0" fontId="5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8" fillId="0" borderId="0">
      <alignment vertical="center"/>
    </xf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4" fillId="0" borderId="0"/>
    <xf numFmtId="0" fontId="53" fillId="0" borderId="0"/>
    <xf numFmtId="0" fontId="23" fillId="0" borderId="0"/>
    <xf numFmtId="0" fontId="64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203" fontId="97" fillId="0" borderId="29" applyNumberFormat="0" applyBorder="0" applyAlignment="0" applyProtection="0">
      <alignment horizontal="center" vertical="center"/>
    </xf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7" fillId="63" borderId="30" applyNumberFormat="0" applyFont="0" applyAlignment="0" applyProtection="0"/>
    <xf numFmtId="0" fontId="32" fillId="63" borderId="30" applyNumberFormat="0" applyFont="0" applyAlignment="0" applyProtection="0"/>
    <xf numFmtId="0" fontId="32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32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0" fontId="23" fillId="63" borderId="30" applyNumberFormat="0" applyFont="0" applyAlignment="0" applyProtection="0"/>
    <xf numFmtId="37" fontId="98" fillId="57" borderId="0">
      <alignment horizontal="right"/>
    </xf>
    <xf numFmtId="190" fontId="99" fillId="0" borderId="0" applyFill="0" applyBorder="0">
      <alignment horizontal="right" vertical="top"/>
    </xf>
    <xf numFmtId="1" fontId="68" fillId="0" borderId="0" applyFont="0" applyFill="0" applyBorder="0" applyAlignment="0"/>
    <xf numFmtId="9" fontId="100" fillId="64" borderId="0" applyFont="0" applyFill="0" applyBorder="0"/>
    <xf numFmtId="190" fontId="100" fillId="64" borderId="0" applyFont="0" applyFill="0" applyBorder="0"/>
    <xf numFmtId="7" fontId="28" fillId="0" borderId="0"/>
    <xf numFmtId="7" fontId="28" fillId="0" borderId="0"/>
    <xf numFmtId="0" fontId="28" fillId="0" borderId="0"/>
    <xf numFmtId="37" fontId="101" fillId="65" borderId="0">
      <alignment horizontal="right"/>
    </xf>
    <xf numFmtId="37" fontId="60" fillId="56" borderId="31">
      <alignment horizontal="right"/>
    </xf>
    <xf numFmtId="0" fontId="102" fillId="53" borderId="32" applyNumberFormat="0" applyAlignment="0" applyProtection="0"/>
    <xf numFmtId="0" fontId="102" fillId="53" borderId="32" applyNumberFormat="0" applyAlignment="0" applyProtection="0"/>
    <xf numFmtId="0" fontId="102" fillId="53" borderId="32" applyNumberFormat="0" applyAlignment="0" applyProtection="0"/>
    <xf numFmtId="0" fontId="102" fillId="53" borderId="32" applyNumberFormat="0" applyAlignment="0" applyProtection="0"/>
    <xf numFmtId="0" fontId="15" fillId="6" borderId="5" applyNumberFormat="0" applyAlignment="0" applyProtection="0"/>
    <xf numFmtId="40" fontId="53" fillId="56" borderId="0">
      <alignment horizontal="right"/>
    </xf>
    <xf numFmtId="0" fontId="103" fillId="66" borderId="33"/>
    <xf numFmtId="14" fontId="41" fillId="0" borderId="0">
      <alignment horizontal="center" wrapText="1"/>
      <protection locked="0"/>
    </xf>
    <xf numFmtId="204" fontId="41" fillId="0" borderId="34" applyFont="0" applyFill="0" applyBorder="0" applyAlignment="0" applyProtection="0">
      <alignment horizontal="right"/>
    </xf>
    <xf numFmtId="205" fontId="23" fillId="0" borderId="0" applyFont="0" applyFill="0" applyBorder="0" applyAlignment="0" applyProtection="0"/>
    <xf numFmtId="165" fontId="28" fillId="0" borderId="0" applyFont="0" applyFill="0" applyBorder="0" applyAlignment="0" applyProtection="0">
      <protection locked="0"/>
    </xf>
    <xf numFmtId="10" fontId="28" fillId="0" borderId="0" applyFont="0" applyFill="0" applyBorder="0" applyAlignment="0" applyProtection="0">
      <protection locked="0"/>
    </xf>
    <xf numFmtId="174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104" fillId="56" borderId="0"/>
    <xf numFmtId="9" fontId="53" fillId="0" borderId="0" applyFont="0" applyFill="0" applyBorder="0" applyAlignment="0" applyProtection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50" fillId="0" borderId="24">
      <alignment horizontal="center"/>
    </xf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1" fillId="67" borderId="0" applyNumberFormat="0" applyFont="0" applyBorder="0" applyAlignment="0" applyProtection="0"/>
    <xf numFmtId="0" fontId="71" fillId="67" borderId="0" applyNumberFormat="0" applyFont="0" applyBorder="0" applyAlignment="0" applyProtection="0"/>
    <xf numFmtId="3" fontId="105" fillId="0" borderId="0" applyFill="0" applyBorder="0" applyAlignment="0" applyProtection="0"/>
    <xf numFmtId="3" fontId="106" fillId="0" borderId="0" applyFill="0" applyBorder="0" applyAlignment="0" applyProtection="0"/>
    <xf numFmtId="3" fontId="105" fillId="0" borderId="0" applyFill="0" applyBorder="0" applyAlignment="0" applyProtection="0"/>
    <xf numFmtId="0" fontId="107" fillId="47" borderId="12" applyBorder="0">
      <alignment horizontal="center"/>
    </xf>
    <xf numFmtId="0" fontId="107" fillId="47" borderId="12" applyBorder="0">
      <alignment horizontal="center"/>
    </xf>
    <xf numFmtId="0" fontId="107" fillId="68" borderId="12" applyBorder="0">
      <alignment horizontal="center"/>
    </xf>
    <xf numFmtId="0" fontId="107" fillId="68" borderId="12" applyBorder="0">
      <alignment horizontal="center"/>
    </xf>
    <xf numFmtId="0" fontId="108" fillId="69" borderId="0" applyNumberFormat="0" applyFont="0" applyBorder="0" applyAlignment="0">
      <alignment horizontal="center"/>
    </xf>
    <xf numFmtId="208" fontId="109" fillId="0" borderId="0" applyNumberFormat="0" applyFill="0" applyBorder="0" applyAlignment="0" applyProtection="0">
      <alignment horizontal="left"/>
    </xf>
    <xf numFmtId="209" fontId="32" fillId="0" borderId="0"/>
    <xf numFmtId="49" fontId="23" fillId="0" borderId="0">
      <alignment horizontal="left"/>
    </xf>
    <xf numFmtId="4" fontId="103" fillId="62" borderId="35" applyNumberFormat="0" applyProtection="0">
      <alignment vertical="center"/>
    </xf>
    <xf numFmtId="4" fontId="103" fillId="62" borderId="35" applyNumberFormat="0" applyProtection="0">
      <alignment vertical="center"/>
    </xf>
    <xf numFmtId="4" fontId="110" fillId="70" borderId="35" applyNumberFormat="0" applyProtection="0">
      <alignment vertical="center"/>
    </xf>
    <xf numFmtId="4" fontId="110" fillId="70" borderId="35" applyNumberFormat="0" applyProtection="0">
      <alignment vertical="center"/>
    </xf>
    <xf numFmtId="4" fontId="103" fillId="70" borderId="35" applyNumberFormat="0" applyProtection="0">
      <alignment horizontal="left" vertical="center" indent="1"/>
    </xf>
    <xf numFmtId="4" fontId="103" fillId="70" borderId="35" applyNumberFormat="0" applyProtection="0">
      <alignment horizontal="left" vertical="center" indent="1"/>
    </xf>
    <xf numFmtId="0" fontId="103" fillId="70" borderId="35" applyNumberFormat="0" applyProtection="0">
      <alignment horizontal="left" vertical="top" indent="1"/>
    </xf>
    <xf numFmtId="0" fontId="103" fillId="70" borderId="35" applyNumberFormat="0" applyProtection="0">
      <alignment horizontal="left" vertical="top" indent="1"/>
    </xf>
    <xf numFmtId="4" fontId="103" fillId="71" borderId="0" applyNumberFormat="0" applyProtection="0">
      <alignment horizontal="left" vertical="center" indent="1"/>
    </xf>
    <xf numFmtId="4" fontId="53" fillId="33" borderId="35" applyNumberFormat="0" applyProtection="0">
      <alignment horizontal="right" vertical="center"/>
    </xf>
    <xf numFmtId="4" fontId="53" fillId="33" borderId="35" applyNumberFormat="0" applyProtection="0">
      <alignment horizontal="right" vertical="center"/>
    </xf>
    <xf numFmtId="4" fontId="53" fillId="39" borderId="35" applyNumberFormat="0" applyProtection="0">
      <alignment horizontal="right" vertical="center"/>
    </xf>
    <xf numFmtId="4" fontId="53" fillId="39" borderId="35" applyNumberFormat="0" applyProtection="0">
      <alignment horizontal="right" vertical="center"/>
    </xf>
    <xf numFmtId="4" fontId="53" fillId="47" borderId="35" applyNumberFormat="0" applyProtection="0">
      <alignment horizontal="right" vertical="center"/>
    </xf>
    <xf numFmtId="4" fontId="53" fillId="47" borderId="35" applyNumberFormat="0" applyProtection="0">
      <alignment horizontal="right" vertical="center"/>
    </xf>
    <xf numFmtId="4" fontId="53" fillId="41" borderId="35" applyNumberFormat="0" applyProtection="0">
      <alignment horizontal="right" vertical="center"/>
    </xf>
    <xf numFmtId="4" fontId="53" fillId="41" borderId="35" applyNumberFormat="0" applyProtection="0">
      <alignment horizontal="right" vertical="center"/>
    </xf>
    <xf numFmtId="4" fontId="53" fillId="45" borderId="35" applyNumberFormat="0" applyProtection="0">
      <alignment horizontal="right" vertical="center"/>
    </xf>
    <xf numFmtId="4" fontId="53" fillId="45" borderId="35" applyNumberFormat="0" applyProtection="0">
      <alignment horizontal="right" vertical="center"/>
    </xf>
    <xf numFmtId="4" fontId="53" fillId="49" borderId="35" applyNumberFormat="0" applyProtection="0">
      <alignment horizontal="right" vertical="center"/>
    </xf>
    <xf numFmtId="4" fontId="53" fillId="49" borderId="35" applyNumberFormat="0" applyProtection="0">
      <alignment horizontal="right" vertical="center"/>
    </xf>
    <xf numFmtId="4" fontId="53" fillId="48" borderId="35" applyNumberFormat="0" applyProtection="0">
      <alignment horizontal="right" vertical="center"/>
    </xf>
    <xf numFmtId="4" fontId="53" fillId="48" borderId="35" applyNumberFormat="0" applyProtection="0">
      <alignment horizontal="right" vertical="center"/>
    </xf>
    <xf numFmtId="4" fontId="53" fillId="72" borderId="35" applyNumberFormat="0" applyProtection="0">
      <alignment horizontal="right" vertical="center"/>
    </xf>
    <xf numFmtId="4" fontId="53" fillId="72" borderId="35" applyNumberFormat="0" applyProtection="0">
      <alignment horizontal="right" vertical="center"/>
    </xf>
    <xf numFmtId="4" fontId="53" fillId="40" borderId="35" applyNumberFormat="0" applyProtection="0">
      <alignment horizontal="right" vertical="center"/>
    </xf>
    <xf numFmtId="4" fontId="53" fillId="40" borderId="35" applyNumberFormat="0" applyProtection="0">
      <alignment horizontal="right" vertical="center"/>
    </xf>
    <xf numFmtId="4" fontId="103" fillId="73" borderId="36" applyNumberFormat="0" applyProtection="0">
      <alignment horizontal="left" vertical="center" indent="1"/>
    </xf>
    <xf numFmtId="4" fontId="53" fillId="74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53" fillId="76" borderId="35" applyNumberFormat="0" applyProtection="0">
      <alignment horizontal="right" vertical="center"/>
    </xf>
    <xf numFmtId="4" fontId="53" fillId="76" borderId="35" applyNumberFormat="0" applyProtection="0">
      <alignment horizontal="right" vertical="center"/>
    </xf>
    <xf numFmtId="4" fontId="53" fillId="74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0" fontId="23" fillId="75" borderId="35" applyNumberFormat="0" applyProtection="0">
      <alignment horizontal="left" vertical="center" indent="1"/>
    </xf>
    <xf numFmtId="0" fontId="23" fillId="75" borderId="35" applyNumberFormat="0" applyProtection="0">
      <alignment horizontal="left" vertical="center" indent="1"/>
    </xf>
    <xf numFmtId="0" fontId="23" fillId="75" borderId="35" applyNumberFormat="0" applyProtection="0">
      <alignment horizontal="left" vertical="top" indent="1"/>
    </xf>
    <xf numFmtId="0" fontId="23" fillId="75" borderId="35" applyNumberFormat="0" applyProtection="0">
      <alignment horizontal="left" vertical="top" indent="1"/>
    </xf>
    <xf numFmtId="0" fontId="23" fillId="71" borderId="35" applyNumberFormat="0" applyProtection="0">
      <alignment horizontal="left" vertical="center" indent="1"/>
    </xf>
    <xf numFmtId="0" fontId="23" fillId="71" borderId="35" applyNumberFormat="0" applyProtection="0">
      <alignment horizontal="left" vertical="center" indent="1"/>
    </xf>
    <xf numFmtId="0" fontId="23" fillId="71" borderId="35" applyNumberFormat="0" applyProtection="0">
      <alignment horizontal="left" vertical="top" indent="1"/>
    </xf>
    <xf numFmtId="0" fontId="23" fillId="71" borderId="35" applyNumberFormat="0" applyProtection="0">
      <alignment horizontal="left" vertical="top" indent="1"/>
    </xf>
    <xf numFmtId="0" fontId="23" fillId="50" borderId="35" applyNumberFormat="0" applyProtection="0">
      <alignment horizontal="left" vertical="center" indent="1"/>
    </xf>
    <xf numFmtId="0" fontId="23" fillId="50" borderId="35" applyNumberFormat="0" applyProtection="0">
      <alignment horizontal="left" vertical="center" indent="1"/>
    </xf>
    <xf numFmtId="0" fontId="23" fillId="50" borderId="35" applyNumberFormat="0" applyProtection="0">
      <alignment horizontal="left" vertical="top" indent="1"/>
    </xf>
    <xf numFmtId="0" fontId="23" fillId="50" borderId="35" applyNumberFormat="0" applyProtection="0">
      <alignment horizontal="left" vertical="top" indent="1"/>
    </xf>
    <xf numFmtId="0" fontId="23" fillId="77" borderId="35" applyNumberFormat="0" applyProtection="0">
      <alignment horizontal="left" vertical="center" indent="1"/>
    </xf>
    <xf numFmtId="0" fontId="23" fillId="77" borderId="35" applyNumberFormat="0" applyProtection="0">
      <alignment horizontal="left" vertical="center" indent="1"/>
    </xf>
    <xf numFmtId="0" fontId="23" fillId="77" borderId="35" applyNumberFormat="0" applyProtection="0">
      <alignment horizontal="left" vertical="top" indent="1"/>
    </xf>
    <xf numFmtId="0" fontId="23" fillId="77" borderId="35" applyNumberFormat="0" applyProtection="0">
      <alignment horizontal="left" vertical="top" indent="1"/>
    </xf>
    <xf numFmtId="4" fontId="53" fillId="60" borderId="35" applyNumberFormat="0" applyProtection="0">
      <alignment vertical="center"/>
    </xf>
    <xf numFmtId="4" fontId="53" fillId="60" borderId="35" applyNumberFormat="0" applyProtection="0">
      <alignment vertical="center"/>
    </xf>
    <xf numFmtId="4" fontId="112" fillId="60" borderId="35" applyNumberFormat="0" applyProtection="0">
      <alignment vertical="center"/>
    </xf>
    <xf numFmtId="4" fontId="112" fillId="60" borderId="35" applyNumberFormat="0" applyProtection="0">
      <alignment vertical="center"/>
    </xf>
    <xf numFmtId="4" fontId="53" fillId="60" borderId="35" applyNumberFormat="0" applyProtection="0">
      <alignment horizontal="left" vertical="center" indent="1"/>
    </xf>
    <xf numFmtId="4" fontId="53" fillId="60" borderId="35" applyNumberFormat="0" applyProtection="0">
      <alignment horizontal="left" vertical="center" indent="1"/>
    </xf>
    <xf numFmtId="0" fontId="53" fillId="60" borderId="35" applyNumberFormat="0" applyProtection="0">
      <alignment horizontal="left" vertical="top" indent="1"/>
    </xf>
    <xf numFmtId="0" fontId="53" fillId="60" borderId="35" applyNumberFormat="0" applyProtection="0">
      <alignment horizontal="left" vertical="top" indent="1"/>
    </xf>
    <xf numFmtId="4" fontId="53" fillId="74" borderId="35" applyNumberFormat="0" applyProtection="0">
      <alignment horizontal="right" vertical="center"/>
    </xf>
    <xf numFmtId="4" fontId="53" fillId="74" borderId="35" applyNumberFormat="0" applyProtection="0">
      <alignment horizontal="right" vertical="center"/>
    </xf>
    <xf numFmtId="4" fontId="112" fillId="74" borderId="35" applyNumberFormat="0" applyProtection="0">
      <alignment horizontal="right" vertical="center"/>
    </xf>
    <xf numFmtId="4" fontId="112" fillId="74" borderId="35" applyNumberFormat="0" applyProtection="0">
      <alignment horizontal="right" vertical="center"/>
    </xf>
    <xf numFmtId="4" fontId="53" fillId="76" borderId="35" applyNumberFormat="0" applyProtection="0">
      <alignment horizontal="left" vertical="center" indent="1"/>
    </xf>
    <xf numFmtId="4" fontId="53" fillId="76" borderId="35" applyNumberFormat="0" applyProtection="0">
      <alignment horizontal="left" vertical="center" indent="1"/>
    </xf>
    <xf numFmtId="0" fontId="53" fillId="71" borderId="35" applyNumberFormat="0" applyProtection="0">
      <alignment horizontal="left" vertical="top" indent="1"/>
    </xf>
    <xf numFmtId="0" fontId="53" fillId="71" borderId="35" applyNumberFormat="0" applyProtection="0">
      <alignment horizontal="left" vertical="top" indent="1"/>
    </xf>
    <xf numFmtId="4" fontId="113" fillId="51" borderId="0" applyNumberFormat="0" applyProtection="0">
      <alignment horizontal="left" vertical="center" indent="1"/>
    </xf>
    <xf numFmtId="4" fontId="114" fillId="74" borderId="35" applyNumberFormat="0" applyProtection="0">
      <alignment horizontal="right" vertical="center"/>
    </xf>
    <xf numFmtId="4" fontId="114" fillId="74" borderId="35" applyNumberFormat="0" applyProtection="0">
      <alignment horizontal="right" vertical="center"/>
    </xf>
    <xf numFmtId="0" fontId="23" fillId="78" borderId="0" applyNumberFormat="0" applyFont="0" applyBorder="0" applyAlignment="0" applyProtection="0"/>
    <xf numFmtId="38" fontId="71" fillId="79" borderId="0" applyNumberFormat="0" applyFont="0" applyBorder="0" applyAlignment="0" applyProtection="0"/>
    <xf numFmtId="0" fontId="108" fillId="1" borderId="9" applyNumberFormat="0" applyFont="0" applyAlignment="0">
      <alignment horizontal="center"/>
    </xf>
    <xf numFmtId="0" fontId="108" fillId="1" borderId="9" applyNumberFormat="0" applyFont="0" applyAlignment="0">
      <alignment horizontal="center"/>
    </xf>
    <xf numFmtId="0" fontId="115" fillId="0" borderId="0" applyNumberFormat="0" applyFill="0" applyBorder="0" applyAlignment="0">
      <alignment horizontal="center"/>
    </xf>
    <xf numFmtId="0" fontId="116" fillId="8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116" fillId="80" borderId="0" applyNumberFormat="0" applyBorder="0" applyAlignment="0" applyProtection="0"/>
    <xf numFmtId="0" fontId="23" fillId="60" borderId="0" applyNumberFormat="0" applyAlignment="0" applyProtection="0"/>
    <xf numFmtId="3" fontId="23" fillId="0" borderId="0" applyNumberFormat="0" applyFont="0" applyFill="0" applyBorder="0" applyAlignment="0" applyProtection="0"/>
    <xf numFmtId="0" fontId="116" fillId="80" borderId="0" applyNumberFormat="0" applyBorder="0" applyAlignment="0" applyProtection="0"/>
    <xf numFmtId="0" fontId="23" fillId="60" borderId="0" applyNumberFormat="0" applyBorder="0" applyAlignment="0" applyProtection="0"/>
    <xf numFmtId="3" fontId="23" fillId="0" borderId="0" applyNumberFormat="0" applyFont="0" applyFill="0" applyBorder="0" applyAlignment="0" applyProtection="0"/>
    <xf numFmtId="0" fontId="23" fillId="81" borderId="0" applyNumberFormat="0" applyBorder="0" applyAlignment="0" applyProtection="0"/>
    <xf numFmtId="0" fontId="116" fillId="81" borderId="0" applyNumberFormat="0" applyBorder="0" applyAlignment="0" applyProtection="0"/>
    <xf numFmtId="3" fontId="23" fillId="0" borderId="0" applyNumberFormat="0" applyFont="0" applyFill="0" applyBorder="0" applyAlignment="0" applyProtection="0"/>
    <xf numFmtId="3" fontId="116" fillId="82" borderId="0" applyNumberFormat="0" applyBorder="0" applyAlignment="0" applyProtection="0"/>
    <xf numFmtId="3" fontId="116" fillId="82" borderId="0" applyNumberFormat="0" applyBorder="0" applyAlignment="0" applyProtection="0"/>
    <xf numFmtId="3" fontId="23" fillId="0" borderId="0" applyNumberFormat="0" applyFont="0" applyFill="0" applyBorder="0" applyAlignment="0" applyProtection="0"/>
    <xf numFmtId="3" fontId="116" fillId="83" borderId="0" applyNumberFormat="0" applyBorder="0" applyAlignment="0" applyProtection="0"/>
    <xf numFmtId="3" fontId="116" fillId="83" borderId="0" applyNumberFormat="0" applyBorder="0" applyAlignment="0" applyProtection="0"/>
    <xf numFmtId="0" fontId="23" fillId="0" borderId="0" applyFont="0" applyFill="0" applyBorder="0" applyAlignment="0" applyProtection="0"/>
    <xf numFmtId="3" fontId="23" fillId="59" borderId="0" applyFont="0" applyBorder="0" applyAlignment="0" applyProtection="0"/>
    <xf numFmtId="0" fontId="23" fillId="83" borderId="0" applyNumberFormat="0" applyFont="0" applyBorder="0" applyAlignment="0" applyProtection="0"/>
    <xf numFmtId="4" fontId="23" fillId="59" borderId="0" applyFont="0" applyBorder="0" applyAlignment="0" applyProtection="0"/>
    <xf numFmtId="210" fontId="117" fillId="0" borderId="0" applyFont="0" applyFill="0" applyBorder="0" applyAlignment="0" applyProtection="0">
      <alignment horizontal="left"/>
    </xf>
    <xf numFmtId="0" fontId="23" fillId="0" borderId="0"/>
    <xf numFmtId="0" fontId="3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40" fontId="119" fillId="0" borderId="0" applyBorder="0">
      <alignment horizontal="right"/>
    </xf>
    <xf numFmtId="0" fontId="120" fillId="60" borderId="24" applyNumberFormat="0" applyAlignment="0"/>
    <xf numFmtId="38" fontId="121" fillId="0" borderId="0" applyFill="0" applyBorder="0" applyAlignment="0" applyProtection="0"/>
    <xf numFmtId="167" fontId="23" fillId="0" borderId="0" applyFill="0" applyBorder="0" applyAlignment="0" applyProtection="0"/>
    <xf numFmtId="211" fontId="121" fillId="0" borderId="0" applyFill="0" applyBorder="0" applyAlignment="0" applyProtection="0"/>
    <xf numFmtId="49" fontId="53" fillId="0" borderId="0" applyFill="0" applyBorder="0" applyAlignment="0"/>
    <xf numFmtId="174" fontId="23" fillId="0" borderId="0" applyFill="0" applyBorder="0" applyAlignment="0"/>
    <xf numFmtId="174" fontId="23" fillId="0" borderId="0" applyFill="0" applyBorder="0" applyAlignment="0"/>
    <xf numFmtId="21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18" fontId="69" fillId="0" borderId="0" applyFont="0" applyFill="0" applyBorder="0" applyAlignment="0" applyProtection="0">
      <alignment horizontal="left"/>
    </xf>
    <xf numFmtId="0" fontId="122" fillId="0" borderId="1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21" fillId="0" borderId="8" applyNumberForma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125" fillId="0" borderId="38" applyNumberForma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0" fontId="23" fillId="0" borderId="37" applyNumberFormat="0" applyFont="0" applyFill="0" applyAlignment="0" applyProtection="0"/>
    <xf numFmtId="10" fontId="126" fillId="0" borderId="39" applyNumberFormat="0" applyFont="0" applyFill="0" applyAlignment="0" applyProtection="0"/>
    <xf numFmtId="37" fontId="40" fillId="70" borderId="0" applyNumberFormat="0" applyBorder="0" applyAlignment="0" applyProtection="0"/>
    <xf numFmtId="37" fontId="40" fillId="0" borderId="0"/>
    <xf numFmtId="3" fontId="127" fillId="0" borderId="26" applyProtection="0"/>
    <xf numFmtId="7" fontId="127" fillId="0" borderId="0">
      <alignment horizontal="right"/>
      <protection locked="0"/>
    </xf>
    <xf numFmtId="3" fontId="127" fillId="0" borderId="0">
      <alignment horizontal="right"/>
      <protection locked="0"/>
    </xf>
    <xf numFmtId="3" fontId="128" fillId="0" borderId="0">
      <protection locked="0"/>
    </xf>
    <xf numFmtId="0" fontId="23" fillId="0" borderId="0"/>
    <xf numFmtId="42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>
      <alignment horizontal="left" wrapText="1"/>
    </xf>
    <xf numFmtId="196" fontId="23" fillId="0" borderId="9" applyFont="0" applyFill="0" applyBorder="0" applyAlignment="0" applyProtection="0"/>
    <xf numFmtId="196" fontId="23" fillId="0" borderId="9" applyFont="0" applyFill="0" applyBorder="0" applyAlignment="0" applyProtection="0"/>
    <xf numFmtId="0" fontId="130" fillId="84" borderId="12" applyBorder="0">
      <alignment horizontal="center"/>
    </xf>
    <xf numFmtId="0" fontId="130" fillId="84" borderId="12" applyBorder="0">
      <alignment horizontal="center"/>
    </xf>
    <xf numFmtId="0" fontId="131" fillId="85" borderId="12" applyBorder="0">
      <alignment horizontal="center"/>
    </xf>
    <xf numFmtId="0" fontId="131" fillId="85" borderId="12" applyBorder="0">
      <alignment horizontal="center"/>
    </xf>
    <xf numFmtId="0" fontId="132" fillId="0" borderId="0" applyNumberFormat="0" applyFill="0" applyBorder="0" applyAlignment="0" applyProtection="0">
      <alignment vertical="top"/>
      <protection locked="0"/>
    </xf>
    <xf numFmtId="9" fontId="133" fillId="0" borderId="0" applyFont="0" applyFill="0" applyBorder="0" applyAlignment="0" applyProtection="0"/>
    <xf numFmtId="0" fontId="134" fillId="0" borderId="0"/>
    <xf numFmtId="216" fontId="135" fillId="0" borderId="0" applyFont="0" applyFill="0" applyBorder="0" applyAlignment="0" applyProtection="0"/>
    <xf numFmtId="217" fontId="135" fillId="0" borderId="0" applyFont="0" applyFill="0" applyBorder="0" applyAlignment="0" applyProtection="0"/>
    <xf numFmtId="218" fontId="118" fillId="0" borderId="0" applyFont="0" applyFill="0" applyBorder="0" applyAlignment="0" applyProtection="0"/>
    <xf numFmtId="177" fontId="118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/>
    <xf numFmtId="217" fontId="135" fillId="0" borderId="0" applyFont="0" applyFill="0" applyBorder="0" applyAlignment="0" applyProtection="0">
      <alignment vertical="center"/>
    </xf>
    <xf numFmtId="0" fontId="136" fillId="0" borderId="0">
      <protection locked="0"/>
    </xf>
    <xf numFmtId="0" fontId="135" fillId="0" borderId="0"/>
    <xf numFmtId="219" fontId="137" fillId="0" borderId="0">
      <protection locked="0"/>
    </xf>
    <xf numFmtId="220" fontId="137" fillId="0" borderId="0">
      <protection locked="0"/>
    </xf>
    <xf numFmtId="0" fontId="136" fillId="0" borderId="0"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38" fillId="0" borderId="0"/>
    <xf numFmtId="221" fontId="137" fillId="0" borderId="0">
      <protection locked="0"/>
    </xf>
    <xf numFmtId="222" fontId="137" fillId="0" borderId="0" applyFont="0" applyFill="0" applyBorder="0" applyAlignment="0" applyProtection="0"/>
    <xf numFmtId="223" fontId="137" fillId="0" borderId="0" applyFont="0" applyFill="0" applyBorder="0" applyAlignment="0" applyProtection="0"/>
    <xf numFmtId="4" fontId="136" fillId="0" borderId="0">
      <protection locked="0"/>
    </xf>
    <xf numFmtId="224" fontId="137" fillId="0" borderId="0">
      <protection locked="0"/>
    </xf>
    <xf numFmtId="225" fontId="139" fillId="0" borderId="0">
      <alignment vertical="center"/>
    </xf>
    <xf numFmtId="0" fontId="140" fillId="0" borderId="0">
      <protection locked="0"/>
    </xf>
    <xf numFmtId="0" fontId="140" fillId="0" borderId="0">
      <protection locked="0"/>
    </xf>
    <xf numFmtId="226" fontId="137" fillId="0" borderId="0">
      <protection locked="0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41" fillId="0" borderId="0"/>
    <xf numFmtId="0" fontId="136" fillId="0" borderId="37">
      <protection locked="0"/>
    </xf>
    <xf numFmtId="225" fontId="137" fillId="0" borderId="0" applyFont="0" applyFill="0" applyBorder="0" applyAlignment="0" applyProtection="0"/>
    <xf numFmtId="227" fontId="13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3" fillId="0" borderId="0"/>
    <xf numFmtId="9" fontId="5" fillId="0" borderId="0" applyFont="0" applyFill="0" applyBorder="0" applyAlignment="0" applyProtection="0"/>
    <xf numFmtId="0" fontId="144" fillId="0" borderId="0"/>
    <xf numFmtId="0" fontId="14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9" fontId="23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/>
    </xf>
    <xf numFmtId="0" fontId="24" fillId="0" borderId="12" xfId="0" applyFont="1" applyBorder="1"/>
    <xf numFmtId="228" fontId="24" fillId="0" borderId="12" xfId="1" applyNumberFormat="1" applyFont="1" applyBorder="1" applyAlignment="1">
      <alignment horizontal="center"/>
    </xf>
    <xf numFmtId="0" fontId="25" fillId="0" borderId="12" xfId="0" applyFont="1" applyBorder="1"/>
    <xf numFmtId="228" fontId="25" fillId="0" borderId="12" xfId="1" applyNumberFormat="1" applyFont="1" applyBorder="1" applyAlignment="1">
      <alignment horizontal="center"/>
    </xf>
    <xf numFmtId="0" fontId="25" fillId="0" borderId="0" xfId="0" applyFont="1" applyBorder="1"/>
    <xf numFmtId="228" fontId="24" fillId="86" borderId="12" xfId="1" applyNumberFormat="1" applyFont="1" applyFill="1" applyBorder="1" applyAlignment="1">
      <alignment horizontal="center"/>
    </xf>
    <xf numFmtId="43" fontId="24" fillId="86" borderId="12" xfId="0" applyNumberFormat="1" applyFont="1" applyFill="1" applyBorder="1"/>
    <xf numFmtId="228" fontId="24" fillId="86" borderId="12" xfId="0" applyNumberFormat="1" applyFont="1" applyFill="1" applyBorder="1"/>
    <xf numFmtId="0" fontId="25" fillId="0" borderId="0" xfId="0" applyFont="1" applyFill="1" applyBorder="1"/>
    <xf numFmtId="228" fontId="25" fillId="0" borderId="12" xfId="0" applyNumberFormat="1" applyFont="1" applyBorder="1" applyAlignment="1">
      <alignment horizontal="center"/>
    </xf>
    <xf numFmtId="228" fontId="24" fillId="0" borderId="12" xfId="1" applyNumberFormat="1" applyFont="1" applyFill="1" applyBorder="1" applyAlignment="1">
      <alignment horizontal="center"/>
    </xf>
    <xf numFmtId="228" fontId="24" fillId="0" borderId="12" xfId="0" applyNumberFormat="1" applyFont="1" applyFill="1" applyBorder="1"/>
    <xf numFmtId="228" fontId="25" fillId="0" borderId="0" xfId="1" applyNumberFormat="1" applyFont="1" applyBorder="1" applyAlignment="1">
      <alignment horizontal="center"/>
    </xf>
    <xf numFmtId="0" fontId="4" fillId="0" borderId="0" xfId="6433"/>
    <xf numFmtId="0" fontId="142" fillId="0" borderId="0" xfId="6433" applyFont="1"/>
    <xf numFmtId="0" fontId="142" fillId="0" borderId="0" xfId="6433" applyFont="1" applyBorder="1"/>
    <xf numFmtId="228" fontId="147" fillId="0" borderId="12" xfId="6433" applyNumberFormat="1" applyFont="1" applyBorder="1"/>
    <xf numFmtId="0" fontId="142" fillId="0" borderId="0" xfId="6433" applyFont="1" applyFill="1"/>
    <xf numFmtId="0" fontId="25" fillId="0" borderId="12" xfId="0" applyFont="1" applyFill="1" applyBorder="1" applyAlignment="1">
      <alignment horizontal="center"/>
    </xf>
    <xf numFmtId="0" fontId="21" fillId="0" borderId="0" xfId="6433" applyFont="1"/>
    <xf numFmtId="228" fontId="142" fillId="0" borderId="12" xfId="1" applyNumberFormat="1" applyFont="1" applyBorder="1"/>
    <xf numFmtId="228" fontId="147" fillId="0" borderId="12" xfId="1" applyNumberFormat="1" applyFont="1" applyBorder="1"/>
    <xf numFmtId="228" fontId="147" fillId="0" borderId="12" xfId="6433" applyNumberFormat="1" applyFont="1" applyBorder="1" applyAlignment="1">
      <alignment horizontal="center"/>
    </xf>
    <xf numFmtId="43" fontId="4" fillId="0" borderId="0" xfId="6433" applyNumberFormat="1"/>
    <xf numFmtId="228" fontId="142" fillId="0" borderId="0" xfId="6433" applyNumberFormat="1" applyFont="1"/>
    <xf numFmtId="0" fontId="3" fillId="0" borderId="0" xfId="6433" applyFont="1"/>
    <xf numFmtId="228" fontId="25" fillId="88" borderId="12" xfId="1" applyNumberFormat="1" applyFont="1" applyFill="1" applyBorder="1" applyAlignment="1">
      <alignment horizontal="center"/>
    </xf>
    <xf numFmtId="228" fontId="147" fillId="88" borderId="12" xfId="6433" applyNumberFormat="1" applyFont="1" applyFill="1" applyBorder="1"/>
    <xf numFmtId="228" fontId="25" fillId="88" borderId="12" xfId="0" applyNumberFormat="1" applyFont="1" applyFill="1" applyBorder="1" applyAlignment="1">
      <alignment horizontal="center"/>
    </xf>
    <xf numFmtId="228" fontId="24" fillId="88" borderId="12" xfId="1" applyNumberFormat="1" applyFont="1" applyFill="1" applyBorder="1" applyAlignment="1">
      <alignment horizontal="center"/>
    </xf>
    <xf numFmtId="228" fontId="147" fillId="88" borderId="12" xfId="1" applyNumberFormat="1" applyFont="1" applyFill="1" applyBorder="1"/>
    <xf numFmtId="228" fontId="142" fillId="88" borderId="12" xfId="1" applyNumberFormat="1" applyFont="1" applyFill="1" applyBorder="1"/>
    <xf numFmtId="0" fontId="2" fillId="88" borderId="0" xfId="6433" applyFont="1" applyFill="1"/>
    <xf numFmtId="228" fontId="142" fillId="88" borderId="0" xfId="6433" applyNumberFormat="1" applyFont="1" applyFill="1"/>
    <xf numFmtId="165" fontId="142" fillId="88" borderId="0" xfId="6434" applyNumberFormat="1" applyFont="1" applyFill="1"/>
    <xf numFmtId="165" fontId="142" fillId="88" borderId="0" xfId="6433" applyNumberFormat="1" applyFont="1" applyFill="1"/>
    <xf numFmtId="0" fontId="25" fillId="88" borderId="0" xfId="0" applyFont="1" applyFill="1"/>
    <xf numFmtId="0" fontId="25" fillId="88" borderId="12" xfId="0" applyFont="1" applyFill="1" applyBorder="1" applyAlignment="1">
      <alignment horizontal="center"/>
    </xf>
    <xf numFmtId="0" fontId="21" fillId="88" borderId="0" xfId="6433" applyFont="1" applyFill="1"/>
    <xf numFmtId="0" fontId="25" fillId="88" borderId="0" xfId="0" applyFont="1" applyFill="1" applyAlignment="1">
      <alignment wrapText="1"/>
    </xf>
    <xf numFmtId="228" fontId="142" fillId="88" borderId="10" xfId="6433" applyNumberFormat="1" applyFont="1" applyFill="1" applyBorder="1"/>
    <xf numFmtId="165" fontId="2" fillId="88" borderId="0" xfId="6434" applyNumberFormat="1" applyFont="1" applyFill="1"/>
    <xf numFmtId="0" fontId="4" fillId="0" borderId="0" xfId="6433" applyFill="1"/>
    <xf numFmtId="228" fontId="24" fillId="88" borderId="0" xfId="6433" applyNumberFormat="1" applyFont="1" applyFill="1"/>
    <xf numFmtId="0" fontId="142" fillId="88" borderId="0" xfId="6433" applyFont="1" applyFill="1"/>
    <xf numFmtId="0" fontId="148" fillId="0" borderId="0" xfId="6435" applyFont="1"/>
    <xf numFmtId="0" fontId="149" fillId="0" borderId="0" xfId="6435" applyFont="1"/>
    <xf numFmtId="0" fontId="1" fillId="0" borderId="0" xfId="6435"/>
    <xf numFmtId="3" fontId="148" fillId="0" borderId="0" xfId="6435" applyNumberFormat="1" applyFont="1" applyBorder="1"/>
    <xf numFmtId="3" fontId="148" fillId="0" borderId="10" xfId="6435" applyNumberFormat="1" applyFont="1" applyBorder="1"/>
    <xf numFmtId="3" fontId="148" fillId="0" borderId="39" xfId="6435" applyNumberFormat="1" applyFont="1" applyBorder="1"/>
    <xf numFmtId="0" fontId="146" fillId="87" borderId="0" xfId="6433" applyFont="1" applyFill="1" applyAlignment="1">
      <alignment horizontal="center" vertical="center"/>
    </xf>
    <xf numFmtId="0" fontId="21" fillId="88" borderId="0" xfId="6433" applyFont="1" applyFill="1" applyAlignment="1">
      <alignment horizontal="center"/>
    </xf>
    <xf numFmtId="0" fontId="149" fillId="0" borderId="0" xfId="6435" applyFont="1" applyAlignment="1">
      <alignment horizontal="center"/>
    </xf>
  </cellXfs>
  <cellStyles count="6436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49" xfId="6435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" xfId="6434" builtinId="5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Users\205545\AppData\Local\Microsoft\Windows\Temporary%20Internet%20Files\Content.Outlook\EMN3QTUY\BP%2016%2020\Cost%20Allocation\Model%20Masters\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Hydro\RF%20Tx%201718\BP1618\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Documents%20and%20Settings\210364\Local%20Settings\Temporary%20Internet%20Files\OLK9\Horizontal%20BP%20Supporting%20Files\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REPORTNG\Integration\2001\05-2001\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Documents%20and%20Settings\210364\Local%20Settings\Temporary%20Internet%20Files\OLK9\Horizontal%20BP%20Supporting%20Files\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REPORTNG\Integration\2000\05-2000\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2015-2019(20)%20CF&amp;S\Cost%20Allocation\1)%20Model\2014-19%20Model%20with%20new%20dollars%20(HR,%20Corp%20Rel,%20Cust)\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Aline\IPP\Optimization\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2.9682918538515891E-2</v>
          </cell>
        </row>
      </sheetData>
      <sheetData sheetId="60">
        <row r="45">
          <cell r="C45" t="e">
            <v>#DIV/0!</v>
          </cell>
        </row>
      </sheetData>
      <sheetData sheetId="61">
        <row r="8">
          <cell r="D8">
            <v>83.963999999999999</v>
          </cell>
        </row>
      </sheetData>
      <sheetData sheetId="62">
        <row r="52">
          <cell r="C52">
            <v>0</v>
          </cell>
        </row>
      </sheetData>
      <sheetData sheetId="63">
        <row r="49">
          <cell r="C49">
            <v>3.9266385573223988E-3</v>
          </cell>
        </row>
      </sheetData>
      <sheetData sheetId="64">
        <row r="46">
          <cell r="C46">
            <v>0.22800769185577419</v>
          </cell>
        </row>
      </sheetData>
      <sheetData sheetId="65">
        <row r="46">
          <cell r="C46">
            <v>0.14191931029626625</v>
          </cell>
        </row>
      </sheetData>
      <sheetData sheetId="66"/>
      <sheetData sheetId="67"/>
      <sheetData sheetId="68"/>
      <sheetData sheetId="69"/>
      <sheetData sheetId="70">
        <row r="45">
          <cell r="C45" t="e">
            <v>#REF!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1"/>
  <sheetViews>
    <sheetView view="pageBreakPreview" zoomScale="75" zoomScaleNormal="90" zoomScaleSheetLayoutView="75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D17" sqref="D17"/>
    </sheetView>
  </sheetViews>
  <sheetFormatPr defaultColWidth="8.85546875" defaultRowHeight="15"/>
  <cols>
    <col min="1" max="1" width="1.140625" style="17" customWidth="1"/>
    <col min="2" max="2" width="41" style="17" customWidth="1"/>
    <col min="3" max="3" width="16.28515625" style="18" customWidth="1"/>
    <col min="4" max="4" width="15.7109375" style="18" customWidth="1"/>
    <col min="5" max="5" width="16" style="18" customWidth="1"/>
    <col min="6" max="11" width="14.28515625" style="18" customWidth="1"/>
    <col min="12" max="12" width="2.42578125" style="17" customWidth="1"/>
    <col min="13" max="14" width="8.85546875" style="17"/>
    <col min="15" max="15" width="3.140625" style="17" customWidth="1"/>
    <col min="16" max="16384" width="8.85546875" style="17"/>
  </cols>
  <sheetData>
    <row r="1" spans="2:17" ht="7.9" customHeight="1"/>
    <row r="2" spans="2:17" ht="15.75"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</row>
    <row r="4" spans="2:17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M4" s="56" t="s">
        <v>142</v>
      </c>
      <c r="N4" s="56"/>
      <c r="P4" s="56" t="s">
        <v>157</v>
      </c>
      <c r="Q4" s="56"/>
    </row>
    <row r="5" spans="2:17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7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7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7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7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7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7">
      <c r="B11" s="6" t="s">
        <v>24</v>
      </c>
      <c r="C11" s="30">
        <f>SUM(C5:C10)</f>
        <v>63339829.492992423</v>
      </c>
      <c r="D11" s="30">
        <f t="shared" ref="D11:K11" si="0">SUM(D5:D10)</f>
        <v>64739302.457905315</v>
      </c>
      <c r="E11" s="30">
        <f t="shared" si="0"/>
        <v>60177948.742599241</v>
      </c>
      <c r="F11" s="30">
        <f t="shared" si="0"/>
        <v>73211843.608483374</v>
      </c>
      <c r="G11" s="30">
        <f t="shared" si="0"/>
        <v>68526913.248381078</v>
      </c>
      <c r="H11" s="30">
        <f t="shared" si="0"/>
        <v>65506806.252435029</v>
      </c>
      <c r="I11" s="30">
        <f t="shared" si="0"/>
        <v>74018853.145032212</v>
      </c>
      <c r="J11" s="30">
        <f t="shared" si="0"/>
        <v>78467725.419218704</v>
      </c>
      <c r="K11" s="30">
        <f t="shared" si="0"/>
        <v>77762768.975600019</v>
      </c>
    </row>
    <row r="12" spans="2:17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7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7">
      <c r="B14" s="8"/>
      <c r="C14" s="19"/>
      <c r="D14" s="19"/>
      <c r="E14" s="19"/>
      <c r="F14" s="19"/>
      <c r="G14" s="19"/>
      <c r="H14" s="19"/>
    </row>
    <row r="15" spans="2:17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7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30">
        <f>SUM(C16:C21)</f>
        <v>71327179.682193607</v>
      </c>
      <c r="D22" s="30">
        <f t="shared" ref="D22:K22" si="1">SUM(D16:D21)</f>
        <v>74883030.93588686</v>
      </c>
      <c r="E22" s="30">
        <f t="shared" si="1"/>
        <v>74438302.906419739</v>
      </c>
      <c r="F22" s="30">
        <f t="shared" si="1"/>
        <v>80821877.786898002</v>
      </c>
      <c r="G22" s="30">
        <f t="shared" si="1"/>
        <v>86856697.113935083</v>
      </c>
      <c r="H22" s="30">
        <f t="shared" si="1"/>
        <v>92692386.185084954</v>
      </c>
      <c r="I22" s="30">
        <f t="shared" si="1"/>
        <v>87981411.751628578</v>
      </c>
      <c r="J22" s="30">
        <f t="shared" si="1"/>
        <v>87417703.772657797</v>
      </c>
      <c r="K22" s="30">
        <f t="shared" si="1"/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31">
        <f>+C11+C22+C26</f>
        <v>137756809.76670972</v>
      </c>
      <c r="D28" s="31">
        <f t="shared" ref="D28:K28" si="2">+D11+D22+D26</f>
        <v>142237587.23946813</v>
      </c>
      <c r="E28" s="31">
        <f t="shared" si="2"/>
        <v>144213420.34604916</v>
      </c>
      <c r="F28" s="31">
        <f t="shared" si="2"/>
        <v>163694130.5657959</v>
      </c>
      <c r="G28" s="31">
        <f t="shared" si="2"/>
        <v>168496396.07339671</v>
      </c>
      <c r="H28" s="31">
        <f t="shared" si="2"/>
        <v>181948029.72549793</v>
      </c>
      <c r="I28" s="31">
        <f t="shared" si="2"/>
        <v>186288822.58377352</v>
      </c>
      <c r="J28" s="31">
        <f t="shared" si="2"/>
        <v>190767400.30703756</v>
      </c>
      <c r="K28" s="31">
        <f t="shared" si="2"/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31">
        <f>+H24+H13</f>
        <v>692</v>
      </c>
      <c r="I29" s="31">
        <f>+I24+I13</f>
        <v>693</v>
      </c>
      <c r="J29" s="31">
        <f>+J24+J13</f>
        <v>694</v>
      </c>
      <c r="K29" s="31">
        <f>+K24+K13</f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30">
        <f>SUM(C33:C37)</f>
        <v>115609754.20306331</v>
      </c>
      <c r="D38" s="30">
        <f t="shared" ref="D38:K38" si="3">SUM(D33:D37)</f>
        <v>115225928.3155558</v>
      </c>
      <c r="E38" s="30">
        <f t="shared" si="3"/>
        <v>101818351.27215216</v>
      </c>
      <c r="F38" s="30">
        <f t="shared" si="3"/>
        <v>115798964.10910185</v>
      </c>
      <c r="G38" s="30">
        <f t="shared" si="3"/>
        <v>107598094.7390389</v>
      </c>
      <c r="H38" s="30">
        <f t="shared" si="3"/>
        <v>125143693.36762248</v>
      </c>
      <c r="I38" s="30">
        <f t="shared" si="3"/>
        <v>137707505.84790096</v>
      </c>
      <c r="J38" s="30">
        <f t="shared" si="3"/>
        <v>145101124.50039247</v>
      </c>
      <c r="K38" s="30">
        <f t="shared" si="3"/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30">
        <f t="shared" ref="C48:K48" si="4">SUM(C43:C47)</f>
        <v>130567516.4968268</v>
      </c>
      <c r="D48" s="30">
        <f t="shared" si="4"/>
        <v>133419417.17323188</v>
      </c>
      <c r="E48" s="30">
        <f t="shared" si="4"/>
        <v>127851591.82180069</v>
      </c>
      <c r="F48" s="30">
        <f t="shared" si="4"/>
        <v>120494989.43164536</v>
      </c>
      <c r="G48" s="30">
        <f t="shared" si="4"/>
        <v>126020014.74801387</v>
      </c>
      <c r="H48" s="30">
        <f t="shared" si="4"/>
        <v>153815063.64690399</v>
      </c>
      <c r="I48" s="30">
        <f t="shared" si="4"/>
        <v>145749175.72567126</v>
      </c>
      <c r="J48" s="30">
        <f t="shared" si="4"/>
        <v>145162340.81184238</v>
      </c>
      <c r="K48" s="30">
        <f t="shared" si="4"/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31">
        <f>+C38+C48</f>
        <v>246177270.69989011</v>
      </c>
      <c r="D52" s="31">
        <f t="shared" ref="D52:K52" si="5">+D38+D48</f>
        <v>248645345.48878768</v>
      </c>
      <c r="E52" s="31">
        <f t="shared" si="5"/>
        <v>229669943.09395283</v>
      </c>
      <c r="F52" s="31">
        <f t="shared" si="5"/>
        <v>236293953.54074723</v>
      </c>
      <c r="G52" s="31">
        <f t="shared" si="5"/>
        <v>233618109.48705277</v>
      </c>
      <c r="H52" s="31">
        <f t="shared" si="5"/>
        <v>278958757.01452649</v>
      </c>
      <c r="I52" s="31">
        <f t="shared" si="5"/>
        <v>283456681.57357222</v>
      </c>
      <c r="J52" s="31">
        <f t="shared" si="5"/>
        <v>290263465.31223488</v>
      </c>
      <c r="K52" s="31">
        <f t="shared" si="5"/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31">
        <f>+H50+H40</f>
        <v>1577</v>
      </c>
      <c r="I53" s="31">
        <f>+I50+I40</f>
        <v>1565</v>
      </c>
      <c r="J53" s="31">
        <f>+J50+J40</f>
        <v>1566</v>
      </c>
      <c r="K53" s="31">
        <f>+K50+K40</f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30">
        <f>SUM(C57:C61)</f>
        <v>276393634.99700165</v>
      </c>
      <c r="D62" s="30">
        <f t="shared" ref="D62:K62" si="6">SUM(D57:D61)</f>
        <v>271779845.37412727</v>
      </c>
      <c r="E62" s="30">
        <f t="shared" si="6"/>
        <v>240239690.6832695</v>
      </c>
      <c r="F62" s="30">
        <f t="shared" si="6"/>
        <v>281022824.76429999</v>
      </c>
      <c r="G62" s="30">
        <f t="shared" si="6"/>
        <v>271918710.43455511</v>
      </c>
      <c r="H62" s="30">
        <f t="shared" si="6"/>
        <v>281748946.58379298</v>
      </c>
      <c r="I62" s="30">
        <f t="shared" si="6"/>
        <v>313335001.43870294</v>
      </c>
      <c r="J62" s="30">
        <f t="shared" si="6"/>
        <v>331610392.11203748</v>
      </c>
      <c r="K62" s="30">
        <f t="shared" si="6"/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31">
        <f t="shared" ref="C72:K72" si="7">SUM(C67:C71)</f>
        <v>317446649.90593946</v>
      </c>
      <c r="D72" s="31">
        <f t="shared" si="7"/>
        <v>317825115.09177506</v>
      </c>
      <c r="E72" s="31">
        <f t="shared" si="7"/>
        <v>321022520.47634637</v>
      </c>
      <c r="F72" s="30">
        <f t="shared" si="7"/>
        <v>282589752.29128885</v>
      </c>
      <c r="G72" s="30">
        <f t="shared" si="7"/>
        <v>301369912.90608543</v>
      </c>
      <c r="H72" s="30">
        <f t="shared" si="7"/>
        <v>327998798.30482978</v>
      </c>
      <c r="I72" s="30">
        <f t="shared" si="7"/>
        <v>318598455.96780431</v>
      </c>
      <c r="J72" s="30">
        <f t="shared" si="7"/>
        <v>320382886.60501522</v>
      </c>
      <c r="K72" s="30">
        <f t="shared" si="7"/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31">
        <f>+C62+C72</f>
        <v>593840284.90294111</v>
      </c>
      <c r="D76" s="31">
        <f t="shared" ref="D76:K76" si="8">+D62+D72</f>
        <v>589604960.46590233</v>
      </c>
      <c r="E76" s="31">
        <f t="shared" si="8"/>
        <v>561262211.15961587</v>
      </c>
      <c r="F76" s="31">
        <f t="shared" si="8"/>
        <v>563612577.05558884</v>
      </c>
      <c r="G76" s="31">
        <f t="shared" si="8"/>
        <v>573288623.34064054</v>
      </c>
      <c r="H76" s="31">
        <f t="shared" si="8"/>
        <v>609747744.88862276</v>
      </c>
      <c r="I76" s="31">
        <f t="shared" si="8"/>
        <v>631933457.40650725</v>
      </c>
      <c r="J76" s="31">
        <f t="shared" si="8"/>
        <v>651993278.7170527</v>
      </c>
      <c r="K76" s="31">
        <f t="shared" si="8"/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30">
        <f>SUM(C81:C87)</f>
        <v>149715971.30692738</v>
      </c>
      <c r="D88" s="30">
        <f t="shared" ref="D88:K88" si="9">SUM(D81:D87)</f>
        <v>140191954.10708535</v>
      </c>
      <c r="E88" s="30">
        <f t="shared" si="9"/>
        <v>149887362.33629769</v>
      </c>
      <c r="F88" s="30">
        <f t="shared" si="9"/>
        <v>147819844.96437678</v>
      </c>
      <c r="G88" s="30">
        <f t="shared" si="9"/>
        <v>161556563.59082842</v>
      </c>
      <c r="H88" s="30">
        <f t="shared" si="9"/>
        <v>160680790.94538718</v>
      </c>
      <c r="I88" s="30">
        <f t="shared" si="9"/>
        <v>160850913.18503511</v>
      </c>
      <c r="J88" s="30">
        <f t="shared" si="9"/>
        <v>158834670.27322561</v>
      </c>
      <c r="K88" s="30">
        <f t="shared" si="9"/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7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7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7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7">
      <c r="B100" s="6" t="s">
        <v>29</v>
      </c>
      <c r="C100" s="30">
        <f>SUM(C93:C99)</f>
        <v>107800840.18391655</v>
      </c>
      <c r="D100" s="30">
        <f t="shared" ref="D100:K100" si="10">SUM(D93:D99)</f>
        <v>97862319.957924619</v>
      </c>
      <c r="E100" s="30">
        <f t="shared" si="10"/>
        <v>110671416.6919248</v>
      </c>
      <c r="F100" s="30">
        <f t="shared" si="10"/>
        <v>95653937.476462126</v>
      </c>
      <c r="G100" s="30">
        <f t="shared" si="10"/>
        <v>105075217.15967575</v>
      </c>
      <c r="H100" s="30">
        <f t="shared" si="10"/>
        <v>121799046.83428173</v>
      </c>
      <c r="I100" s="30">
        <f t="shared" si="10"/>
        <v>118269640.40932502</v>
      </c>
      <c r="J100" s="30">
        <f t="shared" si="10"/>
        <v>125754095.95060183</v>
      </c>
      <c r="K100" s="30">
        <f t="shared" si="10"/>
        <v>129076008.63213064</v>
      </c>
    </row>
    <row r="102" spans="2:17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7">
      <c r="B103" s="8"/>
      <c r="C103" s="19"/>
      <c r="D103" s="19"/>
      <c r="E103" s="19"/>
      <c r="F103" s="19"/>
      <c r="G103" s="19"/>
      <c r="H103" s="19"/>
    </row>
    <row r="104" spans="2:17">
      <c r="B104" s="6" t="s">
        <v>13</v>
      </c>
      <c r="C104" s="31">
        <f>+C88+C100</f>
        <v>257516811.49084395</v>
      </c>
      <c r="D104" s="31">
        <f t="shared" ref="D104:K104" si="11">+D88+D100</f>
        <v>238054274.06500995</v>
      </c>
      <c r="E104" s="31">
        <f t="shared" si="11"/>
        <v>260558779.0282225</v>
      </c>
      <c r="F104" s="31">
        <f t="shared" si="11"/>
        <v>243473782.4408389</v>
      </c>
      <c r="G104" s="31">
        <f t="shared" si="11"/>
        <v>266631780.75050417</v>
      </c>
      <c r="H104" s="31">
        <f t="shared" si="11"/>
        <v>282479837.77966893</v>
      </c>
      <c r="I104" s="31">
        <f t="shared" si="11"/>
        <v>279120553.59436011</v>
      </c>
      <c r="J104" s="31">
        <f t="shared" si="11"/>
        <v>284588766.22382742</v>
      </c>
      <c r="K104" s="31">
        <f t="shared" si="11"/>
        <v>286316567.56227303</v>
      </c>
    </row>
    <row r="105" spans="2:17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31">
        <f>+H102+H90</f>
        <v>3208</v>
      </c>
      <c r="I105" s="31">
        <f>+I102+I90</f>
        <v>3098</v>
      </c>
      <c r="J105" s="31">
        <f>+J102+J90</f>
        <v>3099</v>
      </c>
      <c r="K105" s="31">
        <f>+K102+K90</f>
        <v>3054</v>
      </c>
    </row>
    <row r="107" spans="2:17">
      <c r="M107" s="56" t="s">
        <v>142</v>
      </c>
      <c r="N107" s="56"/>
      <c r="P107" s="56" t="s">
        <v>157</v>
      </c>
      <c r="Q107" s="56"/>
    </row>
    <row r="108" spans="2:17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7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7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7">
      <c r="B111" s="2" t="s">
        <v>19</v>
      </c>
      <c r="C111" s="32">
        <f>SUM(C109:C110)</f>
        <v>605059189.99998474</v>
      </c>
      <c r="D111" s="32">
        <f t="shared" ref="D111:K111" si="12">SUM(D109:D110)</f>
        <v>591937030.25467372</v>
      </c>
      <c r="E111" s="32">
        <f t="shared" si="12"/>
        <v>552123353.03431869</v>
      </c>
      <c r="F111" s="32">
        <f t="shared" si="12"/>
        <v>617853477.446262</v>
      </c>
      <c r="G111" s="32">
        <f t="shared" si="12"/>
        <v>609600282.01280355</v>
      </c>
      <c r="H111" s="32">
        <f t="shared" si="12"/>
        <v>633080237.14923763</v>
      </c>
      <c r="I111" s="32">
        <f t="shared" si="12"/>
        <v>685912273.6166712</v>
      </c>
      <c r="J111" s="32">
        <f t="shared" si="12"/>
        <v>714013912.30487418</v>
      </c>
      <c r="K111" s="32">
        <f t="shared" si="12"/>
        <v>713037600.47427428</v>
      </c>
      <c r="M111" s="45">
        <f>+(K111-G111)/G111</f>
        <v>0.16968056202326071</v>
      </c>
      <c r="N111" s="45">
        <f>+M111/4</f>
        <v>4.2420140505815176E-2</v>
      </c>
      <c r="O111" s="46"/>
      <c r="P111" s="45">
        <f>+(I111-G111)/G111</f>
        <v>0.12518365534854667</v>
      </c>
      <c r="Q111" s="45">
        <f>+P111/2</f>
        <v>6.2591827674273334E-2</v>
      </c>
    </row>
    <row r="113" spans="2:17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7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7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7">
      <c r="B116" s="2" t="s">
        <v>32</v>
      </c>
      <c r="C116" s="32">
        <f>SUM(C114:C115)</f>
        <v>627142186.26887643</v>
      </c>
      <c r="D116" s="32">
        <f t="shared" ref="D116:K116" si="13">SUM(D114:D115)</f>
        <v>623989883.15881848</v>
      </c>
      <c r="E116" s="32">
        <f t="shared" si="13"/>
        <v>633983831.89649165</v>
      </c>
      <c r="F116" s="32">
        <f t="shared" si="13"/>
        <v>579560556.98629427</v>
      </c>
      <c r="G116" s="32">
        <f t="shared" si="13"/>
        <v>619321841.92771018</v>
      </c>
      <c r="H116" s="32">
        <f t="shared" si="13"/>
        <v>696305294.97110033</v>
      </c>
      <c r="I116" s="32">
        <f t="shared" si="13"/>
        <v>670598683.85442913</v>
      </c>
      <c r="J116" s="32">
        <f t="shared" si="13"/>
        <v>678717027.14011717</v>
      </c>
      <c r="K116" s="32">
        <f t="shared" si="13"/>
        <v>710781454.21308625</v>
      </c>
      <c r="M116" s="45">
        <f>+(K116-G116)/G116</f>
        <v>0.14767703331873061</v>
      </c>
      <c r="N116" s="45">
        <f>+M116/4</f>
        <v>3.6919258329682653E-2</v>
      </c>
      <c r="P116" s="45">
        <f>+(I116-G116)/G116</f>
        <v>8.2795145359501457E-2</v>
      </c>
      <c r="Q116" s="45">
        <f>+P116/2</f>
        <v>4.1397572679750728E-2</v>
      </c>
    </row>
    <row r="117" spans="2:17">
      <c r="P117" s="46"/>
      <c r="Q117" s="46"/>
    </row>
    <row r="118" spans="2:17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P118" s="46"/>
      <c r="Q118" s="46"/>
    </row>
    <row r="119" spans="2:17">
      <c r="B119" s="2" t="s">
        <v>33</v>
      </c>
      <c r="C119" s="33">
        <f>+C109+C114</f>
        <v>716949606.8923285</v>
      </c>
      <c r="D119" s="33">
        <f t="shared" ref="D119:K119" si="14">+D109+D114</f>
        <v>721293813.49925256</v>
      </c>
      <c r="E119" s="33">
        <f t="shared" si="14"/>
        <v>719115825.59920943</v>
      </c>
      <c r="F119" s="33">
        <f t="shared" si="14"/>
        <v>680011828.36525941</v>
      </c>
      <c r="G119" s="33">
        <f t="shared" si="14"/>
        <v>728522626.50112391</v>
      </c>
      <c r="H119" s="33">
        <f t="shared" si="14"/>
        <v>856586787.5398252</v>
      </c>
      <c r="I119" s="33">
        <f t="shared" si="14"/>
        <v>884724480.15730834</v>
      </c>
      <c r="J119" s="33">
        <f t="shared" si="14"/>
        <v>933337342.51027107</v>
      </c>
      <c r="K119" s="33">
        <f t="shared" si="14"/>
        <v>975361333.03503275</v>
      </c>
      <c r="P119" s="46"/>
      <c r="Q119" s="46"/>
    </row>
    <row r="120" spans="2:17">
      <c r="B120" s="12" t="s">
        <v>34</v>
      </c>
      <c r="C120" s="33">
        <f>+C110+C115</f>
        <v>515251769.37653273</v>
      </c>
      <c r="D120" s="33">
        <f t="shared" ref="D120:K120" si="15">+D110+D115</f>
        <v>494633099.91423959</v>
      </c>
      <c r="E120" s="33">
        <f t="shared" si="15"/>
        <v>466991359.3316009</v>
      </c>
      <c r="F120" s="33">
        <f t="shared" si="15"/>
        <v>517402206.06729692</v>
      </c>
      <c r="G120" s="33">
        <f t="shared" si="15"/>
        <v>500399497.43938977</v>
      </c>
      <c r="H120" s="33">
        <f t="shared" si="15"/>
        <v>472798744.58051282</v>
      </c>
      <c r="I120" s="33">
        <f t="shared" si="15"/>
        <v>471786477.31379193</v>
      </c>
      <c r="J120" s="33">
        <f t="shared" si="15"/>
        <v>459393596.93472022</v>
      </c>
      <c r="K120" s="33">
        <f t="shared" si="15"/>
        <v>448457721.65232784</v>
      </c>
      <c r="P120" s="46"/>
      <c r="Q120" s="46"/>
    </row>
    <row r="121" spans="2:17">
      <c r="B121" s="12" t="s">
        <v>61</v>
      </c>
      <c r="C121" s="33">
        <f>+C26</f>
        <v>3089800.5915236869</v>
      </c>
      <c r="D121" s="33">
        <f t="shared" ref="D121:K121" si="16">+D26</f>
        <v>2615253.8456759541</v>
      </c>
      <c r="E121" s="33">
        <f t="shared" si="16"/>
        <v>9597168.6970301885</v>
      </c>
      <c r="F121" s="33">
        <f t="shared" si="16"/>
        <v>9660409.1704144944</v>
      </c>
      <c r="G121" s="33">
        <f t="shared" si="16"/>
        <v>13112785.711080542</v>
      </c>
      <c r="H121" s="33">
        <f t="shared" si="16"/>
        <v>23748837.287977971</v>
      </c>
      <c r="I121" s="33">
        <f t="shared" si="16"/>
        <v>24288557.687112719</v>
      </c>
      <c r="J121" s="33">
        <f t="shared" si="16"/>
        <v>24881971.115161065</v>
      </c>
      <c r="K121" s="33">
        <f t="shared" si="16"/>
        <v>25490501.867899016</v>
      </c>
      <c r="P121" s="46"/>
      <c r="Q121" s="46"/>
    </row>
    <row r="122" spans="2:17">
      <c r="B122" s="2" t="s">
        <v>35</v>
      </c>
      <c r="C122" s="32">
        <f>SUM(C119:C121)</f>
        <v>1235291176.8603849</v>
      </c>
      <c r="D122" s="32">
        <f t="shared" ref="D122:K122" si="17">SUM(D119:D121)</f>
        <v>1218542167.2591681</v>
      </c>
      <c r="E122" s="32">
        <f t="shared" si="17"/>
        <v>1195704353.6278408</v>
      </c>
      <c r="F122" s="32">
        <f t="shared" si="17"/>
        <v>1207074443.6029708</v>
      </c>
      <c r="G122" s="32">
        <f t="shared" si="17"/>
        <v>1242034909.6515942</v>
      </c>
      <c r="H122" s="32">
        <f t="shared" si="17"/>
        <v>1353134369.4083159</v>
      </c>
      <c r="I122" s="32">
        <f t="shared" si="17"/>
        <v>1380799515.1582131</v>
      </c>
      <c r="J122" s="32">
        <f t="shared" si="17"/>
        <v>1417612910.5601525</v>
      </c>
      <c r="K122" s="32">
        <f t="shared" si="17"/>
        <v>1449309556.5552595</v>
      </c>
      <c r="M122" s="45">
        <f>+(K122-G122)/G122</f>
        <v>0.16688310875401108</v>
      </c>
      <c r="N122" s="45">
        <f>+M122/4</f>
        <v>4.172077718850277E-2</v>
      </c>
      <c r="P122" s="45">
        <f>+(I122-G122)/G122</f>
        <v>0.11172359522933549</v>
      </c>
      <c r="Q122" s="45">
        <f>+P122/2</f>
        <v>5.5861797614667745E-2</v>
      </c>
    </row>
    <row r="124" spans="2:17" ht="15" hidden="1" customHeight="1"/>
    <row r="125" spans="2:17" ht="15" hidden="1" customHeight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</row>
    <row r="126" spans="2:17" ht="15" hidden="1" customHeight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7" ht="15" hidden="1" customHeight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7" ht="15" hidden="1" customHeight="1">
      <c r="C128" s="21"/>
      <c r="D128" s="21"/>
      <c r="E128" s="21"/>
      <c r="F128" s="21"/>
      <c r="G128" s="21"/>
    </row>
    <row r="129" spans="2:17" ht="15" hidden="1" customHeight="1">
      <c r="B129" s="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3">
        <v>2019</v>
      </c>
      <c r="I129" s="3">
        <v>2020</v>
      </c>
      <c r="J129" s="3">
        <v>2021</v>
      </c>
      <c r="K129" s="3">
        <v>2022</v>
      </c>
    </row>
    <row r="130" spans="2:17" ht="15" hidden="1" customHeight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7" ht="15" hidden="1" customHeight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7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7" ht="15" hidden="1" customHeight="1">
      <c r="B133" s="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7" ht="15" hidden="1" customHeight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7" ht="15" hidden="1" customHeight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7" ht="15" hidden="1" customHeight="1"/>
    <row r="138" spans="2:17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7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35">
        <f>+H29</f>
        <v>692</v>
      </c>
      <c r="I139" s="35">
        <f>+I29</f>
        <v>693</v>
      </c>
      <c r="J139" s="35">
        <f>+J29</f>
        <v>694</v>
      </c>
      <c r="K139" s="35">
        <f>+K29</f>
        <v>694</v>
      </c>
    </row>
    <row r="140" spans="2:17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35">
        <f>+H53</f>
        <v>1577</v>
      </c>
      <c r="I140" s="35">
        <f>+I53</f>
        <v>1565</v>
      </c>
      <c r="J140" s="35">
        <f>+J53</f>
        <v>1566</v>
      </c>
      <c r="K140" s="35">
        <f>+K53</f>
        <v>1560</v>
      </c>
    </row>
    <row r="141" spans="2:17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35">
        <f>+H77</f>
        <v>3739</v>
      </c>
      <c r="I141" s="35">
        <f>+I77</f>
        <v>3790</v>
      </c>
      <c r="J141" s="35">
        <f>+J77</f>
        <v>3824</v>
      </c>
      <c r="K141" s="35">
        <f>+K77</f>
        <v>3852</v>
      </c>
    </row>
    <row r="142" spans="2:17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35">
        <f>+H105</f>
        <v>3208</v>
      </c>
      <c r="I142" s="35">
        <f>+I105</f>
        <v>3098</v>
      </c>
      <c r="J142" s="35">
        <f>+J105</f>
        <v>3099</v>
      </c>
      <c r="K142" s="35">
        <f>+K105</f>
        <v>3054</v>
      </c>
    </row>
    <row r="143" spans="2:17">
      <c r="B143" s="23" t="s">
        <v>11</v>
      </c>
      <c r="C143" s="34">
        <f>SUM(C139:C142)</f>
        <v>8308</v>
      </c>
      <c r="D143" s="34">
        <f t="shared" ref="D143:K143" si="18">SUM(D139:D142)</f>
        <v>8077</v>
      </c>
      <c r="E143" s="34">
        <f t="shared" si="18"/>
        <v>8364</v>
      </c>
      <c r="F143" s="34">
        <f t="shared" si="18"/>
        <v>8146</v>
      </c>
      <c r="G143" s="34">
        <f t="shared" si="18"/>
        <v>8429</v>
      </c>
      <c r="H143" s="34">
        <f t="shared" si="18"/>
        <v>9216</v>
      </c>
      <c r="I143" s="34">
        <f t="shared" si="18"/>
        <v>9146</v>
      </c>
      <c r="J143" s="34">
        <f t="shared" si="18"/>
        <v>9183</v>
      </c>
      <c r="K143" s="34">
        <f t="shared" si="18"/>
        <v>9160</v>
      </c>
      <c r="M143" s="45">
        <f>+(K143-G143)/G143</f>
        <v>8.6724403843872339E-2</v>
      </c>
      <c r="N143" s="45">
        <f>+M143/4</f>
        <v>2.1681100960968085E-2</v>
      </c>
      <c r="P143" s="45">
        <f>+(I143-G143)/G143</f>
        <v>8.5063471348914468E-2</v>
      </c>
      <c r="Q143" s="45">
        <f>+P143/2</f>
        <v>4.2531735674457234E-2</v>
      </c>
    </row>
    <row r="145" spans="2:17">
      <c r="G145" s="28"/>
      <c r="H145" s="28"/>
      <c r="I145" s="28"/>
      <c r="J145" s="28"/>
      <c r="K145" s="28"/>
    </row>
    <row r="146" spans="2:17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7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7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49" spans="2:17">
      <c r="B149" s="36" t="s">
        <v>11</v>
      </c>
      <c r="C149" s="37">
        <f>+C147+C148</f>
        <v>137000000</v>
      </c>
      <c r="D149" s="37">
        <f t="shared" ref="D149:K149" si="19">+D147+D148</f>
        <v>128900000</v>
      </c>
      <c r="E149" s="37">
        <f t="shared" si="19"/>
        <v>107000000</v>
      </c>
      <c r="F149" s="37">
        <f t="shared" si="19"/>
        <v>102200000</v>
      </c>
      <c r="G149" s="37">
        <f t="shared" si="19"/>
        <v>91300000</v>
      </c>
      <c r="H149" s="37">
        <f t="shared" si="19"/>
        <v>84000000</v>
      </c>
      <c r="I149" s="37">
        <f t="shared" si="19"/>
        <v>93000000</v>
      </c>
      <c r="J149" s="37">
        <f t="shared" si="19"/>
        <v>98000000</v>
      </c>
      <c r="K149" s="37">
        <f t="shared" si="19"/>
        <v>98000000</v>
      </c>
      <c r="M149" s="45">
        <f>+(K149-G149)/G149</f>
        <v>7.3384446878422785E-2</v>
      </c>
      <c r="N149" s="45">
        <f>+M149/4</f>
        <v>1.8346111719605696E-2</v>
      </c>
      <c r="P149" s="45">
        <f>+(I149-G149)/G149</f>
        <v>1.8619934282584884E-2</v>
      </c>
      <c r="Q149" s="45">
        <f>+P149/2</f>
        <v>9.3099671412924419E-3</v>
      </c>
    </row>
    <row r="150" spans="2:17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  <c r="M150" s="46"/>
      <c r="N150" s="46"/>
    </row>
    <row r="151" spans="2:17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  <c r="M151" s="46"/>
      <c r="N151" s="46"/>
    </row>
    <row r="152" spans="2:17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  <c r="M152" s="46"/>
      <c r="N152" s="46"/>
    </row>
    <row r="153" spans="2:17">
      <c r="B153" s="36" t="s">
        <v>11</v>
      </c>
      <c r="C153" s="37">
        <f>+C151+C152</f>
        <v>159500000</v>
      </c>
      <c r="D153" s="37">
        <f t="shared" ref="D153:K153" si="20">+D151+D152</f>
        <v>159500000</v>
      </c>
      <c r="E153" s="37">
        <f t="shared" si="20"/>
        <v>116900000</v>
      </c>
      <c r="F153" s="37">
        <f t="shared" si="20"/>
        <v>107800000</v>
      </c>
      <c r="G153" s="37">
        <f t="shared" si="20"/>
        <v>95200000</v>
      </c>
      <c r="H153" s="37">
        <f t="shared" si="20"/>
        <v>89000000</v>
      </c>
      <c r="I153" s="37">
        <f t="shared" si="20"/>
        <v>88000000</v>
      </c>
      <c r="J153" s="37">
        <f t="shared" si="20"/>
        <v>86000000</v>
      </c>
      <c r="K153" s="37">
        <f t="shared" si="20"/>
        <v>90000000</v>
      </c>
      <c r="M153" s="45">
        <f>+(K153-G153)/G153</f>
        <v>-5.4621848739495799E-2</v>
      </c>
      <c r="N153" s="45">
        <f>+M153/4</f>
        <v>-1.365546218487395E-2</v>
      </c>
      <c r="P153" s="45">
        <f>+(I153-G153)/G153</f>
        <v>-7.5630252100840331E-2</v>
      </c>
      <c r="Q153" s="45">
        <f>+P153/2</f>
        <v>-3.7815126050420166E-2</v>
      </c>
    </row>
    <row r="155" spans="2:17">
      <c r="B155" s="42" t="s">
        <v>145</v>
      </c>
      <c r="C155" s="37">
        <f>+C149+C153</f>
        <v>296500000</v>
      </c>
      <c r="D155" s="37">
        <f t="shared" ref="D155:K155" si="21">+D149+D153</f>
        <v>288400000</v>
      </c>
      <c r="E155" s="37">
        <f t="shared" si="21"/>
        <v>223900000</v>
      </c>
      <c r="F155" s="37">
        <f t="shared" si="21"/>
        <v>210000000</v>
      </c>
      <c r="G155" s="37">
        <f t="shared" si="21"/>
        <v>186500000</v>
      </c>
      <c r="H155" s="37">
        <f t="shared" si="21"/>
        <v>173000000</v>
      </c>
      <c r="I155" s="37">
        <f t="shared" si="21"/>
        <v>181000000</v>
      </c>
      <c r="J155" s="37">
        <f t="shared" si="21"/>
        <v>184000000</v>
      </c>
      <c r="K155" s="37">
        <f t="shared" si="21"/>
        <v>188000000</v>
      </c>
    </row>
    <row r="156" spans="2:17">
      <c r="B156" s="36" t="s">
        <v>124</v>
      </c>
      <c r="C156" s="38">
        <f>+C149/C155</f>
        <v>0.46205733558178752</v>
      </c>
      <c r="D156" s="38">
        <f t="shared" ref="D156:K156" si="22">+D149/D155</f>
        <v>0.44694868238557561</v>
      </c>
      <c r="E156" s="38">
        <f t="shared" si="22"/>
        <v>0.47789191603394371</v>
      </c>
      <c r="F156" s="38">
        <f t="shared" si="22"/>
        <v>0.48666666666666669</v>
      </c>
      <c r="G156" s="38">
        <f t="shared" si="22"/>
        <v>0.48954423592493296</v>
      </c>
      <c r="H156" s="38">
        <f t="shared" si="22"/>
        <v>0.48554913294797686</v>
      </c>
      <c r="I156" s="38">
        <f t="shared" si="22"/>
        <v>0.51381215469613262</v>
      </c>
      <c r="J156" s="38">
        <f t="shared" si="22"/>
        <v>0.53260869565217395</v>
      </c>
      <c r="K156" s="38">
        <f t="shared" si="22"/>
        <v>0.52127659574468088</v>
      </c>
    </row>
    <row r="157" spans="2:17">
      <c r="B157" s="36" t="s">
        <v>125</v>
      </c>
      <c r="C157" s="38">
        <f>+C153/C155</f>
        <v>0.53794266441821248</v>
      </c>
      <c r="D157" s="38">
        <f t="shared" ref="D157:K157" si="23">+D153/D155</f>
        <v>0.55305131761442439</v>
      </c>
      <c r="E157" s="38">
        <f t="shared" si="23"/>
        <v>0.52210808396605624</v>
      </c>
      <c r="F157" s="38">
        <f t="shared" si="23"/>
        <v>0.51333333333333331</v>
      </c>
      <c r="G157" s="38">
        <f t="shared" si="23"/>
        <v>0.51045576407506699</v>
      </c>
      <c r="H157" s="38">
        <f t="shared" si="23"/>
        <v>0.51445086705202314</v>
      </c>
      <c r="I157" s="38">
        <f t="shared" si="23"/>
        <v>0.48618784530386738</v>
      </c>
      <c r="J157" s="38">
        <f t="shared" si="23"/>
        <v>0.46739130434782611</v>
      </c>
      <c r="K157" s="38">
        <f t="shared" si="23"/>
        <v>0.47872340425531917</v>
      </c>
    </row>
    <row r="158" spans="2:17">
      <c r="C158" s="39">
        <f>+C156+C157</f>
        <v>1</v>
      </c>
      <c r="D158" s="39">
        <f t="shared" ref="D158:K158" si="24">+D156+D157</f>
        <v>1</v>
      </c>
      <c r="E158" s="39">
        <f t="shared" si="24"/>
        <v>1</v>
      </c>
      <c r="F158" s="39">
        <f t="shared" si="24"/>
        <v>1</v>
      </c>
      <c r="G158" s="39">
        <f t="shared" si="24"/>
        <v>1</v>
      </c>
      <c r="H158" s="39">
        <f t="shared" si="24"/>
        <v>1</v>
      </c>
      <c r="I158" s="39">
        <f t="shared" si="24"/>
        <v>1</v>
      </c>
      <c r="J158" s="39">
        <f t="shared" si="24"/>
        <v>1</v>
      </c>
      <c r="K158" s="39">
        <f t="shared" si="24"/>
        <v>1</v>
      </c>
    </row>
    <row r="161" spans="2:17">
      <c r="B161" s="40" t="s">
        <v>126</v>
      </c>
      <c r="C161" s="41">
        <v>2014</v>
      </c>
      <c r="D161" s="41">
        <v>2015</v>
      </c>
      <c r="E161" s="41">
        <v>2016</v>
      </c>
      <c r="F161" s="41">
        <v>2017</v>
      </c>
      <c r="G161" s="41">
        <v>2018</v>
      </c>
      <c r="H161" s="41">
        <v>2019</v>
      </c>
      <c r="I161" s="41">
        <v>2020</v>
      </c>
      <c r="J161" s="41">
        <v>2021</v>
      </c>
      <c r="K161" s="41">
        <v>2022</v>
      </c>
    </row>
    <row r="162" spans="2:17">
      <c r="B162" s="36" t="s">
        <v>127</v>
      </c>
      <c r="C162" s="35">
        <v>285</v>
      </c>
      <c r="D162" s="35">
        <v>277</v>
      </c>
      <c r="E162" s="35">
        <v>275</v>
      </c>
      <c r="F162" s="35">
        <v>308</v>
      </c>
      <c r="G162" s="35">
        <v>290</v>
      </c>
      <c r="H162" s="35">
        <f>+H13</f>
        <v>306.78465457346169</v>
      </c>
      <c r="I162" s="35">
        <f t="shared" ref="I162:K162" si="25">+I13</f>
        <v>334.13078008390482</v>
      </c>
      <c r="J162" s="35">
        <f t="shared" si="25"/>
        <v>344.79772085801312</v>
      </c>
      <c r="K162" s="35">
        <f t="shared" si="25"/>
        <v>335.54297937800965</v>
      </c>
    </row>
    <row r="163" spans="2:17">
      <c r="B163" s="36" t="s">
        <v>56</v>
      </c>
      <c r="C163" s="35">
        <v>608</v>
      </c>
      <c r="D163" s="35">
        <v>595</v>
      </c>
      <c r="E163" s="35">
        <v>569</v>
      </c>
      <c r="F163" s="35">
        <v>627</v>
      </c>
      <c r="G163" s="35">
        <v>607</v>
      </c>
      <c r="H163" s="35">
        <f>+H40</f>
        <v>699.13208130397277</v>
      </c>
      <c r="I163" s="35">
        <f t="shared" ref="I163:K163" si="26">+I40</f>
        <v>754.56662457620644</v>
      </c>
      <c r="J163" s="35">
        <f t="shared" si="26"/>
        <v>778.03059202254838</v>
      </c>
      <c r="K163" s="35">
        <f t="shared" si="26"/>
        <v>754.24646661339341</v>
      </c>
    </row>
    <row r="164" spans="2:17">
      <c r="B164" s="36" t="s">
        <v>55</v>
      </c>
      <c r="C164" s="35">
        <v>1574</v>
      </c>
      <c r="D164" s="35">
        <v>1558</v>
      </c>
      <c r="E164" s="35">
        <v>1523</v>
      </c>
      <c r="F164" s="35">
        <v>1645</v>
      </c>
      <c r="G164" s="35">
        <v>1602</v>
      </c>
      <c r="H164" s="35">
        <f>+H64</f>
        <v>1657.6124616331986</v>
      </c>
      <c r="I164" s="35">
        <f t="shared" ref="I164:K164" si="27">+I64</f>
        <v>1827.3530397085128</v>
      </c>
      <c r="J164" s="35">
        <f t="shared" si="27"/>
        <v>1899.8652515288793</v>
      </c>
      <c r="K164" s="35">
        <f t="shared" si="27"/>
        <v>1862.4085829453791</v>
      </c>
    </row>
    <row r="165" spans="2:17">
      <c r="B165" s="36" t="s">
        <v>58</v>
      </c>
      <c r="C165" s="35">
        <v>1836</v>
      </c>
      <c r="D165" s="35">
        <v>1711</v>
      </c>
      <c r="E165" s="35">
        <v>1860</v>
      </c>
      <c r="F165" s="35">
        <v>1724</v>
      </c>
      <c r="G165" s="35">
        <v>1748</v>
      </c>
      <c r="H165" s="35">
        <f>+H90</f>
        <v>1810.8780487864606</v>
      </c>
      <c r="I165" s="35">
        <f t="shared" ref="I165:K165" si="28">+I90</f>
        <v>1775.2011662419893</v>
      </c>
      <c r="J165" s="35">
        <f t="shared" si="28"/>
        <v>1715.4648187479938</v>
      </c>
      <c r="K165" s="35">
        <f t="shared" si="28"/>
        <v>1660.8450392868594</v>
      </c>
    </row>
    <row r="166" spans="2:17">
      <c r="B166" s="42" t="s">
        <v>11</v>
      </c>
      <c r="C166" s="34">
        <f>SUM(C162:C165)</f>
        <v>4303</v>
      </c>
      <c r="D166" s="34">
        <f t="shared" ref="D166:K166" si="29">SUM(D162:D165)</f>
        <v>4141</v>
      </c>
      <c r="E166" s="34">
        <f t="shared" si="29"/>
        <v>4227</v>
      </c>
      <c r="F166" s="34">
        <f t="shared" si="29"/>
        <v>4304</v>
      </c>
      <c r="G166" s="34">
        <f t="shared" si="29"/>
        <v>4247</v>
      </c>
      <c r="H166" s="34">
        <f t="shared" si="29"/>
        <v>4474.4072462970935</v>
      </c>
      <c r="I166" s="34">
        <f t="shared" si="29"/>
        <v>4691.2516106106132</v>
      </c>
      <c r="J166" s="34">
        <f t="shared" si="29"/>
        <v>4738.1583831574353</v>
      </c>
      <c r="K166" s="34">
        <f t="shared" si="29"/>
        <v>4613.043068223642</v>
      </c>
      <c r="M166" s="45">
        <f>+(K166-G166)/G166</f>
        <v>8.6188619784234033E-2</v>
      </c>
      <c r="N166" s="45">
        <f>+M166/4</f>
        <v>2.1547154946058508E-2</v>
      </c>
      <c r="P166" s="45">
        <f>+(I166-G166)/G166</f>
        <v>0.10460362858738242</v>
      </c>
      <c r="Q166" s="45">
        <f>+P166/2</f>
        <v>5.2301814293691212E-2</v>
      </c>
    </row>
    <row r="168" spans="2:17">
      <c r="B168" s="40" t="s">
        <v>128</v>
      </c>
      <c r="C168" s="41">
        <v>2014</v>
      </c>
      <c r="D168" s="41">
        <v>2015</v>
      </c>
      <c r="E168" s="41">
        <v>2016</v>
      </c>
      <c r="F168" s="41">
        <v>2017</v>
      </c>
      <c r="G168" s="41">
        <v>2018</v>
      </c>
      <c r="H168" s="41">
        <v>2019</v>
      </c>
      <c r="I168" s="41">
        <v>2020</v>
      </c>
      <c r="J168" s="41">
        <v>2021</v>
      </c>
      <c r="K168" s="41">
        <v>2022</v>
      </c>
    </row>
    <row r="169" spans="2:17">
      <c r="B169" s="36" t="s">
        <v>127</v>
      </c>
      <c r="C169" s="35">
        <v>320</v>
      </c>
      <c r="D169" s="35">
        <v>320</v>
      </c>
      <c r="E169" s="35">
        <v>336</v>
      </c>
      <c r="F169" s="35">
        <v>325</v>
      </c>
      <c r="G169" s="35">
        <v>348</v>
      </c>
      <c r="H169" s="35">
        <f>+H24</f>
        <v>385.21534542653831</v>
      </c>
      <c r="I169" s="35">
        <f t="shared" ref="I169:K169" si="30">+I24</f>
        <v>358.86921991609512</v>
      </c>
      <c r="J169" s="35">
        <f t="shared" si="30"/>
        <v>349.20227914198688</v>
      </c>
      <c r="K169" s="35">
        <f t="shared" si="30"/>
        <v>358.45702062199035</v>
      </c>
    </row>
    <row r="170" spans="2:17">
      <c r="B170" s="36" t="s">
        <v>56</v>
      </c>
      <c r="C170" s="35">
        <v>683</v>
      </c>
      <c r="D170" s="35">
        <v>687</v>
      </c>
      <c r="E170" s="35">
        <v>698</v>
      </c>
      <c r="F170" s="35">
        <v>662</v>
      </c>
      <c r="G170" s="35">
        <v>730</v>
      </c>
      <c r="H170" s="35">
        <f>+H50</f>
        <v>877.86791869602723</v>
      </c>
      <c r="I170" s="35">
        <f t="shared" ref="I170:K170" si="31">+I50</f>
        <v>810.43337542379345</v>
      </c>
      <c r="J170" s="35">
        <f t="shared" si="31"/>
        <v>787.96940797745174</v>
      </c>
      <c r="K170" s="35">
        <f t="shared" si="31"/>
        <v>805.75353338660659</v>
      </c>
    </row>
    <row r="171" spans="2:17">
      <c r="B171" s="36" t="s">
        <v>55</v>
      </c>
      <c r="C171" s="35">
        <v>1768</v>
      </c>
      <c r="D171" s="35">
        <v>1798</v>
      </c>
      <c r="E171" s="35">
        <v>1868</v>
      </c>
      <c r="F171" s="35">
        <v>1737</v>
      </c>
      <c r="G171" s="35">
        <v>1925</v>
      </c>
      <c r="H171" s="35">
        <f>+H74</f>
        <v>2081.3875383668014</v>
      </c>
      <c r="I171" s="35">
        <f t="shared" ref="I171:K171" si="32">+I74</f>
        <v>1962.6469602914869</v>
      </c>
      <c r="J171" s="35">
        <f t="shared" si="32"/>
        <v>1924.1347484711209</v>
      </c>
      <c r="K171" s="35">
        <f t="shared" si="32"/>
        <v>1989.5914170546209</v>
      </c>
    </row>
    <row r="172" spans="2:17">
      <c r="B172" s="36" t="s">
        <v>58</v>
      </c>
      <c r="C172" s="35">
        <v>1234</v>
      </c>
      <c r="D172" s="35">
        <v>1131</v>
      </c>
      <c r="E172" s="35">
        <v>1235</v>
      </c>
      <c r="F172" s="35">
        <v>1118</v>
      </c>
      <c r="G172" s="35">
        <v>1179</v>
      </c>
      <c r="H172" s="35">
        <f>+H102</f>
        <v>1397.1219512135394</v>
      </c>
      <c r="I172" s="35">
        <f t="shared" ref="I172:K172" si="33">+I102</f>
        <v>1322.7988337580107</v>
      </c>
      <c r="J172" s="35">
        <f t="shared" si="33"/>
        <v>1383.5351812520062</v>
      </c>
      <c r="K172" s="35">
        <f t="shared" si="33"/>
        <v>1393.1549607131406</v>
      </c>
    </row>
    <row r="173" spans="2:17">
      <c r="B173" s="42" t="s">
        <v>11</v>
      </c>
      <c r="C173" s="34">
        <f>SUM(C169:C172)</f>
        <v>4005</v>
      </c>
      <c r="D173" s="34">
        <f t="shared" ref="D173:K173" si="34">SUM(D169:D172)</f>
        <v>3936</v>
      </c>
      <c r="E173" s="34">
        <f t="shared" si="34"/>
        <v>4137</v>
      </c>
      <c r="F173" s="34">
        <f t="shared" si="34"/>
        <v>3842</v>
      </c>
      <c r="G173" s="34">
        <f t="shared" si="34"/>
        <v>4182</v>
      </c>
      <c r="H173" s="34">
        <f t="shared" si="34"/>
        <v>4741.5927537029065</v>
      </c>
      <c r="I173" s="34">
        <f t="shared" si="34"/>
        <v>4454.7483893893859</v>
      </c>
      <c r="J173" s="34">
        <f t="shared" si="34"/>
        <v>4444.8416168425656</v>
      </c>
      <c r="K173" s="34">
        <f t="shared" si="34"/>
        <v>4546.956931776358</v>
      </c>
      <c r="M173" s="45">
        <f>+(K173-G173)/G173</f>
        <v>8.726851548932521E-2</v>
      </c>
      <c r="N173" s="45">
        <f>+M173/4</f>
        <v>2.1817128872331303E-2</v>
      </c>
      <c r="P173" s="45">
        <f>+(I173-G173)/G173</f>
        <v>6.5219605305926812E-2</v>
      </c>
      <c r="Q173" s="45">
        <f>+P173/2</f>
        <v>3.2609802652963406E-2</v>
      </c>
    </row>
    <row r="175" spans="2:17">
      <c r="B175" s="40" t="s">
        <v>129</v>
      </c>
      <c r="C175" s="41">
        <v>2014</v>
      </c>
      <c r="D175" s="41">
        <v>2015</v>
      </c>
      <c r="E175" s="41">
        <v>2016</v>
      </c>
      <c r="F175" s="41">
        <v>2017</v>
      </c>
      <c r="G175" s="41">
        <v>2018</v>
      </c>
      <c r="H175" s="41">
        <v>2019</v>
      </c>
      <c r="I175" s="41">
        <v>2020</v>
      </c>
      <c r="J175" s="41">
        <v>2021</v>
      </c>
      <c r="K175" s="41">
        <v>2022</v>
      </c>
    </row>
    <row r="176" spans="2:17">
      <c r="B176" s="36" t="s">
        <v>127</v>
      </c>
      <c r="C176" s="35">
        <f t="shared" ref="C176:K179" si="35">+C162+C169</f>
        <v>605</v>
      </c>
      <c r="D176" s="35">
        <f t="shared" si="35"/>
        <v>597</v>
      </c>
      <c r="E176" s="35">
        <f t="shared" si="35"/>
        <v>611</v>
      </c>
      <c r="F176" s="35">
        <f t="shared" si="35"/>
        <v>633</v>
      </c>
      <c r="G176" s="35">
        <f t="shared" si="35"/>
        <v>638</v>
      </c>
      <c r="H176" s="35">
        <f>+H162+H169</f>
        <v>692</v>
      </c>
      <c r="I176" s="35">
        <f t="shared" ref="I176:K176" si="36">+I162+I169</f>
        <v>693</v>
      </c>
      <c r="J176" s="35">
        <f t="shared" si="36"/>
        <v>694</v>
      </c>
      <c r="K176" s="35">
        <f t="shared" si="36"/>
        <v>694</v>
      </c>
    </row>
    <row r="177" spans="2:17">
      <c r="B177" s="36" t="s">
        <v>56</v>
      </c>
      <c r="C177" s="35">
        <f t="shared" si="35"/>
        <v>1291</v>
      </c>
      <c r="D177" s="35">
        <f t="shared" si="35"/>
        <v>1282</v>
      </c>
      <c r="E177" s="35">
        <f t="shared" si="35"/>
        <v>1267</v>
      </c>
      <c r="F177" s="35">
        <f t="shared" si="35"/>
        <v>1289</v>
      </c>
      <c r="G177" s="35">
        <f t="shared" si="35"/>
        <v>1337</v>
      </c>
      <c r="H177" s="35">
        <f t="shared" si="35"/>
        <v>1577</v>
      </c>
      <c r="I177" s="35">
        <f t="shared" si="35"/>
        <v>1565</v>
      </c>
      <c r="J177" s="35">
        <f t="shared" si="35"/>
        <v>1566</v>
      </c>
      <c r="K177" s="35">
        <f t="shared" si="35"/>
        <v>1560</v>
      </c>
    </row>
    <row r="178" spans="2:17">
      <c r="B178" s="36" t="s">
        <v>55</v>
      </c>
      <c r="C178" s="35">
        <f t="shared" si="35"/>
        <v>3342</v>
      </c>
      <c r="D178" s="35">
        <f t="shared" si="35"/>
        <v>3356</v>
      </c>
      <c r="E178" s="35">
        <f t="shared" si="35"/>
        <v>3391</v>
      </c>
      <c r="F178" s="35">
        <f t="shared" si="35"/>
        <v>3382</v>
      </c>
      <c r="G178" s="35">
        <f t="shared" si="35"/>
        <v>3527</v>
      </c>
      <c r="H178" s="35">
        <f t="shared" si="35"/>
        <v>3739</v>
      </c>
      <c r="I178" s="35">
        <f t="shared" si="35"/>
        <v>3790</v>
      </c>
      <c r="J178" s="35">
        <f t="shared" si="35"/>
        <v>3824</v>
      </c>
      <c r="K178" s="35">
        <f t="shared" si="35"/>
        <v>3852</v>
      </c>
    </row>
    <row r="179" spans="2:17">
      <c r="B179" s="36" t="s">
        <v>58</v>
      </c>
      <c r="C179" s="35">
        <f t="shared" si="35"/>
        <v>3070</v>
      </c>
      <c r="D179" s="35">
        <f t="shared" si="35"/>
        <v>2842</v>
      </c>
      <c r="E179" s="35">
        <f t="shared" si="35"/>
        <v>3095</v>
      </c>
      <c r="F179" s="35">
        <f t="shared" si="35"/>
        <v>2842</v>
      </c>
      <c r="G179" s="35">
        <f t="shared" si="35"/>
        <v>2927</v>
      </c>
      <c r="H179" s="35">
        <f t="shared" si="35"/>
        <v>3208</v>
      </c>
      <c r="I179" s="35">
        <f t="shared" si="35"/>
        <v>3098</v>
      </c>
      <c r="J179" s="35">
        <f t="shared" si="35"/>
        <v>3099</v>
      </c>
      <c r="K179" s="35">
        <f t="shared" si="35"/>
        <v>3054</v>
      </c>
    </row>
    <row r="180" spans="2:17">
      <c r="B180" s="42" t="s">
        <v>11</v>
      </c>
      <c r="C180" s="34">
        <f>SUM(C176:C179)</f>
        <v>8308</v>
      </c>
      <c r="D180" s="34">
        <f t="shared" ref="D180:K180" si="37">SUM(D176:D179)</f>
        <v>8077</v>
      </c>
      <c r="E180" s="34">
        <f t="shared" si="37"/>
        <v>8364</v>
      </c>
      <c r="F180" s="34">
        <f t="shared" si="37"/>
        <v>8146</v>
      </c>
      <c r="G180" s="34">
        <f t="shared" si="37"/>
        <v>8429</v>
      </c>
      <c r="H180" s="34">
        <f t="shared" si="37"/>
        <v>9216</v>
      </c>
      <c r="I180" s="34">
        <f t="shared" si="37"/>
        <v>9146</v>
      </c>
      <c r="J180" s="34">
        <f t="shared" si="37"/>
        <v>9183</v>
      </c>
      <c r="K180" s="34">
        <f t="shared" si="37"/>
        <v>9160</v>
      </c>
      <c r="M180" s="45">
        <f>+(K180-G180)/G180</f>
        <v>8.6724403843872339E-2</v>
      </c>
      <c r="N180" s="45">
        <f>+M180/4</f>
        <v>2.1681100960968085E-2</v>
      </c>
      <c r="P180" s="45">
        <f>+(I180-G180)/G180</f>
        <v>8.5063471348914468E-2</v>
      </c>
      <c r="Q180" s="45">
        <f>+P180/2</f>
        <v>4.2531735674457234E-2</v>
      </c>
    </row>
    <row r="182" spans="2:17">
      <c r="B182" s="40" t="s">
        <v>130</v>
      </c>
      <c r="C182" s="41">
        <v>2014</v>
      </c>
      <c r="D182" s="41">
        <v>2015</v>
      </c>
      <c r="E182" s="41">
        <v>2016</v>
      </c>
      <c r="F182" s="41">
        <v>2017</v>
      </c>
      <c r="G182" s="41">
        <v>2018</v>
      </c>
      <c r="H182" s="41">
        <v>2019</v>
      </c>
      <c r="I182" s="41">
        <v>2020</v>
      </c>
      <c r="J182" s="41">
        <v>2021</v>
      </c>
      <c r="K182" s="41">
        <v>2022</v>
      </c>
    </row>
    <row r="183" spans="2:17">
      <c r="B183" s="36" t="s">
        <v>131</v>
      </c>
      <c r="C183" s="33">
        <f>+C11+C38+C62+C88</f>
        <v>605059189.99998474</v>
      </c>
      <c r="D183" s="33">
        <f t="shared" ref="D183:K183" si="38">+D11+D38+D62+D88</f>
        <v>591937030.25467372</v>
      </c>
      <c r="E183" s="33">
        <f t="shared" si="38"/>
        <v>552123353.03431869</v>
      </c>
      <c r="F183" s="33">
        <f t="shared" si="38"/>
        <v>617853477.446262</v>
      </c>
      <c r="G183" s="33">
        <f t="shared" si="38"/>
        <v>609600282.01280355</v>
      </c>
      <c r="H183" s="33">
        <f t="shared" si="38"/>
        <v>633080237.14923763</v>
      </c>
      <c r="I183" s="33">
        <f t="shared" si="38"/>
        <v>685912273.6166712</v>
      </c>
      <c r="J183" s="33">
        <f t="shared" si="38"/>
        <v>714013912.30487418</v>
      </c>
      <c r="K183" s="33">
        <f t="shared" si="38"/>
        <v>713037600.47427428</v>
      </c>
    </row>
    <row r="184" spans="2:17">
      <c r="B184" s="36" t="s">
        <v>132</v>
      </c>
      <c r="C184" s="33">
        <f>+C22+C48+C72+C100</f>
        <v>627142186.26887643</v>
      </c>
      <c r="D184" s="33">
        <f t="shared" ref="D184:K184" si="39">+D22+D48+D72+D100</f>
        <v>623989883.15881848</v>
      </c>
      <c r="E184" s="33">
        <f t="shared" si="39"/>
        <v>633983831.89649165</v>
      </c>
      <c r="F184" s="33">
        <f t="shared" si="39"/>
        <v>579560556.98629427</v>
      </c>
      <c r="G184" s="33">
        <f t="shared" si="39"/>
        <v>619321841.92771018</v>
      </c>
      <c r="H184" s="33">
        <f t="shared" si="39"/>
        <v>696305294.97110033</v>
      </c>
      <c r="I184" s="33">
        <f t="shared" si="39"/>
        <v>670598683.85442913</v>
      </c>
      <c r="J184" s="33">
        <f t="shared" si="39"/>
        <v>678717027.14011717</v>
      </c>
      <c r="K184" s="33">
        <f t="shared" si="39"/>
        <v>710781454.21308625</v>
      </c>
    </row>
    <row r="185" spans="2:17">
      <c r="B185" s="36" t="s">
        <v>133</v>
      </c>
      <c r="C185" s="33">
        <f>+C26</f>
        <v>3089800.5915236869</v>
      </c>
      <c r="D185" s="33">
        <f t="shared" ref="D185:K185" si="40">+D26</f>
        <v>2615253.8456759541</v>
      </c>
      <c r="E185" s="33">
        <f t="shared" si="40"/>
        <v>9597168.6970301885</v>
      </c>
      <c r="F185" s="33">
        <f t="shared" si="40"/>
        <v>9660409.1704144944</v>
      </c>
      <c r="G185" s="33">
        <f t="shared" si="40"/>
        <v>13112785.711080542</v>
      </c>
      <c r="H185" s="33">
        <f t="shared" si="40"/>
        <v>23748837.287977971</v>
      </c>
      <c r="I185" s="33">
        <f t="shared" si="40"/>
        <v>24288557.687112719</v>
      </c>
      <c r="J185" s="33">
        <f t="shared" si="40"/>
        <v>24881971.115161065</v>
      </c>
      <c r="K185" s="33">
        <f t="shared" si="40"/>
        <v>25490501.867899016</v>
      </c>
    </row>
    <row r="186" spans="2:17">
      <c r="B186" s="36" t="s">
        <v>134</v>
      </c>
      <c r="C186" s="32">
        <f>SUM(C183:C185)</f>
        <v>1235291176.8603849</v>
      </c>
      <c r="D186" s="32">
        <f t="shared" ref="D186:K186" si="41">SUM(D183:D185)</f>
        <v>1218542167.2591681</v>
      </c>
      <c r="E186" s="32">
        <f t="shared" si="41"/>
        <v>1195704353.6278408</v>
      </c>
      <c r="F186" s="32">
        <f t="shared" si="41"/>
        <v>1207074443.6029706</v>
      </c>
      <c r="G186" s="32">
        <f t="shared" si="41"/>
        <v>1242034909.6515942</v>
      </c>
      <c r="H186" s="32">
        <f t="shared" si="41"/>
        <v>1353134369.4083159</v>
      </c>
      <c r="I186" s="32">
        <f t="shared" si="41"/>
        <v>1380799515.1582131</v>
      </c>
      <c r="J186" s="32">
        <f t="shared" si="41"/>
        <v>1417612910.5601525</v>
      </c>
      <c r="K186" s="32">
        <f t="shared" si="41"/>
        <v>1449309556.5552595</v>
      </c>
      <c r="M186" s="45">
        <f>+(K186-G186)/G186</f>
        <v>0.16688310875401108</v>
      </c>
      <c r="N186" s="45">
        <f>+M186/4</f>
        <v>4.172077718850277E-2</v>
      </c>
      <c r="P186" s="45">
        <f>+(I186-G186)/G186</f>
        <v>0.11172359522933549</v>
      </c>
      <c r="Q186" s="45">
        <f>+P186/2</f>
        <v>5.5861797614667745E-2</v>
      </c>
    </row>
    <row r="188" spans="2:17">
      <c r="C188" s="17"/>
      <c r="D188" s="17"/>
      <c r="E188" s="17"/>
      <c r="F188" s="17"/>
      <c r="G188" s="17"/>
      <c r="H188" s="17"/>
      <c r="I188" s="17"/>
      <c r="J188" s="17"/>
      <c r="K188" s="17"/>
    </row>
    <row r="190" spans="2:17" ht="26.25">
      <c r="B190" s="43" t="s">
        <v>135</v>
      </c>
      <c r="C190" s="41">
        <v>2014</v>
      </c>
      <c r="D190" s="41">
        <v>2015</v>
      </c>
      <c r="E190" s="41">
        <v>2016</v>
      </c>
      <c r="F190" s="41">
        <v>2017</v>
      </c>
      <c r="G190" s="41">
        <v>2018</v>
      </c>
      <c r="H190" s="41">
        <v>2019</v>
      </c>
      <c r="I190" s="41">
        <v>2020</v>
      </c>
      <c r="J190" s="41">
        <v>2021</v>
      </c>
      <c r="K190" s="41">
        <v>2022</v>
      </c>
    </row>
    <row r="191" spans="2:17">
      <c r="B191" s="36" t="s">
        <v>136</v>
      </c>
      <c r="C191" s="38">
        <f>+C109/C$111</f>
        <v>0.65760991260073787</v>
      </c>
      <c r="D191" s="38">
        <f t="shared" ref="D191:K192" si="42">+D109/D$111</f>
        <v>0.66076289528140453</v>
      </c>
      <c r="E191" s="38">
        <f t="shared" si="42"/>
        <v>0.72562293210336537</v>
      </c>
      <c r="F191" s="38">
        <f t="shared" si="42"/>
        <v>0.63797908657178304</v>
      </c>
      <c r="G191" s="38">
        <f t="shared" si="42"/>
        <v>0.69640916561256194</v>
      </c>
      <c r="H191" s="38">
        <f t="shared" si="42"/>
        <v>0.72184457893862564</v>
      </c>
      <c r="I191" s="38">
        <f t="shared" si="42"/>
        <v>0.73843108706497018</v>
      </c>
      <c r="J191" s="38">
        <f t="shared" si="42"/>
        <v>0.75998046940399966</v>
      </c>
      <c r="K191" s="38">
        <f t="shared" si="42"/>
        <v>0.76268507059137902</v>
      </c>
    </row>
    <row r="192" spans="2:17">
      <c r="B192" s="36" t="s">
        <v>137</v>
      </c>
      <c r="C192" s="38">
        <f>+C110/C$111</f>
        <v>0.34239008739926213</v>
      </c>
      <c r="D192" s="38">
        <f t="shared" si="42"/>
        <v>0.33923710471859553</v>
      </c>
      <c r="E192" s="38">
        <f t="shared" si="42"/>
        <v>0.27437706789663469</v>
      </c>
      <c r="F192" s="38">
        <f t="shared" si="42"/>
        <v>0.36202091342821696</v>
      </c>
      <c r="G192" s="38">
        <f t="shared" si="42"/>
        <v>0.30359083438743806</v>
      </c>
      <c r="H192" s="38">
        <f t="shared" si="42"/>
        <v>0.27815542106137436</v>
      </c>
      <c r="I192" s="38">
        <f t="shared" si="42"/>
        <v>0.26156891293502987</v>
      </c>
      <c r="J192" s="38">
        <f t="shared" si="42"/>
        <v>0.24001953059600037</v>
      </c>
      <c r="K192" s="38">
        <f t="shared" si="42"/>
        <v>0.23731492940862098</v>
      </c>
    </row>
    <row r="193" spans="2:17">
      <c r="B193" s="36" t="s">
        <v>138</v>
      </c>
      <c r="C193" s="39">
        <f>SUM(C191:C192)</f>
        <v>1</v>
      </c>
      <c r="D193" s="39">
        <f t="shared" ref="D193:K193" si="43">SUM(D191:D192)</f>
        <v>1</v>
      </c>
      <c r="E193" s="39">
        <f t="shared" si="43"/>
        <v>1</v>
      </c>
      <c r="F193" s="39">
        <f t="shared" si="43"/>
        <v>1</v>
      </c>
      <c r="G193" s="39">
        <f t="shared" si="43"/>
        <v>1</v>
      </c>
      <c r="H193" s="39">
        <f t="shared" si="43"/>
        <v>1</v>
      </c>
      <c r="I193" s="39">
        <f t="shared" si="43"/>
        <v>1</v>
      </c>
      <c r="J193" s="39">
        <f t="shared" si="43"/>
        <v>1</v>
      </c>
      <c r="K193" s="39">
        <f t="shared" si="43"/>
        <v>1</v>
      </c>
    </row>
    <row r="195" spans="2:17" ht="26.25">
      <c r="B195" s="43" t="s">
        <v>139</v>
      </c>
      <c r="C195" s="41">
        <v>2014</v>
      </c>
      <c r="D195" s="41">
        <v>2015</v>
      </c>
      <c r="E195" s="41">
        <v>2016</v>
      </c>
      <c r="F195" s="41">
        <v>2017</v>
      </c>
      <c r="G195" s="41">
        <v>2018</v>
      </c>
      <c r="H195" s="41">
        <v>2019</v>
      </c>
      <c r="I195" s="41">
        <v>2020</v>
      </c>
      <c r="J195" s="41">
        <v>2021</v>
      </c>
      <c r="K195" s="41">
        <v>2022</v>
      </c>
    </row>
    <row r="196" spans="2:17">
      <c r="B196" s="36" t="s">
        <v>136</v>
      </c>
      <c r="C196" s="38">
        <f>+C114/C$116</f>
        <v>0.50874696810999598</v>
      </c>
      <c r="D196" s="38">
        <f t="shared" ref="D196:K197" si="44">+D114/D$116</f>
        <v>0.52911721243381837</v>
      </c>
      <c r="E196" s="38">
        <f t="shared" si="44"/>
        <v>0.50235107468750584</v>
      </c>
      <c r="F196" s="38">
        <f t="shared" si="44"/>
        <v>0.49319131149163575</v>
      </c>
      <c r="G196" s="38">
        <f t="shared" si="44"/>
        <v>0.49084560266952143</v>
      </c>
      <c r="H196" s="38">
        <f t="shared" si="44"/>
        <v>0.57388799597890983</v>
      </c>
      <c r="I196" s="38">
        <f t="shared" si="44"/>
        <v>0.56401174566195289</v>
      </c>
      <c r="J196" s="38">
        <f t="shared" si="44"/>
        <v>0.57564595943924768</v>
      </c>
      <c r="K196" s="38">
        <f t="shared" si="44"/>
        <v>0.60713204857147529</v>
      </c>
    </row>
    <row r="197" spans="2:17">
      <c r="B197" s="36" t="s">
        <v>137</v>
      </c>
      <c r="C197" s="38">
        <f>+C115/C$116</f>
        <v>0.49125303189000402</v>
      </c>
      <c r="D197" s="38">
        <f t="shared" si="44"/>
        <v>0.47088278756618157</v>
      </c>
      <c r="E197" s="38">
        <f t="shared" si="44"/>
        <v>0.49764892531249422</v>
      </c>
      <c r="F197" s="38">
        <f t="shared" si="44"/>
        <v>0.50680868850836425</v>
      </c>
      <c r="G197" s="38">
        <f t="shared" si="44"/>
        <v>0.50915439733047851</v>
      </c>
      <c r="H197" s="38">
        <f t="shared" si="44"/>
        <v>0.42611200402109023</v>
      </c>
      <c r="I197" s="38">
        <f t="shared" si="44"/>
        <v>0.43598825433804711</v>
      </c>
      <c r="J197" s="38">
        <f t="shared" si="44"/>
        <v>0.42435404056075238</v>
      </c>
      <c r="K197" s="38">
        <f t="shared" si="44"/>
        <v>0.39286795142852476</v>
      </c>
    </row>
    <row r="198" spans="2:17">
      <c r="B198" s="36" t="s">
        <v>138</v>
      </c>
      <c r="C198" s="39">
        <f>SUM(C196:C197)</f>
        <v>1</v>
      </c>
      <c r="D198" s="39">
        <f t="shared" ref="D198:K198" si="45">SUM(D196:D197)</f>
        <v>1</v>
      </c>
      <c r="E198" s="39">
        <f t="shared" si="45"/>
        <v>1</v>
      </c>
      <c r="F198" s="39">
        <f t="shared" si="45"/>
        <v>1</v>
      </c>
      <c r="G198" s="39">
        <f t="shared" si="45"/>
        <v>1</v>
      </c>
      <c r="H198" s="39">
        <f t="shared" si="45"/>
        <v>1</v>
      </c>
      <c r="I198" s="39">
        <f t="shared" si="45"/>
        <v>1</v>
      </c>
      <c r="J198" s="39">
        <f t="shared" si="45"/>
        <v>1</v>
      </c>
      <c r="K198" s="39">
        <f t="shared" si="45"/>
        <v>1</v>
      </c>
    </row>
    <row r="200" spans="2:17">
      <c r="B200" s="40" t="s">
        <v>140</v>
      </c>
      <c r="C200" s="41">
        <v>2014</v>
      </c>
      <c r="D200" s="41">
        <v>2015</v>
      </c>
      <c r="E200" s="41">
        <v>2016</v>
      </c>
      <c r="F200" s="41">
        <v>2017</v>
      </c>
      <c r="G200" s="41">
        <v>2018</v>
      </c>
      <c r="H200" s="41">
        <v>2019</v>
      </c>
      <c r="I200" s="41">
        <v>2020</v>
      </c>
      <c r="J200" s="41">
        <v>2021</v>
      </c>
      <c r="K200" s="41">
        <v>2022</v>
      </c>
    </row>
    <row r="201" spans="2:17">
      <c r="B201" s="36" t="s">
        <v>127</v>
      </c>
      <c r="C201" s="37">
        <f>+C6</f>
        <v>22435649.799858533</v>
      </c>
      <c r="D201" s="37">
        <f t="shared" ref="D201:K201" si="46">+D6</f>
        <v>23448135.846400399</v>
      </c>
      <c r="E201" s="37">
        <f t="shared" si="46"/>
        <v>17666652.577983256</v>
      </c>
      <c r="F201" s="37">
        <f t="shared" si="46"/>
        <v>19961341.958535329</v>
      </c>
      <c r="G201" s="37">
        <f t="shared" si="46"/>
        <v>15690641.546185333</v>
      </c>
      <c r="H201" s="37">
        <f t="shared" si="46"/>
        <v>16363898.185047882</v>
      </c>
      <c r="I201" s="37">
        <f t="shared" si="46"/>
        <v>18603458.870399404</v>
      </c>
      <c r="J201" s="37">
        <f t="shared" si="46"/>
        <v>19927923.29279156</v>
      </c>
      <c r="K201" s="37">
        <f t="shared" si="46"/>
        <v>20043315.621007398</v>
      </c>
    </row>
    <row r="202" spans="2:17">
      <c r="B202" s="36" t="s">
        <v>56</v>
      </c>
      <c r="C202" s="37">
        <f>+C36</f>
        <v>45275078.984577112</v>
      </c>
      <c r="D202" s="37">
        <f t="shared" ref="D202:K202" si="47">+D36</f>
        <v>45463350.649984211</v>
      </c>
      <c r="E202" s="37">
        <f t="shared" si="47"/>
        <v>34228158.201666489</v>
      </c>
      <c r="F202" s="37">
        <f t="shared" si="47"/>
        <v>37334202.255000815</v>
      </c>
      <c r="G202" s="37">
        <f t="shared" si="47"/>
        <v>30162557.057151105</v>
      </c>
      <c r="H202" s="37">
        <f t="shared" si="47"/>
        <v>35344897.737248771</v>
      </c>
      <c r="I202" s="37">
        <f t="shared" si="47"/>
        <v>39492526.662320085</v>
      </c>
      <c r="J202" s="37">
        <f t="shared" si="47"/>
        <v>42142638.254135892</v>
      </c>
      <c r="K202" s="37">
        <f t="shared" si="47"/>
        <v>42322714.490600772</v>
      </c>
    </row>
    <row r="203" spans="2:17">
      <c r="B203" s="36" t="s">
        <v>55</v>
      </c>
      <c r="C203" s="37">
        <f>+C60</f>
        <v>99626956.426221699</v>
      </c>
      <c r="D203" s="37">
        <f t="shared" ref="D203:K203" si="48">+D60</f>
        <v>99406896.373548478</v>
      </c>
      <c r="E203" s="37">
        <f t="shared" si="48"/>
        <v>76427624.126612589</v>
      </c>
      <c r="F203" s="37">
        <f t="shared" si="48"/>
        <v>81823906.802192196</v>
      </c>
      <c r="G203" s="37">
        <f t="shared" si="48"/>
        <v>66549350.381072938</v>
      </c>
      <c r="H203" s="37">
        <f t="shared" si="48"/>
        <v>70135836.461073041</v>
      </c>
      <c r="I203" s="37">
        <f t="shared" si="48"/>
        <v>79969620.652529359</v>
      </c>
      <c r="J203" s="37">
        <f t="shared" si="48"/>
        <v>86020580.854121</v>
      </c>
      <c r="K203" s="37">
        <f t="shared" si="48"/>
        <v>87320079.364040852</v>
      </c>
    </row>
    <row r="204" spans="2:17">
      <c r="B204" s="36" t="s">
        <v>58</v>
      </c>
      <c r="C204" s="44">
        <f>+C87</f>
        <v>8939317.515740376</v>
      </c>
      <c r="D204" s="44">
        <f t="shared" ref="D204:K204" si="49">+D87</f>
        <v>8507504.3745719753</v>
      </c>
      <c r="E204" s="44">
        <f t="shared" si="49"/>
        <v>9066084.8697923776</v>
      </c>
      <c r="F204" s="44">
        <f t="shared" si="49"/>
        <v>8652709.3902184479</v>
      </c>
      <c r="G204" s="44">
        <f t="shared" si="49"/>
        <v>9331998.6531906165</v>
      </c>
      <c r="H204" s="44">
        <f t="shared" si="49"/>
        <v>9361692.8567178212</v>
      </c>
      <c r="I204" s="44">
        <f t="shared" si="49"/>
        <v>9492661.9371247217</v>
      </c>
      <c r="J204" s="44">
        <f t="shared" si="49"/>
        <v>9436826.8714607824</v>
      </c>
      <c r="K204" s="44">
        <f t="shared" si="49"/>
        <v>9413094.9199145567</v>
      </c>
    </row>
    <row r="205" spans="2:17">
      <c r="B205" s="42" t="s">
        <v>11</v>
      </c>
      <c r="C205" s="37">
        <f>SUM(C201:C204)</f>
        <v>176277002.72639772</v>
      </c>
      <c r="D205" s="37">
        <f t="shared" ref="D205:K205" si="50">SUM(D201:D204)</f>
        <v>176825887.24450505</v>
      </c>
      <c r="E205" s="37">
        <f t="shared" si="50"/>
        <v>137388519.77605471</v>
      </c>
      <c r="F205" s="37">
        <f t="shared" si="50"/>
        <v>147772160.40594679</v>
      </c>
      <c r="G205" s="37">
        <f t="shared" si="50"/>
        <v>121734547.63759999</v>
      </c>
      <c r="H205" s="37">
        <f t="shared" si="50"/>
        <v>131206325.24008751</v>
      </c>
      <c r="I205" s="37">
        <f t="shared" si="50"/>
        <v>147558268.12237358</v>
      </c>
      <c r="J205" s="37">
        <f t="shared" si="50"/>
        <v>157527969.27250925</v>
      </c>
      <c r="K205" s="37">
        <f t="shared" si="50"/>
        <v>159099204.39556357</v>
      </c>
      <c r="M205" s="45">
        <f>+(K205-G205)/G205</f>
        <v>0.30693552063130852</v>
      </c>
      <c r="N205" s="45">
        <f>+M205/4</f>
        <v>7.6733880157827131E-2</v>
      </c>
      <c r="P205" s="45">
        <f>+(I205-G205)/G205</f>
        <v>0.21213140382835294</v>
      </c>
      <c r="Q205" s="45">
        <f>+P205/2</f>
        <v>0.10606570191417647</v>
      </c>
    </row>
    <row r="207" spans="2:17">
      <c r="C207" s="17"/>
      <c r="D207" s="17"/>
      <c r="E207" s="17"/>
      <c r="F207" s="17"/>
      <c r="G207" s="17"/>
      <c r="H207" s="17"/>
      <c r="I207" s="17"/>
      <c r="J207" s="17"/>
      <c r="K207" s="17"/>
    </row>
    <row r="209" spans="2:17">
      <c r="B209" s="40" t="s">
        <v>141</v>
      </c>
      <c r="C209" s="41">
        <v>2014</v>
      </c>
      <c r="D209" s="41">
        <v>2015</v>
      </c>
      <c r="E209" s="41">
        <v>2016</v>
      </c>
      <c r="F209" s="41">
        <v>2017</v>
      </c>
      <c r="G209" s="41">
        <v>2018</v>
      </c>
      <c r="H209" s="41">
        <v>2019</v>
      </c>
      <c r="I209" s="41">
        <v>2020</v>
      </c>
      <c r="J209" s="41">
        <v>2021</v>
      </c>
      <c r="K209" s="41">
        <v>2022</v>
      </c>
    </row>
    <row r="210" spans="2:17">
      <c r="B210" s="36" t="s">
        <v>127</v>
      </c>
      <c r="C210" s="37">
        <f>+C17</f>
        <v>25260578.922777396</v>
      </c>
      <c r="D210" s="37">
        <f t="shared" ref="D210:K210" si="51">+D17</f>
        <v>27117681.049233977</v>
      </c>
      <c r="E210" s="37">
        <f t="shared" si="51"/>
        <v>21925067.193459354</v>
      </c>
      <c r="F210" s="37">
        <f t="shared" si="51"/>
        <v>22066579.023341451</v>
      </c>
      <c r="G210" s="37">
        <f t="shared" si="51"/>
        <v>20044720.284973342</v>
      </c>
      <c r="H210" s="37">
        <f t="shared" si="51"/>
        <v>22582842.357076686</v>
      </c>
      <c r="I210" s="37">
        <f t="shared" si="51"/>
        <v>21786150.737561252</v>
      </c>
      <c r="J210" s="37">
        <f t="shared" si="51"/>
        <v>21953622.168011531</v>
      </c>
      <c r="K210" s="37">
        <f t="shared" si="51"/>
        <v>23356605.629768029</v>
      </c>
    </row>
    <row r="211" spans="2:17">
      <c r="B211" s="36" t="s">
        <v>56</v>
      </c>
      <c r="C211" s="37">
        <f>+C46</f>
        <v>50848469.085312933</v>
      </c>
      <c r="D211" s="37">
        <f t="shared" ref="D211:K211" si="52">+D46</f>
        <v>52445777.978803575</v>
      </c>
      <c r="E211" s="37">
        <f t="shared" si="52"/>
        <v>41956906.472286373</v>
      </c>
      <c r="F211" s="37">
        <f t="shared" si="52"/>
        <v>39430255.195746876</v>
      </c>
      <c r="G211" s="37">
        <f t="shared" si="52"/>
        <v>36233129.994468696</v>
      </c>
      <c r="H211" s="37">
        <f t="shared" si="52"/>
        <v>44380958.395230465</v>
      </c>
      <c r="I211" s="37">
        <f t="shared" si="52"/>
        <v>42416482.050122552</v>
      </c>
      <c r="J211" s="37">
        <f t="shared" si="52"/>
        <v>42680982.028476559</v>
      </c>
      <c r="K211" s="37">
        <f t="shared" si="52"/>
        <v>45212908.847200096</v>
      </c>
    </row>
    <row r="212" spans="2:17">
      <c r="B212" s="36" t="s">
        <v>55</v>
      </c>
      <c r="C212" s="37">
        <f>+C70</f>
        <v>111891096.10671768</v>
      </c>
      <c r="D212" s="37">
        <f t="shared" ref="D212:K212" si="53">+D70</f>
        <v>114674170.34232317</v>
      </c>
      <c r="E212" s="37">
        <f t="shared" si="53"/>
        <v>93685048.973018229</v>
      </c>
      <c r="F212" s="37">
        <f t="shared" si="53"/>
        <v>86417743.823394224</v>
      </c>
      <c r="G212" s="37">
        <f t="shared" si="53"/>
        <v>79943197.747989953</v>
      </c>
      <c r="H212" s="37">
        <f t="shared" si="53"/>
        <v>88066335.999416634</v>
      </c>
      <c r="I212" s="37">
        <f t="shared" si="53"/>
        <v>85890427.015890718</v>
      </c>
      <c r="J212" s="37">
        <f t="shared" si="53"/>
        <v>87119435.745187044</v>
      </c>
      <c r="K212" s="37">
        <f t="shared" si="53"/>
        <v>93283118.446796387</v>
      </c>
    </row>
    <row r="213" spans="2:17">
      <c r="B213" s="36" t="s">
        <v>58</v>
      </c>
      <c r="C213" s="44">
        <f>+C99</f>
        <v>6436627.5051045623</v>
      </c>
      <c r="D213" s="44">
        <f t="shared" ref="D213:K213" si="54">+D99</f>
        <v>5938743.9204382114</v>
      </c>
      <c r="E213" s="44">
        <f t="shared" si="54"/>
        <v>6694069.738434297</v>
      </c>
      <c r="F213" s="44">
        <f t="shared" si="54"/>
        <v>5599151.6106204269</v>
      </c>
      <c r="G213" s="44">
        <f t="shared" si="54"/>
        <v>6069464.2373135509</v>
      </c>
      <c r="H213" s="44">
        <f t="shared" si="54"/>
        <v>7096338.3986022677</v>
      </c>
      <c r="I213" s="44">
        <f t="shared" si="54"/>
        <v>6979716.1334081767</v>
      </c>
      <c r="J213" s="44">
        <f t="shared" si="54"/>
        <v>7471414.3317798013</v>
      </c>
      <c r="K213" s="44">
        <f t="shared" si="54"/>
        <v>7727044.0235317983</v>
      </c>
    </row>
    <row r="214" spans="2:17">
      <c r="B214" s="42" t="s">
        <v>11</v>
      </c>
      <c r="C214" s="37">
        <f>SUM(C210:C213)</f>
        <v>194436771.61991259</v>
      </c>
      <c r="D214" s="37">
        <f t="shared" ref="D214:K214" si="55">SUM(D210:D213)</f>
        <v>200176373.29079893</v>
      </c>
      <c r="E214" s="37">
        <f t="shared" si="55"/>
        <v>164261092.37719825</v>
      </c>
      <c r="F214" s="37">
        <f t="shared" si="55"/>
        <v>153513729.65310299</v>
      </c>
      <c r="G214" s="37">
        <f t="shared" si="55"/>
        <v>142290512.26474553</v>
      </c>
      <c r="H214" s="37">
        <f t="shared" si="55"/>
        <v>162126475.15032604</v>
      </c>
      <c r="I214" s="37">
        <f t="shared" si="55"/>
        <v>157072775.93698269</v>
      </c>
      <c r="J214" s="37">
        <f t="shared" si="55"/>
        <v>159225454.27345493</v>
      </c>
      <c r="K214" s="37">
        <f t="shared" si="55"/>
        <v>169579676.94729632</v>
      </c>
      <c r="M214" s="45">
        <f>+(K214-G214)/G214</f>
        <v>0.1917848509236976</v>
      </c>
      <c r="N214" s="45">
        <f>+M214/4</f>
        <v>4.7946212730924399E-2</v>
      </c>
      <c r="P214" s="45">
        <f>+(I214-G214)/G214</f>
        <v>0.10388790817432225</v>
      </c>
      <c r="Q214" s="45">
        <f>+P214/2</f>
        <v>5.1943954087161126E-2</v>
      </c>
    </row>
    <row r="216" spans="2:17">
      <c r="C216" s="17"/>
      <c r="D216" s="17"/>
      <c r="E216" s="17"/>
      <c r="F216" s="17"/>
      <c r="G216" s="17"/>
      <c r="H216" s="17"/>
      <c r="I216" s="17"/>
      <c r="J216" s="17"/>
      <c r="K216" s="17"/>
    </row>
    <row r="218" spans="2:17">
      <c r="B218" s="40" t="s">
        <v>130</v>
      </c>
      <c r="C218" s="41">
        <v>2014</v>
      </c>
      <c r="D218" s="41">
        <v>2015</v>
      </c>
      <c r="E218" s="41">
        <v>2016</v>
      </c>
      <c r="F218" s="41">
        <v>2017</v>
      </c>
      <c r="G218" s="41">
        <v>2018</v>
      </c>
      <c r="H218" s="41">
        <v>2019</v>
      </c>
      <c r="I218" s="41">
        <v>2020</v>
      </c>
      <c r="J218" s="41">
        <v>2021</v>
      </c>
      <c r="K218" s="41">
        <v>2022</v>
      </c>
    </row>
    <row r="219" spans="2:17">
      <c r="B219" s="36" t="s">
        <v>131</v>
      </c>
      <c r="C219" s="38">
        <f>+C183/C$186</f>
        <v>0.489810986538253</v>
      </c>
      <c r="D219" s="38">
        <f t="shared" ref="D219:K221" si="56">+D183/D$186</f>
        <v>0.48577476115258339</v>
      </c>
      <c r="E219" s="38">
        <f t="shared" si="56"/>
        <v>0.46175574368291156</v>
      </c>
      <c r="F219" s="38">
        <f t="shared" si="56"/>
        <v>0.51186029223023266</v>
      </c>
      <c r="G219" s="38">
        <f t="shared" si="56"/>
        <v>0.49080768767103639</v>
      </c>
      <c r="H219" s="38">
        <f t="shared" si="56"/>
        <v>0.46786206267605501</v>
      </c>
      <c r="I219" s="38">
        <f t="shared" si="56"/>
        <v>0.49675008289532807</v>
      </c>
      <c r="J219" s="38">
        <f t="shared" si="56"/>
        <v>0.50367339841927672</v>
      </c>
      <c r="K219" s="38">
        <f t="shared" si="56"/>
        <v>0.49198433643743622</v>
      </c>
    </row>
    <row r="220" spans="2:17">
      <c r="B220" s="36" t="s">
        <v>132</v>
      </c>
      <c r="C220" s="38">
        <f>+C184/C$186</f>
        <v>0.50768774036160491</v>
      </c>
      <c r="D220" s="38">
        <f t="shared" si="56"/>
        <v>0.51207902354527535</v>
      </c>
      <c r="E220" s="38">
        <f t="shared" si="56"/>
        <v>0.53021788368750655</v>
      </c>
      <c r="F220" s="38">
        <f t="shared" si="56"/>
        <v>0.4801365483775602</v>
      </c>
      <c r="G220" s="38">
        <f t="shared" si="56"/>
        <v>0.49863481059597387</v>
      </c>
      <c r="H220" s="38">
        <f t="shared" si="56"/>
        <v>0.51458695508234942</v>
      </c>
      <c r="I220" s="38">
        <f t="shared" si="56"/>
        <v>0.4856597040284964</v>
      </c>
      <c r="J220" s="38">
        <f t="shared" si="56"/>
        <v>0.47877458090582031</v>
      </c>
      <c r="K220" s="38">
        <f t="shared" si="56"/>
        <v>0.49042763224613117</v>
      </c>
    </row>
    <row r="221" spans="2:17">
      <c r="B221" s="36" t="s">
        <v>133</v>
      </c>
      <c r="C221" s="38">
        <f>+C185/C$186</f>
        <v>2.5012731001420423E-3</v>
      </c>
      <c r="D221" s="38">
        <f t="shared" si="56"/>
        <v>2.1462153021412213E-3</v>
      </c>
      <c r="E221" s="38">
        <f t="shared" si="56"/>
        <v>8.0263726295817083E-3</v>
      </c>
      <c r="F221" s="38">
        <f t="shared" si="56"/>
        <v>8.0031593922072833E-3</v>
      </c>
      <c r="G221" s="38">
        <f t="shared" si="56"/>
        <v>1.0557501732989805E-2</v>
      </c>
      <c r="H221" s="38">
        <f t="shared" si="56"/>
        <v>1.755098224159557E-2</v>
      </c>
      <c r="I221" s="38">
        <f t="shared" si="56"/>
        <v>1.7590213076175448E-2</v>
      </c>
      <c r="J221" s="38">
        <f t="shared" si="56"/>
        <v>1.7552020674902895E-2</v>
      </c>
      <c r="K221" s="38">
        <f t="shared" si="56"/>
        <v>1.7588031316432648E-2</v>
      </c>
    </row>
    <row r="222" spans="2:17">
      <c r="B222" s="36" t="s">
        <v>134</v>
      </c>
      <c r="C222" s="39">
        <f>SUM(C219:C221)</f>
        <v>0.99999999999999989</v>
      </c>
      <c r="D222" s="39">
        <f t="shared" ref="D222:K222" si="57">SUM(D219:D221)</f>
        <v>1</v>
      </c>
      <c r="E222" s="39">
        <f t="shared" si="57"/>
        <v>0.99999999999999978</v>
      </c>
      <c r="F222" s="39">
        <f t="shared" si="57"/>
        <v>1</v>
      </c>
      <c r="G222" s="39">
        <f t="shared" si="57"/>
        <v>1</v>
      </c>
      <c r="H222" s="39">
        <f t="shared" si="57"/>
        <v>1</v>
      </c>
      <c r="I222" s="39">
        <f t="shared" si="57"/>
        <v>0.99999999999999989</v>
      </c>
      <c r="J222" s="39">
        <f t="shared" si="57"/>
        <v>1</v>
      </c>
      <c r="K222" s="39">
        <f t="shared" si="57"/>
        <v>1</v>
      </c>
    </row>
    <row r="224" spans="2:17">
      <c r="B224" s="40" t="s">
        <v>143</v>
      </c>
      <c r="C224" s="47">
        <f>+C183/C166</f>
        <v>140613.33720659651</v>
      </c>
      <c r="D224" s="47">
        <f t="shared" ref="D224:K224" si="58">+D183/D166</f>
        <v>142945.43111680119</v>
      </c>
      <c r="E224" s="47">
        <f t="shared" si="58"/>
        <v>130618.25243300655</v>
      </c>
      <c r="F224" s="47">
        <f t="shared" si="58"/>
        <v>143553.31725052555</v>
      </c>
      <c r="G224" s="47">
        <f t="shared" si="58"/>
        <v>143536.68048335379</v>
      </c>
      <c r="H224" s="47">
        <f t="shared" si="58"/>
        <v>141489.18556154199</v>
      </c>
      <c r="I224" s="47">
        <f t="shared" si="58"/>
        <v>146210.93272108526</v>
      </c>
      <c r="J224" s="47">
        <f t="shared" si="58"/>
        <v>150694.39528297624</v>
      </c>
      <c r="K224" s="47">
        <f t="shared" si="58"/>
        <v>154569.89885612443</v>
      </c>
    </row>
    <row r="225" spans="2:11">
      <c r="B225" s="40" t="s">
        <v>144</v>
      </c>
      <c r="C225" s="47">
        <f>+C184/C173</f>
        <v>156589.80930558711</v>
      </c>
      <c r="D225" s="47">
        <f t="shared" ref="D225:K225" si="59">+D184/D173</f>
        <v>158534.01503018761</v>
      </c>
      <c r="E225" s="47">
        <f t="shared" si="59"/>
        <v>153247.24000398637</v>
      </c>
      <c r="F225" s="47">
        <f t="shared" si="59"/>
        <v>150848.66137071687</v>
      </c>
      <c r="G225" s="47">
        <f t="shared" si="59"/>
        <v>148092.26253651606</v>
      </c>
      <c r="H225" s="47">
        <f t="shared" si="59"/>
        <v>146850.50596707754</v>
      </c>
      <c r="I225" s="47">
        <f t="shared" si="59"/>
        <v>150535.7037564019</v>
      </c>
      <c r="J225" s="47">
        <f t="shared" si="59"/>
        <v>152697.68546269374</v>
      </c>
      <c r="K225" s="47">
        <f t="shared" si="59"/>
        <v>156320.25217696652</v>
      </c>
    </row>
    <row r="227" spans="2:11">
      <c r="B227" s="40" t="s">
        <v>146</v>
      </c>
      <c r="C227" s="48"/>
      <c r="D227" s="38">
        <f>+(D224-C224)/C224</f>
        <v>1.658515441375414E-2</v>
      </c>
      <c r="E227" s="38">
        <f t="shared" ref="E227:K228" si="60">+(E224-D224)/D224</f>
        <v>-8.6236954811952427E-2</v>
      </c>
      <c r="F227" s="38">
        <f t="shared" si="60"/>
        <v>9.9029535126825635E-2</v>
      </c>
      <c r="G227" s="38">
        <f t="shared" si="60"/>
        <v>-1.15892599978904E-4</v>
      </c>
      <c r="H227" s="38">
        <f t="shared" si="60"/>
        <v>-1.4264611073050765E-2</v>
      </c>
      <c r="I227" s="38">
        <f t="shared" si="60"/>
        <v>3.3371788386537191E-2</v>
      </c>
      <c r="J227" s="38">
        <f t="shared" si="60"/>
        <v>3.0664345534568989E-2</v>
      </c>
      <c r="K227" s="38">
        <f t="shared" si="60"/>
        <v>2.571763578778568E-2</v>
      </c>
    </row>
    <row r="228" spans="2:11">
      <c r="B228" s="40" t="s">
        <v>147</v>
      </c>
      <c r="C228" s="48"/>
      <c r="D228" s="38">
        <f>+(D225-C225)/C225</f>
        <v>1.2415914759857425E-2</v>
      </c>
      <c r="E228" s="38">
        <f t="shared" si="60"/>
        <v>-3.3347890830838722E-2</v>
      </c>
      <c r="F228" s="38">
        <f t="shared" si="60"/>
        <v>-1.5651692214535839E-2</v>
      </c>
      <c r="G228" s="38">
        <f t="shared" si="60"/>
        <v>-1.8272610503495577E-2</v>
      </c>
      <c r="H228" s="38">
        <f t="shared" si="60"/>
        <v>-8.385019906980885E-3</v>
      </c>
      <c r="I228" s="38">
        <f t="shared" si="60"/>
        <v>2.509489337510724E-2</v>
      </c>
      <c r="J228" s="38">
        <f t="shared" si="60"/>
        <v>1.4361919812660398E-2</v>
      </c>
      <c r="K228" s="38">
        <f t="shared" si="60"/>
        <v>2.3723782736430683E-2</v>
      </c>
    </row>
    <row r="230" spans="2:11">
      <c r="B230" s="42" t="s">
        <v>148</v>
      </c>
      <c r="C230" s="38">
        <f>+C205/C183</f>
        <v>0.29133844364284783</v>
      </c>
      <c r="D230" s="38">
        <f t="shared" ref="D230:K230" si="61">+D205/D183</f>
        <v>0.29872415173693029</v>
      </c>
      <c r="E230" s="38">
        <f t="shared" si="61"/>
        <v>0.24883663953173696</v>
      </c>
      <c r="F230" s="38">
        <f t="shared" si="61"/>
        <v>0.23917023339696153</v>
      </c>
      <c r="G230" s="38">
        <f t="shared" si="61"/>
        <v>0.19969568786230182</v>
      </c>
      <c r="H230" s="38">
        <f t="shared" si="61"/>
        <v>0.2072507046356557</v>
      </c>
      <c r="I230" s="38">
        <f t="shared" si="61"/>
        <v>0.21512702687813101</v>
      </c>
      <c r="J230" s="38">
        <f t="shared" si="61"/>
        <v>0.22062310909881397</v>
      </c>
      <c r="K230" s="38">
        <f t="shared" si="61"/>
        <v>0.2231287722971963</v>
      </c>
    </row>
    <row r="231" spans="2:11">
      <c r="B231" s="42" t="s">
        <v>149</v>
      </c>
      <c r="C231" s="38">
        <f>+C214/C184</f>
        <v>0.31003618617445577</v>
      </c>
      <c r="D231" s="38">
        <f t="shared" ref="D231:K231" si="62">+D214/D184</f>
        <v>0.32080067112217886</v>
      </c>
      <c r="E231" s="38">
        <f t="shared" si="62"/>
        <v>0.25909350382931623</v>
      </c>
      <c r="F231" s="38">
        <f t="shared" si="62"/>
        <v>0.26487953295402289</v>
      </c>
      <c r="G231" s="38">
        <f t="shared" si="62"/>
        <v>0.22975212988104862</v>
      </c>
      <c r="H231" s="38">
        <f t="shared" si="62"/>
        <v>0.23283820519712548</v>
      </c>
      <c r="I231" s="38">
        <f t="shared" si="62"/>
        <v>0.23422768299241015</v>
      </c>
      <c r="J231" s="38">
        <f t="shared" si="62"/>
        <v>0.23459770111319717</v>
      </c>
      <c r="K231" s="38">
        <f t="shared" si="62"/>
        <v>0.23858202256422095</v>
      </c>
    </row>
  </sheetData>
  <mergeCells count="5">
    <mergeCell ref="B2:K2"/>
    <mergeCell ref="M107:N107"/>
    <mergeCell ref="M4:N4"/>
    <mergeCell ref="P4:Q4"/>
    <mergeCell ref="P107:Q107"/>
  </mergeCells>
  <printOptions horizontalCentered="1" verticalCentered="1"/>
  <pageMargins left="0.25" right="0.25" top="0.5" bottom="0.75" header="0.3" footer="0.3"/>
  <pageSetup paperSize="17" scale="99" fitToHeight="0" orientation="landscape" r:id="rId1"/>
  <rowBreaks count="4" manualBreakCount="4">
    <brk id="41" max="16" man="1"/>
    <brk id="79" max="16" man="1"/>
    <brk id="123" max="16" man="1"/>
    <brk id="18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5"/>
  <sheetViews>
    <sheetView view="pageBreakPreview" topLeftCell="A111" zoomScaleNormal="90" zoomScaleSheetLayoutView="100" workbookViewId="0">
      <selection activeCell="F122" sqref="F122"/>
    </sheetView>
  </sheetViews>
  <sheetFormatPr defaultColWidth="8.85546875" defaultRowHeight="15"/>
  <cols>
    <col min="1" max="1" width="1.140625" style="17" customWidth="1"/>
    <col min="2" max="2" width="41" style="17" customWidth="1"/>
    <col min="3" max="3" width="16.28515625" style="18" customWidth="1"/>
    <col min="4" max="4" width="15.7109375" style="18" customWidth="1"/>
    <col min="5" max="5" width="16" style="18" customWidth="1"/>
    <col min="6" max="11" width="14.28515625" style="18" customWidth="1"/>
    <col min="12" max="16384" width="8.85546875" style="17"/>
  </cols>
  <sheetData>
    <row r="1" spans="2:12" ht="7.9" customHeight="1"/>
    <row r="2" spans="2:12" ht="15.75"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</row>
    <row r="4" spans="2:12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</row>
    <row r="5" spans="2:12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2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2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2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2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2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2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68526913.248381078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</row>
    <row r="12" spans="2:12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2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2">
      <c r="B14" s="8"/>
      <c r="C14" s="19"/>
      <c r="D14" s="19"/>
      <c r="E14" s="19"/>
      <c r="F14" s="19"/>
      <c r="G14" s="19"/>
      <c r="H14" s="19"/>
    </row>
    <row r="15" spans="2:12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2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86856697.113935083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168496396.07339671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20">
        <v>692</v>
      </c>
      <c r="I29" s="20">
        <v>693</v>
      </c>
      <c r="J29" s="20">
        <v>694</v>
      </c>
      <c r="K29" s="20"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107598094.7390389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126020014.74801387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233618109.48705277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20">
        <v>1577</v>
      </c>
      <c r="I53" s="20">
        <v>1565</v>
      </c>
      <c r="J53" s="20">
        <v>1566</v>
      </c>
      <c r="K53" s="20"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271918710.43455511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282589752.29128885</v>
      </c>
      <c r="G72" s="7">
        <v>301369912.90608543</v>
      </c>
      <c r="H72" s="7">
        <v>327998798.30482978</v>
      </c>
      <c r="I72" s="7">
        <v>318598455.96780431</v>
      </c>
      <c r="J72" s="7">
        <v>320382886.60501522</v>
      </c>
      <c r="K72" s="7"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563612577.05558884</v>
      </c>
      <c r="G76" s="20">
        <v>573288623.34064054</v>
      </c>
      <c r="H76" s="20">
        <v>609747744.88862276</v>
      </c>
      <c r="I76" s="20">
        <v>631933457.40650725</v>
      </c>
      <c r="J76" s="20">
        <v>651993278.7170527</v>
      </c>
      <c r="K76" s="20"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161556563.59082842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1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1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1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1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105075217.15967575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</row>
    <row r="102" spans="2:11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1">
      <c r="B103" s="8"/>
      <c r="C103" s="19"/>
      <c r="D103" s="19"/>
      <c r="E103" s="19"/>
      <c r="F103" s="19"/>
      <c r="G103" s="19"/>
      <c r="H103" s="19"/>
    </row>
    <row r="104" spans="2:11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266631780.75050417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</row>
    <row r="105" spans="2:11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20">
        <v>3208</v>
      </c>
      <c r="I105" s="20">
        <v>3098</v>
      </c>
      <c r="J105" s="20">
        <v>3099</v>
      </c>
      <c r="K105" s="20">
        <v>3054</v>
      </c>
    </row>
    <row r="108" spans="2:11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1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1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1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609600282.01280355</v>
      </c>
      <c r="H111" s="13">
        <v>633080237.14923763</v>
      </c>
      <c r="I111" s="13">
        <v>685912273.6166712</v>
      </c>
      <c r="J111" s="13">
        <v>714013912.30487418</v>
      </c>
      <c r="K111" s="13">
        <v>713037600.47427428</v>
      </c>
    </row>
    <row r="113" spans="2:11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1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1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1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579560556.98629427</v>
      </c>
      <c r="G116" s="13">
        <v>619321841.92771018</v>
      </c>
      <c r="H116" s="13">
        <v>696305294.97110033</v>
      </c>
      <c r="I116" s="13">
        <v>670598683.85442913</v>
      </c>
      <c r="J116" s="13">
        <v>678717027.14011717</v>
      </c>
      <c r="K116" s="13">
        <v>710781454.21308625</v>
      </c>
    </row>
    <row r="118" spans="2:11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</row>
    <row r="119" spans="2:11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680011828.36525941</v>
      </c>
      <c r="G119" s="5">
        <v>728522626.50112391</v>
      </c>
      <c r="H119" s="5">
        <v>856586787.5398252</v>
      </c>
      <c r="I119" s="5">
        <v>884724480.15730834</v>
      </c>
      <c r="J119" s="5">
        <v>933337342.51027107</v>
      </c>
      <c r="K119" s="5">
        <v>975361333.03503275</v>
      </c>
    </row>
    <row r="120" spans="2:11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517402206.06729692</v>
      </c>
      <c r="G120" s="5">
        <v>500399497.43938977</v>
      </c>
      <c r="H120" s="5">
        <v>472798744.58051282</v>
      </c>
      <c r="I120" s="5">
        <v>471786477.31379193</v>
      </c>
      <c r="J120" s="5">
        <v>459393596.93472022</v>
      </c>
      <c r="K120" s="5">
        <v>448457721.65232784</v>
      </c>
    </row>
    <row r="121" spans="2:11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</row>
    <row r="122" spans="2:11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1207074443.6029706</v>
      </c>
      <c r="G122" s="13">
        <v>1242034909.6515942</v>
      </c>
      <c r="H122" s="13">
        <v>1353134369.4083159</v>
      </c>
      <c r="I122" s="13">
        <v>1380799515.1582131</v>
      </c>
      <c r="J122" s="13">
        <v>1417612910.5601525</v>
      </c>
      <c r="K122" s="13">
        <v>1449309556.5552595</v>
      </c>
    </row>
    <row r="124" spans="2:11" ht="15" hidden="1" customHeight="1"/>
    <row r="125" spans="2:11" ht="15" hidden="1" customHeight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</row>
    <row r="126" spans="2:11" ht="15" hidden="1" customHeight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1" ht="15" hidden="1" customHeight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1" ht="15" hidden="1" customHeight="1">
      <c r="C128" s="21"/>
      <c r="D128" s="21"/>
      <c r="E128" s="21"/>
      <c r="F128" s="21"/>
      <c r="G128" s="21"/>
    </row>
    <row r="129" spans="2:11" ht="15" hidden="1" customHeight="1">
      <c r="B129" s="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3">
        <v>2019</v>
      </c>
      <c r="I129" s="3">
        <v>2020</v>
      </c>
      <c r="J129" s="3">
        <v>2021</v>
      </c>
      <c r="K129" s="3">
        <v>2022</v>
      </c>
    </row>
    <row r="130" spans="2:11" ht="15" hidden="1" customHeight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1" ht="15" hidden="1" customHeight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1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1" ht="15" hidden="1" customHeight="1">
      <c r="B133" s="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1" ht="15" hidden="1" customHeight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1" ht="15" hidden="1" customHeight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1" ht="15" hidden="1" customHeight="1"/>
    <row r="138" spans="2:11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1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24">
        <v>692</v>
      </c>
      <c r="I139" s="24">
        <v>693</v>
      </c>
      <c r="J139" s="24">
        <v>694</v>
      </c>
      <c r="K139" s="24">
        <v>694</v>
      </c>
    </row>
    <row r="140" spans="2:11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24">
        <v>1577</v>
      </c>
      <c r="I140" s="24">
        <v>1565</v>
      </c>
      <c r="J140" s="24">
        <v>1566</v>
      </c>
      <c r="K140" s="24">
        <v>1560</v>
      </c>
    </row>
    <row r="141" spans="2:11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24">
        <v>3739</v>
      </c>
      <c r="I141" s="24">
        <v>3790</v>
      </c>
      <c r="J141" s="24">
        <v>3824</v>
      </c>
      <c r="K141" s="24">
        <v>3852</v>
      </c>
    </row>
    <row r="142" spans="2:11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24">
        <v>3208</v>
      </c>
      <c r="I142" s="24">
        <v>3098</v>
      </c>
      <c r="J142" s="24">
        <v>3099</v>
      </c>
      <c r="K142" s="24">
        <v>3054</v>
      </c>
    </row>
    <row r="143" spans="2:11">
      <c r="B143" s="23" t="s">
        <v>11</v>
      </c>
      <c r="C143" s="25">
        <v>8308</v>
      </c>
      <c r="D143" s="25">
        <v>8077</v>
      </c>
      <c r="E143" s="25">
        <v>8364</v>
      </c>
      <c r="F143" s="25">
        <v>8146</v>
      </c>
      <c r="G143" s="25">
        <v>8429</v>
      </c>
      <c r="H143" s="25">
        <v>9216</v>
      </c>
      <c r="I143" s="25">
        <v>9146</v>
      </c>
      <c r="J143" s="25">
        <v>9183</v>
      </c>
      <c r="K143" s="25">
        <v>9160</v>
      </c>
    </row>
    <row r="145" spans="2:11">
      <c r="G145" s="28"/>
      <c r="H145" s="28"/>
      <c r="I145" s="28"/>
      <c r="J145" s="28"/>
      <c r="K145" s="28"/>
    </row>
    <row r="146" spans="2:11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1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1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50" spans="2:11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</row>
    <row r="151" spans="2:11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</row>
    <row r="152" spans="2:11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</row>
    <row r="155" spans="2:11">
      <c r="G155" s="28"/>
    </row>
  </sheetData>
  <mergeCells count="1">
    <mergeCell ref="B2:K2"/>
  </mergeCells>
  <printOptions horizontalCentered="1" verticalCentered="1"/>
  <pageMargins left="0.25" right="0.25" top="0.5" bottom="0.75" header="0.3" footer="0.3"/>
  <pageSetup scale="77" fitToHeight="0" orientation="landscape" r:id="rId1"/>
  <rowBreaks count="3" manualBreakCount="3">
    <brk id="41" max="10" man="1"/>
    <brk id="79" max="10" man="1"/>
    <brk id="1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topLeftCell="A9" workbookViewId="0">
      <selection activeCell="B15" sqref="B15"/>
    </sheetView>
  </sheetViews>
  <sheetFormatPr defaultColWidth="9" defaultRowHeight="15"/>
  <cols>
    <col min="1" max="1" width="9" style="51"/>
    <col min="2" max="2" width="61.28515625" style="51" customWidth="1"/>
    <col min="3" max="5" width="11.42578125" style="51" bestFit="1" customWidth="1"/>
    <col min="6" max="6" width="11" style="51" customWidth="1"/>
    <col min="7" max="16384" width="9" style="51"/>
  </cols>
  <sheetData>
    <row r="1" spans="1:6">
      <c r="A1" s="57" t="s">
        <v>155</v>
      </c>
      <c r="B1" s="57"/>
      <c r="C1" s="57"/>
      <c r="D1" s="57"/>
      <c r="E1" s="57"/>
      <c r="F1" s="57"/>
    </row>
    <row r="3" spans="1:6">
      <c r="A3" s="49"/>
      <c r="B3" s="49"/>
      <c r="C3" s="50">
        <v>2019</v>
      </c>
      <c r="D3" s="50">
        <v>2020</v>
      </c>
      <c r="E3" s="50">
        <v>2021</v>
      </c>
      <c r="F3" s="50">
        <v>2022</v>
      </c>
    </row>
    <row r="4" spans="1:6">
      <c r="A4" s="49" t="s">
        <v>151</v>
      </c>
      <c r="B4" s="49"/>
      <c r="C4" s="52">
        <f>+'Summary Total_OEB Staff'!H116</f>
        <v>696305294.97110033</v>
      </c>
      <c r="D4" s="52">
        <f>+'Summary Total_OEB Staff'!I116</f>
        <v>670598683.85442913</v>
      </c>
      <c r="E4" s="52">
        <f>+'Summary Total_OEB Staff'!J116</f>
        <v>678717027.14011717</v>
      </c>
      <c r="F4" s="52">
        <f>+'Summary Total_OEB Staff'!K116</f>
        <v>710781454.21308625</v>
      </c>
    </row>
    <row r="5" spans="1:6">
      <c r="A5" s="49" t="s">
        <v>153</v>
      </c>
      <c r="B5" s="49"/>
      <c r="C5" s="53">
        <v>642530718</v>
      </c>
      <c r="D5" s="53">
        <v>631275350</v>
      </c>
      <c r="E5" s="53">
        <v>616248742</v>
      </c>
      <c r="F5" s="53">
        <v>622009219</v>
      </c>
    </row>
    <row r="6" spans="1:6">
      <c r="A6" s="49"/>
      <c r="B6" s="49"/>
      <c r="C6" s="49"/>
      <c r="D6" s="49"/>
      <c r="E6" s="49"/>
      <c r="F6" s="49"/>
    </row>
    <row r="7" spans="1:6" ht="15.75" thickBot="1">
      <c r="A7" s="49" t="s">
        <v>150</v>
      </c>
      <c r="B7" s="49"/>
      <c r="C7" s="54">
        <f>+C4-C5</f>
        <v>53774576.97110033</v>
      </c>
      <c r="D7" s="54">
        <f t="shared" ref="D7:F7" si="0">+D4-D5</f>
        <v>39323333.854429126</v>
      </c>
      <c r="E7" s="54">
        <f t="shared" si="0"/>
        <v>62468285.140117168</v>
      </c>
      <c r="F7" s="54">
        <f t="shared" si="0"/>
        <v>88772235.213086247</v>
      </c>
    </row>
    <row r="8" spans="1:6" ht="15.75" thickTop="1">
      <c r="A8" s="49"/>
      <c r="B8" s="49"/>
      <c r="C8" s="50"/>
      <c r="D8" s="50"/>
      <c r="E8" s="50"/>
      <c r="F8" s="50"/>
    </row>
    <row r="9" spans="1:6">
      <c r="A9" s="49"/>
      <c r="B9" s="49"/>
      <c r="C9" s="50"/>
      <c r="D9" s="50"/>
      <c r="E9" s="50"/>
      <c r="F9" s="50"/>
    </row>
    <row r="10" spans="1:6">
      <c r="A10" s="57" t="s">
        <v>156</v>
      </c>
      <c r="B10" s="57"/>
      <c r="C10" s="57"/>
      <c r="D10" s="57"/>
      <c r="E10" s="57"/>
      <c r="F10" s="57"/>
    </row>
    <row r="11" spans="1:6">
      <c r="A11" s="49"/>
      <c r="B11" s="49"/>
      <c r="C11" s="50"/>
      <c r="D11" s="50"/>
      <c r="E11" s="50"/>
      <c r="F11" s="50"/>
    </row>
    <row r="12" spans="1:6">
      <c r="A12" s="49"/>
      <c r="B12" s="49"/>
      <c r="C12" s="50">
        <v>2019</v>
      </c>
      <c r="D12" s="50">
        <v>2020</v>
      </c>
      <c r="E12" s="50">
        <v>2021</v>
      </c>
      <c r="F12" s="50">
        <v>2022</v>
      </c>
    </row>
    <row r="13" spans="1:6">
      <c r="A13" s="49" t="s">
        <v>152</v>
      </c>
      <c r="B13" s="49"/>
      <c r="C13" s="52">
        <f>+'Summary Total_OEB Staff'!H180</f>
        <v>9216</v>
      </c>
      <c r="D13" s="52">
        <f>+'Summary Total_OEB Staff'!I180</f>
        <v>9146</v>
      </c>
      <c r="E13" s="52">
        <f>+'Summary Total_OEB Staff'!J180</f>
        <v>9183</v>
      </c>
      <c r="F13" s="52">
        <f>+'Summary Total_OEB Staff'!K180</f>
        <v>9160</v>
      </c>
    </row>
    <row r="14" spans="1:6">
      <c r="A14" s="49" t="s">
        <v>154</v>
      </c>
      <c r="B14" s="49"/>
      <c r="C14" s="53">
        <v>8505</v>
      </c>
      <c r="D14" s="53">
        <v>8488</v>
      </c>
      <c r="E14" s="53">
        <v>8474</v>
      </c>
      <c r="F14" s="53">
        <v>8467</v>
      </c>
    </row>
    <row r="15" spans="1:6">
      <c r="A15" s="49"/>
      <c r="B15" s="49"/>
      <c r="C15" s="49"/>
      <c r="D15" s="49"/>
      <c r="E15" s="49"/>
      <c r="F15" s="49"/>
    </row>
    <row r="16" spans="1:6" ht="15.75" thickBot="1">
      <c r="A16" s="49" t="s">
        <v>150</v>
      </c>
      <c r="B16" s="49"/>
      <c r="C16" s="54">
        <f>+C13-C14</f>
        <v>711</v>
      </c>
      <c r="D16" s="54">
        <f t="shared" ref="D16:F16" si="1">+D13-D14</f>
        <v>658</v>
      </c>
      <c r="E16" s="54">
        <f t="shared" si="1"/>
        <v>709</v>
      </c>
      <c r="F16" s="54">
        <f t="shared" si="1"/>
        <v>693</v>
      </c>
    </row>
    <row r="17" ht="15.75" thickTop="1"/>
  </sheetData>
  <mergeCells count="2">
    <mergeCell ref="A1:F1"/>
    <mergeCell ref="A10:F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35E3F66-6E2A-4411-8670-C4D761C981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70247-9A77-4F36-B0D9-3C948ADDD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344B68-46B7-4390-8C40-340253E0D67C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Total_OEB Staff</vt:lpstr>
      <vt:lpstr>Summary Total</vt:lpstr>
      <vt:lpstr>Comp &amp; FTE_OEB staff</vt:lpstr>
      <vt:lpstr>'Comp &amp; FTE_OEB staff'!Print_Area</vt:lpstr>
      <vt:lpstr>'Summary Total'!Print_Area</vt:lpstr>
      <vt:lpstr>'Summary Total_OEB Staff'!Print_Area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</dc:title>
  <dc:creator>William ILIE</dc:creator>
  <cp:lastModifiedBy>Martin Davies</cp:lastModifiedBy>
  <cp:lastPrinted>2019-08-09T19:34:56Z</cp:lastPrinted>
  <dcterms:created xsi:type="dcterms:W3CDTF">2016-12-09T16:03:48Z</dcterms:created>
  <dcterms:modified xsi:type="dcterms:W3CDTF">2019-08-14T13:26:09Z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0x0101006F98603A722B3D4BA34B61F96286845E</vt:lpwstr>
  </property>
  <property fmtid="{D5CDD505-2E9C-101B-9397-08002B2CF9AE}" pid="4" name="Comments">
    <vt:lpwstr/>
  </property>
  <property fmtid="{D5CDD505-2E9C-101B-9397-08002B2CF9AE}" pid="5" name="ISD_Category">
    <vt:lpwstr>Other</vt:lpwstr>
  </property>
</Properties>
</file>