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.wells\Desktop\final for filing\"/>
    </mc:Choice>
  </mc:AlternateContent>
  <xr:revisionPtr revIDLastSave="0" documentId="13_ncr:1_{2A923477-88DB-4A1D-84D5-B2AFC46DF8D4}" xr6:coauthVersionLast="36" xr6:coauthVersionMax="36" xr10:uidLastSave="{00000000-0000-0000-0000-000000000000}"/>
  <bookViews>
    <workbookView xWindow="0" yWindow="0" windowWidth="15360" windowHeight="8730" tabRatio="598" xr2:uid="{00000000-000D-0000-FFFF-FFFF00000000}"/>
  </bookViews>
  <sheets>
    <sheet name="GA 2018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Order1" hidden="1">255</definedName>
    <definedName name="_Sort" hidden="1">[1]Sheet1!$G$40:$K$40</definedName>
    <definedName name="AllHistory">'[2]Work Units'!$B$2:$R$48,'[2]Work Units'!$B$51:$R$86</definedName>
    <definedName name="AllPages">[3]List99!$A$1:$F$58,[3]List99!$A$62:$F$120,[3]List99!$A$123:$F$186,[3]List99!$A$189:$F$247,[3]List99!$A$250:$F$308,[3]List99!$A$311:$F$370,[3]List99!$A$430:$F$488,[3]List99!$A$491:$F$549,[3]List99!$A$550:$F$608,[3]List99!$A$609:$F$667,[3]List99!$A$668:$F$779</definedName>
    <definedName name="AllSum98">[4]SUM2001!$A$6:$K$45,[4]SUM2001!$A$46:$K$79,[4]SUM2001!$A$80:$K$135</definedName>
    <definedName name="area1">[5]CALC1!$AH$1:$AO$50,[5]CALC1!$CB$1:$CH$23,[5]CALC1!$AR$1:$AW$47,[5]CALC1!$AZ$1:$BH$51,[5]CALC1!$BK$1:$BS$49,[5]CALC1!$BV$1:$BY$33</definedName>
    <definedName name="area2">[5]CALC1!$CB$1:$CH$23,[5]CALC1!$S$1:$Z$33</definedName>
    <definedName name="AS2DocOpenMode" hidden="1">"AS2DocumentEdit"</definedName>
    <definedName name="asasd">[3]List99!$A$288:$F$346,[3]List99!#REF!,[3]List99!$A$350:$F$466</definedName>
    <definedName name="budget">'[6]E&amp;O Comparison'!#REF!</definedName>
    <definedName name="Budget3">'[6]E&amp;O Comparison'!#REF!</definedName>
    <definedName name="Budget4">'[6]E&amp;O Comparison'!#REF!</definedName>
    <definedName name="Budget5">'[6]E&amp;O Comparison'!#REF!</definedName>
    <definedName name="BudgetBook">[7]Budget!$B$3:$P$33,[7]Budget!$B$37:$N$86,[7]Budget!$B$142:$K$195,[7]Budget!$B$198:$K$237</definedName>
    <definedName name="CDM_2007">#REF!</definedName>
    <definedName name="contactf">#REF!</definedName>
    <definedName name="COVER">[7]SUM95!$AV$14:$BF$37,[7]SUM95!$AV$40:$BF$58</definedName>
    <definedName name="distribution">[3]List99!$A$288:$F$346,[3]List99!#REF!,[3]List99!$A$350:$F$466</definedName>
    <definedName name="EDR_06_OthInfo">'[8]4. 2006 Smart Meter Information'!#REF!</definedName>
    <definedName name="EDR06Tariffs">'[8]3. 2006 Tariff Sheet'!#REF!</definedName>
    <definedName name="Final98">[9]Items98!$A$1:$G$58,[9]Items98!$A$62:$G$120,[9]Items98!$A$123:$G$181,[9]Items98!$A$184:$G$242,[9]Items98!$A$245:$G$303,[9]Items98!$A$306:$G$364,[9]Items98!$A$367:$G$425,[9]Items98!$A$428:$G$486,[9]Items98!$A$489:$G$545,[9]Items98!$A$548:$G$604,[9]Items98!$A$607:$G$657,[9]Items98!$A$662:$G$716</definedName>
    <definedName name="FinalList">[3]List99!$A$1:$F$59,[3]List99!$A$60:$F$111,[3]List99!#REF!,[3]List99!$A$112:$F$164,[3]List99!$A$165:$F$228,[3]List99!$A$288:$F$346,[3]List99!#REF!,[3]List99!$A$350:$F$466,[3]List99!$A$229:$F$287,[3]List99!$A$467:$F$519</definedName>
    <definedName name="FinalProjects">[3]List99!$A$1:$F$59,[3]List99!$A$60:$F$111,[3]List99!#REF!,[3]List99!$A$112:$F$164,[3]List99!$A$165:$F$228,[3]List99!$A$288:$F$346,[3]List99!#REF!,[3]List99!$A$350:$F$466,[3]List99!$A$229:$F$287,[3]List99!$A$467:$F$519,[3]List99!$A$522:$F$574</definedName>
    <definedName name="forecast97">[10]Forecast97!$S$3:$V$32,[10]Forecast97!$X$3:$AC$32</definedName>
    <definedName name="GARate">#REF!</definedName>
    <definedName name="Group1">[7]SUM96!$A$203:$K$252,[7]SUM96!$A$253:$K$299,[7]SUM96!$A$300:$K$342,[7]SUM96!$A$343:$L$391</definedName>
    <definedName name="hello">#REF!</definedName>
    <definedName name="histdate">[11]Financials!$E$76</definedName>
    <definedName name="HOEPApr">[12]Hoep!$E$6</definedName>
    <definedName name="HOEPAug">[12]Hoep!$E$10</definedName>
    <definedName name="HOEPDec">[12]Hoep!$E$14</definedName>
    <definedName name="HOEPFeb">[12]Hoep!$E$4</definedName>
    <definedName name="HOEPJan">[12]Hoep!$E$3</definedName>
    <definedName name="HOEPJul">[12]Hoep!$E$9</definedName>
    <definedName name="HOEPJun">[12]Hoep!$E$8</definedName>
    <definedName name="HOEPMar">[12]Hoep!$E$5</definedName>
    <definedName name="HOEPMay">[12]Hoep!$E$7</definedName>
    <definedName name="HOEPNov">[12]Hoep!$E$13</definedName>
    <definedName name="HOEPOct">[12]Hoep!$E$12</definedName>
    <definedName name="HOEPSep">[12]Hoep!$E$11</definedName>
    <definedName name="impactdata">'[13]8-7 OTHER CHGS, COMMOD (Input)'!$B$15:$AS$118</definedName>
    <definedName name="Incr2000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[14]Items!$C$4:$E$29,[14]Items!$C$30:$E$59,[14]Items!$C$62:$E$95,[14]Items!$C$102:$E$137,[14]Items!$C$145:$E$169</definedName>
    <definedName name="Items98">[9]Items98!$A$2:$F$58,[9]Items98!$A$62:$F$120,[9]Items98!$A$123:$F$181,[9]Items98!$A$184:$F$242,[9]Items98!$A$245:$F$303,[9]Items98!$A$306:$F$364,[9]Items98!$A$367:$F$486,[9]Items98!$A$489:$F$545,[9]Items98!$A$548:$F$604,[9]Items98!$A$607:$F$657,[9]Items98!$A$662:$F$716</definedName>
    <definedName name="jjj">'[6]E&amp;O Comparison'!#REF!</definedName>
    <definedName name="john">'[6]E&amp;O Comparison'!#REF!</definedName>
    <definedName name="LastSheet" hidden="1">"Total Bill Impacts_All Customer"</definedName>
    <definedName name="LIMIT">#REF!</definedName>
    <definedName name="list">[3]List99!$A$1:$F$59,[3]List99!$A$60:$F$111,[3]List99!#REF!,[3]List99!$A$112:$F$164,[3]List99!$A$165:$F$228,[3]List99!$A$229:$F$287,[3]List99!$A$467:$F$519,[3]List99!$A$288:$F$346,[3]List99!#REF!,[3]List99!$A$350:$F$466</definedName>
    <definedName name="List2001">'[3]List 2001'!$A$1:$F$58,'[3]List 2001'!$A$62:$F$111,'[3]List 2001'!$A$115:$F$173,'[3]List 2001'!$A$176:$F$234,'[3]List 2001'!$A$237:$F$296,'[3]List 2001'!$A$299:$F$357,'[3]List 2001'!$A$360:$F$416,'[3]List 2001'!$A$419:$F$475,'[3]List 2001'!$A$478:$F$528,'[3]List 2001'!$A$533:$F$587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odel_Organization">#REF!</definedName>
    <definedName name="MofF">#REF!</definedName>
    <definedName name="NONBENF">#REF!</definedName>
    <definedName name="nonreg">#REF!</definedName>
    <definedName name="nonregf">#REF!</definedName>
    <definedName name="note5d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page3">[9]RPCAP97!#REF!</definedName>
    <definedName name="page7a">[9]RPCAP97!#REF!</definedName>
    <definedName name="PageAll">[9]RPCAP97!$A$1:$F$59,[9]RPCAP97!$A$60:$F$111,[9]RPCAP97!$A$112:$F$164,[9]RPCAP97!$A$165:$F$223,[9]RPCAP97!$A$283:$F$341,[9]RPCAP97!$A$345:$F$403,[9]RPCAP97!$A$224:$F$282,[9]RPCAP97!$A$404:$F$456,[9]RPCAP97!$A$459:$F$511</definedName>
    <definedName name="PagePart">[9]RPCAP97!$A$1:$F$59,[9]RPCAP97!$A$60:$F$111,[9]RPCAP97!$A$112:$F$164,[9]RPCAP97!$A$165:$F$223</definedName>
    <definedName name="Pages2000a">[3]List99!$A$1:$F$58,[3]List99!$A$62:$F$120,[3]List99!$A$123:$F$186,[3]List99!$A$189:$F$247,[3]List99!$A$250:$F$308,[3]List99!$A$311:$F$370</definedName>
    <definedName name="Pages2000b">[3]List99!$A$373:$F$427,[3]List99!$A$430:$F$488,[3]List99!$A$491:$F$549,[3]List99!$A$551:$F$608,[3]List99!$A$610:$F$667,[3]List99!$A$669:$F$720,[3]List99!$A$724:$F$779</definedName>
    <definedName name="PagesAll">[3]List99!$A$1:$F$58,[3]List99!$A$62:$F$120,[3]List99!$A$123:$F$186,[3]List99!$A$189:$F$247,[3]List99!$A$250:$F$308,[3]List99!$A$311:$F$370,[3]List99!$A$430:$F$488,[3]List99!$A$491:$F$549,[3]List99!$A$550:$F$608,[3]List99!$A$609:$F$667,[3]List99!$A$668:$F$720,[3]List99!$A$723:$F$779</definedName>
    <definedName name="PriceCapParams">#REF!</definedName>
    <definedName name="primary">[3]List99!$A$288:$F$346,[3]List99!#REF!,[3]List99!$A$350:$F$466</definedName>
    <definedName name="Print">'[15]Nov DEGDAYS'!$A$1:$N$36</definedName>
    <definedName name="_xlnm.Print_Area" localSheetId="0">'GA 2018'!$A$1:$K$84</definedName>
    <definedName name="_xlnm.Print_Area">#REF!</definedName>
    <definedName name="print_end">#REF!</definedName>
    <definedName name="Qend">'[16]RSVA &amp; Other'!$A$3</definedName>
    <definedName name="Rate_Riders">#REF!</definedName>
    <definedName name="Ratebase">#REF!</definedName>
    <definedName name="rearrange95">[7]SUM95!$A$75:$I$109,[7]SUM95!$A$110:$I$141,[7]SUM95!$A$142:$I$177</definedName>
    <definedName name="RPP_Data">#REF!</definedName>
    <definedName name="SALBENF">#REF!</definedName>
    <definedName name="salreg">#REF!</definedName>
    <definedName name="SALREGF">#REF!</definedName>
    <definedName name="subtrans">[3]List99!$A$1:$F$59,[3]List99!$A$60:$F$111,[3]List99!#REF!,[3]List99!$A$112:$F$164,[3]List99!$A$165:$F$228</definedName>
    <definedName name="Surtax">#REF!</definedName>
    <definedName name="SysPageAll">'[14]MSCalc (2)'!$H$14:$AF$42,'[14]MSCalc (2)'!$H$43:$AF$85,'[14]MSCalc (2)'!$H$86:$AF$129,'[14]MSCalc (2)'!$H$130:$AF$201,'[14]MSCalc (2)'!$H$202:$AF$256,'[14]MSCalc (2)'!$H$257:$AF$279</definedName>
    <definedName name="SYSTEM">[17]OPTTABLE!$A$2:$E$15,[17]OPTTABLE!$Q$2:$T$15,[17]OPTTABLE!$AA$2:$AE$15,[17]OPTTABLE!$AG$2:$AK$15,[17]OPTTABLE!$AW$2:$AZ$15,[17]OPTTABLE!$BB$2:$BF$15,[17]OPTTABLE!$U$2:$Y$15,[17]OPTTABLE!$BH$2:$BH$15</definedName>
    <definedName name="TableLarge">[7]SUM96!$A$203:$K$252,[7]SUM96!$A$253:$K$297,[7]SUM96!$A$300:$K$370,[7]SUM96!$A$371:$K$392</definedName>
    <definedName name="TableReportAll">[7]SUM96!$A$203:$K$299,[7]SUM96!$A$300:$K$342,[7]SUM96!$A$343:$K$390</definedName>
    <definedName name="TEMPA">#REF!</definedName>
    <definedName name="terr_name">'[18]1-1 GENERAL (Input)'!$C$56:$D$59</definedName>
    <definedName name="total">[17]OPTTABLE!$A$2:$E$15,[17]OPTTABLE!$Q$2:$T$15,[17]OPTTABLE!$AA$2:$AE$15,[17]OPTTABLE!$AG$2:$AK$15,[17]OPTTABLE!$AW$2:$AZ$15,[17]OPTTABLE!$BB$2:$BF$15,[17]OPTTABLE!$BH$2:$BH$15,[17]OPTTABLE!$U$2:$Y$15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[11]Financials!$A$1</definedName>
    <definedName name="UtilityInfo">#REF!</definedName>
    <definedName name="utitliy1">[19]Financials!$A$1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Z_Factor_Analysi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6" l="1"/>
  <c r="D24" i="6" l="1"/>
  <c r="D26" i="6" s="1"/>
  <c r="E68" i="6"/>
  <c r="G57" i="6" l="1"/>
  <c r="G58" i="6" l="1"/>
  <c r="I56" i="6" l="1"/>
  <c r="F57" i="6" l="1"/>
  <c r="H57" i="6" s="1"/>
  <c r="D81" i="6" l="1"/>
  <c r="F47" i="6" l="1"/>
  <c r="F56" i="6"/>
  <c r="J56" i="6" l="1"/>
  <c r="I58" i="6" l="1"/>
  <c r="I57" i="6"/>
  <c r="J57" i="6" s="1"/>
  <c r="K57" i="6" s="1"/>
  <c r="G56" i="6"/>
  <c r="H56" i="6" s="1"/>
  <c r="I55" i="6"/>
  <c r="G55" i="6"/>
  <c r="I54" i="6"/>
  <c r="G54" i="6"/>
  <c r="I53" i="6"/>
  <c r="G53" i="6"/>
  <c r="I52" i="6"/>
  <c r="G52" i="6"/>
  <c r="I51" i="6"/>
  <c r="G51" i="6"/>
  <c r="I50" i="6"/>
  <c r="G50" i="6"/>
  <c r="I49" i="6"/>
  <c r="G49" i="6"/>
  <c r="I48" i="6"/>
  <c r="G48" i="6"/>
  <c r="I47" i="6"/>
  <c r="G47" i="6"/>
  <c r="H47" i="6" s="1"/>
  <c r="C44" i="6"/>
  <c r="F25" i="6"/>
  <c r="F23" i="6"/>
  <c r="D21" i="6"/>
  <c r="F51" i="6" l="1"/>
  <c r="H51" i="6" s="1"/>
  <c r="F55" i="6"/>
  <c r="H55" i="6" s="1"/>
  <c r="F50" i="6"/>
  <c r="H50" i="6" s="1"/>
  <c r="F54" i="6"/>
  <c r="H54" i="6" s="1"/>
  <c r="F48" i="6"/>
  <c r="H48" i="6" s="1"/>
  <c r="F49" i="6"/>
  <c r="H49" i="6" s="1"/>
  <c r="F53" i="6"/>
  <c r="H53" i="6" s="1"/>
  <c r="J47" i="6"/>
  <c r="D59" i="6"/>
  <c r="J55" i="6"/>
  <c r="J50" i="6"/>
  <c r="F52" i="6"/>
  <c r="H52" i="6" s="1"/>
  <c r="J51" i="6"/>
  <c r="J49" i="6" l="1"/>
  <c r="K49" i="6" s="1"/>
  <c r="J53" i="6"/>
  <c r="K53" i="6" s="1"/>
  <c r="J54" i="6"/>
  <c r="K54" i="6" s="1"/>
  <c r="J48" i="6"/>
  <c r="K48" i="6" s="1"/>
  <c r="K56" i="6"/>
  <c r="K51" i="6"/>
  <c r="K55" i="6"/>
  <c r="K50" i="6"/>
  <c r="J52" i="6"/>
  <c r="K47" i="6"/>
  <c r="K52" i="6" l="1"/>
  <c r="C59" i="6" l="1"/>
  <c r="E59" i="6" l="1"/>
  <c r="F58" i="6"/>
  <c r="H58" i="6" s="1"/>
  <c r="F59" i="6" l="1"/>
  <c r="F61" i="6" s="1"/>
  <c r="H59" i="6"/>
  <c r="J58" i="6"/>
  <c r="K58" i="6" l="1"/>
  <c r="J59" i="6"/>
  <c r="K59" i="6" l="1"/>
  <c r="D82" i="6" l="1"/>
  <c r="D83" i="6" l="1"/>
  <c r="D84" i="6" l="1"/>
  <c r="E84" i="6" s="1"/>
  <c r="F24" i="6" l="1"/>
  <c r="F26" i="6" l="1"/>
</calcChain>
</file>

<file path=xl/sharedStrings.xml><?xml version="1.0" encoding="utf-8"?>
<sst xmlns="http://schemas.openxmlformats.org/spreadsheetml/2006/main" count="118" uniqueCount="100">
  <si>
    <t>Analysis of Expected GA Amount</t>
  </si>
  <si>
    <t>Differences in GA IESO posted rate and rate charged on IESO invoice</t>
  </si>
  <si>
    <t>Account 1589 Global Adjustment (GA) Analysis Workform</t>
  </si>
  <si>
    <t>Input cells</t>
  </si>
  <si>
    <t>Drop down cells</t>
  </si>
  <si>
    <t>Note 1</t>
  </si>
  <si>
    <t>Year(s) Requested for Disposition</t>
  </si>
  <si>
    <t>Note 2</t>
  </si>
  <si>
    <t>Consumption Data Excluding for Loss Factor (Data to agree with RRR as applicable)</t>
  </si>
  <si>
    <t>Year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</si>
  <si>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</si>
  <si>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</si>
  <si>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</si>
  <si>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</si>
  <si>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</si>
  <si>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</si>
  <si>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</si>
  <si>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</si>
  <si>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</si>
  <si>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r>
      <t>Non-RPP Class B</t>
    </r>
    <r>
      <rPr>
        <sz val="10"/>
        <color rgb="FFFF0000"/>
        <rFont val="Calibri"/>
        <family val="2"/>
        <scheme val="minor"/>
      </rPr>
      <t>*</t>
    </r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</si>
  <si>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</si>
  <si>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</si>
  <si>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</si>
  <si>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</si>
  <si>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</si>
  <si>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</si>
  <si>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GA Billing Rate Description</t>
  </si>
  <si>
    <t>Note 4</t>
  </si>
  <si>
    <t>GA Rates per IESO website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</si>
  <si>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</si>
  <si>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</si>
  <si>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</si>
  <si>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</si>
  <si>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</si>
  <si>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</si>
  <si>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</si>
  <si>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</si>
  <si>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 (Accrued)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</si>
  <si>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</si>
  <si>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</si>
  <si>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</si>
  <si>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</si>
  <si>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</si>
  <si>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</si>
  <si>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</si>
  <si>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</si>
  <si>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</si>
  <si>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</si>
  <si>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($/kWh)</t>
  </si>
  <si>
    <t>First Estimate</t>
  </si>
  <si>
    <t>Second Estimate</t>
  </si>
  <si>
    <t>Actual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</si>
  <si>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</si>
  <si>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</si>
  <si>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</si>
  <si>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</si>
  <si>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</si>
  <si>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</si>
  <si>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</si>
  <si>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</si>
  <si>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</si>
  <si>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</si>
  <si>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</si>
  <si>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</si>
  <si>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</si>
  <si>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Calculated Loss Factor</t>
  </si>
  <si>
    <t xml:space="preserve">Note 5 </t>
  </si>
  <si>
    <t xml:space="preserve">Reconciling Items </t>
  </si>
  <si>
    <t xml:space="preserve"> Item</t>
  </si>
  <si>
    <t>Applicability of Reconciling Item (Y/N)</t>
  </si>
  <si>
    <t>Amount (Quantify if it is a significant reconciling item)</t>
  </si>
  <si>
    <t>Explanation</t>
  </si>
  <si>
    <t xml:space="preserve"> Net Change in Principal Balance in the GL (i.e. Transactions in the Year)</t>
  </si>
  <si>
    <t>1a</t>
  </si>
  <si>
    <t>Remove impacts to GA from prior year RPP Settlement true up process that are booked in current year</t>
  </si>
  <si>
    <t>Y</t>
  </si>
  <si>
    <t>1b</t>
  </si>
  <si>
    <t>Add impacts to GA from current year RPP Settlement true up process that are booked in subsequent year</t>
  </si>
  <si>
    <t>2a</t>
  </si>
  <si>
    <t>Remove prior year end unbilled to actual revenue differences</t>
  </si>
  <si>
    <t>No prior year end unbilled to actual revenue differences booked in current year</t>
  </si>
  <si>
    <t>2b</t>
  </si>
  <si>
    <t>Add current year end unbilled to actual revenue differences</t>
  </si>
  <si>
    <t>No current year end unbilled to actual revenue differences booked in the following year</t>
  </si>
  <si>
    <t>3a</t>
  </si>
  <si>
    <t>Remove difference between prior year accrual to forecast from long term load transfers</t>
  </si>
  <si>
    <t>No difference between prior year accrual to forecast from long term load transfers</t>
  </si>
  <si>
    <t>3b</t>
  </si>
  <si>
    <t>Add difference between current year accrual to forecast from long term load transfers</t>
  </si>
  <si>
    <t>No difference between current year accrual to forecast from long term load transfers</t>
  </si>
  <si>
    <t>Remove GA balances pertaining to Class A customers</t>
  </si>
  <si>
    <t xml:space="preserve">Insignificant amount relating to Class A customers </t>
  </si>
  <si>
    <t>Significant prior period billing adjustments included in current year GL balance but would not be included in the billing consumption used in the GA Analysis</t>
  </si>
  <si>
    <t>No significant prior period billing adjustments</t>
  </si>
  <si>
    <t>Not a reconciling item</t>
  </si>
  <si>
    <t>Note 6</t>
  </si>
  <si>
    <t>Adjusted Net Change in Principal Balance in the GL</t>
  </si>
  <si>
    <t>Net Change in Expected GA Balance in the Year Per Analysis</t>
  </si>
  <si>
    <t>Unresolved Difference</t>
  </si>
  <si>
    <t>Unresolved Difference as % of Expected GA Payments to IESO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</si>
</sst>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_-&quot;$&quot;* #,##0_-;\-&quot;$&quot;* #,##0_-;_-&quot;$&quot;* &quot;-&quot;??_-;_-@_-"/>
    <numFmt numFmtId="168" formatCode="0.00000"/>
    <numFmt numFmtId="169" formatCode="_-* #,##0_-;\-* #,##0_-;_-* &quot;-&quot;??_-;_-@_-"/>
    <numFmt numFmtId="170" formatCode="#,##0.00_ ;[Red]\-#,##0.00\ "/>
    <numFmt numFmtId="171" formatCode="_-* #,##0.0000_-;\-* #,##0.0000_-;_-* &quot;-&quot;??_-;_-@_-"/>
    <numFmt numFmtId="172" formatCode="_([$€-2]* #,##0.00_);_([$€-2]* \(#,##0.00\);_([$€-2]* &quot;-&quot;??_)"/>
    <numFmt numFmtId="173" formatCode="#,##0.0000_ ;[Red]\-#,##0.0000\ "/>
    <numFmt numFmtId="174" formatCode="_-* #,##0.0_-;\-* #,##0.0_-;_-* &quot;-&quot;??_-;_-@_-"/>
    <numFmt numFmtId="17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72" fontId="4" fillId="0" borderId="0"/>
    <xf numFmtId="172" fontId="1" fillId="0" borderId="0"/>
    <xf numFmtId="172" fontId="4" fillId="0" borderId="0"/>
    <xf numFmtId="0" fontId="13" fillId="0" borderId="0"/>
    <xf numFmtId="165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Border="1"/>
    <xf numFmtId="168" fontId="2" fillId="0" borderId="0" xfId="0" applyNumberFormat="1" applyFont="1" applyBorder="1"/>
    <xf numFmtId="0" fontId="2" fillId="0" borderId="10" xfId="0" applyFont="1" applyBorder="1"/>
    <xf numFmtId="168" fontId="2" fillId="0" borderId="10" xfId="0" applyNumberFormat="1" applyFont="1" applyBorder="1"/>
    <xf numFmtId="0" fontId="2" fillId="0" borderId="0" xfId="0" applyFont="1" applyFill="1"/>
    <xf numFmtId="0" fontId="5" fillId="0" borderId="0" xfId="0" applyFont="1" applyFill="1"/>
    <xf numFmtId="0" fontId="7" fillId="0" borderId="0" xfId="0" applyFont="1"/>
    <xf numFmtId="0" fontId="7" fillId="0" borderId="0" xfId="8" applyFont="1" applyFill="1" applyAlignment="1">
      <alignment horizontal="center"/>
    </xf>
    <xf numFmtId="1" fontId="7" fillId="0" borderId="0" xfId="8" applyNumberFormat="1" applyFont="1" applyFill="1" applyAlignment="1">
      <alignment horizontal="center"/>
    </xf>
    <xf numFmtId="169" fontId="7" fillId="0" borderId="0" xfId="5" applyNumberFormat="1" applyFont="1"/>
    <xf numFmtId="169" fontId="8" fillId="0" borderId="0" xfId="5" applyNumberFormat="1" applyFont="1" applyFill="1"/>
    <xf numFmtId="5" fontId="8" fillId="0" borderId="0" xfId="7" applyNumberFormat="1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0" fontId="10" fillId="2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9" fontId="8" fillId="0" borderId="2" xfId="3" applyFont="1" applyBorder="1" applyAlignment="1">
      <alignment horizontal="right" vertical="center"/>
    </xf>
    <xf numFmtId="171" fontId="8" fillId="0" borderId="0" xfId="0" applyNumberFormat="1" applyFont="1" applyFill="1"/>
    <xf numFmtId="166" fontId="8" fillId="0" borderId="2" xfId="3" applyNumberFormat="1" applyFont="1" applyBorder="1" applyAlignment="1">
      <alignment horizontal="right" vertical="center"/>
    </xf>
    <xf numFmtId="169" fontId="8" fillId="2" borderId="24" xfId="5" applyNumberFormat="1" applyFont="1" applyFill="1" applyBorder="1" applyAlignment="1">
      <alignment horizontal="center" vertical="center"/>
    </xf>
    <xf numFmtId="169" fontId="8" fillId="0" borderId="24" xfId="5" applyNumberFormat="1" applyFont="1" applyFill="1" applyBorder="1" applyAlignment="1">
      <alignment horizontal="center" vertical="center"/>
    </xf>
    <xf numFmtId="0" fontId="7" fillId="0" borderId="0" xfId="0" applyFont="1" applyBorder="1"/>
    <xf numFmtId="169" fontId="7" fillId="0" borderId="0" xfId="0" applyNumberFormat="1" applyFont="1" applyFill="1"/>
    <xf numFmtId="0" fontId="7" fillId="0" borderId="0" xfId="0" applyFont="1" applyFill="1"/>
    <xf numFmtId="0" fontId="12" fillId="0" borderId="0" xfId="0" applyFont="1"/>
    <xf numFmtId="169" fontId="7" fillId="0" borderId="0" xfId="0" applyNumberFormat="1" applyFont="1"/>
    <xf numFmtId="0" fontId="6" fillId="0" borderId="0" xfId="0" applyFont="1"/>
    <xf numFmtId="0" fontId="7" fillId="3" borderId="2" xfId="0" applyFont="1" applyFill="1" applyBorder="1"/>
    <xf numFmtId="0" fontId="6" fillId="0" borderId="0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/>
    </xf>
    <xf numFmtId="0" fontId="8" fillId="0" borderId="21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Alignment="1">
      <alignment wrapText="1"/>
    </xf>
    <xf numFmtId="0" fontId="6" fillId="0" borderId="17" xfId="0" applyFont="1" applyBorder="1" applyAlignment="1">
      <alignment wrapText="1"/>
    </xf>
    <xf numFmtId="0" fontId="10" fillId="0" borderId="11" xfId="0" applyFont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5" xfId="0" quotePrefix="1" applyFont="1" applyBorder="1" applyAlignment="1">
      <alignment horizontal="center" wrapText="1"/>
    </xf>
    <xf numFmtId="0" fontId="10" fillId="0" borderId="6" xfId="0" quotePrefix="1" applyFont="1" applyBorder="1" applyAlignment="1">
      <alignment horizontal="center" wrapText="1"/>
    </xf>
    <xf numFmtId="0" fontId="7" fillId="0" borderId="7" xfId="0" applyFont="1" applyBorder="1"/>
    <xf numFmtId="169" fontId="7" fillId="2" borderId="1" xfId="5" applyNumberFormat="1" applyFont="1" applyFill="1" applyBorder="1"/>
    <xf numFmtId="169" fontId="7" fillId="0" borderId="2" xfId="5" applyNumberFormat="1" applyFont="1" applyFill="1" applyBorder="1"/>
    <xf numFmtId="168" fontId="7" fillId="2" borderId="2" xfId="0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167" fontId="7" fillId="0" borderId="8" xfId="1" applyNumberFormat="1" applyFont="1" applyBorder="1"/>
    <xf numFmtId="10" fontId="7" fillId="0" borderId="0" xfId="4" applyNumberFormat="1" applyFont="1"/>
    <xf numFmtId="0" fontId="10" fillId="0" borderId="14" xfId="0" applyFont="1" applyBorder="1" applyAlignment="1">
      <alignment wrapText="1"/>
    </xf>
    <xf numFmtId="169" fontId="6" fillId="0" borderId="15" xfId="5" applyNumberFormat="1" applyFont="1" applyBorder="1"/>
    <xf numFmtId="0" fontId="6" fillId="0" borderId="15" xfId="0" applyFont="1" applyBorder="1"/>
    <xf numFmtId="167" fontId="6" fillId="0" borderId="15" xfId="1" applyNumberFormat="1" applyFont="1" applyBorder="1"/>
    <xf numFmtId="167" fontId="6" fillId="0" borderId="16" xfId="1" applyNumberFormat="1" applyFont="1" applyBorder="1"/>
    <xf numFmtId="0" fontId="8" fillId="0" borderId="0" xfId="0" applyFont="1" applyAlignment="1">
      <alignment horizontal="right"/>
    </xf>
    <xf numFmtId="167" fontId="7" fillId="0" borderId="0" xfId="1" applyNumberFormat="1" applyFont="1" applyFill="1"/>
    <xf numFmtId="0" fontId="7" fillId="0" borderId="2" xfId="0" applyFont="1" applyBorder="1"/>
    <xf numFmtId="0" fontId="10" fillId="0" borderId="2" xfId="0" applyFont="1" applyBorder="1" applyAlignment="1">
      <alignment horizontal="center" wrapText="1"/>
    </xf>
    <xf numFmtId="167" fontId="6" fillId="2" borderId="2" xfId="1" applyNumberFormat="1" applyFont="1" applyFill="1" applyBorder="1"/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67" fontId="7" fillId="2" borderId="2" xfId="1" applyNumberFormat="1" applyFont="1" applyFill="1" applyBorder="1" applyAlignment="1">
      <alignment horizontal="center"/>
    </xf>
    <xf numFmtId="167" fontId="7" fillId="2" borderId="2" xfId="1" applyNumberFormat="1" applyFont="1" applyFill="1" applyBorder="1"/>
    <xf numFmtId="0" fontId="7" fillId="0" borderId="2" xfId="0" applyFont="1" applyBorder="1" applyAlignment="1">
      <alignment horizontal="right"/>
    </xf>
    <xf numFmtId="0" fontId="8" fillId="4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2" xfId="0" applyFont="1" applyFill="1" applyBorder="1"/>
    <xf numFmtId="167" fontId="7" fillId="0" borderId="0" xfId="1" applyNumberFormat="1" applyFont="1"/>
    <xf numFmtId="164" fontId="7" fillId="0" borderId="0" xfId="1" applyFont="1"/>
    <xf numFmtId="0" fontId="10" fillId="0" borderId="0" xfId="0" applyFont="1" applyBorder="1"/>
    <xf numFmtId="0" fontId="10" fillId="0" borderId="0" xfId="0" applyFont="1"/>
    <xf numFmtId="167" fontId="7" fillId="0" borderId="10" xfId="1" applyNumberFormat="1" applyFont="1" applyBorder="1"/>
    <xf numFmtId="0" fontId="10" fillId="0" borderId="0" xfId="0" applyFont="1" applyAlignment="1"/>
    <xf numFmtId="0" fontId="10" fillId="0" borderId="0" xfId="0" applyFont="1" applyAlignment="1">
      <alignment wrapText="1"/>
    </xf>
    <xf numFmtId="0" fontId="11" fillId="0" borderId="0" xfId="0" applyFont="1"/>
    <xf numFmtId="164" fontId="7" fillId="0" borderId="0" xfId="1" applyFont="1" applyBorder="1"/>
    <xf numFmtId="9" fontId="11" fillId="0" borderId="0" xfId="4" applyFont="1" applyBorder="1"/>
    <xf numFmtId="0" fontId="6" fillId="0" borderId="2" xfId="0" applyFont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168" fontId="7" fillId="5" borderId="2" xfId="0" applyNumberFormat="1" applyFont="1" applyFill="1" applyBorder="1" applyAlignment="1">
      <alignment wrapText="1"/>
    </xf>
    <xf numFmtId="0" fontId="7" fillId="0" borderId="3" xfId="0" applyFont="1" applyBorder="1"/>
    <xf numFmtId="168" fontId="7" fillId="0" borderId="3" xfId="0" applyNumberFormat="1" applyFont="1" applyBorder="1"/>
    <xf numFmtId="0" fontId="8" fillId="0" borderId="2" xfId="0" applyFont="1" applyBorder="1" applyAlignment="1">
      <alignment horizontal="left" vertical="center" wrapText="1"/>
    </xf>
    <xf numFmtId="10" fontId="7" fillId="0" borderId="23" xfId="4" applyNumberFormat="1" applyFont="1" applyBorder="1"/>
    <xf numFmtId="170" fontId="7" fillId="0" borderId="0" xfId="0" applyNumberFormat="1" applyFont="1"/>
    <xf numFmtId="168" fontId="7" fillId="5" borderId="2" xfId="0" applyNumberFormat="1" applyFont="1" applyFill="1" applyBorder="1"/>
    <xf numFmtId="169" fontId="7" fillId="0" borderId="0" xfId="5" applyNumberFormat="1" applyFont="1" applyFill="1"/>
    <xf numFmtId="165" fontId="7" fillId="0" borderId="0" xfId="5" applyFont="1"/>
    <xf numFmtId="168" fontId="7" fillId="5" borderId="3" xfId="0" applyNumberFormat="1" applyFont="1" applyFill="1" applyBorder="1"/>
    <xf numFmtId="173" fontId="7" fillId="0" borderId="0" xfId="0" applyNumberFormat="1" applyFont="1"/>
    <xf numFmtId="174" fontId="7" fillId="0" borderId="0" xfId="0" applyNumberFormat="1" applyFont="1"/>
    <xf numFmtId="169" fontId="8" fillId="2" borderId="24" xfId="5" applyNumberFormat="1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5" fontId="7" fillId="0" borderId="0" xfId="0" applyNumberFormat="1" applyFont="1" applyFill="1"/>
    <xf numFmtId="10" fontId="7" fillId="0" borderId="0" xfId="4" applyNumberFormat="1" applyFont="1" applyFill="1"/>
    <xf numFmtId="175" fontId="3" fillId="0" borderId="0" xfId="4" applyNumberFormat="1" applyFont="1" applyFill="1"/>
    <xf numFmtId="0" fontId="7" fillId="0" borderId="0" xfId="0" applyFont="1" applyAlignment="1">
      <alignment wrapText="1"/>
    </xf>
    <xf numFmtId="175" fontId="7" fillId="0" borderId="0" xfId="8" applyNumberFormat="1" applyFont="1" applyFill="1"/>
    <xf numFmtId="0" fontId="6" fillId="0" borderId="2" xfId="0" applyFont="1" applyBorder="1" applyAlignment="1">
      <alignment horizontal="center"/>
    </xf>
    <xf numFmtId="169" fontId="8" fillId="2" borderId="2" xfId="5" applyNumberFormat="1" applyFont="1" applyFill="1" applyBorder="1" applyAlignment="1">
      <alignment vertical="center"/>
    </xf>
    <xf numFmtId="169" fontId="8" fillId="0" borderId="2" xfId="5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22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0" fillId="0" borderId="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7" fontId="3" fillId="0" borderId="0" xfId="7" applyNumberFormat="1" applyFont="1" applyBorder="1" applyAlignment="1">
      <alignment horizontal="left" wrapText="1"/>
    </xf>
  </cellXfs>
  <cellStyles count="17">
    <cellStyle name="Comma" xfId="5" builtinId="3"/>
    <cellStyle name="Comma 2" xfId="13" xr:uid="{00000000-0005-0000-0000-000001000000}"/>
    <cellStyle name="Comma 2 2" xfId="6" xr:uid="{00000000-0005-0000-0000-000002000000}"/>
    <cellStyle name="Comma 2 2 2" xfId="16" xr:uid="{00000000-0005-0000-0000-000003000000}"/>
    <cellStyle name="Comma 3" xfId="15" xr:uid="{00000000-0005-0000-0000-000004000000}"/>
    <cellStyle name="Currency" xfId="1" builtinId="4"/>
    <cellStyle name="Currency 2" xfId="7" xr:uid="{00000000-0005-0000-0000-000006000000}"/>
    <cellStyle name="Currency 3" xfId="14" xr:uid="{00000000-0005-0000-0000-000007000000}"/>
    <cellStyle name="Normal" xfId="0" builtinId="0"/>
    <cellStyle name="Normal 12 3" xfId="8" xr:uid="{00000000-0005-0000-0000-000009000000}"/>
    <cellStyle name="Normal 2" xfId="2" xr:uid="{00000000-0005-0000-0000-00000A000000}"/>
    <cellStyle name="Normal 2 2" xfId="9" xr:uid="{00000000-0005-0000-0000-00000B000000}"/>
    <cellStyle name="Normal 3" xfId="10" xr:uid="{00000000-0005-0000-0000-00000C000000}"/>
    <cellStyle name="Normal 4" xfId="12" xr:uid="{00000000-0005-0000-0000-00000D000000}"/>
    <cellStyle name="Normal 9" xfId="11" xr:uid="{00000000-0005-0000-0000-00000E000000}"/>
    <cellStyle name="Percent" xfId="4" builtinId="5"/>
    <cellStyle name="Percent 2" xfId="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12327</xdr:colOff>
      <xdr:row>32</xdr:row>
      <xdr:rowOff>173355</xdr:rowOff>
    </xdr:from>
    <xdr:to>
      <xdr:col>7</xdr:col>
      <xdr:colOff>990600</xdr:colOff>
      <xdr:row>36</xdr:row>
      <xdr:rowOff>44825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8577" y="6288405"/>
          <a:ext cx="8226798" cy="81444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non-RPP Class B customers are billed on the first GA estimate.  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billing cycle is not on a calendar month basis for all customers, so Brampton RZ weights on days from one month to the next appropriately.</a:t>
          </a:r>
          <a:endParaRPr lang="en-CA">
            <a:effectLst/>
          </a:endParaRPr>
        </a:p>
        <a:p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Brampton RZ confirms that the GA rate used is applied consistently for all billing and unbilled revenue transactions for non-RPP Class B customers in each customer class.</a:t>
          </a:r>
          <a:endParaRPr lang="en-CA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104775</xdr:colOff>
      <xdr:row>2</xdr:row>
      <xdr:rowOff>28575</xdr:rowOff>
    </xdr:from>
    <xdr:to>
      <xdr:col>5</xdr:col>
      <xdr:colOff>84895</xdr:colOff>
      <xdr:row>11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71475"/>
          <a:ext cx="5209345" cy="15430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3</xdr:row>
      <xdr:rowOff>152400</xdr:rowOff>
    </xdr:from>
    <xdr:to>
      <xdr:col>4</xdr:col>
      <xdr:colOff>952500</xdr:colOff>
      <xdr:row>7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575" y="678180"/>
          <a:ext cx="6501765" cy="71056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0</xdr:row>
      <xdr:rowOff>123825</xdr:rowOff>
    </xdr:from>
    <xdr:to>
      <xdr:col>2</xdr:col>
      <xdr:colOff>920906</xdr:colOff>
      <xdr:row>2</xdr:row>
      <xdr:rowOff>12826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8155" y="123825"/>
          <a:ext cx="3536471" cy="23952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0</xdr:row>
      <xdr:rowOff>142875</xdr:rowOff>
    </xdr:from>
    <xdr:to>
      <xdr:col>0</xdr:col>
      <xdr:colOff>598832</xdr:colOff>
      <xdr:row>2</xdr:row>
      <xdr:rowOff>76438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142875"/>
          <a:ext cx="267362" cy="28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indsey\AppData\Local\Microsoft\Windows\Temporary%20Internet%20Files\Low\Content.IE5\HRXWV853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POONJA\EXCEL\MCOST\GLOB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users$\ramar\My%20Documents\BY%20APPLICATION\EXCEL\RATES\2004\2004%20Budget%20rev.%20before%204_1_04%20Adj\2004%20Det%20Bud%20Calend%20BEFORE4_1%20Adj.%20V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1.%20JohnB/2008%20Rates/Models/Rate%20Riders/scenario%20for%20Roland/EDR%202008%20Model%20recre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POONJA\EXCEL\RPCAP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users$\ramar\My%20Documents\BY%20APPLICATION\EXCEL\Financial%20Analysis\2004\November%202004\Hydro%20Revenue%20Nov%202004%20v2%20fr%20M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Documents%20and%20Settings/mbenum/My%20Documents/Rates/Rates%20Reporting/OEB%20Quarterly%20Submissions/July%202004/Carrying%20Charg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POONJA\EXCEL\MCOST\OPTIMU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My%20Documents\SYSTEM\System%202000\Proj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My%20Documents\SYSTEM\System%20New\System%202001\Project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My%20Documents\SYSTEM\System%20New\System%202002\Project%20Summary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USERS\POONJA\FORECAST\96FRC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Finance\Budget\Bud2010\Internal%20Budget\7.%202009%20APPENDIX%20C%20HYDRO\Appendix%20C-7%20-%20Capital%20Program\2010%20Final%20Capital%20Budget%20Propos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POONJA\EXCEL\CAPACITY\RPCAP96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My%20Documents\SYSTEM\PROJ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/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/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/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/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/>
          </cell>
        </row>
        <row r="48">
          <cell r="B48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/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/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/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/>
          </cell>
        </row>
        <row r="251">
          <cell r="B251" t="str">
            <v/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/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/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/>
          </cell>
        </row>
        <row r="271">
          <cell r="B271" t="str">
            <v/>
          </cell>
        </row>
        <row r="290">
          <cell r="B290" t="str">
            <v/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/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/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/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/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/>
          </cell>
          <cell r="C370">
            <v>0.7</v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A373">
            <v>2</v>
          </cell>
          <cell r="B373" t="str">
            <v/>
          </cell>
          <cell r="C373" t="str">
            <v>REBUILD</v>
          </cell>
          <cell r="D373">
            <v>295000</v>
          </cell>
        </row>
        <row r="374">
          <cell r="B374" t="str">
            <v/>
          </cell>
          <cell r="C374">
            <v>0.8</v>
          </cell>
          <cell r="F374">
            <v>2</v>
          </cell>
        </row>
        <row r="375">
          <cell r="B375" t="str">
            <v/>
          </cell>
        </row>
        <row r="376">
          <cell r="B376" t="str">
            <v/>
          </cell>
        </row>
        <row r="378">
          <cell r="A378">
            <v>3</v>
          </cell>
          <cell r="B378" t="str">
            <v/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/>
          </cell>
          <cell r="C379">
            <v>0.5</v>
          </cell>
        </row>
        <row r="380">
          <cell r="B380" t="str">
            <v/>
          </cell>
        </row>
        <row r="383">
          <cell r="A383">
            <v>4</v>
          </cell>
          <cell r="B383" t="str">
            <v/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/>
          </cell>
          <cell r="C384">
            <v>0.8</v>
          </cell>
        </row>
        <row r="385">
          <cell r="B385" t="str">
            <v/>
          </cell>
        </row>
        <row r="410">
          <cell r="B410" t="str">
            <v/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/>
          </cell>
        </row>
        <row r="432">
          <cell r="B432" t="str">
            <v/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/>
          </cell>
        </row>
        <row r="437">
          <cell r="B437" t="str">
            <v/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/>
          </cell>
        </row>
        <row r="441">
          <cell r="B441" t="str">
            <v/>
          </cell>
        </row>
        <row r="444">
          <cell r="A444">
            <v>5</v>
          </cell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9">
          <cell r="A449">
            <v>6</v>
          </cell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4">
          <cell r="A454">
            <v>7</v>
          </cell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8">
          <cell r="A458">
            <v>8</v>
          </cell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4">
          <cell r="A464">
            <v>9</v>
          </cell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9">
          <cell r="A469">
            <v>10</v>
          </cell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/>
          </cell>
        </row>
        <row r="489">
          <cell r="B489" t="str">
            <v/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/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/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/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0:R111"/>
  <sheetViews>
    <sheetView showGridLines="0" tabSelected="1" view="pageBreakPreview" zoomScale="85" zoomScaleNormal="90" zoomScaleSheetLayoutView="85" workbookViewId="0">
      <selection activeCell="C42" sqref="C42"/>
    </sheetView>
  </sheetViews>
  <sheetFormatPr defaultColWidth="9.140625" defaultRowHeight="14.25" x14ac:dyDescent="0.2"/>
  <cols>
    <col min="1" max="1" width="7" style="1" customWidth="1"/>
    <col min="2" max="2" width="28.7109375" style="1" customWidth="1"/>
    <col min="3" max="3" width="15.85546875" style="1" customWidth="1"/>
    <col min="4" max="4" width="16.28515625" style="1" customWidth="1"/>
    <col min="5" max="5" width="17.28515625" style="1" customWidth="1"/>
    <col min="6" max="6" width="16.85546875" style="1" customWidth="1"/>
    <col min="7" max="7" width="10.85546875" style="1" customWidth="1"/>
    <col min="8" max="8" width="15" style="1" customWidth="1"/>
    <col min="9" max="9" width="8.28515625" style="1" customWidth="1"/>
    <col min="10" max="10" width="14.5703125" style="1" bestFit="1" customWidth="1"/>
    <col min="11" max="11" width="13.42578125" style="1" customWidth="1"/>
    <col min="12" max="12" width="12.42578125" style="7" bestFit="1" customWidth="1"/>
    <col min="13" max="13" width="11" style="7" bestFit="1" customWidth="1"/>
    <col min="14" max="14" width="2.7109375" style="1" customWidth="1"/>
    <col min="15" max="15" width="9.28515625" style="1" hidden="1" customWidth="1"/>
    <col min="16" max="16" width="7.85546875" style="1" hidden="1" customWidth="1"/>
    <col min="17" max="17" width="8.140625" style="1" hidden="1" customWidth="1"/>
    <col min="18" max="18" width="7.42578125" style="1" hidden="1" customWidth="1"/>
    <col min="19" max="16384" width="9.140625" style="1"/>
  </cols>
  <sheetData>
    <row r="10" spans="1:14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34"/>
      <c r="M10" s="34"/>
      <c r="N10" s="9"/>
    </row>
    <row r="11" spans="1:14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34"/>
      <c r="M11" s="34"/>
      <c r="N11" s="9"/>
    </row>
    <row r="12" spans="1:14" x14ac:dyDescent="0.2">
      <c r="A12" s="15" t="s">
        <v>2</v>
      </c>
      <c r="B12" s="16"/>
      <c r="C12" s="15"/>
      <c r="D12" s="9"/>
      <c r="E12" s="9"/>
      <c r="F12" s="9"/>
      <c r="G12" s="9"/>
      <c r="H12" s="9"/>
      <c r="I12" s="9"/>
      <c r="J12" s="9"/>
      <c r="K12" s="9"/>
      <c r="L12" s="34"/>
      <c r="M12" s="34"/>
      <c r="N12" s="9"/>
    </row>
    <row r="13" spans="1:14" x14ac:dyDescent="0.2">
      <c r="A13" s="16"/>
      <c r="B13" s="16"/>
      <c r="C13" s="16"/>
      <c r="D13" s="9"/>
      <c r="E13" s="9"/>
      <c r="F13" s="9"/>
      <c r="G13" s="9"/>
      <c r="H13" s="9"/>
      <c r="I13" s="9"/>
      <c r="J13" s="9"/>
      <c r="K13" s="9"/>
      <c r="L13" s="34"/>
      <c r="M13" s="34"/>
      <c r="N13" s="9"/>
    </row>
    <row r="14" spans="1:14" x14ac:dyDescent="0.2">
      <c r="A14" s="16"/>
      <c r="B14" s="16" t="s">
        <v>3</v>
      </c>
      <c r="C14" s="17"/>
      <c r="D14" s="16"/>
      <c r="E14" s="16"/>
      <c r="F14" s="16"/>
      <c r="G14" s="9"/>
      <c r="H14" s="9"/>
      <c r="I14" s="9"/>
      <c r="J14" s="9"/>
      <c r="K14" s="9"/>
      <c r="L14" s="34"/>
      <c r="M14" s="34"/>
      <c r="N14" s="9"/>
    </row>
    <row r="15" spans="1:14" x14ac:dyDescent="0.2">
      <c r="A15" s="16"/>
      <c r="B15" s="16" t="s">
        <v>4</v>
      </c>
      <c r="C15" s="18"/>
      <c r="D15" s="16"/>
      <c r="E15" s="16"/>
      <c r="F15" s="16"/>
      <c r="G15" s="9"/>
      <c r="H15" s="9"/>
      <c r="I15" s="9"/>
      <c r="J15" s="9"/>
      <c r="K15" s="9"/>
      <c r="L15" s="34"/>
      <c r="M15" s="34"/>
      <c r="N15" s="9"/>
    </row>
    <row r="16" spans="1:14" x14ac:dyDescent="0.2">
      <c r="A16" s="16"/>
      <c r="B16" s="19"/>
      <c r="C16" s="19"/>
      <c r="D16" s="16"/>
      <c r="E16" s="16"/>
      <c r="F16" s="16"/>
      <c r="G16" s="9"/>
      <c r="H16" s="9"/>
      <c r="I16" s="9"/>
      <c r="J16" s="9"/>
      <c r="K16" s="9"/>
      <c r="L16" s="34"/>
      <c r="M16" s="34"/>
      <c r="N16" s="9"/>
    </row>
    <row r="17" spans="1:18" x14ac:dyDescent="0.2">
      <c r="A17" s="16" t="s">
        <v>5</v>
      </c>
      <c r="B17" s="19" t="s">
        <v>6</v>
      </c>
      <c r="C17" s="20">
        <v>2018</v>
      </c>
      <c r="D17" s="16"/>
      <c r="E17" s="16"/>
      <c r="F17" s="16"/>
      <c r="G17" s="9"/>
      <c r="H17" s="9"/>
      <c r="I17" s="9"/>
      <c r="J17" s="9"/>
      <c r="K17" s="9"/>
      <c r="L17" s="34"/>
      <c r="M17" s="34"/>
      <c r="N17" s="9"/>
    </row>
    <row r="18" spans="1:18" x14ac:dyDescent="0.2">
      <c r="A18" s="16"/>
      <c r="B18" s="19"/>
      <c r="C18" s="19"/>
      <c r="D18" s="16"/>
      <c r="E18" s="16"/>
      <c r="F18" s="16"/>
      <c r="G18" s="9"/>
      <c r="H18" s="9"/>
      <c r="I18" s="9"/>
      <c r="J18" s="9"/>
      <c r="K18" s="9"/>
      <c r="L18" s="34"/>
      <c r="M18" s="34"/>
      <c r="N18" s="9"/>
    </row>
    <row r="19" spans="1:18" x14ac:dyDescent="0.2">
      <c r="A19" s="16"/>
      <c r="B19" s="19"/>
      <c r="C19" s="19"/>
      <c r="D19" s="16"/>
      <c r="E19" s="16"/>
      <c r="F19" s="16"/>
      <c r="G19" s="9"/>
      <c r="H19" s="9"/>
      <c r="I19" s="9"/>
      <c r="J19" s="9"/>
      <c r="K19" s="9"/>
      <c r="L19" s="34"/>
      <c r="M19" s="34"/>
      <c r="N19" s="9"/>
    </row>
    <row r="20" spans="1:18" x14ac:dyDescent="0.2">
      <c r="A20" s="16" t="s">
        <v>7</v>
      </c>
      <c r="B20" s="21" t="s">
        <v>8</v>
      </c>
      <c r="C20" s="22"/>
      <c r="D20" s="22"/>
      <c r="E20" s="22"/>
      <c r="F20" s="22"/>
      <c r="G20" s="9"/>
      <c r="H20" s="12"/>
      <c r="I20" s="23"/>
      <c r="J20" s="23"/>
      <c r="K20" s="23"/>
      <c r="L20" s="23"/>
      <c r="M20" s="23"/>
      <c r="N20" s="23"/>
      <c r="O20" s="8"/>
      <c r="P20" s="8"/>
      <c r="Q20" s="8"/>
      <c r="R20" s="8"/>
    </row>
    <row r="21" spans="1:18" x14ac:dyDescent="0.2">
      <c r="A21" s="16"/>
      <c r="B21" s="128" t="s">
        <v>9</v>
      </c>
      <c r="C21" s="128"/>
      <c r="D21" s="24">
        <f>+C17</f>
        <v>2018</v>
      </c>
      <c r="E21" s="129"/>
      <c r="F21" s="130"/>
      <c r="G21" s="23"/>
      <c r="H21" s="13"/>
      <c r="I21" s="23"/>
      <c r="J21" s="23"/>
      <c r="K21" s="23"/>
      <c r="L21" s="23"/>
      <c r="M21" s="23"/>
      <c r="N21" s="23"/>
      <c r="O21" s="8"/>
      <c r="P21" s="8"/>
      <c r="Q21" s="8"/>
      <c r="R21" s="8"/>
    </row>
    <row r="22" spans="1:18" ht="25.9" customHeight="1" x14ac:dyDescent="0.2">
      <c r="A22" s="16"/>
      <c r="B22" s="99" t="s">
        <v>10</v>
      </c>
      <c r="C22" s="25" t="s">
        <v>11</v>
      </c>
      <c r="D22" s="116">
        <v>4064033417.8400278</v>
      </c>
      <c r="E22" s="26" t="s">
        <v>12</v>
      </c>
      <c r="F22" s="27">
        <v>1</v>
      </c>
      <c r="G22" s="23"/>
      <c r="H22" s="13"/>
      <c r="I22" s="28"/>
      <c r="J22" s="23"/>
      <c r="K22" s="23"/>
      <c r="L22" s="23"/>
      <c r="M22" s="23"/>
      <c r="N22" s="23"/>
      <c r="O22" s="8"/>
      <c r="P22" s="8"/>
      <c r="Q22" s="8"/>
      <c r="R22" s="8"/>
    </row>
    <row r="23" spans="1:18" x14ac:dyDescent="0.2">
      <c r="A23" s="9"/>
      <c r="B23" s="25" t="s">
        <v>13</v>
      </c>
      <c r="C23" s="25" t="s">
        <v>14</v>
      </c>
      <c r="D23" s="108">
        <v>1777142188.5093353</v>
      </c>
      <c r="E23" s="26" t="s">
        <v>12</v>
      </c>
      <c r="F23" s="29">
        <f>IFERROR(D23/$D$22,0)</f>
        <v>0.43728532858715013</v>
      </c>
      <c r="G23" s="9"/>
      <c r="H23" s="9"/>
      <c r="I23" s="9"/>
      <c r="J23" s="9"/>
      <c r="K23" s="9"/>
      <c r="L23" s="34"/>
      <c r="M23" s="34"/>
      <c r="N23" s="9"/>
    </row>
    <row r="24" spans="1:18" x14ac:dyDescent="0.2">
      <c r="A24" s="9"/>
      <c r="B24" s="25" t="s">
        <v>15</v>
      </c>
      <c r="C24" s="25" t="s">
        <v>16</v>
      </c>
      <c r="D24" s="117">
        <f>+D22-D23</f>
        <v>2286891229.3306923</v>
      </c>
      <c r="E24" s="26" t="s">
        <v>12</v>
      </c>
      <c r="F24" s="29">
        <f>IFERROR(D24/$D$22,0)</f>
        <v>0.56271467141284981</v>
      </c>
      <c r="G24" s="9"/>
      <c r="H24" s="9"/>
      <c r="I24" s="9"/>
      <c r="J24" s="9"/>
      <c r="K24" s="9"/>
      <c r="L24" s="34"/>
      <c r="M24" s="34"/>
      <c r="N24" s="9"/>
    </row>
    <row r="25" spans="1:18" x14ac:dyDescent="0.2">
      <c r="A25" s="9"/>
      <c r="B25" s="25" t="s">
        <v>17</v>
      </c>
      <c r="C25" s="25" t="s">
        <v>18</v>
      </c>
      <c r="D25" s="30">
        <v>1020262018.3607906</v>
      </c>
      <c r="E25" s="26" t="s">
        <v>12</v>
      </c>
      <c r="F25" s="29">
        <f>IFERROR(D25/$D$22,0)</f>
        <v>0.25104666066034576</v>
      </c>
      <c r="G25" s="9"/>
      <c r="H25" s="9"/>
      <c r="I25" s="9"/>
      <c r="J25" s="9"/>
      <c r="K25" s="9"/>
      <c r="L25" s="34"/>
      <c r="M25" s="34"/>
      <c r="N25" s="9"/>
    </row>
    <row r="26" spans="1:18" x14ac:dyDescent="0.2">
      <c r="A26" s="9"/>
      <c r="B26" s="25" t="s">
        <v>19</v>
      </c>
      <c r="C26" s="25" t="s">
        <v>20</v>
      </c>
      <c r="D26" s="31">
        <f>+D24-D25</f>
        <v>1266629210.9699016</v>
      </c>
      <c r="E26" s="26" t="s">
        <v>12</v>
      </c>
      <c r="F26" s="29">
        <f>IFERROR(D26/$D$22,0)</f>
        <v>0.31166801075250405</v>
      </c>
      <c r="G26" s="32"/>
      <c r="H26" s="32"/>
      <c r="I26" s="9"/>
      <c r="J26" s="9"/>
      <c r="K26" s="9"/>
      <c r="L26" s="34"/>
      <c r="M26" s="34"/>
      <c r="N26" s="9"/>
    </row>
    <row r="27" spans="1:18" ht="34.5" customHeight="1" x14ac:dyDescent="0.2">
      <c r="A27" s="9"/>
      <c r="B27" s="131" t="s">
        <v>21</v>
      </c>
      <c r="C27" s="131"/>
      <c r="D27" s="131"/>
      <c r="E27" s="131"/>
      <c r="F27" s="131"/>
      <c r="G27" s="132"/>
      <c r="H27" s="132"/>
      <c r="I27" s="9"/>
      <c r="J27" s="9"/>
      <c r="K27" s="9"/>
      <c r="L27" s="34"/>
      <c r="M27" s="34"/>
      <c r="N27" s="9"/>
    </row>
    <row r="28" spans="1:18" x14ac:dyDescent="0.2">
      <c r="A28" s="9"/>
      <c r="B28" s="9"/>
      <c r="C28" s="9"/>
      <c r="D28" s="33"/>
      <c r="E28" s="34"/>
      <c r="F28" s="34"/>
      <c r="G28" s="34"/>
      <c r="H28" s="9"/>
      <c r="I28" s="9"/>
      <c r="J28" s="9"/>
      <c r="K28" s="9"/>
      <c r="L28" s="34"/>
      <c r="M28" s="34"/>
      <c r="N28" s="9"/>
    </row>
    <row r="29" spans="1:18" x14ac:dyDescent="0.2">
      <c r="A29" s="9" t="s">
        <v>22</v>
      </c>
      <c r="B29" s="35" t="s">
        <v>23</v>
      </c>
      <c r="C29" s="9"/>
      <c r="D29" s="12"/>
      <c r="E29" s="9"/>
      <c r="F29" s="9"/>
      <c r="G29" s="9"/>
      <c r="H29" s="9"/>
      <c r="I29" s="9"/>
      <c r="J29" s="9"/>
      <c r="K29" s="9"/>
      <c r="L29" s="34"/>
      <c r="M29" s="34"/>
      <c r="N29" s="9"/>
    </row>
    <row r="30" spans="1:18" x14ac:dyDescent="0.2">
      <c r="A30" s="9"/>
      <c r="B30" s="35"/>
      <c r="C30" s="9"/>
      <c r="D30" s="36"/>
      <c r="E30" s="9"/>
      <c r="F30" s="9"/>
      <c r="G30" s="9"/>
      <c r="H30" s="9"/>
      <c r="I30" s="9"/>
      <c r="J30" s="9"/>
      <c r="K30" s="9"/>
      <c r="L30" s="34"/>
      <c r="M30" s="34"/>
      <c r="N30" s="9"/>
    </row>
    <row r="31" spans="1:18" x14ac:dyDescent="0.2">
      <c r="A31" s="9"/>
      <c r="B31" s="37" t="s">
        <v>24</v>
      </c>
      <c r="C31" s="38" t="s">
        <v>25</v>
      </c>
      <c r="D31" s="9"/>
      <c r="E31" s="23"/>
      <c r="F31" s="34"/>
      <c r="G31" s="34"/>
      <c r="H31" s="34"/>
      <c r="I31" s="34"/>
      <c r="J31" s="34"/>
      <c r="K31" s="34"/>
      <c r="L31" s="34"/>
      <c r="M31" s="34"/>
      <c r="N31" s="9"/>
    </row>
    <row r="32" spans="1:18" x14ac:dyDescent="0.2">
      <c r="A32" s="9"/>
      <c r="B32" s="9"/>
      <c r="C32" s="9"/>
      <c r="D32" s="9"/>
      <c r="E32" s="23"/>
      <c r="F32" s="34"/>
      <c r="G32" s="34"/>
      <c r="H32" s="34"/>
      <c r="I32" s="34"/>
      <c r="J32" s="34"/>
      <c r="K32" s="34"/>
      <c r="L32" s="34"/>
      <c r="M32" s="34"/>
      <c r="N32" s="9"/>
    </row>
    <row r="33" spans="1:18" x14ac:dyDescent="0.2">
      <c r="A33" s="9"/>
      <c r="B33" s="37" t="s">
        <v>26</v>
      </c>
      <c r="C33" s="9"/>
      <c r="D33" s="9"/>
      <c r="E33" s="9"/>
      <c r="F33" s="9"/>
      <c r="G33" s="9"/>
      <c r="H33" s="9"/>
      <c r="I33" s="9"/>
      <c r="J33" s="9"/>
      <c r="K33" s="9"/>
      <c r="L33" s="34"/>
      <c r="M33" s="34"/>
      <c r="N33" s="9"/>
    </row>
    <row r="34" spans="1:18" ht="15" customHeight="1" x14ac:dyDescent="0.2">
      <c r="A34" s="9"/>
      <c r="B34" s="39"/>
      <c r="C34" s="39"/>
      <c r="D34" s="39"/>
      <c r="E34" s="39"/>
      <c r="F34" s="39"/>
      <c r="G34" s="39"/>
      <c r="H34" s="39"/>
      <c r="I34" s="9"/>
      <c r="J34" s="9"/>
      <c r="K34" s="9"/>
      <c r="L34" s="34"/>
      <c r="M34" s="34"/>
      <c r="N34" s="9"/>
    </row>
    <row r="35" spans="1:18" ht="15" customHeight="1" x14ac:dyDescent="0.2">
      <c r="A35" s="9"/>
      <c r="B35" s="39"/>
      <c r="C35" s="39"/>
      <c r="D35" s="39"/>
      <c r="E35" s="39"/>
      <c r="F35" s="39"/>
      <c r="G35" s="39"/>
      <c r="H35" s="39"/>
      <c r="I35" s="9"/>
      <c r="J35" s="9"/>
      <c r="K35" s="9"/>
      <c r="L35" s="34"/>
      <c r="M35" s="34"/>
      <c r="N35" s="9"/>
    </row>
    <row r="36" spans="1:18" ht="30" customHeight="1" x14ac:dyDescent="0.2">
      <c r="A36" s="9"/>
      <c r="B36" s="39"/>
      <c r="C36" s="39"/>
      <c r="D36" s="39"/>
      <c r="E36" s="39"/>
      <c r="F36" s="39"/>
      <c r="G36" s="39"/>
      <c r="H36" s="39"/>
      <c r="I36" s="9"/>
      <c r="J36" s="9"/>
      <c r="K36" s="9"/>
      <c r="L36" s="34"/>
      <c r="M36" s="34"/>
      <c r="N36" s="9"/>
    </row>
    <row r="37" spans="1:18" ht="15" customHeight="1" x14ac:dyDescent="0.2">
      <c r="A37" s="9"/>
      <c r="B37" s="39"/>
      <c r="C37" s="39"/>
      <c r="D37" s="39"/>
      <c r="E37" s="39"/>
      <c r="F37" s="39"/>
      <c r="G37" s="39"/>
      <c r="H37" s="39"/>
      <c r="I37" s="9"/>
      <c r="J37" s="9"/>
      <c r="K37" s="9"/>
      <c r="L37" s="34"/>
      <c r="M37" s="34"/>
      <c r="N37" s="9"/>
    </row>
    <row r="38" spans="1:18" ht="14.25" hidden="1" customHeight="1" x14ac:dyDescent="0.2">
      <c r="A38" s="9"/>
      <c r="B38" s="39"/>
      <c r="C38" s="39"/>
      <c r="D38" s="39"/>
      <c r="E38" s="39"/>
      <c r="F38" s="39"/>
      <c r="G38" s="39"/>
      <c r="H38" s="39"/>
      <c r="I38" s="9"/>
      <c r="J38" s="9"/>
      <c r="K38" s="9"/>
      <c r="L38" s="34"/>
      <c r="M38" s="34"/>
      <c r="N38" s="9"/>
    </row>
    <row r="39" spans="1:18" ht="14.25" hidden="1" customHeight="1" x14ac:dyDescent="0.2">
      <c r="A39" s="9"/>
      <c r="B39" s="39"/>
      <c r="C39" s="39"/>
      <c r="D39" s="39"/>
      <c r="E39" s="39"/>
      <c r="F39" s="39"/>
      <c r="G39" s="39"/>
      <c r="H39" s="39"/>
      <c r="I39" s="9"/>
      <c r="J39" s="9"/>
      <c r="K39" s="9"/>
      <c r="L39" s="34"/>
      <c r="M39" s="34"/>
      <c r="N39" s="9"/>
    </row>
    <row r="40" spans="1:18" s="7" customFormat="1" ht="14.25" hidden="1" customHeight="1" x14ac:dyDescent="0.2">
      <c r="A40" s="34"/>
      <c r="B40" s="39"/>
      <c r="C40" s="39"/>
      <c r="D40" s="39"/>
      <c r="E40" s="39"/>
      <c r="F40" s="39"/>
      <c r="G40" s="39"/>
      <c r="H40" s="39"/>
      <c r="I40" s="34"/>
      <c r="J40" s="34"/>
      <c r="K40" s="34"/>
      <c r="L40" s="34"/>
      <c r="M40" s="34"/>
      <c r="N40" s="34"/>
    </row>
    <row r="41" spans="1:18" s="7" customFormat="1" ht="14.25" hidden="1" customHeight="1" x14ac:dyDescent="0.2">
      <c r="A41" s="34"/>
      <c r="B41" s="39"/>
      <c r="C41" s="39"/>
      <c r="D41" s="39"/>
      <c r="E41" s="39"/>
      <c r="F41" s="39"/>
      <c r="G41" s="39"/>
      <c r="H41" s="39"/>
      <c r="I41" s="34"/>
      <c r="J41" s="34"/>
      <c r="K41" s="34"/>
      <c r="L41" s="34"/>
      <c r="M41" s="34"/>
      <c r="N41" s="34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34"/>
      <c r="M42" s="34"/>
      <c r="N42" s="9"/>
    </row>
    <row r="43" spans="1:18" x14ac:dyDescent="0.2">
      <c r="A43" s="9" t="s">
        <v>27</v>
      </c>
      <c r="B43" s="15" t="s">
        <v>0</v>
      </c>
      <c r="C43" s="35"/>
      <c r="D43" s="9"/>
      <c r="E43" s="9"/>
      <c r="F43" s="9"/>
      <c r="G43" s="9"/>
      <c r="H43" s="9"/>
      <c r="I43" s="9"/>
      <c r="J43" s="9"/>
      <c r="K43" s="9"/>
      <c r="L43" s="34"/>
      <c r="M43" s="34"/>
      <c r="N43" s="9"/>
    </row>
    <row r="44" spans="1:18" ht="15" thickBot="1" x14ac:dyDescent="0.25">
      <c r="A44" s="9"/>
      <c r="B44" s="37" t="s">
        <v>9</v>
      </c>
      <c r="C44" s="40">
        <f>+C17</f>
        <v>2018</v>
      </c>
      <c r="D44" s="23"/>
      <c r="E44" s="23"/>
      <c r="F44" s="41"/>
      <c r="G44" s="42"/>
      <c r="H44" s="42"/>
      <c r="I44" s="42"/>
      <c r="J44" s="42"/>
      <c r="K44" s="42"/>
      <c r="L44" s="34"/>
      <c r="M44" s="34"/>
      <c r="N44" s="9"/>
      <c r="O44" s="35" t="s">
        <v>28</v>
      </c>
      <c r="P44" s="9"/>
      <c r="Q44" s="9"/>
      <c r="R44" s="9"/>
    </row>
    <row r="45" spans="1:18" s="2" customFormat="1" ht="81.599999999999994" customHeight="1" thickBot="1" x14ac:dyDescent="0.3">
      <c r="A45" s="43"/>
      <c r="B45" s="44" t="s">
        <v>29</v>
      </c>
      <c r="C45" s="45" t="s">
        <v>30</v>
      </c>
      <c r="D45" s="46" t="s">
        <v>31</v>
      </c>
      <c r="E45" s="47" t="s">
        <v>32</v>
      </c>
      <c r="F45" s="48" t="s">
        <v>33</v>
      </c>
      <c r="G45" s="49" t="s">
        <v>34</v>
      </c>
      <c r="H45" s="49" t="s">
        <v>35</v>
      </c>
      <c r="I45" s="49" t="s">
        <v>36</v>
      </c>
      <c r="J45" s="49" t="s">
        <v>37</v>
      </c>
      <c r="K45" s="50" t="s">
        <v>38</v>
      </c>
      <c r="L45" s="109"/>
      <c r="M45" s="109"/>
      <c r="N45" s="43"/>
      <c r="O45" s="71"/>
      <c r="P45" s="133">
        <v>2018</v>
      </c>
      <c r="Q45" s="133"/>
      <c r="R45" s="133"/>
    </row>
    <row r="46" spans="1:18" s="2" customFormat="1" ht="26.25" x14ac:dyDescent="0.25">
      <c r="A46" s="43"/>
      <c r="B46" s="51"/>
      <c r="C46" s="52" t="s">
        <v>39</v>
      </c>
      <c r="D46" s="52" t="s">
        <v>40</v>
      </c>
      <c r="E46" s="53" t="s">
        <v>41</v>
      </c>
      <c r="F46" s="53" t="s">
        <v>42</v>
      </c>
      <c r="G46" s="53" t="s">
        <v>43</v>
      </c>
      <c r="H46" s="54" t="s">
        <v>44</v>
      </c>
      <c r="I46" s="53" t="s">
        <v>45</v>
      </c>
      <c r="J46" s="54" t="s">
        <v>46</v>
      </c>
      <c r="K46" s="55" t="s">
        <v>47</v>
      </c>
      <c r="L46" s="109"/>
      <c r="M46" s="109"/>
      <c r="N46" s="43"/>
      <c r="O46" s="94" t="s">
        <v>48</v>
      </c>
      <c r="P46" s="95" t="s">
        <v>49</v>
      </c>
      <c r="Q46" s="95" t="s">
        <v>50</v>
      </c>
      <c r="R46" s="95" t="s">
        <v>51</v>
      </c>
    </row>
    <row r="47" spans="1:18" x14ac:dyDescent="0.2">
      <c r="A47" s="9"/>
      <c r="B47" s="56" t="s">
        <v>52</v>
      </c>
      <c r="C47" s="57">
        <v>117870792</v>
      </c>
      <c r="D47" s="57">
        <v>113635539.53692099</v>
      </c>
      <c r="E47" s="57">
        <v>112485496</v>
      </c>
      <c r="F47" s="58">
        <f>C47-D47+E47</f>
        <v>116720748.46307901</v>
      </c>
      <c r="G47" s="59">
        <f>P47</f>
        <v>8.7770000000000001E-2</v>
      </c>
      <c r="H47" s="60">
        <f>+F47*G47</f>
        <v>10244580.092604445</v>
      </c>
      <c r="I47" s="59">
        <f>R47</f>
        <v>6.7360000000000003E-2</v>
      </c>
      <c r="J47" s="61">
        <f>F47*I47</f>
        <v>7862309.6164730024</v>
      </c>
      <c r="K47" s="62">
        <f>J47-H47</f>
        <v>-2382270.4761314429</v>
      </c>
      <c r="L47" s="14"/>
      <c r="M47" s="103"/>
      <c r="N47" s="63"/>
      <c r="O47" s="71" t="s">
        <v>52</v>
      </c>
      <c r="P47" s="96">
        <v>8.7770000000000001E-2</v>
      </c>
      <c r="Q47" s="96">
        <v>6.3700000000000007E-2</v>
      </c>
      <c r="R47" s="96">
        <v>6.7360000000000003E-2</v>
      </c>
    </row>
    <row r="48" spans="1:18" x14ac:dyDescent="0.2">
      <c r="A48" s="9"/>
      <c r="B48" s="56" t="s">
        <v>53</v>
      </c>
      <c r="C48" s="57">
        <v>106727015</v>
      </c>
      <c r="D48" s="57">
        <v>112485496</v>
      </c>
      <c r="E48" s="57">
        <v>105805590</v>
      </c>
      <c r="F48" s="58">
        <f t="shared" ref="F48:F55" si="0">C48-D48+E48</f>
        <v>100047109</v>
      </c>
      <c r="G48" s="59">
        <f t="shared" ref="G48:G56" si="1">P48</f>
        <v>7.3329999999999992E-2</v>
      </c>
      <c r="H48" s="60">
        <f t="shared" ref="H48:H58" si="2">+F48*G48</f>
        <v>7336454.5029699989</v>
      </c>
      <c r="I48" s="59">
        <f t="shared" ref="I48:I58" si="3">R48</f>
        <v>8.1670000000000006E-2</v>
      </c>
      <c r="J48" s="61">
        <f t="shared" ref="J48:J55" si="4">F48*I48</f>
        <v>8170847.3920300007</v>
      </c>
      <c r="K48" s="62">
        <f t="shared" ref="K48:K58" si="5">J48-H48</f>
        <v>834392.88906000182</v>
      </c>
      <c r="L48" s="14"/>
      <c r="M48" s="103"/>
      <c r="N48" s="63"/>
      <c r="O48" s="71" t="s">
        <v>53</v>
      </c>
      <c r="P48" s="96">
        <v>7.3329999999999992E-2</v>
      </c>
      <c r="Q48" s="96">
        <v>7.7049999999999993E-2</v>
      </c>
      <c r="R48" s="96">
        <v>8.1670000000000006E-2</v>
      </c>
    </row>
    <row r="49" spans="1:18" x14ac:dyDescent="0.2">
      <c r="A49" s="9"/>
      <c r="B49" s="56" t="s">
        <v>54</v>
      </c>
      <c r="C49" s="57">
        <v>108910949</v>
      </c>
      <c r="D49" s="57">
        <v>105805590</v>
      </c>
      <c r="E49" s="57">
        <v>106531349</v>
      </c>
      <c r="F49" s="58">
        <f t="shared" si="0"/>
        <v>109636708</v>
      </c>
      <c r="G49" s="59">
        <f t="shared" si="1"/>
        <v>7.8769999999999993E-2</v>
      </c>
      <c r="H49" s="60">
        <f t="shared" si="2"/>
        <v>8636083.4891599994</v>
      </c>
      <c r="I49" s="59">
        <f t="shared" si="3"/>
        <v>9.4810000000000005E-2</v>
      </c>
      <c r="J49" s="61">
        <f t="shared" si="4"/>
        <v>10394656.28548</v>
      </c>
      <c r="K49" s="62">
        <f t="shared" si="5"/>
        <v>1758572.7963200007</v>
      </c>
      <c r="L49" s="14"/>
      <c r="M49" s="103"/>
      <c r="N49" s="63"/>
      <c r="O49" s="71" t="s">
        <v>54</v>
      </c>
      <c r="P49" s="96">
        <v>7.8769999999999993E-2</v>
      </c>
      <c r="Q49" s="96">
        <v>8.5949999999999999E-2</v>
      </c>
      <c r="R49" s="96">
        <v>9.4810000000000005E-2</v>
      </c>
    </row>
    <row r="50" spans="1:18" x14ac:dyDescent="0.2">
      <c r="A50" s="9"/>
      <c r="B50" s="56" t="s">
        <v>55</v>
      </c>
      <c r="C50" s="57">
        <v>106632312</v>
      </c>
      <c r="D50" s="57">
        <v>106531349</v>
      </c>
      <c r="E50" s="57">
        <v>102436955</v>
      </c>
      <c r="F50" s="58">
        <f t="shared" si="0"/>
        <v>102537918</v>
      </c>
      <c r="G50" s="59">
        <f t="shared" si="1"/>
        <v>9.8099999999999993E-2</v>
      </c>
      <c r="H50" s="60">
        <f t="shared" si="2"/>
        <v>10058969.755799999</v>
      </c>
      <c r="I50" s="59">
        <f t="shared" si="3"/>
        <v>9.9589999999999998E-2</v>
      </c>
      <c r="J50" s="61">
        <f t="shared" si="4"/>
        <v>10211751.253620001</v>
      </c>
      <c r="K50" s="62">
        <f t="shared" si="5"/>
        <v>152781.4978200011</v>
      </c>
      <c r="L50" s="14"/>
      <c r="M50" s="103"/>
      <c r="N50" s="63"/>
      <c r="O50" s="71" t="s">
        <v>55</v>
      </c>
      <c r="P50" s="96">
        <v>9.8099999999999993E-2</v>
      </c>
      <c r="Q50" s="96">
        <v>0.10074</v>
      </c>
      <c r="R50" s="96">
        <v>9.9589999999999998E-2</v>
      </c>
    </row>
    <row r="51" spans="1:18" x14ac:dyDescent="0.2">
      <c r="A51" s="9"/>
      <c r="B51" s="56" t="s">
        <v>56</v>
      </c>
      <c r="C51" s="57">
        <v>107962080</v>
      </c>
      <c r="D51" s="57">
        <v>102436955</v>
      </c>
      <c r="E51" s="57">
        <v>106674478</v>
      </c>
      <c r="F51" s="58">
        <f t="shared" si="0"/>
        <v>112199603</v>
      </c>
      <c r="G51" s="59">
        <f t="shared" si="1"/>
        <v>9.3920000000000003E-2</v>
      </c>
      <c r="H51" s="60">
        <f t="shared" si="2"/>
        <v>10537786.71376</v>
      </c>
      <c r="I51" s="59">
        <f t="shared" si="3"/>
        <v>0.10793000000000001</v>
      </c>
      <c r="J51" s="61">
        <f t="shared" si="4"/>
        <v>12109703.15179</v>
      </c>
      <c r="K51" s="62">
        <f t="shared" si="5"/>
        <v>1571916.4380300008</v>
      </c>
      <c r="L51" s="14"/>
      <c r="M51" s="103"/>
      <c r="N51" s="63"/>
      <c r="O51" s="71" t="s">
        <v>56</v>
      </c>
      <c r="P51" s="96">
        <v>9.3920000000000003E-2</v>
      </c>
      <c r="Q51" s="96">
        <v>0.13199</v>
      </c>
      <c r="R51" s="96">
        <v>0.10793000000000001</v>
      </c>
    </row>
    <row r="52" spans="1:18" x14ac:dyDescent="0.2">
      <c r="A52" s="9"/>
      <c r="B52" s="56" t="s">
        <v>57</v>
      </c>
      <c r="C52" s="57">
        <v>111229105</v>
      </c>
      <c r="D52" s="57">
        <v>106674478</v>
      </c>
      <c r="E52" s="57">
        <v>107687055</v>
      </c>
      <c r="F52" s="58">
        <f t="shared" si="0"/>
        <v>112241682</v>
      </c>
      <c r="G52" s="59">
        <f t="shared" si="1"/>
        <v>0.13336000000000001</v>
      </c>
      <c r="H52" s="60">
        <f t="shared" si="2"/>
        <v>14968550.711520001</v>
      </c>
      <c r="I52" s="59">
        <f t="shared" si="3"/>
        <v>0.11896</v>
      </c>
      <c r="J52" s="61">
        <f t="shared" si="4"/>
        <v>13352270.49072</v>
      </c>
      <c r="K52" s="62">
        <f t="shared" si="5"/>
        <v>-1616280.2208000012</v>
      </c>
      <c r="L52" s="14"/>
      <c r="M52" s="103"/>
      <c r="N52" s="63"/>
      <c r="O52" s="71" t="s">
        <v>57</v>
      </c>
      <c r="P52" s="96">
        <v>0.13336000000000001</v>
      </c>
      <c r="Q52" s="96">
        <v>0.10238999999999999</v>
      </c>
      <c r="R52" s="96">
        <v>0.11896</v>
      </c>
    </row>
    <row r="53" spans="1:18" x14ac:dyDescent="0.2">
      <c r="A53" s="9"/>
      <c r="B53" s="56" t="s">
        <v>58</v>
      </c>
      <c r="C53" s="57">
        <v>114216728</v>
      </c>
      <c r="D53" s="57">
        <v>107687055</v>
      </c>
      <c r="E53" s="57">
        <v>109399244</v>
      </c>
      <c r="F53" s="58">
        <f t="shared" si="0"/>
        <v>115928917</v>
      </c>
      <c r="G53" s="59">
        <f t="shared" si="1"/>
        <v>8.5019999999999998E-2</v>
      </c>
      <c r="H53" s="60">
        <f t="shared" si="2"/>
        <v>9856276.5233399998</v>
      </c>
      <c r="I53" s="59">
        <f t="shared" si="3"/>
        <v>7.7370000000000008E-2</v>
      </c>
      <c r="J53" s="61">
        <f t="shared" si="4"/>
        <v>8969420.308290001</v>
      </c>
      <c r="K53" s="62">
        <f t="shared" si="5"/>
        <v>-886856.21504999883</v>
      </c>
      <c r="L53" s="14"/>
      <c r="M53" s="103"/>
      <c r="N53" s="63"/>
      <c r="O53" s="71" t="s">
        <v>58</v>
      </c>
      <c r="P53" s="96">
        <v>8.5019999999999998E-2</v>
      </c>
      <c r="Q53" s="96">
        <v>8.1230000000000011E-2</v>
      </c>
      <c r="R53" s="96">
        <v>7.7370000000000008E-2</v>
      </c>
    </row>
    <row r="54" spans="1:18" x14ac:dyDescent="0.2">
      <c r="A54" s="9"/>
      <c r="B54" s="56" t="s">
        <v>59</v>
      </c>
      <c r="C54" s="57">
        <v>114593719</v>
      </c>
      <c r="D54" s="57">
        <v>109399244</v>
      </c>
      <c r="E54" s="57">
        <v>111290734</v>
      </c>
      <c r="F54" s="58">
        <f t="shared" si="0"/>
        <v>116485209</v>
      </c>
      <c r="G54" s="59">
        <f t="shared" si="1"/>
        <v>7.7900000000000011E-2</v>
      </c>
      <c r="H54" s="60">
        <f t="shared" si="2"/>
        <v>9074197.7811000012</v>
      </c>
      <c r="I54" s="59">
        <f t="shared" si="3"/>
        <v>7.4900000000000008E-2</v>
      </c>
      <c r="J54" s="61">
        <f t="shared" si="4"/>
        <v>8724742.1541000009</v>
      </c>
      <c r="K54" s="62">
        <f t="shared" si="5"/>
        <v>-349455.62700000033</v>
      </c>
      <c r="L54" s="14"/>
      <c r="M54" s="103"/>
      <c r="N54" s="63"/>
      <c r="O54" s="71" t="s">
        <v>59</v>
      </c>
      <c r="P54" s="96">
        <v>7.7900000000000011E-2</v>
      </c>
      <c r="Q54" s="96">
        <v>7.324E-2</v>
      </c>
      <c r="R54" s="96">
        <v>7.4900000000000008E-2</v>
      </c>
    </row>
    <row r="55" spans="1:18" x14ac:dyDescent="0.2">
      <c r="A55" s="9"/>
      <c r="B55" s="56" t="s">
        <v>60</v>
      </c>
      <c r="C55" s="57">
        <v>108304962</v>
      </c>
      <c r="D55" s="57">
        <v>111290734</v>
      </c>
      <c r="E55" s="57">
        <v>102884165</v>
      </c>
      <c r="F55" s="58">
        <f t="shared" si="0"/>
        <v>99898393</v>
      </c>
      <c r="G55" s="59">
        <f t="shared" si="1"/>
        <v>8.4239999999999995E-2</v>
      </c>
      <c r="H55" s="60">
        <f t="shared" si="2"/>
        <v>8415440.6263199989</v>
      </c>
      <c r="I55" s="59">
        <f t="shared" si="3"/>
        <v>8.584E-2</v>
      </c>
      <c r="J55" s="61">
        <f t="shared" si="4"/>
        <v>8575278.0551200006</v>
      </c>
      <c r="K55" s="62">
        <f t="shared" si="5"/>
        <v>159837.42880000174</v>
      </c>
      <c r="L55" s="14"/>
      <c r="M55" s="103"/>
      <c r="N55" s="63"/>
      <c r="O55" s="71" t="s">
        <v>60</v>
      </c>
      <c r="P55" s="96">
        <v>8.4239999999999995E-2</v>
      </c>
      <c r="Q55" s="96">
        <v>8.6599999999999996E-2</v>
      </c>
      <c r="R55" s="96">
        <v>8.584E-2</v>
      </c>
    </row>
    <row r="56" spans="1:18" x14ac:dyDescent="0.2">
      <c r="A56" s="9"/>
      <c r="B56" s="56" t="s">
        <v>61</v>
      </c>
      <c r="C56" s="57">
        <v>103018836</v>
      </c>
      <c r="D56" s="57">
        <v>102884165</v>
      </c>
      <c r="E56" s="57">
        <v>100773866</v>
      </c>
      <c r="F56" s="58">
        <f>C56-D56+E56</f>
        <v>100908537</v>
      </c>
      <c r="G56" s="59">
        <f t="shared" si="1"/>
        <v>8.9209999999999998E-2</v>
      </c>
      <c r="H56" s="60">
        <f t="shared" si="2"/>
        <v>9002050.5857699998</v>
      </c>
      <c r="I56" s="59">
        <f>R56</f>
        <v>0.12059</v>
      </c>
      <c r="J56" s="61">
        <f>F56*I56</f>
        <v>12168560.47683</v>
      </c>
      <c r="K56" s="62">
        <f>J56-H56</f>
        <v>3166509.8910600003</v>
      </c>
      <c r="L56" s="14"/>
      <c r="M56" s="103"/>
      <c r="N56" s="63"/>
      <c r="O56" s="71" t="s">
        <v>61</v>
      </c>
      <c r="P56" s="102">
        <v>8.9209999999999998E-2</v>
      </c>
      <c r="Q56" s="102">
        <v>0.11998</v>
      </c>
      <c r="R56" s="102">
        <v>0.12059</v>
      </c>
    </row>
    <row r="57" spans="1:18" x14ac:dyDescent="0.2">
      <c r="A57" s="9"/>
      <c r="B57" s="56" t="s">
        <v>62</v>
      </c>
      <c r="C57" s="57">
        <v>93270649</v>
      </c>
      <c r="D57" s="57">
        <v>100773866</v>
      </c>
      <c r="E57" s="57">
        <v>110028627.34757334</v>
      </c>
      <c r="F57" s="58">
        <f>C57-D57+E57</f>
        <v>102525410.34757334</v>
      </c>
      <c r="G57" s="59">
        <f>P57</f>
        <v>0.12235</v>
      </c>
      <c r="H57" s="60">
        <f t="shared" si="2"/>
        <v>12543983.956025599</v>
      </c>
      <c r="I57" s="59">
        <f t="shared" si="3"/>
        <v>9.8549999999999999E-2</v>
      </c>
      <c r="J57" s="60">
        <f>F57*I57</f>
        <v>10103879.189753352</v>
      </c>
      <c r="K57" s="62">
        <f>J57-H57</f>
        <v>-2440104.7662722468</v>
      </c>
      <c r="L57" s="14"/>
      <c r="M57" s="103"/>
      <c r="N57" s="63"/>
      <c r="O57" s="71" t="s">
        <v>62</v>
      </c>
      <c r="P57" s="102">
        <v>0.12235</v>
      </c>
      <c r="Q57" s="102">
        <v>0.10539999999999999</v>
      </c>
      <c r="R57" s="102">
        <v>9.8549999999999999E-2</v>
      </c>
    </row>
    <row r="58" spans="1:18" x14ac:dyDescent="0.2">
      <c r="A58" s="9"/>
      <c r="B58" s="56" t="s">
        <v>63</v>
      </c>
      <c r="C58" s="57">
        <v>114589814.17999996</v>
      </c>
      <c r="D58" s="57">
        <v>110028627.34757334</v>
      </c>
      <c r="E58" s="57">
        <v>114444435.05848452</v>
      </c>
      <c r="F58" s="58">
        <f>C58-D58+E58</f>
        <v>119005621.89091115</v>
      </c>
      <c r="G58" s="59">
        <f>P58</f>
        <v>9.1980000000000006E-2</v>
      </c>
      <c r="H58" s="60">
        <f t="shared" si="2"/>
        <v>10946137.101526009</v>
      </c>
      <c r="I58" s="59">
        <f t="shared" si="3"/>
        <v>7.4039999999999995E-2</v>
      </c>
      <c r="J58" s="61">
        <f>F58*I58</f>
        <v>8811176.2448030598</v>
      </c>
      <c r="K58" s="62">
        <f t="shared" si="5"/>
        <v>-2134960.8567229491</v>
      </c>
      <c r="L58" s="14"/>
      <c r="M58" s="103"/>
      <c r="N58" s="63"/>
      <c r="O58" s="97" t="s">
        <v>63</v>
      </c>
      <c r="P58" s="105">
        <v>9.1980000000000006E-2</v>
      </c>
      <c r="Q58" s="105">
        <v>7.0669999999999997E-2</v>
      </c>
      <c r="R58" s="98">
        <v>7.4039999999999995E-2</v>
      </c>
    </row>
    <row r="59" spans="1:18" ht="49.15" customHeight="1" thickBot="1" x14ac:dyDescent="0.25">
      <c r="A59" s="9"/>
      <c r="B59" s="64" t="s">
        <v>64</v>
      </c>
      <c r="C59" s="65">
        <f>SUM(C47:C58)</f>
        <v>1307326961.1800001</v>
      </c>
      <c r="D59" s="65">
        <f>SUM(D47:D58)</f>
        <v>1289633098.8844943</v>
      </c>
      <c r="E59" s="65">
        <f>SUM(E47:E58)</f>
        <v>1290441994.4060578</v>
      </c>
      <c r="F59" s="65">
        <f>SUM(F47:F58)</f>
        <v>1308135856.7015634</v>
      </c>
      <c r="G59" s="66"/>
      <c r="H59" s="67">
        <f>SUM(H47:H58)</f>
        <v>121620511.83989607</v>
      </c>
      <c r="I59" s="66"/>
      <c r="J59" s="67">
        <f>SUM(J47:J58)</f>
        <v>119454594.61900944</v>
      </c>
      <c r="K59" s="68">
        <f>SUM(K47:K58)</f>
        <v>-2165917.2208866328</v>
      </c>
      <c r="L59" s="110"/>
      <c r="M59" s="110"/>
      <c r="N59" s="9"/>
      <c r="O59" s="5"/>
      <c r="P59" s="6"/>
      <c r="Q59" s="6"/>
      <c r="R59" s="6"/>
    </row>
    <row r="60" spans="1:18" x14ac:dyDescent="0.2">
      <c r="A60" s="9"/>
      <c r="B60" s="9"/>
      <c r="C60" s="9"/>
      <c r="D60" s="9"/>
      <c r="E60" s="9"/>
      <c r="F60" s="107"/>
      <c r="G60" s="16"/>
      <c r="H60" s="16"/>
      <c r="I60" s="16"/>
      <c r="J60" s="69"/>
      <c r="K60" s="70"/>
      <c r="L60" s="34"/>
      <c r="M60" s="111"/>
      <c r="N60" s="9"/>
      <c r="O60" s="3"/>
      <c r="P60" s="4"/>
      <c r="Q60" s="4"/>
      <c r="R60" s="4"/>
    </row>
    <row r="61" spans="1:18" ht="15" x14ac:dyDescent="0.25">
      <c r="A61" s="9"/>
      <c r="B61" s="10"/>
      <c r="C61" s="135" t="s">
        <v>65</v>
      </c>
      <c r="D61" s="135"/>
      <c r="E61" s="135"/>
      <c r="F61" s="112">
        <f>IFERROR(F59/D26,0)</f>
        <v>1.0327693735247734</v>
      </c>
      <c r="G61" s="9"/>
      <c r="H61" s="113"/>
      <c r="I61" s="9"/>
      <c r="J61" s="114"/>
      <c r="K61" s="10"/>
      <c r="L61" s="10"/>
      <c r="M61" s="11"/>
      <c r="N61" s="9"/>
    </row>
    <row r="62" spans="1:18" ht="15.6" customHeight="1" x14ac:dyDescent="0.2">
      <c r="A62" s="9"/>
      <c r="B62" s="9"/>
      <c r="C62" s="9"/>
      <c r="D62" s="9"/>
      <c r="E62" s="9"/>
      <c r="F62" s="106"/>
      <c r="G62" s="9"/>
      <c r="H62" s="9"/>
      <c r="I62" s="9"/>
      <c r="J62" s="9"/>
      <c r="K62" s="9"/>
      <c r="L62" s="34"/>
      <c r="M62" s="34"/>
      <c r="N62" s="9"/>
    </row>
    <row r="63" spans="1:18" hidden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34"/>
      <c r="M63" s="34"/>
      <c r="N63" s="9"/>
    </row>
    <row r="64" spans="1:18" x14ac:dyDescent="0.2">
      <c r="A64" s="9" t="s">
        <v>66</v>
      </c>
      <c r="B64" s="15" t="s">
        <v>67</v>
      </c>
      <c r="C64" s="37"/>
      <c r="D64" s="9"/>
      <c r="E64" s="9"/>
      <c r="G64" s="9"/>
      <c r="H64" s="9"/>
      <c r="I64" s="9"/>
      <c r="J64" s="9"/>
      <c r="K64" s="9"/>
      <c r="L64" s="34"/>
      <c r="M64" s="34"/>
      <c r="N64" s="9"/>
    </row>
    <row r="65" spans="1:14" x14ac:dyDescent="0.2">
      <c r="A65" s="9"/>
      <c r="B65" s="35"/>
      <c r="C65" s="37"/>
      <c r="D65" s="9"/>
      <c r="E65" s="9"/>
      <c r="F65" s="9"/>
      <c r="G65" s="9"/>
      <c r="H65" s="101"/>
      <c r="I65" s="9"/>
      <c r="J65" s="9"/>
      <c r="L65" s="34"/>
      <c r="M65" s="34"/>
      <c r="N65" s="9"/>
    </row>
    <row r="66" spans="1:14" ht="38.25" x14ac:dyDescent="0.2">
      <c r="A66" s="71"/>
      <c r="B66" s="115" t="s">
        <v>68</v>
      </c>
      <c r="C66" s="72" t="s">
        <v>69</v>
      </c>
      <c r="D66" s="72" t="s">
        <v>70</v>
      </c>
      <c r="E66" s="134" t="s">
        <v>71</v>
      </c>
      <c r="F66" s="134"/>
      <c r="G66" s="134"/>
      <c r="H66" s="134"/>
      <c r="I66" s="134"/>
      <c r="J66" s="9"/>
      <c r="K66" s="9"/>
      <c r="L66" s="34"/>
      <c r="M66" s="34"/>
      <c r="N66" s="9"/>
    </row>
    <row r="67" spans="1:14" x14ac:dyDescent="0.2">
      <c r="A67" s="122" t="s">
        <v>72</v>
      </c>
      <c r="B67" s="123"/>
      <c r="C67" s="124"/>
      <c r="D67" s="73">
        <v>-2051925.8699999999</v>
      </c>
      <c r="E67" s="125"/>
      <c r="F67" s="126"/>
      <c r="G67" s="126"/>
      <c r="H67" s="126"/>
      <c r="I67" s="127"/>
      <c r="J67" s="9"/>
      <c r="K67" s="9"/>
      <c r="L67" s="34"/>
      <c r="M67" s="34"/>
      <c r="N67" s="9"/>
    </row>
    <row r="68" spans="1:14" ht="51" x14ac:dyDescent="0.2">
      <c r="A68" s="74" t="s">
        <v>73</v>
      </c>
      <c r="B68" s="82" t="s">
        <v>74</v>
      </c>
      <c r="C68" s="76" t="s">
        <v>75</v>
      </c>
      <c r="D68" s="79">
        <v>-593355.94999999995</v>
      </c>
      <c r="E68" s="118" t="str">
        <f>IF(D68&gt;0,"CR","DR")&amp;" $"&amp;TEXT(ABS(ROUND(D68/1000,0)),"#,##")&amp;"k related to prior year but included in the GL in the current year, therefore, should record "&amp;IF(D68&gt;0,"DR","CR")&amp;" in current year"</f>
        <v>DR $593k related to prior year but included in the GL in the current year, therefore, should record CR in current year</v>
      </c>
      <c r="F68" s="118"/>
      <c r="G68" s="118"/>
      <c r="H68" s="118"/>
      <c r="I68" s="118"/>
      <c r="J68" s="9"/>
      <c r="K68" s="9"/>
      <c r="L68" s="34"/>
      <c r="M68" s="34"/>
      <c r="N68" s="9"/>
    </row>
    <row r="69" spans="1:14" ht="51" x14ac:dyDescent="0.2">
      <c r="A69" s="74" t="s">
        <v>76</v>
      </c>
      <c r="B69" s="82" t="s">
        <v>77</v>
      </c>
      <c r="C69" s="77" t="s">
        <v>75</v>
      </c>
      <c r="D69" s="79">
        <v>27481.841327384871</v>
      </c>
      <c r="E69" s="119" t="str">
        <f>IF(D69&gt;0,"DR","DR")&amp;" $"&amp;IF(D69&lt;0,-TEXT(ROUND(D69/1000,0),"#,##"),TEXT(ROUND(D69/1000,0),"#,##"))&amp;"k relates to current year but recorded in the GL in the following year, therefore, should record the "&amp;IF(D69&lt;0,"CR","DR")&amp;" in current year"</f>
        <v>DR $27k relates to current year but recorded in the GL in the following year, therefore, should record the DR in current year</v>
      </c>
      <c r="F69" s="120"/>
      <c r="G69" s="120"/>
      <c r="H69" s="120"/>
      <c r="I69" s="121"/>
      <c r="J69" s="9"/>
      <c r="K69" s="9"/>
      <c r="L69" s="34"/>
      <c r="M69" s="34"/>
      <c r="N69" s="9"/>
    </row>
    <row r="70" spans="1:14" ht="25.5" x14ac:dyDescent="0.2">
      <c r="A70" s="74" t="s">
        <v>78</v>
      </c>
      <c r="B70" s="75" t="s">
        <v>79</v>
      </c>
      <c r="C70" s="76"/>
      <c r="D70" s="78"/>
      <c r="E70" s="118" t="s">
        <v>80</v>
      </c>
      <c r="F70" s="118"/>
      <c r="G70" s="118"/>
      <c r="H70" s="118"/>
      <c r="I70" s="118"/>
      <c r="J70" s="9"/>
      <c r="K70" s="9"/>
      <c r="L70" s="34"/>
      <c r="M70" s="34"/>
      <c r="N70" s="9"/>
    </row>
    <row r="71" spans="1:14" ht="25.5" x14ac:dyDescent="0.2">
      <c r="A71" s="74" t="s">
        <v>81</v>
      </c>
      <c r="B71" s="75" t="s">
        <v>82</v>
      </c>
      <c r="C71" s="77"/>
      <c r="D71" s="78"/>
      <c r="E71" s="119" t="s">
        <v>83</v>
      </c>
      <c r="F71" s="120"/>
      <c r="G71" s="120"/>
      <c r="H71" s="120"/>
      <c r="I71" s="121"/>
      <c r="J71" s="9"/>
      <c r="K71" s="9"/>
      <c r="L71" s="34"/>
      <c r="M71" s="34"/>
      <c r="N71" s="9"/>
    </row>
    <row r="72" spans="1:14" ht="38.25" x14ac:dyDescent="0.2">
      <c r="A72" s="74" t="s">
        <v>84</v>
      </c>
      <c r="B72" s="75" t="s">
        <v>85</v>
      </c>
      <c r="C72" s="76"/>
      <c r="D72" s="79"/>
      <c r="E72" s="119" t="s">
        <v>86</v>
      </c>
      <c r="F72" s="120"/>
      <c r="G72" s="120"/>
      <c r="H72" s="120"/>
      <c r="I72" s="121"/>
      <c r="J72" s="9"/>
      <c r="K72" s="9"/>
      <c r="L72" s="34"/>
      <c r="M72" s="34"/>
      <c r="N72" s="9"/>
    </row>
    <row r="73" spans="1:14" ht="38.25" x14ac:dyDescent="0.2">
      <c r="A73" s="74" t="s">
        <v>87</v>
      </c>
      <c r="B73" s="75" t="s">
        <v>88</v>
      </c>
      <c r="C73" s="76"/>
      <c r="D73" s="79"/>
      <c r="E73" s="119" t="s">
        <v>89</v>
      </c>
      <c r="F73" s="120"/>
      <c r="G73" s="120"/>
      <c r="H73" s="120"/>
      <c r="I73" s="121"/>
      <c r="J73" s="9"/>
      <c r="K73" s="9"/>
      <c r="L73" s="34"/>
      <c r="M73" s="34"/>
      <c r="N73" s="9"/>
    </row>
    <row r="74" spans="1:14" ht="25.5" x14ac:dyDescent="0.2">
      <c r="A74" s="74">
        <v>4</v>
      </c>
      <c r="B74" s="75" t="s">
        <v>90</v>
      </c>
      <c r="C74" s="76"/>
      <c r="D74" s="79"/>
      <c r="E74" s="118" t="s">
        <v>91</v>
      </c>
      <c r="F74" s="118"/>
      <c r="G74" s="118"/>
      <c r="H74" s="118"/>
      <c r="I74" s="118"/>
      <c r="J74" s="9"/>
      <c r="K74" s="9"/>
      <c r="L74" s="34"/>
      <c r="M74" s="34"/>
      <c r="N74" s="9"/>
    </row>
    <row r="75" spans="1:14" ht="76.5" x14ac:dyDescent="0.2">
      <c r="A75" s="74">
        <v>5</v>
      </c>
      <c r="B75" s="75" t="s">
        <v>92</v>
      </c>
      <c r="C75" s="76"/>
      <c r="D75" s="79"/>
      <c r="E75" s="118" t="s">
        <v>93</v>
      </c>
      <c r="F75" s="118"/>
      <c r="G75" s="118"/>
      <c r="H75" s="118"/>
      <c r="I75" s="118"/>
      <c r="J75" s="9"/>
      <c r="K75" s="9"/>
      <c r="L75" s="34"/>
      <c r="M75" s="34"/>
      <c r="N75" s="9"/>
    </row>
    <row r="76" spans="1:14" ht="25.5" x14ac:dyDescent="0.2">
      <c r="A76" s="80">
        <v>6</v>
      </c>
      <c r="B76" s="81" t="s">
        <v>1</v>
      </c>
      <c r="C76" s="76"/>
      <c r="D76" s="79"/>
      <c r="E76" s="118" t="s">
        <v>94</v>
      </c>
      <c r="F76" s="118"/>
      <c r="G76" s="118"/>
      <c r="H76" s="118"/>
      <c r="I76" s="118"/>
      <c r="J76" s="9"/>
      <c r="K76" s="9"/>
      <c r="L76" s="34"/>
      <c r="M76" s="34"/>
      <c r="N76" s="9"/>
    </row>
    <row r="77" spans="1:14" x14ac:dyDescent="0.2">
      <c r="A77" s="80">
        <v>7</v>
      </c>
      <c r="B77" s="82"/>
      <c r="C77" s="83"/>
      <c r="D77" s="79"/>
      <c r="E77" s="119"/>
      <c r="F77" s="120"/>
      <c r="G77" s="120"/>
      <c r="H77" s="120"/>
      <c r="I77" s="121"/>
      <c r="J77" s="9"/>
      <c r="K77" s="9"/>
      <c r="L77" s="34"/>
      <c r="M77" s="34"/>
      <c r="N77" s="9"/>
    </row>
    <row r="78" spans="1:14" ht="14.45" customHeight="1" x14ac:dyDescent="0.2">
      <c r="A78" s="80">
        <v>8</v>
      </c>
      <c r="B78" s="82"/>
      <c r="C78" s="83"/>
      <c r="D78" s="79"/>
      <c r="E78" s="119"/>
      <c r="F78" s="120"/>
      <c r="G78" s="120"/>
      <c r="H78" s="120"/>
      <c r="I78" s="121"/>
      <c r="J78" s="9"/>
      <c r="K78" s="9"/>
      <c r="L78" s="34"/>
      <c r="M78" s="34"/>
      <c r="N78" s="9"/>
    </row>
    <row r="79" spans="1:14" ht="14.45" customHeight="1" x14ac:dyDescent="0.2">
      <c r="A79" s="80">
        <v>9</v>
      </c>
      <c r="B79" s="82"/>
      <c r="C79" s="83"/>
      <c r="D79" s="79"/>
      <c r="E79" s="119"/>
      <c r="F79" s="120"/>
      <c r="G79" s="120"/>
      <c r="H79" s="120"/>
      <c r="I79" s="121"/>
      <c r="J79" s="9"/>
      <c r="K79" s="9"/>
      <c r="L79" s="34"/>
      <c r="M79" s="34"/>
      <c r="N79" s="9"/>
    </row>
    <row r="80" spans="1:14" ht="14.45" customHeight="1" x14ac:dyDescent="0.2">
      <c r="A80" s="80">
        <v>10</v>
      </c>
      <c r="B80" s="82"/>
      <c r="C80" s="83"/>
      <c r="D80" s="79"/>
      <c r="E80" s="119"/>
      <c r="F80" s="120"/>
      <c r="G80" s="120"/>
      <c r="H80" s="120"/>
      <c r="I80" s="121"/>
      <c r="J80" s="9"/>
      <c r="K80" s="9"/>
      <c r="L80" s="34"/>
      <c r="M80" s="34"/>
      <c r="N80" s="9"/>
    </row>
    <row r="81" spans="1:14" x14ac:dyDescent="0.2">
      <c r="A81" s="9" t="s">
        <v>95</v>
      </c>
      <c r="B81" s="37" t="s">
        <v>96</v>
      </c>
      <c r="C81" s="37"/>
      <c r="D81" s="84">
        <f>SUM(D67:D80)</f>
        <v>-2617799.9786726148</v>
      </c>
      <c r="E81" s="85"/>
      <c r="F81" s="85"/>
      <c r="G81" s="85"/>
      <c r="H81" s="85"/>
      <c r="I81" s="9"/>
      <c r="J81" s="9"/>
      <c r="K81" s="9"/>
      <c r="L81" s="34"/>
      <c r="M81" s="34"/>
      <c r="N81" s="9"/>
    </row>
    <row r="82" spans="1:14" x14ac:dyDescent="0.2">
      <c r="A82" s="9"/>
      <c r="B82" s="86" t="s">
        <v>97</v>
      </c>
      <c r="C82" s="87"/>
      <c r="D82" s="84">
        <f>K59</f>
        <v>-2165917.2208866328</v>
      </c>
      <c r="E82" s="85"/>
      <c r="F82" s="85"/>
      <c r="G82" s="85"/>
      <c r="H82" s="85"/>
      <c r="I82" s="9"/>
      <c r="J82" s="9"/>
      <c r="K82" s="9"/>
      <c r="L82" s="34"/>
      <c r="M82" s="34"/>
      <c r="N82" s="9"/>
    </row>
    <row r="83" spans="1:14" x14ac:dyDescent="0.2">
      <c r="A83" s="9"/>
      <c r="B83" s="87" t="s">
        <v>98</v>
      </c>
      <c r="C83" s="87"/>
      <c r="D83" s="88">
        <f>D81-D82</f>
        <v>-451882.75778598199</v>
      </c>
      <c r="E83" s="9"/>
      <c r="F83" s="9"/>
      <c r="G83" s="9"/>
      <c r="H83" s="9"/>
      <c r="I83" s="9"/>
      <c r="J83" s="9"/>
      <c r="K83" s="103"/>
      <c r="L83" s="34"/>
      <c r="M83" s="34"/>
      <c r="N83" s="9"/>
    </row>
    <row r="84" spans="1:14" ht="15" thickBot="1" x14ac:dyDescent="0.25">
      <c r="A84" s="9"/>
      <c r="B84" s="89" t="s">
        <v>99</v>
      </c>
      <c r="C84" s="90"/>
      <c r="D84" s="100">
        <f>IF(ISERROR(D83/J59),0,D83/J59)</f>
        <v>-3.7828830211782539E-3</v>
      </c>
      <c r="E84" s="91" t="str">
        <f>IF(AND(D84&lt;0.01,D84&gt;-0.01),"","Unresolved differences of greater than + or - 1% should be explained")</f>
        <v/>
      </c>
      <c r="F84" s="9"/>
      <c r="G84" s="23"/>
      <c r="H84" s="34"/>
      <c r="I84" s="34"/>
      <c r="J84" s="9"/>
      <c r="K84" s="12"/>
      <c r="L84" s="34"/>
      <c r="M84" s="34"/>
      <c r="N84" s="9"/>
    </row>
    <row r="85" spans="1:14" ht="15" thickTop="1" x14ac:dyDescent="0.2">
      <c r="A85" s="9"/>
      <c r="B85" s="37"/>
      <c r="C85" s="92"/>
      <c r="D85" s="93"/>
      <c r="E85" s="9"/>
      <c r="F85" s="9"/>
      <c r="G85" s="23"/>
      <c r="H85" s="9"/>
      <c r="I85" s="9"/>
      <c r="J85" s="9"/>
      <c r="K85" s="12"/>
      <c r="L85" s="34"/>
      <c r="M85" s="34"/>
      <c r="N85" s="9"/>
    </row>
    <row r="86" spans="1:14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34"/>
      <c r="M86" s="34"/>
      <c r="N86" s="9"/>
    </row>
    <row r="87" spans="1:14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36"/>
      <c r="L87" s="34"/>
      <c r="M87" s="34"/>
      <c r="N87" s="9"/>
    </row>
    <row r="88" spans="1:14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104"/>
      <c r="L88" s="34"/>
      <c r="M88" s="34"/>
      <c r="N88" s="9"/>
    </row>
    <row r="89" spans="1:14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34"/>
      <c r="M89" s="34"/>
      <c r="N89" s="9"/>
    </row>
    <row r="90" spans="1:14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34"/>
      <c r="M90" s="34"/>
      <c r="N90" s="9"/>
    </row>
    <row r="91" spans="1:14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34"/>
      <c r="M91" s="34"/>
      <c r="N91" s="9"/>
    </row>
    <row r="92" spans="1:14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34"/>
      <c r="M92" s="34"/>
      <c r="N92" s="9"/>
    </row>
    <row r="93" spans="1:14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34"/>
      <c r="M93" s="34"/>
      <c r="N93" s="9"/>
    </row>
    <row r="94" spans="1:14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34"/>
      <c r="M94" s="34"/>
      <c r="N94" s="9"/>
    </row>
    <row r="95" spans="1:14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34"/>
      <c r="M95" s="34"/>
      <c r="N95" s="9"/>
    </row>
    <row r="96" spans="1:14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34"/>
      <c r="M96" s="34"/>
      <c r="N96" s="9"/>
    </row>
    <row r="97" spans="1:14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34"/>
      <c r="M97" s="34"/>
      <c r="N97" s="9"/>
    </row>
    <row r="98" spans="1:14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34"/>
      <c r="M98" s="34"/>
      <c r="N98" s="9"/>
    </row>
    <row r="99" spans="1:14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34"/>
      <c r="M99" s="34"/>
      <c r="N99" s="9"/>
    </row>
    <row r="100" spans="1:14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34"/>
      <c r="M100" s="34"/>
      <c r="N100" s="9"/>
    </row>
    <row r="101" spans="1:14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34"/>
      <c r="M101" s="34"/>
      <c r="N101" s="9"/>
    </row>
    <row r="102" spans="1:14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34"/>
      <c r="M102" s="34"/>
      <c r="N102" s="9"/>
    </row>
    <row r="103" spans="1:14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34"/>
      <c r="M103" s="34"/>
      <c r="N103" s="9"/>
    </row>
    <row r="104" spans="1:14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34"/>
      <c r="M104" s="34"/>
      <c r="N104" s="9"/>
    </row>
    <row r="105" spans="1:14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34"/>
      <c r="M105" s="34"/>
      <c r="N105" s="9"/>
    </row>
    <row r="106" spans="1:14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34"/>
      <c r="M106" s="34"/>
      <c r="N106" s="9"/>
    </row>
    <row r="107" spans="1:14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34"/>
      <c r="M107" s="34"/>
      <c r="N107" s="9"/>
    </row>
    <row r="108" spans="1:14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34"/>
      <c r="M108" s="34"/>
      <c r="N108" s="9"/>
    </row>
    <row r="109" spans="1:14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34"/>
      <c r="M109" s="34"/>
      <c r="N109" s="9"/>
    </row>
    <row r="110" spans="1:14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34"/>
      <c r="M110" s="34"/>
      <c r="N110" s="9"/>
    </row>
    <row r="111" spans="1:14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34"/>
      <c r="M111" s="34"/>
      <c r="N111" s="9"/>
    </row>
  </sheetData>
  <mergeCells count="21">
    <mergeCell ref="B21:C21"/>
    <mergeCell ref="E21:F21"/>
    <mergeCell ref="B27:H27"/>
    <mergeCell ref="P45:R45"/>
    <mergeCell ref="E66:I66"/>
    <mergeCell ref="C61:E61"/>
    <mergeCell ref="A67:C67"/>
    <mergeCell ref="E67:I67"/>
    <mergeCell ref="E68:I68"/>
    <mergeCell ref="E69:I69"/>
    <mergeCell ref="E70:I70"/>
    <mergeCell ref="E71:I71"/>
    <mergeCell ref="E72:I72"/>
    <mergeCell ref="E73:I73"/>
    <mergeCell ref="E74:I74"/>
    <mergeCell ref="E75:I75"/>
    <mergeCell ref="E76:I76"/>
    <mergeCell ref="E77:I77"/>
    <mergeCell ref="E78:I78"/>
    <mergeCell ref="E79:I79"/>
    <mergeCell ref="E80:I80"/>
  </mergeCells>
  <dataValidations disablePrompts="1" count="1">
    <dataValidation type="list" sqref="C31" xr:uid="{00000000-0002-0000-0100-000000000000}">
      <formula1>"1st Estimate, 2nd Estimate, Actual, Other"</formula1>
    </dataValidation>
  </dataValidations>
  <pageMargins left="0.70866141732283472" right="0.70866141732283472" top="0.74803149606299213" bottom="0.74803149606299213" header="0.31496062992125984" footer="0.31496062992125984"/>
  <pageSetup scale="45" orientation="portrait" cellComments="asDisplaye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B8AF79-18C5-472D-82D2-3E42DA62C7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714E97-38EE-480E-A5F7-956DF8F8D1D0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612e369a-65a7-49d3-aac8-0ff92841d23e"/>
  </ds:schemaRefs>
</ds:datastoreItem>
</file>

<file path=customXml/itemProps3.xml><?xml version="1.0" encoding="utf-8"?>
<ds:datastoreItem xmlns:ds="http://schemas.openxmlformats.org/officeDocument/2006/customXml" ds:itemID="{FBE666DA-D220-4F0F-9042-991021B67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2e369a-65a7-49d3-aac8-0ff92841d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 2018</vt:lpstr>
      <vt:lpstr>'GA 2018'!Print_Area</vt:lpstr>
    </vt:vector>
  </TitlesOfParts>
  <Manager/>
  <Company>OEB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Kwan</dc:creator>
  <cp:keywords/>
  <dc:description/>
  <cp:lastModifiedBy>Mark Wells</cp:lastModifiedBy>
  <cp:revision/>
  <dcterms:created xsi:type="dcterms:W3CDTF">2017-05-01T19:29:01Z</dcterms:created>
  <dcterms:modified xsi:type="dcterms:W3CDTF">2019-08-14T15:07:52Z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