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yan\Desktop\"/>
    </mc:Choice>
  </mc:AlternateContent>
  <bookViews>
    <workbookView xWindow="0" yWindow="0" windowWidth="23040" windowHeight="9408"/>
  </bookViews>
  <sheets>
    <sheet name="App.2-FA Proposed REG Invest." sheetId="1" r:id="rId1"/>
    <sheet name="App.2-FB Calc of REG Improvemnt" sheetId="2" r:id="rId2"/>
    <sheet name="App.2-FC Calc of REG Expansion" sheetId="3" r:id="rId3"/>
  </sheets>
  <externalReferences>
    <externalReference r:id="rId4"/>
    <externalReference r:id="rId5"/>
  </externalReferences>
  <definedNames>
    <definedName name="BridgeYear">'[1]LDC Info'!$E$26</definedName>
    <definedName name="EBNUMBER">'[1]LDC Info'!$E$16</definedName>
    <definedName name="_xlnm.Print_Area" localSheetId="0">'App.2-FA Proposed REG Invest.'!$A$1:$H$88</definedName>
    <definedName name="_xlnm.Print_Titles" localSheetId="0">'App.2-FA Proposed REG Invest.'!$1:$12</definedName>
    <definedName name="RebaseYear">'[2]LDC Info'!$E$28</definedName>
    <definedName name="TestYear">'[1]LDC Info'!$E$24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3" l="1"/>
  <c r="H84" i="3"/>
  <c r="G84" i="3"/>
  <c r="F84" i="3"/>
  <c r="E84" i="3"/>
  <c r="D84" i="3"/>
  <c r="I83" i="3"/>
  <c r="H83" i="3"/>
  <c r="G83" i="3"/>
  <c r="F83" i="3"/>
  <c r="E83" i="3"/>
  <c r="D83" i="3"/>
  <c r="D71" i="3"/>
  <c r="T43" i="3"/>
  <c r="U15" i="3"/>
  <c r="I86" i="2"/>
  <c r="H86" i="2"/>
  <c r="G86" i="2"/>
  <c r="F86" i="2"/>
  <c r="E86" i="2"/>
  <c r="D86" i="2"/>
  <c r="H85" i="2"/>
  <c r="G85" i="2"/>
  <c r="F85" i="2"/>
  <c r="E85" i="2"/>
  <c r="D85" i="2"/>
  <c r="I85" i="2" s="1"/>
  <c r="G81" i="2"/>
  <c r="G83" i="2" s="1"/>
  <c r="D73" i="2"/>
  <c r="H65" i="2"/>
  <c r="H81" i="2" s="1"/>
  <c r="H83" i="2" s="1"/>
  <c r="D62" i="2"/>
  <c r="Q13" i="2"/>
  <c r="P13" i="2"/>
  <c r="R13" i="2" s="1"/>
  <c r="I13" i="2"/>
  <c r="I14" i="2" s="1"/>
  <c r="M12" i="2"/>
  <c r="N12" i="2" s="1"/>
  <c r="J12" i="2"/>
  <c r="K12" i="2" s="1"/>
  <c r="H87" i="1"/>
  <c r="S13" i="3" s="1"/>
  <c r="T13" i="3" s="1"/>
  <c r="G87" i="1"/>
  <c r="P13" i="3" s="1"/>
  <c r="Q13" i="3" s="1"/>
  <c r="F87" i="1"/>
  <c r="M13" i="3" s="1"/>
  <c r="N13" i="3" s="1"/>
  <c r="E87" i="1"/>
  <c r="J13" i="3" s="1"/>
  <c r="K13" i="3" s="1"/>
  <c r="D87" i="1"/>
  <c r="G13" i="3" s="1"/>
  <c r="H13" i="3" s="1"/>
  <c r="C87" i="1"/>
  <c r="D13" i="3" s="1"/>
  <c r="E13" i="3" s="1"/>
  <c r="H86" i="1"/>
  <c r="S14" i="3" s="1"/>
  <c r="U14" i="3" s="1"/>
  <c r="U28" i="3" s="1"/>
  <c r="G86" i="1"/>
  <c r="P14" i="3" s="1"/>
  <c r="E86" i="1"/>
  <c r="J14" i="3" s="1"/>
  <c r="K14" i="3" s="1"/>
  <c r="H85" i="1"/>
  <c r="I63" i="3" s="1"/>
  <c r="I68" i="3" s="1"/>
  <c r="G85" i="1"/>
  <c r="H63" i="3" s="1"/>
  <c r="F85" i="1"/>
  <c r="G63" i="3" s="1"/>
  <c r="E85" i="1"/>
  <c r="F63" i="3" s="1"/>
  <c r="D85" i="1"/>
  <c r="E63" i="3" s="1"/>
  <c r="C85" i="1"/>
  <c r="D63" i="3" s="1"/>
  <c r="D64" i="3" s="1"/>
  <c r="G64" i="1"/>
  <c r="F64" i="1"/>
  <c r="E64" i="1"/>
  <c r="D64" i="1"/>
  <c r="D86" i="1" s="1"/>
  <c r="G14" i="3" s="1"/>
  <c r="C64" i="1"/>
  <c r="G58" i="1"/>
  <c r="F58" i="1"/>
  <c r="F86" i="1" s="1"/>
  <c r="M14" i="3" s="1"/>
  <c r="E58" i="1"/>
  <c r="D58" i="1"/>
  <c r="C58" i="1"/>
  <c r="C86" i="1" s="1"/>
  <c r="D14" i="3" s="1"/>
  <c r="H47" i="1"/>
  <c r="S12" i="2" s="1"/>
  <c r="T12" i="2" s="1"/>
  <c r="G47" i="1"/>
  <c r="P12" i="2" s="1"/>
  <c r="Q12" i="2" s="1"/>
  <c r="F47" i="1"/>
  <c r="E47" i="1"/>
  <c r="D47" i="1"/>
  <c r="G12" i="2" s="1"/>
  <c r="H12" i="2" s="1"/>
  <c r="C47" i="1"/>
  <c r="D12" i="2" s="1"/>
  <c r="E12" i="2" s="1"/>
  <c r="H46" i="1"/>
  <c r="S13" i="2" s="1"/>
  <c r="U13" i="2" s="1"/>
  <c r="G46" i="1"/>
  <c r="E46" i="1"/>
  <c r="J13" i="2" s="1"/>
  <c r="C46" i="1"/>
  <c r="D13" i="2" s="1"/>
  <c r="H45" i="1"/>
  <c r="I65" i="2" s="1"/>
  <c r="G45" i="1"/>
  <c r="F45" i="1"/>
  <c r="G65" i="2" s="1"/>
  <c r="G70" i="2" s="1"/>
  <c r="E45" i="1"/>
  <c r="F65" i="2" s="1"/>
  <c r="D45" i="1"/>
  <c r="E65" i="2" s="1"/>
  <c r="E70" i="2" s="1"/>
  <c r="C45" i="1"/>
  <c r="D65" i="2" s="1"/>
  <c r="G30" i="1"/>
  <c r="F30" i="1"/>
  <c r="F46" i="1" s="1"/>
  <c r="M13" i="2" s="1"/>
  <c r="E30" i="1"/>
  <c r="D30" i="1"/>
  <c r="D46" i="1" s="1"/>
  <c r="G13" i="2" s="1"/>
  <c r="H13" i="2" s="1"/>
  <c r="C30" i="1"/>
  <c r="F81" i="2" l="1"/>
  <c r="F83" i="2" s="1"/>
  <c r="F70" i="2"/>
  <c r="E27" i="2"/>
  <c r="E14" i="2"/>
  <c r="Q27" i="2"/>
  <c r="Q14" i="2"/>
  <c r="E14" i="3"/>
  <c r="F14" i="3"/>
  <c r="R14" i="2"/>
  <c r="R27" i="2"/>
  <c r="U14" i="2"/>
  <c r="U27" i="2"/>
  <c r="O13" i="2"/>
  <c r="N13" i="2"/>
  <c r="N27" i="2" s="1"/>
  <c r="E13" i="2"/>
  <c r="F13" i="2"/>
  <c r="E62" i="3"/>
  <c r="D72" i="3"/>
  <c r="K13" i="2"/>
  <c r="K27" i="2" s="1"/>
  <c r="L13" i="2"/>
  <c r="H27" i="2"/>
  <c r="H14" i="2"/>
  <c r="O14" i="3"/>
  <c r="N14" i="3"/>
  <c r="E28" i="3"/>
  <c r="E15" i="3"/>
  <c r="Q15" i="3"/>
  <c r="T13" i="2"/>
  <c r="T14" i="2" s="1"/>
  <c r="D81" i="2"/>
  <c r="D70" i="2"/>
  <c r="D66" i="2"/>
  <c r="E68" i="3"/>
  <c r="E79" i="3"/>
  <c r="E81" i="3" s="1"/>
  <c r="R14" i="3"/>
  <c r="Q14" i="3"/>
  <c r="Q28" i="3" s="1"/>
  <c r="K15" i="3"/>
  <c r="I27" i="2"/>
  <c r="L14" i="3"/>
  <c r="I79" i="3"/>
  <c r="I81" i="3" s="1"/>
  <c r="I70" i="2"/>
  <c r="I81" i="2"/>
  <c r="I83" i="2" s="1"/>
  <c r="F79" i="3"/>
  <c r="F81" i="3" s="1"/>
  <c r="F68" i="3"/>
  <c r="N28" i="3"/>
  <c r="N15" i="3"/>
  <c r="H14" i="3"/>
  <c r="H28" i="3" s="1"/>
  <c r="I14" i="3"/>
  <c r="D79" i="3"/>
  <c r="D68" i="3"/>
  <c r="D69" i="3" s="1"/>
  <c r="H79" i="3"/>
  <c r="H81" i="3" s="1"/>
  <c r="H68" i="3"/>
  <c r="T15" i="3"/>
  <c r="H70" i="2"/>
  <c r="E81" i="2"/>
  <c r="E83" i="2" s="1"/>
  <c r="K28" i="3"/>
  <c r="G68" i="3"/>
  <c r="G79" i="3"/>
  <c r="G81" i="3" s="1"/>
  <c r="T14" i="3"/>
  <c r="T28" i="3" s="1"/>
  <c r="H15" i="3" l="1"/>
  <c r="D81" i="3"/>
  <c r="D80" i="3"/>
  <c r="R28" i="3"/>
  <c r="R15" i="3"/>
  <c r="D28" i="2"/>
  <c r="D71" i="2"/>
  <c r="E68" i="2" s="1"/>
  <c r="O15" i="3"/>
  <c r="O28" i="3"/>
  <c r="E71" i="3"/>
  <c r="D73" i="3"/>
  <c r="D12" i="3" s="1"/>
  <c r="F28" i="3"/>
  <c r="F15" i="3"/>
  <c r="I28" i="3"/>
  <c r="I15" i="3"/>
  <c r="N14" i="2"/>
  <c r="D83" i="2"/>
  <c r="D82" i="2"/>
  <c r="T27" i="2"/>
  <c r="L14" i="2"/>
  <c r="L27" i="2"/>
  <c r="E67" i="3"/>
  <c r="G29" i="3" s="1"/>
  <c r="E64" i="3"/>
  <c r="O27" i="2"/>
  <c r="O14" i="2"/>
  <c r="F14" i="2"/>
  <c r="F27" i="2"/>
  <c r="K14" i="2"/>
  <c r="E66" i="3"/>
  <c r="D29" i="3"/>
  <c r="L28" i="3"/>
  <c r="L15" i="3"/>
  <c r="E64" i="2"/>
  <c r="D74" i="2"/>
  <c r="E29" i="3" l="1"/>
  <c r="E47" i="3" s="1"/>
  <c r="F29" i="3"/>
  <c r="F47" i="3" s="1"/>
  <c r="F62" i="3"/>
  <c r="E12" i="3"/>
  <c r="E16" i="3" s="1"/>
  <c r="F12" i="3"/>
  <c r="F16" i="3" s="1"/>
  <c r="D86" i="3"/>
  <c r="E78" i="3" s="1"/>
  <c r="E80" i="3" s="1"/>
  <c r="D82" i="3"/>
  <c r="D85" i="3" s="1"/>
  <c r="E73" i="2"/>
  <c r="D75" i="2"/>
  <c r="D11" i="2" s="1"/>
  <c r="I29" i="3"/>
  <c r="I47" i="3" s="1"/>
  <c r="H29" i="3"/>
  <c r="H47" i="3" s="1"/>
  <c r="D88" i="2"/>
  <c r="E80" i="2" s="1"/>
  <c r="E82" i="2" s="1"/>
  <c r="D84" i="2"/>
  <c r="D87" i="2" s="1"/>
  <c r="E28" i="2"/>
  <c r="E46" i="2" s="1"/>
  <c r="F28" i="2"/>
  <c r="F46" i="2" s="1"/>
  <c r="E69" i="2"/>
  <c r="G28" i="2" s="1"/>
  <c r="E66" i="2"/>
  <c r="E69" i="3"/>
  <c r="F66" i="3" s="1"/>
  <c r="F64" i="2" l="1"/>
  <c r="E82" i="3"/>
  <c r="E85" i="3" s="1"/>
  <c r="E86" i="3"/>
  <c r="F78" i="3" s="1"/>
  <c r="F80" i="3" s="1"/>
  <c r="F67" i="3"/>
  <c r="J29" i="3" s="1"/>
  <c r="F64" i="3"/>
  <c r="H28" i="2"/>
  <c r="H46" i="2" s="1"/>
  <c r="I28" i="2"/>
  <c r="I46" i="2" s="1"/>
  <c r="F47" i="2"/>
  <c r="E47" i="2"/>
  <c r="E11" i="2"/>
  <c r="E15" i="2" s="1"/>
  <c r="D16" i="2"/>
  <c r="F11" i="2"/>
  <c r="F15" i="2" s="1"/>
  <c r="E71" i="2"/>
  <c r="F68" i="2" s="1"/>
  <c r="E72" i="3"/>
  <c r="E88" i="2"/>
  <c r="F80" i="2" s="1"/>
  <c r="F82" i="2" s="1"/>
  <c r="E84" i="2"/>
  <c r="E87" i="2" s="1"/>
  <c r="F21" i="3"/>
  <c r="F25" i="3" s="1"/>
  <c r="F46" i="3" s="1"/>
  <c r="F20" i="3"/>
  <c r="F24" i="3" s="1"/>
  <c r="F19" i="3"/>
  <c r="F23" i="3" s="1"/>
  <c r="F69" i="3"/>
  <c r="G66" i="3" s="1"/>
  <c r="E48" i="3"/>
  <c r="F48" i="3"/>
  <c r="E20" i="3"/>
  <c r="E24" i="3" s="1"/>
  <c r="E21" i="3"/>
  <c r="E25" i="3" s="1"/>
  <c r="E46" i="3" s="1"/>
  <c r="E49" i="3" s="1"/>
  <c r="E52" i="3" s="1"/>
  <c r="E54" i="3" s="1"/>
  <c r="E55" i="3" s="1"/>
  <c r="E30" i="3" s="1"/>
  <c r="E19" i="3"/>
  <c r="E23" i="3" s="1"/>
  <c r="F84" i="2" l="1"/>
  <c r="F87" i="2" s="1"/>
  <c r="F82" i="3"/>
  <c r="F85" i="3" s="1"/>
  <c r="E26" i="3"/>
  <c r="E32" i="3" s="1"/>
  <c r="F49" i="3"/>
  <c r="F52" i="3" s="1"/>
  <c r="F54" i="3" s="1"/>
  <c r="F55" i="3" s="1"/>
  <c r="F30" i="3" s="1"/>
  <c r="F71" i="3"/>
  <c r="E73" i="3"/>
  <c r="G12" i="3" s="1"/>
  <c r="E20" i="2"/>
  <c r="E24" i="2" s="1"/>
  <c r="E45" i="2" s="1"/>
  <c r="E48" i="2" s="1"/>
  <c r="E52" i="2" s="1"/>
  <c r="E54" i="2" s="1"/>
  <c r="E55" i="2" s="1"/>
  <c r="E29" i="2" s="1"/>
  <c r="E19" i="2"/>
  <c r="E23" i="2" s="1"/>
  <c r="E18" i="2"/>
  <c r="E22" i="2" s="1"/>
  <c r="H48" i="3"/>
  <c r="I48" i="3"/>
  <c r="G62" i="3"/>
  <c r="F72" i="3"/>
  <c r="G71" i="3" s="1"/>
  <c r="F66" i="2"/>
  <c r="F69" i="2"/>
  <c r="J28" i="2" s="1"/>
  <c r="F26" i="3"/>
  <c r="I47" i="2"/>
  <c r="H47" i="2"/>
  <c r="F18" i="2"/>
  <c r="F22" i="2" s="1"/>
  <c r="F20" i="2"/>
  <c r="F24" i="2" s="1"/>
  <c r="F45" i="2" s="1"/>
  <c r="F48" i="2" s="1"/>
  <c r="F52" i="2" s="1"/>
  <c r="F54" i="2" s="1"/>
  <c r="F55" i="2" s="1"/>
  <c r="F29" i="2" s="1"/>
  <c r="F19" i="2"/>
  <c r="F23" i="2" s="1"/>
  <c r="L29" i="3"/>
  <c r="L47" i="3" s="1"/>
  <c r="K29" i="3"/>
  <c r="K47" i="3" s="1"/>
  <c r="E74" i="2"/>
  <c r="F73" i="2" l="1"/>
  <c r="E75" i="2"/>
  <c r="G11" i="2" s="1"/>
  <c r="F32" i="3"/>
  <c r="F35" i="3" s="1"/>
  <c r="F37" i="3" s="1"/>
  <c r="G64" i="3"/>
  <c r="G67" i="3"/>
  <c r="I12" i="3"/>
  <c r="I16" i="3" s="1"/>
  <c r="H12" i="3"/>
  <c r="H16" i="3" s="1"/>
  <c r="L48" i="3"/>
  <c r="K48" i="3"/>
  <c r="F25" i="2"/>
  <c r="F31" i="2" s="1"/>
  <c r="F34" i="2" s="1"/>
  <c r="F36" i="2" s="1"/>
  <c r="L28" i="2"/>
  <c r="L46" i="2" s="1"/>
  <c r="K28" i="2"/>
  <c r="K46" i="2" s="1"/>
  <c r="F71" i="2"/>
  <c r="G68" i="2" s="1"/>
  <c r="E25" i="2"/>
  <c r="E31" i="2" s="1"/>
  <c r="F73" i="3"/>
  <c r="J12" i="3" s="1"/>
  <c r="F86" i="3"/>
  <c r="G78" i="3" s="1"/>
  <c r="G80" i="3" s="1"/>
  <c r="G64" i="2"/>
  <c r="F74" i="2"/>
  <c r="G73" i="2" s="1"/>
  <c r="L47" i="2"/>
  <c r="K47" i="2"/>
  <c r="F88" i="2"/>
  <c r="G80" i="2" s="1"/>
  <c r="G82" i="2" s="1"/>
  <c r="G84" i="2" l="1"/>
  <c r="G87" i="2" s="1"/>
  <c r="G82" i="3"/>
  <c r="G85" i="3" s="1"/>
  <c r="G86" i="3" s="1"/>
  <c r="H78" i="3" s="1"/>
  <c r="H80" i="3" s="1"/>
  <c r="H62" i="3"/>
  <c r="K12" i="3"/>
  <c r="K16" i="3" s="1"/>
  <c r="L12" i="3"/>
  <c r="L16" i="3" s="1"/>
  <c r="H21" i="3"/>
  <c r="H25" i="3" s="1"/>
  <c r="H46" i="3" s="1"/>
  <c r="H49" i="3" s="1"/>
  <c r="H52" i="3" s="1"/>
  <c r="H54" i="3" s="1"/>
  <c r="H55" i="3" s="1"/>
  <c r="H30" i="3" s="1"/>
  <c r="H19" i="3"/>
  <c r="H23" i="3" s="1"/>
  <c r="H26" i="3" s="1"/>
  <c r="H32" i="3" s="1"/>
  <c r="H20" i="3"/>
  <c r="H24" i="3" s="1"/>
  <c r="I20" i="3"/>
  <c r="I24" i="3" s="1"/>
  <c r="I21" i="3"/>
  <c r="I25" i="3" s="1"/>
  <c r="I46" i="3" s="1"/>
  <c r="I49" i="3" s="1"/>
  <c r="I52" i="3" s="1"/>
  <c r="I54" i="3" s="1"/>
  <c r="I55" i="3" s="1"/>
  <c r="I30" i="3" s="1"/>
  <c r="I19" i="3"/>
  <c r="I23" i="3" s="1"/>
  <c r="I11" i="2"/>
  <c r="I15" i="2" s="1"/>
  <c r="H11" i="2"/>
  <c r="H15" i="2" s="1"/>
  <c r="G66" i="2"/>
  <c r="G69" i="2"/>
  <c r="M28" i="2" s="1"/>
  <c r="M29" i="3"/>
  <c r="G69" i="3"/>
  <c r="H66" i="3" s="1"/>
  <c r="F75" i="2"/>
  <c r="J11" i="2" s="1"/>
  <c r="H82" i="3" l="1"/>
  <c r="H85" i="3" s="1"/>
  <c r="H86" i="3"/>
  <c r="I78" i="3" s="1"/>
  <c r="I80" i="3" s="1"/>
  <c r="O28" i="2"/>
  <c r="O46" i="2" s="1"/>
  <c r="N28" i="2"/>
  <c r="N46" i="2" s="1"/>
  <c r="I26" i="3"/>
  <c r="I32" i="3" s="1"/>
  <c r="I35" i="3" s="1"/>
  <c r="I37" i="3" s="1"/>
  <c r="K19" i="3"/>
  <c r="K23" i="3" s="1"/>
  <c r="K26" i="3" s="1"/>
  <c r="K32" i="3" s="1"/>
  <c r="K20" i="3"/>
  <c r="K24" i="3" s="1"/>
  <c r="K21" i="3"/>
  <c r="K25" i="3" s="1"/>
  <c r="K46" i="3" s="1"/>
  <c r="K49" i="3" s="1"/>
  <c r="K52" i="3" s="1"/>
  <c r="K54" i="3" s="1"/>
  <c r="K55" i="3" s="1"/>
  <c r="K30" i="3" s="1"/>
  <c r="G71" i="2"/>
  <c r="H68" i="2" s="1"/>
  <c r="I20" i="2"/>
  <c r="I24" i="2" s="1"/>
  <c r="I45" i="2" s="1"/>
  <c r="I48" i="2" s="1"/>
  <c r="I52" i="2" s="1"/>
  <c r="I54" i="2" s="1"/>
  <c r="I55" i="2" s="1"/>
  <c r="I29" i="2" s="1"/>
  <c r="I18" i="2"/>
  <c r="I22" i="2" s="1"/>
  <c r="I19" i="2"/>
  <c r="I23" i="2" s="1"/>
  <c r="L21" i="3"/>
  <c r="L25" i="3" s="1"/>
  <c r="L46" i="3" s="1"/>
  <c r="L49" i="3" s="1"/>
  <c r="L52" i="3" s="1"/>
  <c r="L54" i="3" s="1"/>
  <c r="L55" i="3" s="1"/>
  <c r="L30" i="3" s="1"/>
  <c r="L20" i="3"/>
  <c r="L24" i="3" s="1"/>
  <c r="L19" i="3"/>
  <c r="L23" i="3" s="1"/>
  <c r="N48" i="3"/>
  <c r="O48" i="3"/>
  <c r="L11" i="2"/>
  <c r="L15" i="2" s="1"/>
  <c r="K11" i="2"/>
  <c r="K15" i="2" s="1"/>
  <c r="H69" i="3"/>
  <c r="I66" i="3" s="1"/>
  <c r="G74" i="2"/>
  <c r="H64" i="2"/>
  <c r="G72" i="3"/>
  <c r="O47" i="2"/>
  <c r="N47" i="2"/>
  <c r="N29" i="3"/>
  <c r="N47" i="3" s="1"/>
  <c r="O29" i="3"/>
  <c r="O47" i="3" s="1"/>
  <c r="H19" i="2"/>
  <c r="H23" i="2" s="1"/>
  <c r="H18" i="2"/>
  <c r="H22" i="2" s="1"/>
  <c r="H20" i="2"/>
  <c r="H24" i="2" s="1"/>
  <c r="H45" i="2" s="1"/>
  <c r="H48" i="2" s="1"/>
  <c r="H52" i="2" s="1"/>
  <c r="H54" i="2" s="1"/>
  <c r="H55" i="2" s="1"/>
  <c r="H29" i="2" s="1"/>
  <c r="H67" i="3"/>
  <c r="P29" i="3" s="1"/>
  <c r="H64" i="3"/>
  <c r="G88" i="2"/>
  <c r="H80" i="2" s="1"/>
  <c r="H82" i="2" s="1"/>
  <c r="H66" i="2" l="1"/>
  <c r="H69" i="2"/>
  <c r="P28" i="2" s="1"/>
  <c r="H72" i="3"/>
  <c r="I71" i="3" s="1"/>
  <c r="I62" i="3"/>
  <c r="Q29" i="3"/>
  <c r="Q47" i="3" s="1"/>
  <c r="R29" i="3"/>
  <c r="R47" i="3" s="1"/>
  <c r="H71" i="3"/>
  <c r="H73" i="3" s="1"/>
  <c r="P12" i="3" s="1"/>
  <c r="G73" i="3"/>
  <c r="M12" i="3" s="1"/>
  <c r="K20" i="2"/>
  <c r="K24" i="2" s="1"/>
  <c r="K45" i="2" s="1"/>
  <c r="K48" i="2" s="1"/>
  <c r="K52" i="2" s="1"/>
  <c r="K54" i="2" s="1"/>
  <c r="K55" i="2" s="1"/>
  <c r="K29" i="2" s="1"/>
  <c r="K19" i="2"/>
  <c r="K23" i="2" s="1"/>
  <c r="K18" i="2"/>
  <c r="K22" i="2" s="1"/>
  <c r="L26" i="3"/>
  <c r="L32" i="3" s="1"/>
  <c r="L35" i="3" s="1"/>
  <c r="L37" i="3" s="1"/>
  <c r="I25" i="2"/>
  <c r="I31" i="2" s="1"/>
  <c r="I34" i="2" s="1"/>
  <c r="I36" i="2" s="1"/>
  <c r="L19" i="2"/>
  <c r="L23" i="2" s="1"/>
  <c r="L20" i="2"/>
  <c r="L24" i="2" s="1"/>
  <c r="L45" i="2" s="1"/>
  <c r="L48" i="2" s="1"/>
  <c r="L52" i="2" s="1"/>
  <c r="L54" i="2" s="1"/>
  <c r="L55" i="2" s="1"/>
  <c r="L29" i="2" s="1"/>
  <c r="L18" i="2"/>
  <c r="L22" i="2" s="1"/>
  <c r="I86" i="3"/>
  <c r="I82" i="3"/>
  <c r="I85" i="3" s="1"/>
  <c r="H84" i="2"/>
  <c r="H87" i="2" s="1"/>
  <c r="H25" i="2"/>
  <c r="H31" i="2" s="1"/>
  <c r="H73" i="2"/>
  <c r="G75" i="2"/>
  <c r="M11" i="2" s="1"/>
  <c r="Q48" i="3"/>
  <c r="R48" i="3"/>
  <c r="N11" i="2" l="1"/>
  <c r="N15" i="2" s="1"/>
  <c r="O11" i="2"/>
  <c r="O15" i="2" s="1"/>
  <c r="R47" i="2"/>
  <c r="Q47" i="2"/>
  <c r="K25" i="2"/>
  <c r="K31" i="2" s="1"/>
  <c r="Q12" i="3"/>
  <c r="Q16" i="3" s="1"/>
  <c r="R12" i="3"/>
  <c r="R16" i="3" s="1"/>
  <c r="I67" i="3"/>
  <c r="I64" i="3"/>
  <c r="T48" i="3"/>
  <c r="U48" i="3"/>
  <c r="R28" i="2"/>
  <c r="R46" i="2" s="1"/>
  <c r="Q28" i="2"/>
  <c r="Q46" i="2" s="1"/>
  <c r="H71" i="2"/>
  <c r="I68" i="2" s="1"/>
  <c r="H88" i="2"/>
  <c r="I80" i="2" s="1"/>
  <c r="I82" i="2" s="1"/>
  <c r="L25" i="2"/>
  <c r="L31" i="2" s="1"/>
  <c r="L34" i="2" s="1"/>
  <c r="L36" i="2" s="1"/>
  <c r="N12" i="3"/>
  <c r="N16" i="3" s="1"/>
  <c r="O12" i="3"/>
  <c r="O16" i="3" s="1"/>
  <c r="I64" i="2"/>
  <c r="H74" i="2"/>
  <c r="I73" i="2" s="1"/>
  <c r="O21" i="3" l="1"/>
  <c r="O25" i="3" s="1"/>
  <c r="O46" i="3" s="1"/>
  <c r="O49" i="3" s="1"/>
  <c r="O52" i="3" s="1"/>
  <c r="O54" i="3" s="1"/>
  <c r="O55" i="3" s="1"/>
  <c r="O30" i="3" s="1"/>
  <c r="O20" i="3"/>
  <c r="O24" i="3" s="1"/>
  <c r="O19" i="3"/>
  <c r="O23" i="3" s="1"/>
  <c r="I71" i="2"/>
  <c r="S29" i="3"/>
  <c r="I69" i="3"/>
  <c r="I72" i="3" s="1"/>
  <c r="I73" i="3" s="1"/>
  <c r="S12" i="3" s="1"/>
  <c r="N21" i="3"/>
  <c r="N25" i="3" s="1"/>
  <c r="N46" i="3" s="1"/>
  <c r="N49" i="3" s="1"/>
  <c r="N52" i="3" s="1"/>
  <c r="N54" i="3" s="1"/>
  <c r="N55" i="3" s="1"/>
  <c r="N30" i="3" s="1"/>
  <c r="N19" i="3"/>
  <c r="N23" i="3" s="1"/>
  <c r="N26" i="3" s="1"/>
  <c r="N32" i="3" s="1"/>
  <c r="N20" i="3"/>
  <c r="N24" i="3" s="1"/>
  <c r="R21" i="3"/>
  <c r="R25" i="3" s="1"/>
  <c r="R46" i="3" s="1"/>
  <c r="R49" i="3" s="1"/>
  <c r="R52" i="3" s="1"/>
  <c r="R54" i="3" s="1"/>
  <c r="R55" i="3" s="1"/>
  <c r="R30" i="3" s="1"/>
  <c r="R20" i="3"/>
  <c r="R24" i="3" s="1"/>
  <c r="R19" i="3"/>
  <c r="R23" i="3" s="1"/>
  <c r="R26" i="3" s="1"/>
  <c r="R32" i="3" s="1"/>
  <c r="R35" i="3" s="1"/>
  <c r="R37" i="3" s="1"/>
  <c r="H75" i="2"/>
  <c r="P11" i="2" s="1"/>
  <c r="Q20" i="3"/>
  <c r="Q24" i="3" s="1"/>
  <c r="Q19" i="3"/>
  <c r="Q23" i="3" s="1"/>
  <c r="Q26" i="3" s="1"/>
  <c r="Q32" i="3" s="1"/>
  <c r="Q21" i="3"/>
  <c r="Q25" i="3" s="1"/>
  <c r="Q46" i="3" s="1"/>
  <c r="Q49" i="3" s="1"/>
  <c r="Q52" i="3" s="1"/>
  <c r="Q54" i="3" s="1"/>
  <c r="Q55" i="3" s="1"/>
  <c r="Q30" i="3" s="1"/>
  <c r="O20" i="2"/>
  <c r="O24" i="2" s="1"/>
  <c r="O45" i="2" s="1"/>
  <c r="O48" i="2" s="1"/>
  <c r="O52" i="2" s="1"/>
  <c r="O54" i="2" s="1"/>
  <c r="O55" i="2" s="1"/>
  <c r="O29" i="2" s="1"/>
  <c r="O19" i="2"/>
  <c r="O23" i="2" s="1"/>
  <c r="O18" i="2"/>
  <c r="O22" i="2" s="1"/>
  <c r="O25" i="2" s="1"/>
  <c r="O31" i="2" s="1"/>
  <c r="O34" i="2" s="1"/>
  <c r="O36" i="2" s="1"/>
  <c r="I69" i="2"/>
  <c r="S28" i="2" s="1"/>
  <c r="I66" i="2"/>
  <c r="I74" i="2" s="1"/>
  <c r="I75" i="2" s="1"/>
  <c r="S11" i="2" s="1"/>
  <c r="I84" i="2"/>
  <c r="I87" i="2" s="1"/>
  <c r="N18" i="2"/>
  <c r="N22" i="2" s="1"/>
  <c r="N20" i="2"/>
  <c r="N24" i="2" s="1"/>
  <c r="N45" i="2" s="1"/>
  <c r="N48" i="2" s="1"/>
  <c r="N52" i="2" s="1"/>
  <c r="N54" i="2" s="1"/>
  <c r="N55" i="2" s="1"/>
  <c r="N29" i="2" s="1"/>
  <c r="N19" i="2"/>
  <c r="N23" i="2" s="1"/>
  <c r="U12" i="3" l="1"/>
  <c r="U16" i="3" s="1"/>
  <c r="T12" i="3"/>
  <c r="T16" i="3" s="1"/>
  <c r="U11" i="2"/>
  <c r="U15" i="2" s="1"/>
  <c r="T11" i="2"/>
  <c r="T15" i="2" s="1"/>
  <c r="T47" i="2"/>
  <c r="U47" i="2"/>
  <c r="I88" i="2"/>
  <c r="O26" i="3"/>
  <c r="O32" i="3" s="1"/>
  <c r="O35" i="3" s="1"/>
  <c r="O37" i="3" s="1"/>
  <c r="N25" i="2"/>
  <c r="N31" i="2" s="1"/>
  <c r="Q11" i="2"/>
  <c r="Q15" i="2" s="1"/>
  <c r="R11" i="2"/>
  <c r="R15" i="2" s="1"/>
  <c r="T28" i="2"/>
  <c r="T46" i="2" s="1"/>
  <c r="U28" i="2"/>
  <c r="U46" i="2" s="1"/>
  <c r="U29" i="3"/>
  <c r="U47" i="3" s="1"/>
  <c r="T29" i="3"/>
  <c r="T47" i="3" s="1"/>
  <c r="T19" i="2" l="1"/>
  <c r="T23" i="2" s="1"/>
  <c r="T18" i="2"/>
  <c r="T22" i="2" s="1"/>
  <c r="T25" i="2" s="1"/>
  <c r="T20" i="2"/>
  <c r="T24" i="2" s="1"/>
  <c r="T45" i="2" s="1"/>
  <c r="T48" i="2" s="1"/>
  <c r="T52" i="2" s="1"/>
  <c r="T54" i="2" s="1"/>
  <c r="T55" i="2" s="1"/>
  <c r="T29" i="2" s="1"/>
  <c r="R20" i="2"/>
  <c r="R24" i="2" s="1"/>
  <c r="R45" i="2" s="1"/>
  <c r="R48" i="2" s="1"/>
  <c r="R52" i="2" s="1"/>
  <c r="R54" i="2" s="1"/>
  <c r="R55" i="2" s="1"/>
  <c r="R29" i="2" s="1"/>
  <c r="R19" i="2"/>
  <c r="R23" i="2" s="1"/>
  <c r="R18" i="2"/>
  <c r="R22" i="2" s="1"/>
  <c r="U18" i="2"/>
  <c r="U22" i="2" s="1"/>
  <c r="U20" i="2"/>
  <c r="U24" i="2" s="1"/>
  <c r="U45" i="2" s="1"/>
  <c r="U48" i="2" s="1"/>
  <c r="U52" i="2" s="1"/>
  <c r="U54" i="2" s="1"/>
  <c r="U55" i="2" s="1"/>
  <c r="U29" i="2" s="1"/>
  <c r="U19" i="2"/>
  <c r="U23" i="2" s="1"/>
  <c r="Q20" i="2"/>
  <c r="Q24" i="2" s="1"/>
  <c r="Q45" i="2" s="1"/>
  <c r="Q48" i="2" s="1"/>
  <c r="Q52" i="2" s="1"/>
  <c r="Q54" i="2" s="1"/>
  <c r="Q55" i="2" s="1"/>
  <c r="Q29" i="2" s="1"/>
  <c r="Q19" i="2"/>
  <c r="Q23" i="2" s="1"/>
  <c r="Q18" i="2"/>
  <c r="Q22" i="2" s="1"/>
  <c r="Q25" i="2" s="1"/>
  <c r="Q31" i="2" s="1"/>
  <c r="T19" i="3"/>
  <c r="T23" i="3" s="1"/>
  <c r="T21" i="3"/>
  <c r="T25" i="3" s="1"/>
  <c r="T46" i="3" s="1"/>
  <c r="T49" i="3" s="1"/>
  <c r="T52" i="3" s="1"/>
  <c r="T54" i="3" s="1"/>
  <c r="T55" i="3" s="1"/>
  <c r="T30" i="3" s="1"/>
  <c r="T20" i="3"/>
  <c r="T24" i="3" s="1"/>
  <c r="U20" i="3"/>
  <c r="U24" i="3" s="1"/>
  <c r="U19" i="3"/>
  <c r="U23" i="3" s="1"/>
  <c r="U21" i="3"/>
  <c r="U25" i="3" s="1"/>
  <c r="U46" i="3" s="1"/>
  <c r="U49" i="3" s="1"/>
  <c r="U52" i="3" s="1"/>
  <c r="U54" i="3" s="1"/>
  <c r="U55" i="3" s="1"/>
  <c r="U30" i="3" s="1"/>
  <c r="U25" i="2" l="1"/>
  <c r="U31" i="2" s="1"/>
  <c r="U34" i="2" s="1"/>
  <c r="U36" i="2" s="1"/>
  <c r="R25" i="2"/>
  <c r="R31" i="2" s="1"/>
  <c r="R34" i="2" s="1"/>
  <c r="R36" i="2" s="1"/>
  <c r="T31" i="2"/>
  <c r="U26" i="3"/>
  <c r="U32" i="3" s="1"/>
  <c r="U35" i="3" s="1"/>
  <c r="U37" i="3" s="1"/>
  <c r="T26" i="3"/>
  <c r="T32" i="3" s="1"/>
</calcChain>
</file>

<file path=xl/comments1.xml><?xml version="1.0" encoding="utf-8"?>
<comments xmlns="http://schemas.openxmlformats.org/spreadsheetml/2006/main">
  <authors>
    <author>DGAPIC</author>
  </authors>
  <commentList>
    <comment ref="C61" authorId="0" shapeId="0">
      <text>
        <r>
          <rPr>
            <b/>
            <sz val="9"/>
            <color indexed="81"/>
            <rFont val="Tahoma"/>
            <family val="2"/>
          </rPr>
          <t>DGAPIC:</t>
        </r>
        <r>
          <rPr>
            <sz val="9"/>
            <color indexed="81"/>
            <rFont val="Tahoma"/>
            <family val="2"/>
          </rPr>
          <t xml:space="preserve">
Used average service life of investments made in 2015.</t>
        </r>
      </text>
    </comment>
  </commentList>
</comments>
</file>

<file path=xl/sharedStrings.xml><?xml version="1.0" encoding="utf-8"?>
<sst xmlns="http://schemas.openxmlformats.org/spreadsheetml/2006/main" count="258" uniqueCount="100">
  <si>
    <t>Appendix 2-FA</t>
  </si>
  <si>
    <t>Renewable Generation Connection Investment Summary (over the rate setting period)</t>
  </si>
  <si>
    <t>Enter the details of the Renewable Generation Connection projects as described in Section 2.5.2.5 of the Filing Requirements.</t>
  </si>
  <si>
    <t>All costs entered on this page will be transferred to the appropriate cells in the appendices that follow.</t>
  </si>
  <si>
    <r>
      <rPr>
        <b/>
        <sz val="10"/>
        <rFont val="Arial"/>
        <family val="2"/>
      </rPr>
      <t>For Part A</t>
    </r>
    <r>
      <rPr>
        <sz val="10"/>
        <rFont val="Arial"/>
        <family val="2"/>
      </rPr>
      <t>, Renewable Enabling Improvements (REI), these amounts will be transferred to Appendix 2 - FB</t>
    </r>
  </si>
  <si>
    <r>
      <rPr>
        <b/>
        <sz val="10"/>
        <rFont val="Arial"/>
        <family val="2"/>
      </rPr>
      <t>For Part B</t>
    </r>
    <r>
      <rPr>
        <sz val="10"/>
        <rFont val="Arial"/>
        <family val="2"/>
      </rPr>
      <t>, Expansions, these amounts will be transferred to Appendix 2 - FC</t>
    </r>
  </si>
  <si>
    <r>
      <t xml:space="preserve">If there are more than </t>
    </r>
    <r>
      <rPr>
        <b/>
        <sz val="10"/>
        <rFont val="Arial"/>
        <family val="2"/>
      </rPr>
      <t>five</t>
    </r>
    <r>
      <rPr>
        <sz val="10"/>
        <rFont val="Arial"/>
        <family val="2"/>
      </rPr>
      <t xml:space="preserve"> projects proposed to be in-service in a certain year, please amend the tables below and ensure that the formulae for the Total Amounts in any given rate year are updated.</t>
    </r>
  </si>
  <si>
    <t>Based on the current methodology and allocation, amounts allocated represent 6% for REI Connection Investments and 17% for Expansion Investments. (pg 15, EB-2009-0349)</t>
  </si>
  <si>
    <t>Part A</t>
  </si>
  <si>
    <t>REI Investments (Direct Benefit at 6%)</t>
  </si>
  <si>
    <t>Project 1</t>
  </si>
  <si>
    <r>
      <t xml:space="preserve">Name: </t>
    </r>
    <r>
      <rPr>
        <b/>
        <i/>
        <sz val="10"/>
        <color rgb="FFFF0000"/>
        <rFont val="Arial"/>
        <family val="2"/>
      </rPr>
      <t>OPA FIT/MicroFIT Program Management</t>
    </r>
  </si>
  <si>
    <t>Capital Costs</t>
  </si>
  <si>
    <t>OM&amp;A (Start-Up)</t>
  </si>
  <si>
    <t>OM&amp;A (Ongoing)</t>
  </si>
  <si>
    <t>Project 2</t>
  </si>
  <si>
    <r>
      <t xml:space="preserve">Name: </t>
    </r>
    <r>
      <rPr>
        <b/>
        <i/>
        <sz val="10"/>
        <color rgb="FFFF0000"/>
        <rFont val="Arial"/>
        <family val="2"/>
      </rPr>
      <t>Maintenance of Connected REG Infrastructure</t>
    </r>
  </si>
  <si>
    <t>Project 3</t>
  </si>
  <si>
    <r>
      <t xml:space="preserve">Name: </t>
    </r>
    <r>
      <rPr>
        <b/>
        <i/>
        <sz val="10"/>
        <color rgb="FFFF0000"/>
        <rFont val="Arial"/>
        <family val="2"/>
      </rPr>
      <t>Remote Monitoring and Control of  REG</t>
    </r>
  </si>
  <si>
    <t>Project 4</t>
  </si>
  <si>
    <t>Name: REI Connection Project</t>
  </si>
  <si>
    <t>Project 5</t>
  </si>
  <si>
    <t>Total Capital Costs</t>
  </si>
  <si>
    <t>Total OM&amp;A (Start-Up)</t>
  </si>
  <si>
    <t>Total OM&amp;A (Ongoing)</t>
  </si>
  <si>
    <t>Part B</t>
  </si>
  <si>
    <t>Expansion Investments (Direct Benefit at 17%)</t>
  </si>
  <si>
    <r>
      <t xml:space="preserve">Name: </t>
    </r>
    <r>
      <rPr>
        <b/>
        <i/>
        <sz val="10"/>
        <color rgb="FFFF0000"/>
        <rFont val="Arial"/>
        <family val="2"/>
      </rPr>
      <t>Transformer Replacement</t>
    </r>
  </si>
  <si>
    <r>
      <t xml:space="preserve">Name: </t>
    </r>
    <r>
      <rPr>
        <b/>
        <i/>
        <sz val="10"/>
        <color rgb="FFFF0000"/>
        <rFont val="Arial"/>
        <family val="2"/>
      </rPr>
      <t>Rebuilding Existing Line</t>
    </r>
  </si>
  <si>
    <t>Name: Expansion Connection Project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</si>
  <si>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</si>
  <si>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</si>
  <si>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</si>
  <si>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</si>
  <si>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Rate Riders are not calculated for Test Year as these assets and costs are already in the distributor's rate base/revenue requirement.</t>
  </si>
  <si>
    <t>2015Test Year</t>
  </si>
  <si>
    <t>Direct Benefit</t>
  </si>
  <si>
    <t>Provincial</t>
  </si>
  <si>
    <t>Total</t>
  </si>
  <si>
    <t>Net Fixed Assets (average)</t>
  </si>
  <si>
    <t>Incremental OM&amp;A (on-going, N/A for Provincial Recovery)</t>
  </si>
  <si>
    <t>Incremental OM&amp;A (start-up, applicable for Provincial Recovery)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</si>
  <si>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</si>
  <si>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</si>
  <si>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</si>
  <si>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</si>
  <si>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</si>
  <si>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</si>
  <si>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</si>
  <si>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</si>
  <si>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Cost of Capital Total</t>
  </si>
  <si>
    <t>OM&amp;A</t>
  </si>
  <si>
    <t>Amortization</t>
  </si>
  <si>
    <t>Grossed-up PILs</t>
  </si>
  <si>
    <t>Revenue Requirement</t>
  </si>
  <si>
    <t>Provincial Rate Protection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</si>
  <si>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</si>
  <si>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regulatory accounting guidance regarding a variance account either in an individual proceeding or on a generic basis. </t>
    </r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</si>
  <si>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2014 Test Year, Costs and Revenues of the Direct Benefit are to be included in the test year applicant Rate Base and Revenues.  </t>
    </r>
  </si>
  <si>
    <t>PILs Calculation</t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</si>
  <si>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</si>
  <si>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</si>
  <si>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</si>
  <si>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</si>
  <si>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</si>
  <si>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</si>
  <si>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Income Taxes Payable</t>
  </si>
  <si>
    <t>Gross Up</t>
  </si>
  <si>
    <t>Grossed Up PILs</t>
  </si>
  <si>
    <t>Net Fixed Assets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</si>
  <si>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</si>
  <si>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</si>
  <si>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</si>
  <si>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</si>
  <si>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</si>
  <si>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</si>
  <si>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</si>
  <si>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</si>
  <si>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</si>
  <si>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</si>
  <si>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</si>
  <si>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</si>
  <si>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Opening UCC</t>
  </si>
  <si>
    <t>Capital Additions (from Appendix 2-FA)</t>
  </si>
  <si>
    <t>UCC Before Half Year Rule</t>
  </si>
  <si>
    <t>Half Year Rule (1/2 Additions - Disposals)</t>
  </si>
  <si>
    <t>Reduced UCC</t>
  </si>
  <si>
    <t>CCA Rate Class (to be entered)</t>
  </si>
  <si>
    <t>CCA Rate  (to be entered)</t>
  </si>
  <si>
    <t>CCA</t>
  </si>
  <si>
    <t>Closing UCC</t>
  </si>
  <si>
    <t>Appendix 2-FC</t>
  </si>
  <si>
    <t>Calculation of Renewable Generation Connection Direct Benefits/Provincial Amount: Renewable Expansion Investments</t>
  </si>
  <si>
    <t>This table will calculate the distributor/provincial shares of the investments entered in Part B of Appendix 2-FA.</t>
  </si>
  <si>
    <t>Rate Riders are not calculated for Test Year as these assets and costs are already in the distributors rate base.</t>
  </si>
  <si>
    <t>2015 Test Year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</si>
  <si>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regulatory accounting guidance regarding a variance account either in an individual proceeding or on a generic basis.</t>
    </r>
  </si>
  <si>
    <r>
      <rPr>
        <b/>
        <sz val="10"/>
        <rFont val="Arial"/>
        <family val="2"/>
      </rPr>
      <t>Note 2:</t>
    </r>
    <r>
      <rPr>
        <sz val="10"/>
        <rFont val="Arial"/>
        <family val="2"/>
      </rPr>
      <t xml:space="preserve"> For the 2014 Test Year, Costs and Revenues of the Direct Benefit are to be included in the test year applicant Rate Base and Revenues.</t>
    </r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</si>
  <si>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(17% DB and 83% P)</t>
    </r>
  </si>
  <si>
    <t>CCA (17% DB and 83% 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</si>
</sst>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"/>
    <numFmt numFmtId="166" formatCode="_(&quot;$&quot;* #,##0.00_);_(&quot;$&quot;* \(#,##0.00\);_(&quot;$&quot;* &quot;-&quot;??_);_(@_)"/>
    <numFmt numFmtId="167" formatCode="_-&quot;$&quot;* #,##0_-;\-&quot;$&quot;* #,##0_-;_-&quot;$&quot;* &quot;-&quot;??_-;_-@_-"/>
    <numFmt numFmtId="168" formatCode="0.0%"/>
    <numFmt numFmtId="169" formatCode="0.0000000%"/>
    <numFmt numFmtId="170" formatCode="_-* #,##0_-;\-* #,##0_-;_-* &quot;-&quot;??_-;_-@_-"/>
    <numFmt numFmtId="171" formatCode="_-&quot;$&quot;* #,##0.0000_-;\-&quot;$&quot;* #,##0.0000_-;_-&quot;$&quot;* &quot;-&quot;??_-;_-@_-"/>
    <numFmt numFmtId="172" formatCode="&quot;$&quot;#,##0.0000_);[Red]\(&quot;$&quot;#,##0.0000\)"/>
    <numFmt numFmtId="173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3" fillId="0" borderId="0"/>
    <xf numFmtId="0" fontId="3" fillId="0" borderId="0"/>
  </cellStyleXfs>
  <cellXfs count="154">
    <xf numFmtId="0" fontId="0" fillId="0" borderId="0" xfId="0"/>
    <xf numFmtId="0" fontId="4" fillId="0" borderId="0" xfId="4" applyFont="1" applyAlignment="1">
      <alignment horizontal="center"/>
    </xf>
    <xf numFmtId="0" fontId="5" fillId="0" borderId="0" xfId="5"/>
    <xf numFmtId="0" fontId="4" fillId="0" borderId="0" xfId="4" applyFont="1" applyAlignment="1"/>
    <xf numFmtId="0" fontId="3" fillId="0" borderId="0" xfId="0" applyFont="1" applyAlignment="1">
      <alignment horizontal="left" vertical="top"/>
    </xf>
    <xf numFmtId="0" fontId="1" fillId="0" borderId="0" xfId="6"/>
    <xf numFmtId="0" fontId="3" fillId="0" borderId="0" xfId="0" applyFont="1" applyAlignment="1">
      <alignment horizontal="left" vertical="top" indent="2"/>
    </xf>
    <xf numFmtId="0" fontId="7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 applyAlignme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9" fillId="0" borderId="0" xfId="0" applyFont="1"/>
    <xf numFmtId="165" fontId="11" fillId="2" borderId="0" xfId="1" applyNumberFormat="1" applyFont="1" applyFill="1" applyBorder="1" applyAlignment="1" applyProtection="1">
      <alignment horizontal="center"/>
    </xf>
    <xf numFmtId="165" fontId="3" fillId="2" borderId="0" xfId="1" applyNumberFormat="1" applyFont="1" applyFill="1" applyBorder="1" applyAlignment="1" applyProtection="1">
      <alignment horizontal="center"/>
    </xf>
    <xf numFmtId="167" fontId="3" fillId="0" borderId="0" xfId="2" applyNumberFormat="1" applyFont="1"/>
    <xf numFmtId="167" fontId="6" fillId="0" borderId="0" xfId="2" applyNumberFormat="1" applyFont="1"/>
    <xf numFmtId="0" fontId="6" fillId="0" borderId="0" xfId="0" applyFont="1" applyFill="1" applyBorder="1"/>
    <xf numFmtId="167" fontId="6" fillId="0" borderId="0" xfId="0" applyNumberFormat="1" applyFont="1" applyFill="1" applyBorder="1"/>
    <xf numFmtId="0" fontId="0" fillId="3" borderId="0" xfId="0" applyFill="1" applyBorder="1"/>
    <xf numFmtId="0" fontId="12" fillId="3" borderId="0" xfId="0" applyFont="1" applyFill="1" applyBorder="1" applyAlignment="1">
      <alignment horizontal="center"/>
    </xf>
    <xf numFmtId="167" fontId="7" fillId="3" borderId="0" xfId="0" applyNumberFormat="1" applyFont="1" applyFill="1" applyBorder="1"/>
    <xf numFmtId="167" fontId="7" fillId="3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  <xf numFmtId="167" fontId="0" fillId="0" borderId="0" xfId="2" applyNumberFormat="1" applyFont="1" applyFill="1" applyBorder="1"/>
    <xf numFmtId="165" fontId="3" fillId="0" borderId="0" xfId="0" applyNumberFormat="1" applyFont="1"/>
    <xf numFmtId="0" fontId="3" fillId="0" borderId="0" xfId="0" applyFont="1" applyFill="1" applyBorder="1"/>
    <xf numFmtId="9" fontId="3" fillId="0" borderId="0" xfId="0" applyNumberFormat="1" applyFont="1" applyFill="1" applyBorder="1" applyAlignment="1">
      <alignment horizontal="center"/>
    </xf>
    <xf numFmtId="167" fontId="3" fillId="0" borderId="0" xfId="2" applyNumberFormat="1" applyFont="1" applyFill="1" applyBorder="1"/>
    <xf numFmtId="167" fontId="3" fillId="0" borderId="0" xfId="2" applyNumberFormat="1" applyFont="1" applyFill="1" applyBorder="1" applyAlignment="1">
      <alignment horizontal="center"/>
    </xf>
    <xf numFmtId="9" fontId="3" fillId="0" borderId="0" xfId="1" applyNumberFormat="1" applyFont="1" applyFill="1" applyBorder="1" applyAlignment="1" applyProtection="1">
      <alignment horizontal="center"/>
    </xf>
    <xf numFmtId="167" fontId="3" fillId="0" borderId="0" xfId="0" applyNumberFormat="1" applyFont="1" applyFill="1" applyBorder="1"/>
    <xf numFmtId="9" fontId="3" fillId="0" borderId="0" xfId="3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0" fontId="13" fillId="3" borderId="0" xfId="0" applyFont="1" applyFill="1" applyBorder="1" applyAlignment="1">
      <alignment horizontal="center"/>
    </xf>
    <xf numFmtId="167" fontId="3" fillId="3" borderId="0" xfId="0" applyNumberFormat="1" applyFont="1" applyFill="1" applyBorder="1"/>
    <xf numFmtId="167" fontId="3" fillId="3" borderId="0" xfId="0" applyNumberFormat="1" applyFont="1" applyFill="1" applyBorder="1" applyAlignment="1">
      <alignment horizontal="center"/>
    </xf>
    <xf numFmtId="0" fontId="14" fillId="0" borderId="0" xfId="5" applyFont="1"/>
    <xf numFmtId="0" fontId="4" fillId="0" borderId="0" xfId="4" applyFont="1" applyAlignment="1">
      <alignment horizontal="center" vertical="center" wrapText="1"/>
    </xf>
    <xf numFmtId="9" fontId="3" fillId="0" borderId="0" xfId="1" applyNumberFormat="1" applyFont="1" applyFill="1" applyBorder="1" applyAlignment="1" applyProtection="1">
      <alignment horizontal="left" vertical="top"/>
    </xf>
    <xf numFmtId="0" fontId="6" fillId="0" borderId="0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6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7" applyFont="1" applyFill="1" applyBorder="1" applyAlignment="1" applyProtection="1">
      <alignment horizontal="center"/>
    </xf>
    <xf numFmtId="9" fontId="6" fillId="0" borderId="0" xfId="7" applyNumberFormat="1" applyFont="1" applyFill="1" applyBorder="1" applyAlignment="1" applyProtection="1">
      <alignment horizontal="center"/>
    </xf>
    <xf numFmtId="9" fontId="3" fillId="0" borderId="0" xfId="0" applyNumberFormat="1" applyFont="1" applyAlignment="1">
      <alignment horizontal="center"/>
    </xf>
    <xf numFmtId="167" fontId="3" fillId="4" borderId="0" xfId="2" applyNumberFormat="1" applyFont="1" applyFill="1"/>
    <xf numFmtId="167" fontId="3" fillId="0" borderId="0" xfId="2" applyNumberFormat="1" applyFont="1" applyAlignment="1">
      <alignment horizontal="center"/>
    </xf>
    <xf numFmtId="167" fontId="3" fillId="0" borderId="0" xfId="2" applyNumberFormat="1" applyFont="1" applyFill="1"/>
    <xf numFmtId="42" fontId="3" fillId="0" borderId="0" xfId="0" applyNumberFormat="1" applyFont="1" applyAlignment="1">
      <alignment horizontal="center"/>
    </xf>
    <xf numFmtId="165" fontId="3" fillId="5" borderId="0" xfId="1" applyNumberFormat="1" applyFont="1" applyFill="1" applyBorder="1" applyAlignment="1" applyProtection="1">
      <alignment horizontal="center"/>
    </xf>
    <xf numFmtId="167" fontId="3" fillId="0" borderId="0" xfId="0" applyNumberFormat="1" applyFont="1" applyFill="1"/>
    <xf numFmtId="42" fontId="3" fillId="0" borderId="0" xfId="0" applyNumberFormat="1" applyFont="1" applyFill="1" applyAlignment="1">
      <alignment horizontal="center"/>
    </xf>
    <xf numFmtId="9" fontId="3" fillId="2" borderId="0" xfId="1" applyNumberFormat="1" applyFont="1" applyFill="1" applyBorder="1" applyAlignment="1" applyProtection="1">
      <alignment horizontal="center"/>
    </xf>
    <xf numFmtId="167" fontId="3" fillId="0" borderId="0" xfId="0" applyNumberFormat="1" applyFont="1" applyBorder="1"/>
    <xf numFmtId="168" fontId="3" fillId="0" borderId="0" xfId="0" applyNumberFormat="1" applyFont="1" applyAlignment="1">
      <alignment horizontal="center"/>
    </xf>
    <xf numFmtId="167" fontId="3" fillId="0" borderId="5" xfId="0" applyNumberFormat="1" applyFont="1" applyBorder="1"/>
    <xf numFmtId="167" fontId="3" fillId="0" borderId="5" xfId="2" applyNumberFormat="1" applyFont="1" applyBorder="1" applyAlignment="1">
      <alignment horizontal="center"/>
    </xf>
    <xf numFmtId="0" fontId="3" fillId="0" borderId="0" xfId="0" applyFont="1" applyFill="1"/>
    <xf numFmtId="167" fontId="3" fillId="0" borderId="0" xfId="0" applyNumberFormat="1" applyFont="1"/>
    <xf numFmtId="9" fontId="3" fillId="0" borderId="0" xfId="3" applyFont="1" applyBorder="1" applyAlignment="1">
      <alignment horizontal="center"/>
    </xf>
    <xf numFmtId="9" fontId="3" fillId="0" borderId="0" xfId="3" applyFont="1" applyAlignment="1">
      <alignment horizontal="center"/>
    </xf>
    <xf numFmtId="44" fontId="3" fillId="0" borderId="0" xfId="2" applyNumberFormat="1" applyFont="1" applyBorder="1"/>
    <xf numFmtId="44" fontId="3" fillId="0" borderId="0" xfId="2" applyNumberFormat="1" applyFont="1"/>
    <xf numFmtId="10" fontId="3" fillId="2" borderId="0" xfId="1" applyNumberFormat="1" applyFont="1" applyFill="1" applyBorder="1" applyAlignment="1" applyProtection="1">
      <alignment horizontal="center"/>
    </xf>
    <xf numFmtId="169" fontId="3" fillId="0" borderId="0" xfId="3" applyNumberFormat="1" applyFont="1" applyBorder="1"/>
    <xf numFmtId="10" fontId="3" fillId="0" borderId="0" xfId="3" applyNumberFormat="1" applyFont="1" applyAlignment="1">
      <alignment horizontal="center"/>
    </xf>
    <xf numFmtId="0" fontId="6" fillId="0" borderId="0" xfId="0" applyFont="1" applyAlignment="1">
      <alignment horizontal="right"/>
    </xf>
    <xf numFmtId="167" fontId="3" fillId="0" borderId="6" xfId="0" applyNumberFormat="1" applyFont="1" applyBorder="1"/>
    <xf numFmtId="0" fontId="3" fillId="0" borderId="0" xfId="0" applyFont="1" applyBorder="1"/>
    <xf numFmtId="167" fontId="6" fillId="4" borderId="0" xfId="0" applyNumberFormat="1" applyFont="1" applyFill="1" applyBorder="1"/>
    <xf numFmtId="167" fontId="3" fillId="4" borderId="0" xfId="0" applyNumberFormat="1" applyFont="1" applyFill="1"/>
    <xf numFmtId="0" fontId="1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3" fillId="0" borderId="0" xfId="2" applyNumberFormat="1" applyFont="1" applyBorder="1"/>
    <xf numFmtId="167" fontId="3" fillId="0" borderId="7" xfId="0" applyNumberFormat="1" applyFont="1" applyBorder="1"/>
    <xf numFmtId="0" fontId="3" fillId="4" borderId="0" xfId="0" applyFont="1" applyFill="1" applyBorder="1"/>
    <xf numFmtId="0" fontId="6" fillId="4" borderId="0" xfId="0" applyFont="1" applyFill="1" applyBorder="1" applyAlignment="1">
      <alignment horizontal="center"/>
    </xf>
    <xf numFmtId="167" fontId="3" fillId="0" borderId="6" xfId="0" applyNumberFormat="1" applyFont="1" applyFill="1" applyBorder="1"/>
    <xf numFmtId="170" fontId="3" fillId="4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171" fontId="3" fillId="0" borderId="0" xfId="0" applyNumberFormat="1" applyFont="1"/>
    <xf numFmtId="44" fontId="3" fillId="0" borderId="0" xfId="0" applyNumberFormat="1" applyFont="1" applyFill="1" applyBorder="1"/>
    <xf numFmtId="167" fontId="1" fillId="0" borderId="0" xfId="6" applyNumberFormat="1"/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167" fontId="2" fillId="0" borderId="0" xfId="6" applyNumberFormat="1" applyFont="1"/>
    <xf numFmtId="0" fontId="17" fillId="0" borderId="0" xfId="7" applyFont="1" applyFill="1" applyProtection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0" xfId="7" applyFont="1" applyFill="1" applyBorder="1" applyProtection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7" applyFont="1" applyFill="1" applyProtection="1"/>
    <xf numFmtId="0" fontId="6" fillId="0" borderId="0" xfId="7" applyFont="1" applyFill="1" applyProtection="1"/>
    <xf numFmtId="0" fontId="3" fillId="0" borderId="0" xfId="7" applyFont="1" applyFill="1" applyProtection="1"/>
    <xf numFmtId="167" fontId="3" fillId="0" borderId="0" xfId="2" applyNumberFormat="1" applyFont="1" applyFill="1" applyBorder="1" applyAlignment="1" applyProtection="1">
      <alignment horizontal="center"/>
    </xf>
    <xf numFmtId="167" fontId="3" fillId="0" borderId="0" xfId="7" applyNumberFormat="1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7" fontId="3" fillId="0" borderId="0" xfId="2" applyNumberFormat="1" applyFont="1" applyFill="1" applyProtection="1"/>
    <xf numFmtId="10" fontId="18" fillId="0" borderId="0" xfId="7" applyNumberFormat="1" applyFont="1" applyFill="1" applyBorder="1" applyAlignment="1" applyProtection="1">
      <alignment horizontal="center"/>
    </xf>
    <xf numFmtId="167" fontId="3" fillId="0" borderId="6" xfId="2" applyNumberFormat="1" applyFont="1" applyFill="1" applyBorder="1" applyProtection="1"/>
    <xf numFmtId="10" fontId="3" fillId="2" borderId="0" xfId="3" applyNumberFormat="1" applyFont="1" applyFill="1" applyAlignment="1" applyProtection="1">
      <alignment horizontal="center"/>
    </xf>
    <xf numFmtId="44" fontId="3" fillId="0" borderId="6" xfId="2" applyNumberFormat="1" applyFont="1" applyFill="1" applyBorder="1" applyProtection="1"/>
    <xf numFmtId="0" fontId="6" fillId="0" borderId="0" xfId="7" applyFont="1" applyFill="1" applyAlignment="1" applyProtection="1">
      <alignment horizontal="left"/>
    </xf>
    <xf numFmtId="44" fontId="3" fillId="0" borderId="0" xfId="2" applyNumberFormat="1" applyFont="1" applyFill="1" applyBorder="1" applyProtection="1"/>
    <xf numFmtId="44" fontId="3" fillId="0" borderId="0" xfId="2" applyNumberFormat="1" applyFont="1" applyFill="1" applyProtection="1"/>
    <xf numFmtId="44" fontId="19" fillId="0" borderId="0" xfId="2" applyNumberFormat="1" applyFont="1" applyFill="1" applyBorder="1" applyProtection="1"/>
    <xf numFmtId="167" fontId="6" fillId="0" borderId="6" xfId="2" applyNumberFormat="1" applyFont="1" applyFill="1" applyBorder="1" applyProtection="1"/>
    <xf numFmtId="44" fontId="6" fillId="0" borderId="0" xfId="2" applyNumberFormat="1" applyFont="1" applyFill="1" applyBorder="1" applyProtection="1"/>
    <xf numFmtId="0" fontId="15" fillId="0" borderId="0" xfId="0" applyFont="1" applyBorder="1" applyAlignment="1">
      <alignment horizontal="left"/>
    </xf>
    <xf numFmtId="172" fontId="15" fillId="0" borderId="0" xfId="0" applyNumberFormat="1" applyFont="1" applyBorder="1" applyAlignment="1">
      <alignment horizontal="right"/>
    </xf>
    <xf numFmtId="0" fontId="3" fillId="0" borderId="0" xfId="8" applyFont="1" applyFill="1" applyProtection="1"/>
    <xf numFmtId="0" fontId="3" fillId="0" borderId="0" xfId="2" applyNumberFormat="1" applyFont="1" applyFill="1" applyAlignment="1" applyProtection="1">
      <alignment horizontal="center"/>
    </xf>
    <xf numFmtId="0" fontId="6" fillId="0" borderId="2" xfId="2" applyNumberFormat="1" applyFont="1" applyFill="1" applyBorder="1" applyAlignment="1" applyProtection="1">
      <alignment horizontal="center"/>
    </xf>
    <xf numFmtId="0" fontId="6" fillId="0" borderId="8" xfId="2" applyNumberFormat="1" applyFont="1" applyFill="1" applyBorder="1" applyAlignment="1" applyProtection="1">
      <alignment horizontal="center"/>
    </xf>
    <xf numFmtId="0" fontId="6" fillId="0" borderId="4" xfId="2" applyNumberFormat="1" applyFont="1" applyFill="1" applyBorder="1" applyAlignment="1" applyProtection="1">
      <alignment horizontal="center"/>
    </xf>
    <xf numFmtId="0" fontId="7" fillId="0" borderId="0" xfId="0" applyFont="1" applyFill="1"/>
    <xf numFmtId="0" fontId="0" fillId="0" borderId="0" xfId="0" applyFill="1"/>
    <xf numFmtId="0" fontId="8" fillId="0" borderId="0" xfId="8" applyFont="1" applyFill="1" applyProtection="1"/>
    <xf numFmtId="0" fontId="6" fillId="0" borderId="0" xfId="8" applyFont="1" applyFill="1" applyProtection="1"/>
    <xf numFmtId="167" fontId="3" fillId="0" borderId="0" xfId="2" applyNumberFormat="1" applyFont="1" applyFill="1" applyAlignment="1" applyProtection="1">
      <alignment horizontal="center"/>
    </xf>
    <xf numFmtId="0" fontId="20" fillId="0" borderId="0" xfId="0" applyFont="1" applyFill="1"/>
    <xf numFmtId="0" fontId="11" fillId="0" borderId="0" xfId="0" applyFont="1" applyFill="1"/>
    <xf numFmtId="9" fontId="3" fillId="4" borderId="0" xfId="3" applyFont="1" applyFill="1" applyBorder="1" applyAlignment="1" applyProtection="1">
      <alignment horizontal="right"/>
    </xf>
    <xf numFmtId="0" fontId="3" fillId="2" borderId="0" xfId="3" applyNumberFormat="1" applyFont="1" applyFill="1" applyAlignment="1" applyProtection="1">
      <alignment horizontal="center"/>
    </xf>
    <xf numFmtId="167" fontId="18" fillId="0" borderId="0" xfId="2" applyNumberFormat="1" applyFont="1" applyFill="1" applyBorder="1" applyProtection="1"/>
    <xf numFmtId="167" fontId="3" fillId="5" borderId="0" xfId="2" applyNumberFormat="1" applyFont="1" applyFill="1" applyAlignment="1" applyProtection="1">
      <alignment horizontal="center"/>
    </xf>
    <xf numFmtId="6" fontId="3" fillId="0" borderId="0" xfId="0" applyNumberFormat="1" applyFont="1" applyFill="1"/>
    <xf numFmtId="173" fontId="3" fillId="0" borderId="0" xfId="2" applyNumberFormat="1" applyFont="1" applyFill="1" applyBorder="1" applyAlignment="1" applyProtection="1">
      <alignment horizontal="center"/>
    </xf>
    <xf numFmtId="167" fontId="3" fillId="0" borderId="7" xfId="2" applyNumberFormat="1" applyFont="1" applyFill="1" applyBorder="1" applyProtection="1"/>
    <xf numFmtId="0" fontId="3" fillId="2" borderId="0" xfId="2" applyNumberFormat="1" applyFont="1" applyFill="1" applyAlignment="1" applyProtection="1">
      <alignment horizontal="center"/>
    </xf>
    <xf numFmtId="9" fontId="3" fillId="2" borderId="0" xfId="3" applyFont="1" applyFill="1" applyAlignment="1" applyProtection="1">
      <alignment horizontal="center"/>
    </xf>
    <xf numFmtId="9" fontId="3" fillId="0" borderId="0" xfId="1" applyNumberFormat="1" applyFont="1" applyFill="1" applyBorder="1" applyAlignment="1" applyProtection="1">
      <alignment horizontal="left"/>
    </xf>
    <xf numFmtId="9" fontId="3" fillId="0" borderId="0" xfId="1" applyNumberFormat="1" applyFont="1" applyFill="1" applyBorder="1" applyAlignment="1" applyProtection="1">
      <alignment horizontal="left" vertical="center" wrapText="1"/>
    </xf>
    <xf numFmtId="165" fontId="7" fillId="0" borderId="0" xfId="1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/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5" fillId="0" borderId="0" xfId="0" applyFont="1" applyBorder="1" applyAlignment="1"/>
    <xf numFmtId="0" fontId="3" fillId="0" borderId="0" xfId="0" applyFont="1" applyAlignment="1">
      <alignment horizontal="left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right"/>
    </xf>
    <xf numFmtId="0" fontId="0" fillId="0" borderId="0" xfId="0" applyFill="1" applyBorder="1" applyAlignment="1"/>
  </cellXfs>
  <cellStyles count="9">
    <cellStyle name="Comma" xfId="1" builtinId="3"/>
    <cellStyle name="Currency" xfId="2" builtinId="4"/>
    <cellStyle name="Normal" xfId="0" builtinId="0"/>
    <cellStyle name="Normal 2" xfId="4"/>
    <cellStyle name="Normal 4" xfId="6"/>
    <cellStyle name="Normal_PPE Deferral Account Schedule for 2013 MIFRS CoS applications (2)" xfId="5"/>
    <cellStyle name="Normal_Sheet2" xfId="7"/>
    <cellStyle name="Normal_Sheet3" xfId="8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OEB/_Documents/2014EDR/Filing_Requirements_Chapter2_Appendices_for%20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nd%20Communications/2015%20COS%20Application/3.%20SUBMITTED%20TO%20OEB/2015%20Cost%20of%20Service%20Rate%20Application_FILED/HOBNI_2015_Chapter_2_Appendices_201404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  <row r="24">
          <cell r="E24">
            <v>2014</v>
          </cell>
        </row>
        <row r="26">
          <cell r="E26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EB-2014-0083</v>
          </cell>
        </row>
        <row r="28">
          <cell r="E28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tabSelected="1" zoomScale="85" zoomScaleNormal="85" workbookViewId="0">
      <selection activeCell="E19" sqref="E19"/>
    </sheetView>
  </sheetViews>
  <sheetFormatPr defaultColWidth="8.88671875" defaultRowHeight="14.4" x14ac:dyDescent="0.3"/>
  <cols>
    <col min="1" max="1" width="30.44140625" style="5" customWidth="1"/>
    <col min="2" max="2" width="17.44140625" style="5" customWidth="1"/>
    <col min="3" max="8" width="13.44140625" style="5" customWidth="1"/>
    <col min="9" max="16384" width="8.88671875" style="5"/>
  </cols>
  <sheetData>
    <row r="1" spans="1:8" s="2" customFormat="1" ht="17.399999999999999" x14ac:dyDescent="0.3">
      <c r="A1" s="1" t="s">
        <v>0</v>
      </c>
      <c r="B1" s="1"/>
      <c r="C1" s="1"/>
      <c r="D1" s="1"/>
      <c r="E1" s="1"/>
      <c r="F1" s="1"/>
      <c r="G1" s="1"/>
    </row>
    <row r="2" spans="1:8" s="2" customFormat="1" ht="17.399999999999999" x14ac:dyDescent="0.3">
      <c r="A2" s="1" t="s">
        <v>1</v>
      </c>
      <c r="B2" s="1"/>
      <c r="C2" s="1"/>
      <c r="D2" s="1"/>
      <c r="E2" s="1"/>
      <c r="F2" s="1"/>
      <c r="G2" s="1"/>
    </row>
    <row r="3" spans="1:8" s="2" customFormat="1" ht="17.399999999999999" x14ac:dyDescent="0.3">
      <c r="A3" s="3"/>
      <c r="B3" s="3"/>
      <c r="C3" s="3"/>
      <c r="D3" s="3"/>
      <c r="E3" s="3"/>
      <c r="F3" s="3"/>
      <c r="G3" s="3"/>
    </row>
    <row r="4" spans="1:8" x14ac:dyDescent="0.3">
      <c r="A4" s="4" t="s">
        <v>2</v>
      </c>
      <c r="B4" s="4"/>
      <c r="C4" s="4"/>
      <c r="D4" s="4"/>
      <c r="E4" s="4"/>
      <c r="F4" s="4"/>
      <c r="G4" s="4"/>
    </row>
    <row r="5" spans="1:8" x14ac:dyDescent="0.3">
      <c r="A5" s="4" t="s">
        <v>3</v>
      </c>
      <c r="B5" s="4"/>
      <c r="C5" s="4"/>
      <c r="D5" s="4"/>
      <c r="E5" s="4"/>
      <c r="F5" s="4"/>
      <c r="G5" s="4"/>
    </row>
    <row r="6" spans="1:8" x14ac:dyDescent="0.3">
      <c r="A6" s="6" t="s">
        <v>4</v>
      </c>
      <c r="B6" s="6"/>
      <c r="C6" s="6"/>
      <c r="D6" s="6"/>
      <c r="E6" s="6"/>
      <c r="F6" s="6"/>
      <c r="G6"/>
    </row>
    <row r="7" spans="1:8" x14ac:dyDescent="0.3">
      <c r="A7" s="6" t="s">
        <v>5</v>
      </c>
      <c r="B7" s="6"/>
      <c r="C7" s="6"/>
      <c r="D7" s="6"/>
      <c r="E7" s="6"/>
      <c r="F7" s="6"/>
      <c r="G7"/>
    </row>
    <row r="8" spans="1:8" ht="15.6" x14ac:dyDescent="0.3">
      <c r="A8" s="7"/>
      <c r="B8"/>
      <c r="C8"/>
      <c r="D8"/>
      <c r="E8"/>
      <c r="F8"/>
      <c r="G8"/>
    </row>
    <row r="9" spans="1:8" x14ac:dyDescent="0.3">
      <c r="A9" s="8" t="s">
        <v>6</v>
      </c>
      <c r="B9" s="8"/>
      <c r="C9" s="8"/>
      <c r="D9" s="8"/>
      <c r="E9" s="8"/>
      <c r="F9" s="8"/>
      <c r="G9" s="8"/>
    </row>
    <row r="10" spans="1:8" x14ac:dyDescent="0.3">
      <c r="A10" s="8" t="s">
        <v>7</v>
      </c>
      <c r="B10" s="8"/>
      <c r="C10" s="8"/>
      <c r="D10" s="8"/>
      <c r="E10" s="8"/>
      <c r="F10" s="8"/>
      <c r="G10" s="8"/>
    </row>
    <row r="11" spans="1:8" x14ac:dyDescent="0.3">
      <c r="G11"/>
    </row>
    <row r="12" spans="1:8" ht="15.6" x14ac:dyDescent="0.3">
      <c r="A12" s="9"/>
      <c r="B12"/>
      <c r="C12"/>
      <c r="D12"/>
      <c r="E12"/>
      <c r="F12"/>
      <c r="G12"/>
    </row>
    <row r="13" spans="1:8" ht="17.399999999999999" x14ac:dyDescent="0.3">
      <c r="A13" s="10" t="s">
        <v>8</v>
      </c>
      <c r="B13" s="11"/>
      <c r="C13" s="11"/>
      <c r="D13" s="11"/>
      <c r="E13" s="11"/>
      <c r="F13" s="11"/>
      <c r="G13" s="11"/>
    </row>
    <row r="14" spans="1:8" x14ac:dyDescent="0.3">
      <c r="A14" s="12" t="s">
        <v>9</v>
      </c>
      <c r="B14" s="11"/>
      <c r="C14" s="13">
        <v>2015</v>
      </c>
      <c r="D14" s="13">
        <v>2016</v>
      </c>
      <c r="E14" s="13">
        <v>2017</v>
      </c>
      <c r="F14" s="13">
        <v>2018</v>
      </c>
      <c r="G14" s="13">
        <v>2019</v>
      </c>
      <c r="H14" s="13">
        <v>2020</v>
      </c>
    </row>
    <row r="15" spans="1:8" x14ac:dyDescent="0.3">
      <c r="A15" s="14" t="s">
        <v>10</v>
      </c>
      <c r="B15" s="11"/>
      <c r="C15" s="11"/>
      <c r="D15" s="11"/>
      <c r="E15" s="11"/>
      <c r="F15" s="11"/>
      <c r="G15" s="11"/>
      <c r="H15" s="11"/>
    </row>
    <row r="16" spans="1:8" x14ac:dyDescent="0.3">
      <c r="A16" s="15" t="s">
        <v>11</v>
      </c>
      <c r="B16" s="11"/>
      <c r="C16" s="11"/>
      <c r="D16" s="11"/>
      <c r="E16" s="11"/>
      <c r="F16" s="11"/>
      <c r="G16" s="11"/>
      <c r="H16" s="11"/>
    </row>
    <row r="17" spans="1:8" x14ac:dyDescent="0.3">
      <c r="A17" s="11" t="s">
        <v>12</v>
      </c>
      <c r="B17" s="11"/>
      <c r="C17" s="16"/>
      <c r="D17" s="16"/>
      <c r="E17" s="16"/>
      <c r="F17" s="16"/>
      <c r="G17" s="16"/>
      <c r="H17" s="16"/>
    </row>
    <row r="18" spans="1:8" x14ac:dyDescent="0.3">
      <c r="A18" s="11" t="s">
        <v>13</v>
      </c>
      <c r="B18" s="11"/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</row>
    <row r="19" spans="1:8" x14ac:dyDescent="0.3">
      <c r="A19" s="11" t="s">
        <v>14</v>
      </c>
      <c r="B19" s="11"/>
      <c r="C19" s="17">
        <v>117500</v>
      </c>
      <c r="D19" s="17">
        <v>122500</v>
      </c>
      <c r="E19" s="17">
        <v>110000</v>
      </c>
      <c r="F19" s="17">
        <v>110000</v>
      </c>
      <c r="G19" s="17">
        <v>110000</v>
      </c>
      <c r="H19" s="17">
        <v>0</v>
      </c>
    </row>
    <row r="20" spans="1:8" x14ac:dyDescent="0.3">
      <c r="A20" s="11"/>
      <c r="B20" s="11"/>
      <c r="C20" s="11"/>
      <c r="D20" s="11"/>
      <c r="E20" s="11"/>
      <c r="F20" s="11"/>
      <c r="G20" s="11"/>
      <c r="H20" s="11"/>
    </row>
    <row r="21" spans="1:8" x14ac:dyDescent="0.3">
      <c r="A21" s="14" t="s">
        <v>15</v>
      </c>
      <c r="B21" s="11"/>
      <c r="C21" s="11"/>
      <c r="D21" s="11"/>
      <c r="E21" s="11"/>
      <c r="F21" s="11"/>
      <c r="G21" s="11"/>
      <c r="H21" s="11"/>
    </row>
    <row r="22" spans="1:8" x14ac:dyDescent="0.3">
      <c r="A22" s="15" t="s">
        <v>16</v>
      </c>
      <c r="B22" s="11"/>
      <c r="C22" s="11"/>
      <c r="D22" s="11"/>
      <c r="E22" s="11"/>
      <c r="F22" s="11"/>
      <c r="G22" s="11"/>
      <c r="H22" s="11"/>
    </row>
    <row r="23" spans="1:8" x14ac:dyDescent="0.3">
      <c r="A23" s="11" t="s">
        <v>12</v>
      </c>
      <c r="B23" s="11"/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</row>
    <row r="24" spans="1:8" x14ac:dyDescent="0.3">
      <c r="A24" s="11" t="s">
        <v>13</v>
      </c>
      <c r="B24" s="11"/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</row>
    <row r="25" spans="1:8" x14ac:dyDescent="0.3">
      <c r="A25" s="11" t="s">
        <v>14</v>
      </c>
      <c r="B25" s="11"/>
      <c r="C25" s="17">
        <v>70000</v>
      </c>
      <c r="D25" s="17">
        <v>76000</v>
      </c>
      <c r="E25" s="17">
        <v>82000</v>
      </c>
      <c r="F25" s="17">
        <v>88000</v>
      </c>
      <c r="G25" s="17">
        <v>94000</v>
      </c>
      <c r="H25" s="17">
        <v>0</v>
      </c>
    </row>
    <row r="26" spans="1:8" x14ac:dyDescent="0.3">
      <c r="A26" s="11"/>
      <c r="B26" s="11"/>
      <c r="C26" s="11"/>
      <c r="D26" s="11"/>
      <c r="E26" s="11"/>
      <c r="F26" s="11"/>
      <c r="G26" s="11"/>
      <c r="H26" s="11"/>
    </row>
    <row r="27" spans="1:8" x14ac:dyDescent="0.3">
      <c r="A27" s="14" t="s">
        <v>17</v>
      </c>
      <c r="B27" s="11"/>
      <c r="C27" s="11"/>
      <c r="D27" s="11"/>
      <c r="E27" s="11"/>
      <c r="F27" s="11"/>
      <c r="G27" s="11"/>
      <c r="H27" s="11"/>
    </row>
    <row r="28" spans="1:8" x14ac:dyDescent="0.3">
      <c r="A28" s="15" t="s">
        <v>18</v>
      </c>
      <c r="B28" s="11"/>
      <c r="C28" s="11"/>
      <c r="D28" s="11"/>
      <c r="E28" s="11"/>
      <c r="F28" s="11"/>
      <c r="G28" s="11"/>
      <c r="H28" s="11"/>
    </row>
    <row r="29" spans="1:8" x14ac:dyDescent="0.3">
      <c r="A29" s="11" t="s">
        <v>12</v>
      </c>
      <c r="B29" s="11"/>
      <c r="C29" s="17">
        <v>180000</v>
      </c>
      <c r="D29" s="17">
        <v>180000</v>
      </c>
      <c r="E29" s="17">
        <v>180000</v>
      </c>
      <c r="F29" s="17">
        <v>180000</v>
      </c>
      <c r="G29" s="17">
        <v>180000</v>
      </c>
      <c r="H29" s="17">
        <v>0</v>
      </c>
    </row>
    <row r="30" spans="1:8" x14ac:dyDescent="0.3">
      <c r="A30" s="11" t="s">
        <v>13</v>
      </c>
      <c r="B30" s="11"/>
      <c r="C30" s="17">
        <f>0.05*C29</f>
        <v>9000</v>
      </c>
      <c r="D30" s="17">
        <f t="shared" ref="D30:G30" si="0">0.05*D29</f>
        <v>9000</v>
      </c>
      <c r="E30" s="17">
        <f t="shared" si="0"/>
        <v>9000</v>
      </c>
      <c r="F30" s="17">
        <f t="shared" si="0"/>
        <v>9000</v>
      </c>
      <c r="G30" s="17">
        <f t="shared" si="0"/>
        <v>9000</v>
      </c>
      <c r="H30" s="17">
        <v>0</v>
      </c>
    </row>
    <row r="31" spans="1:8" x14ac:dyDescent="0.3">
      <c r="A31" s="11" t="s">
        <v>14</v>
      </c>
      <c r="B31" s="11"/>
      <c r="C31" s="17"/>
      <c r="D31" s="17"/>
      <c r="E31" s="17"/>
      <c r="F31" s="17"/>
      <c r="G31" s="17"/>
      <c r="H31" s="17"/>
    </row>
    <row r="32" spans="1:8" x14ac:dyDescent="0.3">
      <c r="A32" s="11"/>
      <c r="B32" s="11"/>
      <c r="C32" s="11"/>
      <c r="D32" s="11"/>
      <c r="E32" s="11"/>
      <c r="F32" s="11"/>
      <c r="G32" s="11"/>
      <c r="H32" s="11"/>
    </row>
    <row r="33" spans="1:8" x14ac:dyDescent="0.3">
      <c r="A33" s="14" t="s">
        <v>19</v>
      </c>
      <c r="B33" s="11"/>
      <c r="C33" s="11"/>
      <c r="D33" s="11"/>
      <c r="E33" s="11"/>
      <c r="F33" s="11"/>
      <c r="G33" s="11"/>
      <c r="H33" s="11"/>
    </row>
    <row r="34" spans="1:8" x14ac:dyDescent="0.3">
      <c r="A34" s="15" t="s">
        <v>20</v>
      </c>
      <c r="B34" s="11"/>
      <c r="C34" s="11"/>
      <c r="D34" s="11"/>
      <c r="E34" s="11"/>
      <c r="F34" s="11"/>
      <c r="G34" s="11"/>
      <c r="H34" s="11"/>
    </row>
    <row r="35" spans="1:8" x14ac:dyDescent="0.3">
      <c r="A35" s="11" t="s">
        <v>12</v>
      </c>
      <c r="B35" s="11"/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</row>
    <row r="36" spans="1:8" x14ac:dyDescent="0.3">
      <c r="A36" s="11" t="s">
        <v>13</v>
      </c>
      <c r="B36" s="11"/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</row>
    <row r="37" spans="1:8" x14ac:dyDescent="0.3">
      <c r="A37" s="11" t="s">
        <v>14</v>
      </c>
      <c r="B37" s="11"/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</row>
    <row r="38" spans="1:8" x14ac:dyDescent="0.3">
      <c r="A38" s="11"/>
      <c r="B38" s="11"/>
      <c r="C38" s="11"/>
      <c r="D38" s="11"/>
      <c r="E38" s="11"/>
      <c r="F38" s="11"/>
      <c r="G38" s="11"/>
      <c r="H38" s="11"/>
    </row>
    <row r="39" spans="1:8" x14ac:dyDescent="0.3">
      <c r="A39" s="14" t="s">
        <v>21</v>
      </c>
      <c r="B39" s="11"/>
      <c r="C39" s="11"/>
      <c r="D39" s="11"/>
      <c r="E39" s="11"/>
      <c r="F39" s="11"/>
      <c r="G39" s="11"/>
      <c r="H39" s="11"/>
    </row>
    <row r="40" spans="1:8" ht="15" customHeight="1" x14ac:dyDescent="0.3">
      <c r="A40" s="15" t="s">
        <v>20</v>
      </c>
      <c r="B40" s="11"/>
      <c r="C40" s="11"/>
      <c r="D40" s="11"/>
      <c r="E40" s="11"/>
      <c r="F40" s="11"/>
      <c r="G40" s="11"/>
      <c r="H40" s="11"/>
    </row>
    <row r="41" spans="1:8" x14ac:dyDescent="0.3">
      <c r="A41" s="11" t="s">
        <v>12</v>
      </c>
      <c r="B41" s="11"/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</row>
    <row r="42" spans="1:8" x14ac:dyDescent="0.3">
      <c r="A42" s="11" t="s">
        <v>13</v>
      </c>
      <c r="B42" s="11"/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</row>
    <row r="43" spans="1:8" x14ac:dyDescent="0.3">
      <c r="A43" s="11" t="s">
        <v>14</v>
      </c>
      <c r="B43" s="11"/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</row>
    <row r="44" spans="1:8" x14ac:dyDescent="0.3">
      <c r="A44" s="11"/>
      <c r="B44" s="11"/>
      <c r="C44" s="18"/>
      <c r="D44" s="18"/>
      <c r="E44" s="18"/>
      <c r="F44" s="18"/>
      <c r="G44" s="18"/>
      <c r="H44" s="18"/>
    </row>
    <row r="45" spans="1:8" x14ac:dyDescent="0.3">
      <c r="A45" s="14" t="s">
        <v>22</v>
      </c>
      <c r="B45" s="14"/>
      <c r="C45" s="19">
        <f>SUM(C41,C35,C29,C23,C17)</f>
        <v>180000</v>
      </c>
      <c r="D45" s="19">
        <f t="shared" ref="D45:H47" si="1">SUM(D41,D35,D29,D23,D17)</f>
        <v>180000</v>
      </c>
      <c r="E45" s="19">
        <f t="shared" si="1"/>
        <v>180000</v>
      </c>
      <c r="F45" s="19">
        <f t="shared" si="1"/>
        <v>180000</v>
      </c>
      <c r="G45" s="19">
        <f t="shared" si="1"/>
        <v>180000</v>
      </c>
      <c r="H45" s="19">
        <f t="shared" si="1"/>
        <v>0</v>
      </c>
    </row>
    <row r="46" spans="1:8" x14ac:dyDescent="0.3">
      <c r="A46" s="14" t="s">
        <v>23</v>
      </c>
      <c r="B46" s="14"/>
      <c r="C46" s="19">
        <f>SUM(C42,C36,C30,C24,C18)</f>
        <v>9000</v>
      </c>
      <c r="D46" s="19">
        <f t="shared" si="1"/>
        <v>9000</v>
      </c>
      <c r="E46" s="19">
        <f t="shared" si="1"/>
        <v>9000</v>
      </c>
      <c r="F46" s="19">
        <f t="shared" si="1"/>
        <v>9000</v>
      </c>
      <c r="G46" s="19">
        <f t="shared" si="1"/>
        <v>9000</v>
      </c>
      <c r="H46" s="19">
        <f t="shared" si="1"/>
        <v>0</v>
      </c>
    </row>
    <row r="47" spans="1:8" x14ac:dyDescent="0.3">
      <c r="A47" s="14" t="s">
        <v>24</v>
      </c>
      <c r="B47" s="20"/>
      <c r="C47" s="21">
        <f>SUM(C43,C37,C31,C25,C19)</f>
        <v>187500</v>
      </c>
      <c r="D47" s="21">
        <f t="shared" si="1"/>
        <v>198500</v>
      </c>
      <c r="E47" s="21">
        <f t="shared" si="1"/>
        <v>192000</v>
      </c>
      <c r="F47" s="21">
        <f t="shared" si="1"/>
        <v>198000</v>
      </c>
      <c r="G47" s="21">
        <f>SUM(G43,G37,G31,G25,G19)</f>
        <v>204000</v>
      </c>
      <c r="H47" s="21">
        <f>SUM(H43,H37,H31,H25,H19)</f>
        <v>0</v>
      </c>
    </row>
    <row r="48" spans="1:8" ht="15.6" x14ac:dyDescent="0.3">
      <c r="A48" s="22"/>
      <c r="B48" s="23"/>
      <c r="C48" s="24"/>
      <c r="D48" s="24"/>
      <c r="E48" s="22"/>
      <c r="F48" s="25"/>
      <c r="G48" s="24"/>
      <c r="H48" s="24"/>
    </row>
    <row r="49" spans="1:8" s="2" customFormat="1" ht="17.399999999999999" x14ac:dyDescent="0.3">
      <c r="A49" s="1" t="s">
        <v>0</v>
      </c>
      <c r="B49" s="1"/>
      <c r="C49" s="1"/>
      <c r="D49" s="1"/>
      <c r="E49" s="1"/>
      <c r="F49" s="1"/>
      <c r="G49" s="1"/>
    </row>
    <row r="50" spans="1:8" s="2" customFormat="1" ht="17.399999999999999" x14ac:dyDescent="0.3">
      <c r="A50" s="1" t="s">
        <v>1</v>
      </c>
      <c r="B50" s="1"/>
      <c r="C50" s="1"/>
      <c r="D50" s="1"/>
      <c r="E50" s="1"/>
      <c r="F50" s="1"/>
      <c r="G50" s="1"/>
    </row>
    <row r="51" spans="1:8" s="2" customFormat="1" ht="17.399999999999999" x14ac:dyDescent="0.3">
      <c r="A51" s="3"/>
      <c r="B51" s="3"/>
      <c r="C51" s="3"/>
      <c r="D51" s="3"/>
      <c r="E51" s="3"/>
      <c r="F51" s="3"/>
      <c r="G51" s="3"/>
    </row>
    <row r="52" spans="1:8" x14ac:dyDescent="0.3">
      <c r="A52" s="26"/>
      <c r="B52" s="27"/>
      <c r="C52" s="28"/>
      <c r="D52" s="28"/>
      <c r="E52" s="26"/>
      <c r="F52" s="27"/>
      <c r="G52" s="28"/>
    </row>
    <row r="53" spans="1:8" ht="17.399999999999999" x14ac:dyDescent="0.3">
      <c r="A53" s="10" t="s">
        <v>25</v>
      </c>
      <c r="B53" s="11"/>
      <c r="C53" s="11"/>
      <c r="D53" s="11"/>
      <c r="E53" s="11"/>
      <c r="F53" s="11"/>
      <c r="G53" s="11"/>
    </row>
    <row r="54" spans="1:8" x14ac:dyDescent="0.3">
      <c r="A54" s="12" t="s">
        <v>26</v>
      </c>
      <c r="B54" s="11"/>
      <c r="C54" s="13">
        <v>2015</v>
      </c>
      <c r="D54" s="13">
        <v>2016</v>
      </c>
      <c r="E54" s="13">
        <v>2017</v>
      </c>
      <c r="F54" s="13">
        <v>2018</v>
      </c>
      <c r="G54" s="13">
        <v>2019</v>
      </c>
      <c r="H54" s="13">
        <v>2020</v>
      </c>
    </row>
    <row r="55" spans="1:8" x14ac:dyDescent="0.3">
      <c r="A55" s="14" t="s">
        <v>10</v>
      </c>
      <c r="B55" s="11"/>
      <c r="C55" s="11"/>
      <c r="D55" s="11"/>
      <c r="E55" s="11"/>
      <c r="F55" s="11"/>
      <c r="G55" s="11"/>
      <c r="H55" s="11"/>
    </row>
    <row r="56" spans="1:8" x14ac:dyDescent="0.3">
      <c r="A56" s="15" t="s">
        <v>27</v>
      </c>
      <c r="B56" s="11"/>
      <c r="C56" s="11"/>
      <c r="D56" s="11"/>
      <c r="E56" s="11"/>
      <c r="F56" s="11"/>
      <c r="G56" s="11"/>
      <c r="H56" s="11"/>
    </row>
    <row r="57" spans="1:8" x14ac:dyDescent="0.3">
      <c r="A57" s="11" t="s">
        <v>12</v>
      </c>
      <c r="B57" s="11"/>
      <c r="C57" s="17">
        <v>60000</v>
      </c>
      <c r="D57" s="17">
        <v>60000</v>
      </c>
      <c r="E57" s="17">
        <v>60000</v>
      </c>
      <c r="F57" s="17">
        <v>60000</v>
      </c>
      <c r="G57" s="17">
        <v>60000</v>
      </c>
      <c r="H57" s="17">
        <v>0</v>
      </c>
    </row>
    <row r="58" spans="1:8" x14ac:dyDescent="0.3">
      <c r="A58" s="11" t="s">
        <v>13</v>
      </c>
      <c r="B58" s="11"/>
      <c r="C58" s="17">
        <f>0.1*C57</f>
        <v>6000</v>
      </c>
      <c r="D58" s="17">
        <f t="shared" ref="D58:G58" si="2">0.1*D57</f>
        <v>6000</v>
      </c>
      <c r="E58" s="17">
        <f t="shared" si="2"/>
        <v>6000</v>
      </c>
      <c r="F58" s="17">
        <f t="shared" si="2"/>
        <v>6000</v>
      </c>
      <c r="G58" s="17">
        <f t="shared" si="2"/>
        <v>6000</v>
      </c>
      <c r="H58" s="17">
        <v>0</v>
      </c>
    </row>
    <row r="59" spans="1:8" x14ac:dyDescent="0.3">
      <c r="A59" s="11" t="s">
        <v>14</v>
      </c>
      <c r="B59" s="11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</row>
    <row r="60" spans="1:8" x14ac:dyDescent="0.3">
      <c r="A60" s="11"/>
      <c r="B60" s="11"/>
      <c r="C60" s="11"/>
      <c r="D60" s="11"/>
      <c r="E60" s="11"/>
      <c r="F60" s="11"/>
      <c r="G60" s="11"/>
      <c r="H60" s="11"/>
    </row>
    <row r="61" spans="1:8" x14ac:dyDescent="0.3">
      <c r="A61" s="14" t="s">
        <v>15</v>
      </c>
      <c r="B61" s="11"/>
      <c r="C61" s="11"/>
      <c r="D61" s="11"/>
      <c r="E61" s="11"/>
      <c r="F61" s="11"/>
      <c r="G61" s="11"/>
      <c r="H61" s="11"/>
    </row>
    <row r="62" spans="1:8" x14ac:dyDescent="0.3">
      <c r="A62" s="15" t="s">
        <v>28</v>
      </c>
      <c r="B62" s="11"/>
      <c r="C62" s="11"/>
      <c r="D62" s="11"/>
      <c r="E62" s="11"/>
      <c r="F62" s="11"/>
      <c r="G62" s="11"/>
      <c r="H62" s="11"/>
    </row>
    <row r="63" spans="1:8" x14ac:dyDescent="0.3">
      <c r="A63" s="11" t="s">
        <v>12</v>
      </c>
      <c r="B63" s="11"/>
      <c r="C63" s="17">
        <v>38000</v>
      </c>
      <c r="D63" s="17">
        <v>10000</v>
      </c>
      <c r="E63" s="17">
        <v>12000</v>
      </c>
      <c r="F63" s="17">
        <v>14000</v>
      </c>
      <c r="G63" s="17">
        <v>16000</v>
      </c>
      <c r="H63" s="17">
        <v>0</v>
      </c>
    </row>
    <row r="64" spans="1:8" x14ac:dyDescent="0.3">
      <c r="A64" s="11" t="s">
        <v>13</v>
      </c>
      <c r="B64" s="11"/>
      <c r="C64" s="17">
        <f>0.1*C63</f>
        <v>3800</v>
      </c>
      <c r="D64" s="17">
        <f t="shared" ref="D64:G64" si="3">0.1*D63</f>
        <v>1000</v>
      </c>
      <c r="E64" s="17">
        <f t="shared" si="3"/>
        <v>1200</v>
      </c>
      <c r="F64" s="17">
        <f t="shared" si="3"/>
        <v>1400</v>
      </c>
      <c r="G64" s="17">
        <f t="shared" si="3"/>
        <v>1600</v>
      </c>
      <c r="H64" s="17">
        <v>0</v>
      </c>
    </row>
    <row r="65" spans="1:8" x14ac:dyDescent="0.3">
      <c r="A65" s="11" t="s">
        <v>14</v>
      </c>
      <c r="B65" s="11"/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3">
      <c r="A66" s="11"/>
      <c r="B66" s="11"/>
      <c r="C66" s="11"/>
      <c r="D66" s="11"/>
      <c r="E66" s="11"/>
      <c r="F66" s="11"/>
      <c r="G66" s="11"/>
      <c r="H66" s="11"/>
    </row>
    <row r="67" spans="1:8" x14ac:dyDescent="0.3">
      <c r="A67" s="14" t="s">
        <v>17</v>
      </c>
      <c r="B67" s="11"/>
      <c r="C67" s="29"/>
      <c r="D67" s="29"/>
      <c r="E67" s="29"/>
      <c r="F67" s="29"/>
      <c r="G67" s="29"/>
      <c r="H67" s="29"/>
    </row>
    <row r="68" spans="1:8" x14ac:dyDescent="0.3">
      <c r="A68" s="15" t="s">
        <v>29</v>
      </c>
      <c r="B68" s="11"/>
      <c r="C68" s="11"/>
      <c r="D68" s="11"/>
      <c r="E68" s="11"/>
      <c r="F68" s="11"/>
      <c r="G68" s="11"/>
      <c r="H68" s="11"/>
    </row>
    <row r="69" spans="1:8" x14ac:dyDescent="0.3">
      <c r="A69" s="11" t="s">
        <v>12</v>
      </c>
      <c r="B69" s="11"/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</row>
    <row r="70" spans="1:8" x14ac:dyDescent="0.3">
      <c r="A70" s="11" t="s">
        <v>13</v>
      </c>
      <c r="B70" s="11"/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</row>
    <row r="71" spans="1:8" x14ac:dyDescent="0.3">
      <c r="A71" s="11" t="s">
        <v>14</v>
      </c>
      <c r="B71" s="11"/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</row>
    <row r="72" spans="1:8" x14ac:dyDescent="0.3">
      <c r="A72" s="30"/>
      <c r="B72" s="31"/>
      <c r="C72" s="32"/>
      <c r="D72" s="33"/>
      <c r="E72" s="33"/>
      <c r="F72" s="32"/>
      <c r="G72" s="32"/>
      <c r="H72" s="32"/>
    </row>
    <row r="73" spans="1:8" x14ac:dyDescent="0.3">
      <c r="A73" s="14" t="s">
        <v>19</v>
      </c>
      <c r="B73" s="11"/>
      <c r="C73" s="11"/>
      <c r="D73" s="11"/>
      <c r="E73" s="11"/>
      <c r="F73" s="11"/>
      <c r="G73" s="11"/>
      <c r="H73" s="11"/>
    </row>
    <row r="74" spans="1:8" x14ac:dyDescent="0.3">
      <c r="A74" s="15" t="s">
        <v>29</v>
      </c>
      <c r="B74" s="11"/>
      <c r="C74" s="11"/>
      <c r="D74" s="11"/>
      <c r="E74" s="11"/>
      <c r="F74" s="11"/>
      <c r="G74" s="11"/>
      <c r="H74" s="11"/>
    </row>
    <row r="75" spans="1:8" x14ac:dyDescent="0.3">
      <c r="A75" s="11" t="s">
        <v>12</v>
      </c>
      <c r="B75" s="11"/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</row>
    <row r="76" spans="1:8" x14ac:dyDescent="0.3">
      <c r="A76" s="11" t="s">
        <v>13</v>
      </c>
      <c r="B76" s="11"/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</row>
    <row r="77" spans="1:8" x14ac:dyDescent="0.3">
      <c r="A77" s="11" t="s">
        <v>14</v>
      </c>
      <c r="B77" s="11"/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</row>
    <row r="78" spans="1:8" x14ac:dyDescent="0.3">
      <c r="A78" s="30"/>
      <c r="B78" s="34"/>
      <c r="C78" s="35"/>
      <c r="D78" s="35"/>
      <c r="E78" s="36"/>
      <c r="F78" s="36"/>
      <c r="G78" s="35"/>
      <c r="H78" s="35"/>
    </row>
    <row r="79" spans="1:8" x14ac:dyDescent="0.3">
      <c r="A79" s="14" t="s">
        <v>21</v>
      </c>
      <c r="B79" s="11"/>
      <c r="C79" s="11"/>
      <c r="D79" s="11"/>
      <c r="E79" s="11"/>
      <c r="F79" s="11"/>
      <c r="G79" s="11"/>
      <c r="H79" s="11"/>
    </row>
    <row r="80" spans="1:8" x14ac:dyDescent="0.3">
      <c r="A80" s="15" t="s">
        <v>29</v>
      </c>
      <c r="B80" s="11"/>
      <c r="C80" s="11"/>
      <c r="D80" s="11"/>
      <c r="E80" s="11"/>
      <c r="F80" s="11"/>
      <c r="G80" s="11"/>
      <c r="H80" s="11"/>
    </row>
    <row r="81" spans="1:8" x14ac:dyDescent="0.3">
      <c r="A81" s="11" t="s">
        <v>12</v>
      </c>
      <c r="B81" s="11"/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</row>
    <row r="82" spans="1:8" x14ac:dyDescent="0.3">
      <c r="A82" s="11" t="s">
        <v>13</v>
      </c>
      <c r="B82" s="11"/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</row>
    <row r="83" spans="1:8" x14ac:dyDescent="0.3">
      <c r="A83" s="11" t="s">
        <v>14</v>
      </c>
      <c r="B83" s="11"/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</row>
    <row r="84" spans="1:8" x14ac:dyDescent="0.3">
      <c r="A84" s="30"/>
      <c r="B84" s="37"/>
      <c r="C84" s="35"/>
      <c r="D84" s="35"/>
      <c r="E84" s="30"/>
      <c r="F84" s="38"/>
      <c r="G84" s="35"/>
      <c r="H84" s="35"/>
    </row>
    <row r="85" spans="1:8" x14ac:dyDescent="0.3">
      <c r="A85" s="14" t="s">
        <v>22</v>
      </c>
      <c r="B85" s="14"/>
      <c r="C85" s="19">
        <f>SUM(C81,C75,C69,C63,C57)</f>
        <v>98000</v>
      </c>
      <c r="D85" s="19">
        <f t="shared" ref="D85:H87" si="4">SUM(D81,D75,D69,D63,D57)</f>
        <v>70000</v>
      </c>
      <c r="E85" s="19">
        <f t="shared" si="4"/>
        <v>72000</v>
      </c>
      <c r="F85" s="19">
        <f t="shared" si="4"/>
        <v>74000</v>
      </c>
      <c r="G85" s="19">
        <f t="shared" si="4"/>
        <v>76000</v>
      </c>
      <c r="H85" s="19">
        <f t="shared" si="4"/>
        <v>0</v>
      </c>
    </row>
    <row r="86" spans="1:8" x14ac:dyDescent="0.3">
      <c r="A86" s="14" t="s">
        <v>23</v>
      </c>
      <c r="B86" s="14"/>
      <c r="C86" s="19">
        <f>SUM(C82,C76,C70,C64,C58)</f>
        <v>9800</v>
      </c>
      <c r="D86" s="19">
        <f t="shared" si="4"/>
        <v>7000</v>
      </c>
      <c r="E86" s="19">
        <f t="shared" si="4"/>
        <v>7200</v>
      </c>
      <c r="F86" s="19">
        <f t="shared" si="4"/>
        <v>7400</v>
      </c>
      <c r="G86" s="19">
        <f t="shared" si="4"/>
        <v>7600</v>
      </c>
      <c r="H86" s="19">
        <f t="shared" si="4"/>
        <v>0</v>
      </c>
    </row>
    <row r="87" spans="1:8" x14ac:dyDescent="0.3">
      <c r="A87" s="14" t="s">
        <v>24</v>
      </c>
      <c r="B87" s="20"/>
      <c r="C87" s="21">
        <f>SUM(C83,C77,C71,C65,C59)</f>
        <v>0</v>
      </c>
      <c r="D87" s="21">
        <f t="shared" si="4"/>
        <v>0</v>
      </c>
      <c r="E87" s="21">
        <f t="shared" si="4"/>
        <v>0</v>
      </c>
      <c r="F87" s="21">
        <f t="shared" si="4"/>
        <v>0</v>
      </c>
      <c r="G87" s="21">
        <f t="shared" si="4"/>
        <v>0</v>
      </c>
      <c r="H87" s="21">
        <f t="shared" si="4"/>
        <v>0</v>
      </c>
    </row>
    <row r="88" spans="1:8" x14ac:dyDescent="0.3">
      <c r="A88" s="39"/>
      <c r="B88" s="40"/>
      <c r="C88" s="41"/>
      <c r="D88" s="41"/>
      <c r="E88" s="39"/>
      <c r="F88" s="42"/>
      <c r="G88" s="41"/>
      <c r="H88" s="41"/>
    </row>
  </sheetData>
  <mergeCells count="10">
    <mergeCell ref="A9:G9"/>
    <mergeCell ref="A10:G10"/>
    <mergeCell ref="A49:G49"/>
    <mergeCell ref="A50:G50"/>
    <mergeCell ref="A1:G1"/>
    <mergeCell ref="A2:G2"/>
    <mergeCell ref="A4:G4"/>
    <mergeCell ref="A5:G5"/>
    <mergeCell ref="A6:F6"/>
    <mergeCell ref="A7:F7"/>
  </mergeCells>
  <pageMargins left="0.9055118110236221" right="0.31496062992125984" top="0.15748031496062992" bottom="0.19685039370078741" header="0.31496062992125984" footer="0.31496062992125984"/>
  <pageSetup scale="65" orientation="landscape" verticalDpi="599" copies="2" r:id="rId1"/>
  <rowBreaks count="1" manualBreakCount="1"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opLeftCell="G22" zoomScale="85" zoomScaleNormal="85" workbookViewId="0">
      <selection activeCell="C38" sqref="C38"/>
    </sheetView>
  </sheetViews>
  <sheetFormatPr defaultColWidth="8.88671875" defaultRowHeight="14.4" x14ac:dyDescent="0.3"/>
  <cols>
    <col min="1" max="1" width="34.6640625" style="5" customWidth="1"/>
    <col min="2" max="2" width="14.6640625" style="5" customWidth="1"/>
    <col min="3" max="3" width="12.6640625" style="5" customWidth="1"/>
    <col min="4" max="21" width="14.6640625" style="5" customWidth="1"/>
    <col min="22" max="16384" width="8.88671875" style="5"/>
  </cols>
  <sheetData>
    <row r="1" spans="1:21" s="2" customFormat="1" ht="17.399999999999999" x14ac:dyDescent="0.3">
      <c r="A1" s="1" t="s">
        <v>30</v>
      </c>
      <c r="B1" s="1"/>
      <c r="C1" s="1"/>
      <c r="D1" s="1"/>
      <c r="E1" s="1"/>
      <c r="F1" s="1"/>
      <c r="G1" s="1"/>
      <c r="H1" s="3"/>
      <c r="I1" s="3"/>
      <c r="J1" s="3"/>
      <c r="K1" s="43"/>
      <c r="L1" s="43"/>
      <c r="M1" s="43"/>
    </row>
    <row r="2" spans="1:21" s="2" customFormat="1" ht="17.399999999999999" x14ac:dyDescent="0.3">
      <c r="A2" s="44" t="s">
        <v>31</v>
      </c>
      <c r="B2" s="44"/>
      <c r="C2" s="44"/>
      <c r="D2" s="44"/>
      <c r="E2" s="44"/>
      <c r="F2" s="44"/>
      <c r="G2" s="44"/>
      <c r="H2" s="3"/>
      <c r="I2" s="3"/>
      <c r="J2" s="3"/>
      <c r="K2" s="43"/>
      <c r="L2" s="43"/>
      <c r="M2" s="43"/>
    </row>
    <row r="3" spans="1:21" s="2" customFormat="1" ht="17.39999999999999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3"/>
      <c r="L3" s="43"/>
      <c r="M3" s="43"/>
    </row>
    <row r="4" spans="1:21" x14ac:dyDescent="0.3">
      <c r="A4" s="45" t="s">
        <v>32</v>
      </c>
      <c r="B4" s="45"/>
      <c r="C4" s="45"/>
      <c r="D4" s="45"/>
      <c r="E4" s="45"/>
      <c r="F4" s="45"/>
      <c r="G4" s="45"/>
    </row>
    <row r="5" spans="1:21" x14ac:dyDescent="0.3">
      <c r="A5" s="45" t="s">
        <v>33</v>
      </c>
      <c r="B5" s="45"/>
      <c r="C5" s="45"/>
      <c r="D5" s="45"/>
      <c r="E5" s="45"/>
      <c r="F5" s="45"/>
      <c r="G5" s="45"/>
    </row>
    <row r="6" spans="1:21" x14ac:dyDescent="0.3">
      <c r="A6" s="45" t="s">
        <v>34</v>
      </c>
      <c r="B6" s="45"/>
      <c r="C6" s="45"/>
      <c r="D6" s="45"/>
      <c r="E6" s="45"/>
      <c r="F6" s="45"/>
      <c r="G6" s="45"/>
    </row>
    <row r="7" spans="1:21" ht="15" thickBot="1" x14ac:dyDescent="0.35"/>
    <row r="8" spans="1:21" s="50" customFormat="1" ht="15" thickBot="1" x14ac:dyDescent="0.35">
      <c r="A8" s="46"/>
      <c r="B8" s="46"/>
      <c r="C8" s="46"/>
      <c r="D8" s="47" t="s">
        <v>35</v>
      </c>
      <c r="E8" s="48"/>
      <c r="F8" s="49"/>
      <c r="G8" s="47">
        <v>2016</v>
      </c>
      <c r="H8" s="48"/>
      <c r="I8" s="49"/>
      <c r="J8" s="47">
        <v>2017</v>
      </c>
      <c r="K8" s="48">
        <v>2016</v>
      </c>
      <c r="L8" s="49"/>
      <c r="M8" s="47">
        <v>2018</v>
      </c>
      <c r="N8" s="48"/>
      <c r="O8" s="49"/>
      <c r="P8" s="47">
        <v>2019</v>
      </c>
      <c r="Q8" s="48"/>
      <c r="R8" s="49"/>
      <c r="S8" s="47">
        <v>2020</v>
      </c>
      <c r="T8" s="48"/>
      <c r="U8" s="49"/>
    </row>
    <row r="9" spans="1:21" x14ac:dyDescent="0.3">
      <c r="A9" s="11"/>
      <c r="B9" s="11"/>
      <c r="C9" s="11"/>
      <c r="D9" s="11"/>
      <c r="E9" s="14" t="s">
        <v>36</v>
      </c>
      <c r="F9" s="51" t="s">
        <v>37</v>
      </c>
      <c r="G9" s="11"/>
      <c r="H9" s="14" t="s">
        <v>36</v>
      </c>
      <c r="I9" s="51" t="s">
        <v>37</v>
      </c>
      <c r="J9" s="11"/>
      <c r="K9" s="14" t="s">
        <v>36</v>
      </c>
      <c r="L9" s="51" t="s">
        <v>37</v>
      </c>
      <c r="M9" s="11"/>
      <c r="N9" s="14" t="s">
        <v>36</v>
      </c>
      <c r="O9" s="51" t="s">
        <v>37</v>
      </c>
      <c r="P9" s="11"/>
      <c r="Q9" s="14" t="s">
        <v>36</v>
      </c>
      <c r="R9" s="51" t="s">
        <v>37</v>
      </c>
      <c r="S9" s="11"/>
      <c r="T9" s="14" t="s">
        <v>36</v>
      </c>
      <c r="U9" s="51" t="s">
        <v>37</v>
      </c>
    </row>
    <row r="10" spans="1:21" x14ac:dyDescent="0.3">
      <c r="A10" s="52"/>
      <c r="B10" s="53"/>
      <c r="C10" s="53"/>
      <c r="D10" s="53" t="s">
        <v>38</v>
      </c>
      <c r="E10" s="54">
        <v>0.06</v>
      </c>
      <c r="F10" s="54">
        <v>0.94</v>
      </c>
      <c r="G10" s="53" t="s">
        <v>38</v>
      </c>
      <c r="H10" s="54">
        <v>0.06</v>
      </c>
      <c r="I10" s="54">
        <v>0.94</v>
      </c>
      <c r="J10" s="53" t="s">
        <v>38</v>
      </c>
      <c r="K10" s="54">
        <v>0.06</v>
      </c>
      <c r="L10" s="54">
        <v>0.94</v>
      </c>
      <c r="M10" s="53" t="s">
        <v>38</v>
      </c>
      <c r="N10" s="54">
        <v>0.06</v>
      </c>
      <c r="O10" s="54">
        <v>0.94</v>
      </c>
      <c r="P10" s="53" t="s">
        <v>38</v>
      </c>
      <c r="Q10" s="54">
        <v>0.06</v>
      </c>
      <c r="R10" s="54">
        <v>0.94</v>
      </c>
      <c r="S10" s="53" t="s">
        <v>38</v>
      </c>
      <c r="T10" s="54">
        <v>0.06</v>
      </c>
      <c r="U10" s="54">
        <v>0.94</v>
      </c>
    </row>
    <row r="11" spans="1:21" x14ac:dyDescent="0.3">
      <c r="A11" s="14" t="s">
        <v>39</v>
      </c>
      <c r="B11" s="55"/>
      <c r="C11" s="11"/>
      <c r="D11" s="56">
        <f>D75</f>
        <v>87000</v>
      </c>
      <c r="E11" s="18">
        <f>D11*E10</f>
        <v>5220</v>
      </c>
      <c r="F11" s="57">
        <f>D11*F10</f>
        <v>81780</v>
      </c>
      <c r="G11" s="56">
        <f>E75</f>
        <v>255000</v>
      </c>
      <c r="H11" s="18">
        <f>G11*H10</f>
        <v>15300</v>
      </c>
      <c r="I11" s="57">
        <f>G11*I10</f>
        <v>239700</v>
      </c>
      <c r="J11" s="58">
        <f>F75</f>
        <v>411000</v>
      </c>
      <c r="K11" s="18">
        <f>J11*K10</f>
        <v>24660</v>
      </c>
      <c r="L11" s="57">
        <f>J11*L10</f>
        <v>386340</v>
      </c>
      <c r="M11" s="58">
        <f>G75</f>
        <v>555000</v>
      </c>
      <c r="N11" s="18">
        <f>M11*N10</f>
        <v>33300</v>
      </c>
      <c r="O11" s="57">
        <f>M11*O10</f>
        <v>521699.99999999994</v>
      </c>
      <c r="P11" s="58">
        <f>H75</f>
        <v>687000</v>
      </c>
      <c r="Q11" s="18">
        <f>P11*Q10</f>
        <v>41220</v>
      </c>
      <c r="R11" s="57">
        <f>P11*R10</f>
        <v>645780</v>
      </c>
      <c r="S11" s="58">
        <f>I75</f>
        <v>720000</v>
      </c>
      <c r="T11" s="18">
        <f>S11*T10</f>
        <v>43200</v>
      </c>
      <c r="U11" s="57">
        <f>S11*U10</f>
        <v>676800</v>
      </c>
    </row>
    <row r="12" spans="1:21" x14ac:dyDescent="0.3">
      <c r="A12" s="11" t="s">
        <v>40</v>
      </c>
      <c r="B12" s="59"/>
      <c r="C12" s="11"/>
      <c r="D12" s="60">
        <f>'App.2-FA Proposed REG Invest.'!C47</f>
        <v>187500</v>
      </c>
      <c r="E12" s="61">
        <f>D12</f>
        <v>187500</v>
      </c>
      <c r="F12" s="62"/>
      <c r="G12" s="60">
        <f>'App.2-FA Proposed REG Invest.'!D47</f>
        <v>198500</v>
      </c>
      <c r="H12" s="61">
        <f>G12</f>
        <v>198500</v>
      </c>
      <c r="I12" s="62"/>
      <c r="J12" s="60">
        <f>'App.2-FA Proposed REG Invest.'!E47</f>
        <v>192000</v>
      </c>
      <c r="K12" s="61">
        <f>J12</f>
        <v>192000</v>
      </c>
      <c r="L12" s="62"/>
      <c r="M12" s="60">
        <f>'App.2-FA Proposed REG Invest.'!F47</f>
        <v>198000</v>
      </c>
      <c r="N12" s="61">
        <f>M12</f>
        <v>198000</v>
      </c>
      <c r="O12" s="62"/>
      <c r="P12" s="60">
        <f>'App.2-FA Proposed REG Invest.'!G47</f>
        <v>204000</v>
      </c>
      <c r="Q12" s="61">
        <f>P12</f>
        <v>204000</v>
      </c>
      <c r="R12" s="62"/>
      <c r="S12" s="60">
        <f>'App.2-FA Proposed REG Invest.'!H47</f>
        <v>0</v>
      </c>
      <c r="T12" s="61">
        <f>S12</f>
        <v>0</v>
      </c>
      <c r="U12" s="62"/>
    </row>
    <row r="13" spans="1:21" x14ac:dyDescent="0.3">
      <c r="A13" s="11" t="s">
        <v>41</v>
      </c>
      <c r="B13" s="59"/>
      <c r="C13" s="11"/>
      <c r="D13" s="60">
        <f>'App.2-FA Proposed REG Invest.'!C46</f>
        <v>9000</v>
      </c>
      <c r="E13" s="61">
        <f>D13*E10</f>
        <v>540</v>
      </c>
      <c r="F13" s="61">
        <f>D13*F10</f>
        <v>8460</v>
      </c>
      <c r="G13" s="60">
        <f>'App.2-FA Proposed REG Invest.'!D46</f>
        <v>9000</v>
      </c>
      <c r="H13" s="61">
        <f>G13*H10</f>
        <v>540</v>
      </c>
      <c r="I13" s="61">
        <f>G13*I10</f>
        <v>8460</v>
      </c>
      <c r="J13" s="60">
        <f>'App.2-FA Proposed REG Invest.'!E46</f>
        <v>9000</v>
      </c>
      <c r="K13" s="61">
        <f>J13*K10</f>
        <v>540</v>
      </c>
      <c r="L13" s="61">
        <f>J13*L10</f>
        <v>8460</v>
      </c>
      <c r="M13" s="60">
        <f>'App.2-FA Proposed REG Invest.'!F46</f>
        <v>9000</v>
      </c>
      <c r="N13" s="61">
        <f>M13*N10</f>
        <v>540</v>
      </c>
      <c r="O13" s="61">
        <f>M13*O10</f>
        <v>8460</v>
      </c>
      <c r="P13" s="60">
        <f>'App.2-FA Proposed REG Invest.'!G46</f>
        <v>9000</v>
      </c>
      <c r="Q13" s="61">
        <f>P13*Q10</f>
        <v>540</v>
      </c>
      <c r="R13" s="61">
        <f>P13*R10</f>
        <v>8460</v>
      </c>
      <c r="S13" s="60">
        <f>'App.2-FA Proposed REG Invest.'!H46</f>
        <v>0</v>
      </c>
      <c r="T13" s="61">
        <f>S13*T10</f>
        <v>0</v>
      </c>
      <c r="U13" s="61">
        <f>S13*U10</f>
        <v>0</v>
      </c>
    </row>
    <row r="14" spans="1:21" x14ac:dyDescent="0.3">
      <c r="A14" s="11" t="s">
        <v>42</v>
      </c>
      <c r="B14" s="63">
        <v>0.13</v>
      </c>
      <c r="C14" s="64"/>
      <c r="D14" s="65"/>
      <c r="E14" s="66">
        <f>(E12+E13)*$B$14</f>
        <v>24445.200000000001</v>
      </c>
      <c r="F14" s="67">
        <f>F13*$B$14</f>
        <v>1099.8</v>
      </c>
      <c r="G14" s="65"/>
      <c r="H14" s="66">
        <f>(H12+H13)*$B$14</f>
        <v>25875.200000000001</v>
      </c>
      <c r="I14" s="67">
        <f>I13*$B$14</f>
        <v>1099.8</v>
      </c>
      <c r="J14" s="65"/>
      <c r="K14" s="66">
        <f>(K12+K13)*$B$14</f>
        <v>25030.2</v>
      </c>
      <c r="L14" s="67">
        <f>L13*$B$14</f>
        <v>1099.8</v>
      </c>
      <c r="M14" s="65"/>
      <c r="N14" s="66">
        <f>(N12+N13)*$B$14</f>
        <v>25810.2</v>
      </c>
      <c r="O14" s="67">
        <f>O13*$B$14</f>
        <v>1099.8</v>
      </c>
      <c r="P14" s="65"/>
      <c r="Q14" s="66">
        <f>(Q12+Q13)*$B$14</f>
        <v>26590.2</v>
      </c>
      <c r="R14" s="67">
        <f>R13*$B$14</f>
        <v>1099.8</v>
      </c>
      <c r="S14" s="65"/>
      <c r="T14" s="66">
        <f>(T12+T13)*$B$14</f>
        <v>0</v>
      </c>
      <c r="U14" s="67">
        <f>U13*$B$14</f>
        <v>0</v>
      </c>
    </row>
    <row r="15" spans="1:21" x14ac:dyDescent="0.3">
      <c r="A15" s="14" t="s">
        <v>43</v>
      </c>
      <c r="B15" s="68"/>
      <c r="C15" s="64"/>
      <c r="D15" s="11"/>
      <c r="E15" s="69">
        <f>SUM(E11+E14)</f>
        <v>29665.200000000001</v>
      </c>
      <c r="F15" s="69">
        <f>SUM(F11+F14)</f>
        <v>82879.8</v>
      </c>
      <c r="G15" s="11"/>
      <c r="H15" s="69">
        <f>SUM(H11+H14)</f>
        <v>41175.199999999997</v>
      </c>
      <c r="I15" s="69">
        <f>SUM(I11+I14)</f>
        <v>240799.8</v>
      </c>
      <c r="J15" s="11"/>
      <c r="K15" s="69">
        <f>SUM(K11+K14)</f>
        <v>49690.2</v>
      </c>
      <c r="L15" s="69">
        <f>SUM(L11+L14)</f>
        <v>387439.8</v>
      </c>
      <c r="M15" s="11"/>
      <c r="N15" s="69">
        <f>SUM(N11+N14)</f>
        <v>59110.2</v>
      </c>
      <c r="O15" s="69">
        <f>SUM(O11+O14)</f>
        <v>522799.79999999993</v>
      </c>
      <c r="P15" s="11"/>
      <c r="Q15" s="69">
        <f>SUM(Q11+Q14)</f>
        <v>67810.2</v>
      </c>
      <c r="R15" s="69">
        <f>SUM(R11+R14)</f>
        <v>646879.80000000005</v>
      </c>
      <c r="S15" s="11"/>
      <c r="T15" s="69">
        <f>SUM(T11+T14)</f>
        <v>43200</v>
      </c>
      <c r="U15" s="69">
        <f>SUM(U11+U14)</f>
        <v>676800</v>
      </c>
    </row>
    <row r="16" spans="1:21" x14ac:dyDescent="0.3">
      <c r="A16" s="11"/>
      <c r="B16" s="11"/>
      <c r="C16" s="11"/>
      <c r="D16" s="11">
        <f>+D11/25/2</f>
        <v>1740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 t="s">
        <v>44</v>
      </c>
      <c r="B18" s="63">
        <v>0.04</v>
      </c>
      <c r="C18" s="64"/>
      <c r="D18" s="55"/>
      <c r="E18" s="69">
        <f>E15*$B$18</f>
        <v>1186.6079999999999</v>
      </c>
      <c r="F18" s="69">
        <f>F15*$B$18</f>
        <v>3315.192</v>
      </c>
      <c r="G18" s="55"/>
      <c r="H18" s="69">
        <f>H15*$B$18</f>
        <v>1647.0079999999998</v>
      </c>
      <c r="I18" s="69">
        <f>I15*$B$18</f>
        <v>9631.9920000000002</v>
      </c>
      <c r="J18" s="55"/>
      <c r="K18" s="69">
        <f>K15*$B$18</f>
        <v>1987.6079999999999</v>
      </c>
      <c r="L18" s="69">
        <f>L15*$B$18</f>
        <v>15497.592000000001</v>
      </c>
      <c r="M18" s="55"/>
      <c r="N18" s="69">
        <f>N15*$B$18</f>
        <v>2364.4079999999999</v>
      </c>
      <c r="O18" s="69">
        <f>O15*$B$18</f>
        <v>20911.991999999998</v>
      </c>
      <c r="P18" s="55"/>
      <c r="Q18" s="69">
        <f>Q15*$B$18</f>
        <v>2712.4079999999999</v>
      </c>
      <c r="R18" s="69">
        <f>R15*$B$18</f>
        <v>25875.192000000003</v>
      </c>
      <c r="S18" s="55"/>
      <c r="T18" s="69">
        <f>T15*$B$18</f>
        <v>1728</v>
      </c>
      <c r="U18" s="69">
        <f>U15*$B$18</f>
        <v>27072</v>
      </c>
    </row>
    <row r="19" spans="1:21" x14ac:dyDescent="0.3">
      <c r="A19" s="11" t="s">
        <v>45</v>
      </c>
      <c r="B19" s="63">
        <v>0.56000000000000005</v>
      </c>
      <c r="C19" s="64"/>
      <c r="D19" s="70"/>
      <c r="E19" s="69">
        <f>E15*$B$19</f>
        <v>16612.512000000002</v>
      </c>
      <c r="F19" s="69">
        <f>F15*$B$19</f>
        <v>46412.688000000009</v>
      </c>
      <c r="G19" s="70"/>
      <c r="H19" s="69">
        <f>H15*$B$19</f>
        <v>23058.112000000001</v>
      </c>
      <c r="I19" s="69">
        <f>I15*$B$19</f>
        <v>134847.88800000001</v>
      </c>
      <c r="J19" s="70"/>
      <c r="K19" s="69">
        <f>K15*$B$19</f>
        <v>27826.512000000002</v>
      </c>
      <c r="L19" s="69">
        <f>L15*$B$19</f>
        <v>216966.288</v>
      </c>
      <c r="M19" s="70"/>
      <c r="N19" s="69">
        <f>N15*$B$19</f>
        <v>33101.712</v>
      </c>
      <c r="O19" s="69">
        <f>O15*$B$19</f>
        <v>292767.88799999998</v>
      </c>
      <c r="P19" s="70"/>
      <c r="Q19" s="69">
        <f>Q15*$B$19</f>
        <v>37973.712</v>
      </c>
      <c r="R19" s="69">
        <f>R15*$B$19</f>
        <v>362252.68800000008</v>
      </c>
      <c r="S19" s="70"/>
      <c r="T19" s="69">
        <f>T15*$B$19</f>
        <v>24192.000000000004</v>
      </c>
      <c r="U19" s="69">
        <f>U15*$B$19</f>
        <v>379008.00000000006</v>
      </c>
    </row>
    <row r="20" spans="1:21" x14ac:dyDescent="0.3">
      <c r="A20" s="11" t="s">
        <v>46</v>
      </c>
      <c r="B20" s="63">
        <v>0.4</v>
      </c>
      <c r="C20" s="64"/>
      <c r="D20" s="71"/>
      <c r="E20" s="69">
        <f>E15*$B$20</f>
        <v>11866.080000000002</v>
      </c>
      <c r="F20" s="69">
        <f>F15*$B$20</f>
        <v>33151.920000000006</v>
      </c>
      <c r="G20" s="71"/>
      <c r="H20" s="69">
        <f>H15*$B$20</f>
        <v>16470.079999999998</v>
      </c>
      <c r="I20" s="69">
        <f>I15*$B$20</f>
        <v>96319.92</v>
      </c>
      <c r="J20" s="71"/>
      <c r="K20" s="69">
        <f>K15*$B$20</f>
        <v>19876.080000000002</v>
      </c>
      <c r="L20" s="69">
        <f>L15*$B$20</f>
        <v>154975.92000000001</v>
      </c>
      <c r="M20" s="71"/>
      <c r="N20" s="69">
        <f>N15*$B$20</f>
        <v>23644.080000000002</v>
      </c>
      <c r="O20" s="69">
        <f>O15*$B$20</f>
        <v>209119.91999999998</v>
      </c>
      <c r="P20" s="71"/>
      <c r="Q20" s="69">
        <f>Q15*$B$20</f>
        <v>27124.080000000002</v>
      </c>
      <c r="R20" s="69">
        <f>R15*$B$20</f>
        <v>258751.92000000004</v>
      </c>
      <c r="S20" s="71"/>
      <c r="T20" s="69">
        <f>T15*$B$20</f>
        <v>17280</v>
      </c>
      <c r="U20" s="69">
        <f>U15*$B$20</f>
        <v>270720</v>
      </c>
    </row>
    <row r="21" spans="1:21" x14ac:dyDescent="0.3">
      <c r="A21" s="11"/>
      <c r="B21" s="11"/>
      <c r="C21" s="72"/>
      <c r="D21" s="11"/>
      <c r="E21" s="73"/>
      <c r="F21" s="11"/>
      <c r="G21" s="11"/>
      <c r="H21" s="73"/>
      <c r="I21" s="11"/>
      <c r="J21" s="11"/>
      <c r="K21" s="73"/>
      <c r="L21" s="11"/>
      <c r="M21" s="11"/>
      <c r="N21" s="73"/>
      <c r="O21" s="11"/>
      <c r="P21" s="11"/>
      <c r="Q21" s="73"/>
      <c r="R21" s="11"/>
      <c r="S21" s="11"/>
      <c r="T21" s="73"/>
      <c r="U21" s="11"/>
    </row>
    <row r="22" spans="1:21" x14ac:dyDescent="0.3">
      <c r="A22" s="11" t="s">
        <v>47</v>
      </c>
      <c r="B22" s="74">
        <v>2.1600000000000001E-2</v>
      </c>
      <c r="C22" s="75"/>
      <c r="D22" s="76"/>
      <c r="E22" s="69">
        <f>E18*$B22</f>
        <v>25.630732800000001</v>
      </c>
      <c r="F22" s="69">
        <f>F18*$B22</f>
        <v>71.608147200000005</v>
      </c>
      <c r="G22" s="76"/>
      <c r="H22" s="69">
        <f>H18*$B22</f>
        <v>35.575372799999997</v>
      </c>
      <c r="I22" s="69">
        <f>I18*$B22</f>
        <v>208.05102720000002</v>
      </c>
      <c r="J22" s="76"/>
      <c r="K22" s="69">
        <f>K18*$B22</f>
        <v>42.932332800000005</v>
      </c>
      <c r="L22" s="69">
        <f>L18*$B22</f>
        <v>334.74798720000001</v>
      </c>
      <c r="M22" s="76"/>
      <c r="N22" s="69">
        <f>N18*$B22</f>
        <v>51.071212799999998</v>
      </c>
      <c r="O22" s="69">
        <f>O18*$B22</f>
        <v>451.69902719999999</v>
      </c>
      <c r="P22" s="76"/>
      <c r="Q22" s="69">
        <f>Q18*$B22</f>
        <v>58.588012800000001</v>
      </c>
      <c r="R22" s="69">
        <f>R18*$B22</f>
        <v>558.90414720000012</v>
      </c>
      <c r="S22" s="76"/>
      <c r="T22" s="69">
        <f>T18*$B22</f>
        <v>37.324800000000003</v>
      </c>
      <c r="U22" s="69">
        <f>U18*$B22</f>
        <v>584.75520000000006</v>
      </c>
    </row>
    <row r="23" spans="1:21" x14ac:dyDescent="0.3">
      <c r="A23" s="11" t="s">
        <v>48</v>
      </c>
      <c r="B23" s="74">
        <v>6.0728710462287103E-2</v>
      </c>
      <c r="C23" s="75"/>
      <c r="D23" s="76"/>
      <c r="E23" s="69">
        <f t="shared" ref="E23:F24" si="0">E19*$B23</f>
        <v>1008.8564312992702</v>
      </c>
      <c r="F23" s="69">
        <f t="shared" si="0"/>
        <v>2818.5826913284677</v>
      </c>
      <c r="G23" s="76"/>
      <c r="H23" s="69">
        <f t="shared" ref="H23:I24" si="1">H19*$B23</f>
        <v>1400.2894074549879</v>
      </c>
      <c r="I23" s="69">
        <f t="shared" si="1"/>
        <v>8189.1383468029198</v>
      </c>
      <c r="J23" s="76"/>
      <c r="K23" s="69">
        <f t="shared" ref="K23:L24" si="2">K19*$B23</f>
        <v>1689.8681904233576</v>
      </c>
      <c r="L23" s="69">
        <f t="shared" si="2"/>
        <v>13176.082884029196</v>
      </c>
      <c r="M23" s="76"/>
      <c r="N23" s="69">
        <f t="shared" ref="N23:O24" si="3">N19*$B23</f>
        <v>2010.2242838540144</v>
      </c>
      <c r="O23" s="69">
        <f t="shared" si="3"/>
        <v>17779.416303007296</v>
      </c>
      <c r="P23" s="76"/>
      <c r="Q23" s="69">
        <f t="shared" ref="Q23:R24" si="4">Q19*$B23</f>
        <v>2306.0945612262772</v>
      </c>
      <c r="R23" s="69">
        <f t="shared" si="4"/>
        <v>21999.138603737232</v>
      </c>
      <c r="S23" s="76"/>
      <c r="T23" s="69">
        <f t="shared" ref="T23:U24" si="5">T19*$B23</f>
        <v>1469.1489635036498</v>
      </c>
      <c r="U23" s="69">
        <f t="shared" si="5"/>
        <v>23016.667094890512</v>
      </c>
    </row>
    <row r="24" spans="1:21" x14ac:dyDescent="0.3">
      <c r="A24" s="11" t="s">
        <v>49</v>
      </c>
      <c r="B24" s="74">
        <v>9.2999999999999999E-2</v>
      </c>
      <c r="C24" s="75"/>
      <c r="D24" s="76"/>
      <c r="E24" s="69">
        <f t="shared" si="0"/>
        <v>1103.5454400000001</v>
      </c>
      <c r="F24" s="69">
        <f t="shared" si="0"/>
        <v>3083.1285600000006</v>
      </c>
      <c r="G24" s="76"/>
      <c r="H24" s="69">
        <f t="shared" si="1"/>
        <v>1531.7174399999999</v>
      </c>
      <c r="I24" s="69">
        <f t="shared" si="1"/>
        <v>8957.752559999999</v>
      </c>
      <c r="J24" s="76"/>
      <c r="K24" s="69">
        <f t="shared" si="2"/>
        <v>1848.4754400000002</v>
      </c>
      <c r="L24" s="69">
        <f t="shared" si="2"/>
        <v>14412.760560000001</v>
      </c>
      <c r="M24" s="76"/>
      <c r="N24" s="69">
        <f t="shared" si="3"/>
        <v>2198.8994400000001</v>
      </c>
      <c r="O24" s="69">
        <f t="shared" si="3"/>
        <v>19448.152559999999</v>
      </c>
      <c r="P24" s="76"/>
      <c r="Q24" s="69">
        <f t="shared" si="4"/>
        <v>2522.53944</v>
      </c>
      <c r="R24" s="69">
        <f t="shared" si="4"/>
        <v>24063.928560000004</v>
      </c>
      <c r="S24" s="76"/>
      <c r="T24" s="69">
        <f t="shared" si="5"/>
        <v>1607.04</v>
      </c>
      <c r="U24" s="69">
        <f t="shared" si="5"/>
        <v>25176.959999999999</v>
      </c>
    </row>
    <row r="25" spans="1:21" x14ac:dyDescent="0.3">
      <c r="A25" s="77" t="s">
        <v>50</v>
      </c>
      <c r="B25" s="11"/>
      <c r="C25" s="64"/>
      <c r="D25" s="11"/>
      <c r="E25" s="78">
        <f>SUM(E22:E24)</f>
        <v>2138.0326040992704</v>
      </c>
      <c r="F25" s="78">
        <f>SUM(F22:F24)</f>
        <v>5973.3193985284688</v>
      </c>
      <c r="G25" s="11"/>
      <c r="H25" s="78">
        <f>SUM(H22:H24)</f>
        <v>2967.582220254988</v>
      </c>
      <c r="I25" s="78">
        <f>SUM(I22:I24)</f>
        <v>17354.94193400292</v>
      </c>
      <c r="J25" s="11"/>
      <c r="K25" s="78">
        <f>SUM(K22:K24)</f>
        <v>3581.2759632233578</v>
      </c>
      <c r="L25" s="78">
        <f>SUM(L22:L24)</f>
        <v>27923.591431229197</v>
      </c>
      <c r="M25" s="11"/>
      <c r="N25" s="78">
        <f>SUM(N22:N24)</f>
        <v>4260.1949366540139</v>
      </c>
      <c r="O25" s="78">
        <f>SUM(O22:O24)</f>
        <v>37679.267890207295</v>
      </c>
      <c r="P25" s="11"/>
      <c r="Q25" s="78">
        <f>SUM(Q22:Q24)</f>
        <v>4887.2220140262771</v>
      </c>
      <c r="R25" s="78">
        <f>SUM(R22:R24)</f>
        <v>46621.971310937239</v>
      </c>
      <c r="S25" s="11"/>
      <c r="T25" s="78">
        <f>SUM(T22:T24)</f>
        <v>3113.5137635036499</v>
      </c>
      <c r="U25" s="78">
        <f>SUM(U22:U24)</f>
        <v>48778.382294890514</v>
      </c>
    </row>
    <row r="26" spans="1:21" x14ac:dyDescent="0.3">
      <c r="A26" s="11"/>
      <c r="B26" s="11"/>
      <c r="C26" s="7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3">
      <c r="A27" s="11" t="s">
        <v>51</v>
      </c>
      <c r="B27" s="11"/>
      <c r="C27" s="80"/>
      <c r="D27" s="11"/>
      <c r="E27" s="81">
        <f>E12+E13</f>
        <v>188040</v>
      </c>
      <c r="F27" s="69">
        <f>F13</f>
        <v>8460</v>
      </c>
      <c r="G27" s="11"/>
      <c r="H27" s="81">
        <f>H12+H13</f>
        <v>199040</v>
      </c>
      <c r="I27" s="69">
        <f>I13</f>
        <v>8460</v>
      </c>
      <c r="J27" s="11"/>
      <c r="K27" s="81">
        <f>K12+K13</f>
        <v>192540</v>
      </c>
      <c r="L27" s="69">
        <f>L13</f>
        <v>8460</v>
      </c>
      <c r="M27" s="68"/>
      <c r="N27" s="81">
        <f>N12+N13</f>
        <v>198540</v>
      </c>
      <c r="O27" s="69">
        <f>O13</f>
        <v>8460</v>
      </c>
      <c r="P27" s="11"/>
      <c r="Q27" s="81">
        <f>Q12+Q13</f>
        <v>204540</v>
      </c>
      <c r="R27" s="69">
        <f>R13</f>
        <v>8460</v>
      </c>
      <c r="S27" s="11"/>
      <c r="T27" s="81">
        <f>T12+T13</f>
        <v>0</v>
      </c>
      <c r="U27" s="69">
        <f>U13</f>
        <v>0</v>
      </c>
    </row>
    <row r="28" spans="1:21" x14ac:dyDescent="0.3">
      <c r="A28" s="11" t="s">
        <v>52</v>
      </c>
      <c r="B28" s="82"/>
      <c r="C28" s="64"/>
      <c r="D28" s="18">
        <f>D70</f>
        <v>6000</v>
      </c>
      <c r="E28" s="69">
        <f>D28*E$10</f>
        <v>360</v>
      </c>
      <c r="F28" s="69">
        <f>D28*F$10</f>
        <v>5640</v>
      </c>
      <c r="G28" s="83">
        <f>E69+E70</f>
        <v>18000</v>
      </c>
      <c r="H28" s="69">
        <f>G28*H$10</f>
        <v>1080</v>
      </c>
      <c r="I28" s="69">
        <f>G28*I$10</f>
        <v>16920</v>
      </c>
      <c r="J28" s="83">
        <f>F69+F70</f>
        <v>30000</v>
      </c>
      <c r="K28" s="69">
        <f>J28*K$10</f>
        <v>1800</v>
      </c>
      <c r="L28" s="69">
        <f>J28*L$10</f>
        <v>28200</v>
      </c>
      <c r="M28" s="83">
        <f>G69+G70</f>
        <v>42000</v>
      </c>
      <c r="N28" s="69">
        <f>M28*N$10</f>
        <v>2520</v>
      </c>
      <c r="O28" s="69">
        <f>M28*O$10</f>
        <v>39480</v>
      </c>
      <c r="P28" s="83">
        <f>H69+H70</f>
        <v>54000</v>
      </c>
      <c r="Q28" s="69">
        <f>P28*Q$10</f>
        <v>3240</v>
      </c>
      <c r="R28" s="69">
        <f>P28*R$10</f>
        <v>50760</v>
      </c>
      <c r="S28" s="83">
        <f>I69+I70</f>
        <v>60000</v>
      </c>
      <c r="T28" s="69">
        <f>S28*T$10</f>
        <v>3600</v>
      </c>
      <c r="U28" s="69">
        <f>S28*U$10</f>
        <v>56400</v>
      </c>
    </row>
    <row r="29" spans="1:21" x14ac:dyDescent="0.3">
      <c r="A29" s="11" t="s">
        <v>53</v>
      </c>
      <c r="B29" s="82"/>
      <c r="C29" s="84"/>
      <c r="D29" s="11"/>
      <c r="E29" s="18">
        <f>E55</f>
        <v>371.91774367346949</v>
      </c>
      <c r="F29" s="18">
        <f>F55</f>
        <v>704.91029714285753</v>
      </c>
      <c r="G29" s="82"/>
      <c r="H29" s="18">
        <f>H55</f>
        <v>486.83472326530614</v>
      </c>
      <c r="I29" s="18">
        <f>I55</f>
        <v>2204.7973175510219</v>
      </c>
      <c r="J29" s="82"/>
      <c r="K29" s="18">
        <f>K55</f>
        <v>585.50601306122451</v>
      </c>
      <c r="L29" s="18">
        <f>L55</f>
        <v>3928.2032930612258</v>
      </c>
      <c r="M29" s="82"/>
      <c r="N29" s="18">
        <f>N55</f>
        <v>718.32544946938799</v>
      </c>
      <c r="O29" s="18">
        <f>O55</f>
        <v>5845.143497469393</v>
      </c>
      <c r="P29" s="82"/>
      <c r="Q29" s="18">
        <f>Q55</f>
        <v>861.73732933224528</v>
      </c>
      <c r="R29" s="18">
        <f>R55</f>
        <v>7928.0319826677587</v>
      </c>
      <c r="S29" s="82"/>
      <c r="T29" s="18">
        <f>T55</f>
        <v>602.97315186729816</v>
      </c>
      <c r="U29" s="18">
        <f>U55</f>
        <v>9446.5793792543336</v>
      </c>
    </row>
    <row r="30" spans="1:21" x14ac:dyDescent="0.3">
      <c r="A30" s="11"/>
      <c r="B30" s="11"/>
      <c r="C30" s="79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5" thickBot="1" x14ac:dyDescent="0.35">
      <c r="A31" s="14" t="s">
        <v>54</v>
      </c>
      <c r="B31" s="11"/>
      <c r="C31" s="64"/>
      <c r="D31" s="11"/>
      <c r="E31" s="85">
        <f>SUM(E25:E29)</f>
        <v>190909.95034777274</v>
      </c>
      <c r="F31" s="85">
        <f>SUM(F25:F29)</f>
        <v>20778.229695671325</v>
      </c>
      <c r="G31" s="11"/>
      <c r="H31" s="85">
        <f>SUM(H25:H29)</f>
        <v>203574.41694352031</v>
      </c>
      <c r="I31" s="85">
        <f>SUM(I25:I29)</f>
        <v>44939.73925155394</v>
      </c>
      <c r="J31" s="11"/>
      <c r="K31" s="85">
        <f>SUM(K25:K29)</f>
        <v>198506.78197628458</v>
      </c>
      <c r="L31" s="85">
        <f>SUM(L25:L29)</f>
        <v>68511.794724290434</v>
      </c>
      <c r="M31" s="11"/>
      <c r="N31" s="85">
        <f>SUM(N25:N29)</f>
        <v>206038.52038612339</v>
      </c>
      <c r="O31" s="85">
        <f>SUM(O25:O29)</f>
        <v>91464.411387676693</v>
      </c>
      <c r="P31" s="11"/>
      <c r="Q31" s="85">
        <f>SUM(Q25:Q29)</f>
        <v>213528.95934335853</v>
      </c>
      <c r="R31" s="85">
        <f>SUM(R25:R29)</f>
        <v>113770.003293605</v>
      </c>
      <c r="S31" s="11"/>
      <c r="T31" s="85">
        <f>SUM(T25:T29)</f>
        <v>7316.4869153709478</v>
      </c>
      <c r="U31" s="85">
        <f>SUM(U25:U29)</f>
        <v>114624.96167414484</v>
      </c>
    </row>
    <row r="32" spans="1:21" x14ac:dyDescent="0.3">
      <c r="A32" s="11"/>
      <c r="B32" s="86"/>
      <c r="C32" s="64"/>
      <c r="D32" s="11"/>
      <c r="E32" s="64"/>
      <c r="F32" s="64"/>
      <c r="G32" s="11"/>
      <c r="H32" s="64"/>
      <c r="I32" s="64"/>
      <c r="J32" s="11"/>
      <c r="K32" s="64"/>
      <c r="L32" s="64"/>
      <c r="M32" s="11"/>
      <c r="N32" s="64"/>
      <c r="O32" s="64"/>
      <c r="P32" s="11"/>
      <c r="Q32" s="64"/>
      <c r="R32" s="64"/>
      <c r="S32" s="11"/>
      <c r="T32" s="64"/>
      <c r="U32" s="64"/>
    </row>
    <row r="33" spans="1:22" x14ac:dyDescent="0.3">
      <c r="A33" s="11"/>
      <c r="B33" s="87"/>
      <c r="C33" s="69"/>
      <c r="D33" s="11"/>
      <c r="E33" s="69"/>
      <c r="F33" s="30"/>
      <c r="G33" s="69"/>
      <c r="H33" s="11"/>
      <c r="I33" s="69"/>
      <c r="J33" s="69"/>
      <c r="K33" s="11"/>
      <c r="L33" s="69"/>
      <c r="M33" s="69"/>
      <c r="N33" s="11"/>
      <c r="O33" s="69"/>
      <c r="P33" s="69"/>
      <c r="Q33" s="11"/>
      <c r="R33" s="69"/>
      <c r="S33" s="69"/>
      <c r="T33" s="11"/>
      <c r="U33" s="69"/>
    </row>
    <row r="34" spans="1:22" x14ac:dyDescent="0.3">
      <c r="A34" s="11" t="s">
        <v>55</v>
      </c>
      <c r="B34" s="87"/>
      <c r="C34" s="69"/>
      <c r="D34" s="11"/>
      <c r="E34" s="69"/>
      <c r="F34" s="88">
        <f>F31</f>
        <v>20778.229695671325</v>
      </c>
      <c r="G34" s="69"/>
      <c r="H34" s="11"/>
      <c r="I34" s="88">
        <f>I31</f>
        <v>44939.73925155394</v>
      </c>
      <c r="J34" s="69"/>
      <c r="K34" s="11"/>
      <c r="L34" s="88">
        <f>L31</f>
        <v>68511.794724290434</v>
      </c>
      <c r="M34" s="69"/>
      <c r="N34" s="11"/>
      <c r="O34" s="88">
        <f>O31</f>
        <v>91464.411387676693</v>
      </c>
      <c r="P34" s="69"/>
      <c r="Q34" s="11"/>
      <c r="R34" s="88">
        <f>R31</f>
        <v>113770.003293605</v>
      </c>
      <c r="S34" s="69"/>
      <c r="T34" s="11"/>
      <c r="U34" s="88">
        <f>U31</f>
        <v>114624.96167414484</v>
      </c>
    </row>
    <row r="35" spans="1:22" x14ac:dyDescent="0.3">
      <c r="A35" s="11"/>
      <c r="B35" s="89"/>
      <c r="C35" s="11"/>
      <c r="D35" s="11"/>
      <c r="E35" s="90"/>
      <c r="F35" s="30"/>
      <c r="G35" s="11"/>
      <c r="H35" s="91"/>
      <c r="I35" s="30"/>
      <c r="J35" s="11"/>
      <c r="K35" s="91"/>
      <c r="L35" s="30"/>
      <c r="M35" s="11"/>
      <c r="N35" s="91"/>
      <c r="O35" s="30"/>
      <c r="P35" s="11"/>
      <c r="Q35" s="91"/>
      <c r="R35" s="30"/>
      <c r="S35" s="11"/>
      <c r="T35" s="91"/>
      <c r="U35" s="30"/>
    </row>
    <row r="36" spans="1:22" x14ac:dyDescent="0.3">
      <c r="A36" s="68" t="s">
        <v>56</v>
      </c>
      <c r="B36" s="11"/>
      <c r="C36" s="18"/>
      <c r="D36" s="18"/>
      <c r="E36" s="18"/>
      <c r="F36" s="88">
        <f>F34/12</f>
        <v>1731.5191413059438</v>
      </c>
      <c r="G36" s="18"/>
      <c r="H36" s="11"/>
      <c r="I36" s="88">
        <f>I34/12</f>
        <v>3744.9782709628284</v>
      </c>
      <c r="J36" s="18"/>
      <c r="K36" s="11"/>
      <c r="L36" s="88">
        <f>L34/12</f>
        <v>5709.3162270242028</v>
      </c>
      <c r="M36" s="18"/>
      <c r="N36" s="11"/>
      <c r="O36" s="88">
        <f>O34/12</f>
        <v>7622.0342823063911</v>
      </c>
      <c r="P36" s="18"/>
      <c r="Q36" s="11"/>
      <c r="R36" s="88">
        <f>R34/12</f>
        <v>9480.8336078004158</v>
      </c>
      <c r="S36" s="18"/>
      <c r="T36" s="11"/>
      <c r="U36" s="88">
        <f>U34/12</f>
        <v>9552.0801395120707</v>
      </c>
    </row>
    <row r="37" spans="1:22" x14ac:dyDescent="0.3">
      <c r="A37" s="68"/>
      <c r="B37" s="11"/>
      <c r="C37" s="18"/>
      <c r="D37" s="18"/>
      <c r="E37" s="18"/>
      <c r="F37" s="92"/>
      <c r="G37" s="18"/>
      <c r="H37" s="11"/>
      <c r="I37" s="18"/>
      <c r="J37" s="18"/>
      <c r="K37" s="11"/>
      <c r="L37" s="11"/>
      <c r="M37" s="18"/>
      <c r="N37" s="11"/>
      <c r="O37" s="18"/>
      <c r="P37" s="18"/>
      <c r="Q37" s="11"/>
      <c r="R37" s="11"/>
      <c r="S37" s="18"/>
      <c r="T37" s="11"/>
      <c r="U37" s="11"/>
      <c r="V37" s="93"/>
    </row>
    <row r="38" spans="1:22" ht="12.75" customHeight="1" x14ac:dyDescent="0.3">
      <c r="A38" s="94" t="s">
        <v>57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11"/>
      <c r="R38" s="11"/>
      <c r="S38" s="11"/>
      <c r="T38" s="11"/>
      <c r="U38" s="11"/>
    </row>
    <row r="39" spans="1:22" ht="12.75" customHeight="1" x14ac:dyDescent="0.3">
      <c r="A39" s="95" t="s">
        <v>58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11"/>
      <c r="N39" s="11"/>
      <c r="O39" s="11"/>
      <c r="P39" s="11"/>
      <c r="Q39" s="11"/>
      <c r="R39" s="93"/>
      <c r="S39" s="11"/>
      <c r="T39" s="11"/>
      <c r="U39" s="96"/>
    </row>
    <row r="40" spans="1:22" x14ac:dyDescent="0.3">
      <c r="M40" s="11"/>
      <c r="N40" s="11"/>
      <c r="O40" s="11"/>
      <c r="P40" s="11"/>
      <c r="Q40" s="11"/>
      <c r="R40" s="11"/>
      <c r="S40" s="11"/>
      <c r="T40" s="11"/>
      <c r="U40" s="96"/>
    </row>
    <row r="41" spans="1:22" ht="16.2" thickBot="1" x14ac:dyDescent="0.35">
      <c r="A41" s="97" t="s">
        <v>59</v>
      </c>
      <c r="B41" s="98"/>
      <c r="C41" s="99"/>
      <c r="D41" s="99"/>
      <c r="E41" s="99"/>
      <c r="F41" s="99"/>
      <c r="G41" s="3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2" s="50" customFormat="1" ht="15" thickBot="1" x14ac:dyDescent="0.35">
      <c r="A42" s="100"/>
      <c r="B42" s="98"/>
      <c r="C42" s="99"/>
      <c r="D42" s="79"/>
      <c r="E42" s="101">
        <v>2015</v>
      </c>
      <c r="F42" s="102"/>
      <c r="G42" s="79"/>
      <c r="H42" s="101">
        <v>2016</v>
      </c>
      <c r="I42" s="102"/>
      <c r="J42" s="79"/>
      <c r="K42" s="101">
        <v>2017</v>
      </c>
      <c r="L42" s="102"/>
      <c r="M42" s="79"/>
      <c r="N42" s="101">
        <v>2018</v>
      </c>
      <c r="O42" s="102"/>
      <c r="P42" s="79"/>
      <c r="Q42" s="101">
        <v>2019</v>
      </c>
      <c r="R42" s="102"/>
      <c r="S42" s="79"/>
      <c r="T42" s="101">
        <v>2020</v>
      </c>
      <c r="U42" s="102"/>
    </row>
    <row r="43" spans="1:22" x14ac:dyDescent="0.3">
      <c r="A43" s="103" t="s">
        <v>60</v>
      </c>
      <c r="B43" s="98"/>
      <c r="C43" s="99"/>
      <c r="D43" s="11"/>
      <c r="E43" s="14" t="s">
        <v>36</v>
      </c>
      <c r="F43" s="51" t="s">
        <v>37</v>
      </c>
      <c r="G43" s="11"/>
      <c r="H43" s="14" t="s">
        <v>36</v>
      </c>
      <c r="I43" s="51" t="s">
        <v>37</v>
      </c>
      <c r="J43" s="11"/>
      <c r="K43" s="14" t="s">
        <v>36</v>
      </c>
      <c r="L43" s="51" t="s">
        <v>37</v>
      </c>
      <c r="M43" s="11"/>
      <c r="N43" s="14" t="s">
        <v>36</v>
      </c>
      <c r="O43" s="51" t="s">
        <v>37</v>
      </c>
      <c r="P43" s="11"/>
      <c r="Q43" s="14" t="s">
        <v>36</v>
      </c>
      <c r="R43" s="51" t="s">
        <v>37</v>
      </c>
      <c r="S43" s="11"/>
      <c r="T43" s="14" t="s">
        <v>36</v>
      </c>
      <c r="U43" s="51" t="s">
        <v>37</v>
      </c>
    </row>
    <row r="44" spans="1:22" x14ac:dyDescent="0.3">
      <c r="A44" s="104"/>
      <c r="B44" s="98"/>
      <c r="C44" s="99"/>
      <c r="D44" s="53"/>
      <c r="E44" s="14"/>
      <c r="F44" s="51"/>
      <c r="G44" s="53"/>
      <c r="H44" s="14"/>
      <c r="I44" s="51"/>
      <c r="J44" s="53"/>
      <c r="K44" s="14"/>
      <c r="L44" s="51"/>
      <c r="M44" s="53" t="s">
        <v>38</v>
      </c>
      <c r="N44" s="14"/>
      <c r="O44" s="51"/>
      <c r="P44" s="53" t="s">
        <v>38</v>
      </c>
      <c r="Q44" s="14"/>
      <c r="R44" s="51"/>
      <c r="S44" s="53" t="s">
        <v>38</v>
      </c>
      <c r="T44" s="14"/>
      <c r="U44" s="51"/>
    </row>
    <row r="45" spans="1:22" x14ac:dyDescent="0.3">
      <c r="A45" s="105" t="s">
        <v>61</v>
      </c>
      <c r="B45" s="98"/>
      <c r="C45" s="99"/>
      <c r="D45" s="106"/>
      <c r="E45" s="106">
        <f>E24</f>
        <v>1103.5454400000001</v>
      </c>
      <c r="F45" s="107">
        <f>F24</f>
        <v>3083.1285600000006</v>
      </c>
      <c r="G45" s="106"/>
      <c r="H45" s="106">
        <f>H24</f>
        <v>1531.7174399999999</v>
      </c>
      <c r="I45" s="107">
        <f>I24</f>
        <v>8957.752559999999</v>
      </c>
      <c r="J45" s="106"/>
      <c r="K45" s="106">
        <f>K24</f>
        <v>1848.4754400000002</v>
      </c>
      <c r="L45" s="107">
        <f>L24</f>
        <v>14412.760560000001</v>
      </c>
      <c r="M45" s="106"/>
      <c r="N45" s="106">
        <f>N24</f>
        <v>2198.8994400000001</v>
      </c>
      <c r="O45" s="107">
        <f>O24</f>
        <v>19448.152559999999</v>
      </c>
      <c r="P45" s="106"/>
      <c r="Q45" s="106">
        <f>Q24</f>
        <v>2522.53944</v>
      </c>
      <c r="R45" s="107">
        <f>R24</f>
        <v>24063.928560000004</v>
      </c>
      <c r="S45" s="106"/>
      <c r="T45" s="106">
        <f>T24</f>
        <v>1607.04</v>
      </c>
      <c r="U45" s="107">
        <f>U24</f>
        <v>25176.959999999999</v>
      </c>
    </row>
    <row r="46" spans="1:22" x14ac:dyDescent="0.3">
      <c r="A46" s="105" t="s">
        <v>62</v>
      </c>
      <c r="B46" s="98"/>
      <c r="C46" s="99"/>
      <c r="D46" s="108"/>
      <c r="E46" s="109">
        <f>E28</f>
        <v>360</v>
      </c>
      <c r="F46" s="109">
        <f>F28</f>
        <v>5640</v>
      </c>
      <c r="G46" s="108"/>
      <c r="H46" s="109">
        <f>H28</f>
        <v>1080</v>
      </c>
      <c r="I46" s="109">
        <f>I28</f>
        <v>16920</v>
      </c>
      <c r="J46" s="108"/>
      <c r="K46" s="109">
        <f>K28</f>
        <v>1800</v>
      </c>
      <c r="L46" s="109">
        <f>L28</f>
        <v>28200</v>
      </c>
      <c r="M46" s="108"/>
      <c r="N46" s="109">
        <f>N28</f>
        <v>2520</v>
      </c>
      <c r="O46" s="109">
        <f>O28</f>
        <v>39480</v>
      </c>
      <c r="P46" s="108"/>
      <c r="Q46" s="109">
        <f>Q28</f>
        <v>3240</v>
      </c>
      <c r="R46" s="109">
        <f>R28</f>
        <v>50760</v>
      </c>
      <c r="S46" s="108"/>
      <c r="T46" s="109">
        <f>T28</f>
        <v>3600</v>
      </c>
      <c r="U46" s="109">
        <f>U28</f>
        <v>56400</v>
      </c>
    </row>
    <row r="47" spans="1:22" x14ac:dyDescent="0.3">
      <c r="A47" s="105" t="s">
        <v>63</v>
      </c>
      <c r="B47" s="98"/>
      <c r="C47" s="99"/>
      <c r="D47" s="108"/>
      <c r="E47" s="108">
        <f>-D87*E$10</f>
        <v>-432</v>
      </c>
      <c r="F47" s="108">
        <f>-D87*F$10</f>
        <v>-6768</v>
      </c>
      <c r="G47" s="108"/>
      <c r="H47" s="108">
        <f>-E87*H$10</f>
        <v>-1261.44</v>
      </c>
      <c r="I47" s="108">
        <f>-E87*I$10</f>
        <v>-19762.559999999998</v>
      </c>
      <c r="J47" s="108"/>
      <c r="K47" s="108">
        <f>-F87*K$10</f>
        <v>-2024.5248000000001</v>
      </c>
      <c r="L47" s="108">
        <f>-F87*L$10</f>
        <v>-31717.555199999999</v>
      </c>
      <c r="M47" s="110"/>
      <c r="N47" s="108">
        <f>-G87*N$10</f>
        <v>-2726.5628159999997</v>
      </c>
      <c r="O47" s="108">
        <f>-G87*O$10</f>
        <v>-42716.15078399999</v>
      </c>
      <c r="P47" s="108"/>
      <c r="Q47" s="108">
        <f>-H87*Q$10</f>
        <v>-3372.4377907199996</v>
      </c>
      <c r="R47" s="108">
        <f>-H87*R$10</f>
        <v>-52834.85872127999</v>
      </c>
      <c r="S47" s="108"/>
      <c r="T47" s="108">
        <f>-I87*T$10</f>
        <v>-3534.6427674623997</v>
      </c>
      <c r="U47" s="108">
        <f>-I87*U$10</f>
        <v>-55376.070023577595</v>
      </c>
    </row>
    <row r="48" spans="1:22" x14ac:dyDescent="0.3">
      <c r="A48" s="104" t="s">
        <v>64</v>
      </c>
      <c r="B48" s="98"/>
      <c r="C48" s="99"/>
      <c r="D48" s="108"/>
      <c r="E48" s="111">
        <f>SUM(E45:E47)</f>
        <v>1031.5454400000001</v>
      </c>
      <c r="F48" s="111">
        <f>SUM(F45:F47)</f>
        <v>1955.128560000001</v>
      </c>
      <c r="G48" s="108"/>
      <c r="H48" s="111">
        <f>SUM(H45:H47)</f>
        <v>1350.2774399999998</v>
      </c>
      <c r="I48" s="111">
        <f>SUM(I45:I47)</f>
        <v>6115.1925600000031</v>
      </c>
      <c r="J48" s="108"/>
      <c r="K48" s="111">
        <f>SUM(K45:K47)</f>
        <v>1623.95064</v>
      </c>
      <c r="L48" s="111">
        <f>SUM(L45:L47)</f>
        <v>10895.205360000004</v>
      </c>
      <c r="M48" s="110"/>
      <c r="N48" s="111">
        <f>SUM(N45:N47)</f>
        <v>1992.3366240000005</v>
      </c>
      <c r="O48" s="111">
        <f>SUM(O45:O47)</f>
        <v>16212.001776000012</v>
      </c>
      <c r="P48" s="108"/>
      <c r="Q48" s="111">
        <f>SUM(Q45:Q47)</f>
        <v>2390.1016492800009</v>
      </c>
      <c r="R48" s="111">
        <f>SUM(R45:R47)</f>
        <v>21989.06983872001</v>
      </c>
      <c r="S48" s="108"/>
      <c r="T48" s="111">
        <f>SUM(T45:T47)</f>
        <v>1672.3972325376003</v>
      </c>
      <c r="U48" s="111">
        <f>SUM(U45:U47)</f>
        <v>26200.889976422397</v>
      </c>
    </row>
    <row r="49" spans="1:21" x14ac:dyDescent="0.3">
      <c r="A49" s="105"/>
      <c r="B49" s="98"/>
      <c r="C49" s="99"/>
      <c r="D49" s="108"/>
      <c r="E49" s="108"/>
      <c r="F49" s="108"/>
      <c r="G49" s="108"/>
      <c r="H49" s="108"/>
      <c r="I49" s="108"/>
      <c r="J49" s="108"/>
      <c r="K49" s="108"/>
      <c r="L49" s="108"/>
      <c r="M49" s="110"/>
      <c r="N49" s="108"/>
      <c r="O49" s="108"/>
      <c r="P49" s="108"/>
      <c r="Q49" s="108"/>
      <c r="R49" s="108"/>
      <c r="S49" s="108"/>
      <c r="T49" s="108"/>
      <c r="U49" s="108"/>
    </row>
    <row r="50" spans="1:21" x14ac:dyDescent="0.3">
      <c r="A50" s="105" t="s">
        <v>65</v>
      </c>
      <c r="B50" s="99"/>
      <c r="C50" s="99"/>
      <c r="D50" s="110"/>
      <c r="E50" s="112">
        <v>0.26500000000000001</v>
      </c>
      <c r="F50" s="112">
        <v>0.26500000000000001</v>
      </c>
      <c r="G50" s="110"/>
      <c r="H50" s="112">
        <v>0.26500000000000001</v>
      </c>
      <c r="I50" s="112">
        <v>0.26500000000000001</v>
      </c>
      <c r="J50" s="110"/>
      <c r="K50" s="112">
        <v>0.26500000000000001</v>
      </c>
      <c r="L50" s="112">
        <v>0.26500000000000001</v>
      </c>
      <c r="M50" s="110"/>
      <c r="N50" s="112">
        <v>0.26500000000000001</v>
      </c>
      <c r="O50" s="112">
        <v>0.26500000000000001</v>
      </c>
      <c r="P50" s="108"/>
      <c r="Q50" s="112">
        <v>0.26500000000000001</v>
      </c>
      <c r="R50" s="112">
        <v>0.26500000000000001</v>
      </c>
      <c r="S50" s="108"/>
      <c r="T50" s="112">
        <v>0.26500000000000001</v>
      </c>
      <c r="U50" s="112">
        <v>0.26500000000000001</v>
      </c>
    </row>
    <row r="51" spans="1:2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3">
      <c r="A52" s="105" t="s">
        <v>66</v>
      </c>
      <c r="B52" s="98"/>
      <c r="C52" s="99"/>
      <c r="D52" s="108"/>
      <c r="E52" s="113">
        <f>E48*E50</f>
        <v>273.35954160000006</v>
      </c>
      <c r="F52" s="113">
        <f>F48*F50</f>
        <v>518.1090684000003</v>
      </c>
      <c r="G52" s="108"/>
      <c r="H52" s="113">
        <f>H48*H50</f>
        <v>357.82352159999999</v>
      </c>
      <c r="I52" s="113">
        <f>I48*I50</f>
        <v>1620.526028400001</v>
      </c>
      <c r="J52" s="108"/>
      <c r="K52" s="113">
        <f>K48*K50</f>
        <v>430.34691960000004</v>
      </c>
      <c r="L52" s="113">
        <f>L48*L50</f>
        <v>2887.2294204000009</v>
      </c>
      <c r="M52" s="108"/>
      <c r="N52" s="113">
        <f>N48*N50</f>
        <v>527.96920536000016</v>
      </c>
      <c r="O52" s="113">
        <f>O48*O50</f>
        <v>4296.1804706400035</v>
      </c>
      <c r="P52" s="108"/>
      <c r="Q52" s="113">
        <f>Q48*Q50</f>
        <v>633.37693705920026</v>
      </c>
      <c r="R52" s="113">
        <f>R48*R50</f>
        <v>5827.1035072608029</v>
      </c>
      <c r="S52" s="108"/>
      <c r="T52" s="113">
        <f>T48*T50</f>
        <v>443.1852666224641</v>
      </c>
      <c r="U52" s="113">
        <f>U48*U50</f>
        <v>6943.2358437519351</v>
      </c>
    </row>
    <row r="53" spans="1:21" x14ac:dyDescent="0.3">
      <c r="A53" s="114" t="s">
        <v>67</v>
      </c>
      <c r="B53" s="98"/>
      <c r="C53" s="99"/>
      <c r="D53" s="100"/>
      <c r="E53" s="105"/>
      <c r="F53" s="105"/>
      <c r="G53" s="100"/>
      <c r="H53" s="105"/>
      <c r="I53" s="105"/>
      <c r="J53" s="100"/>
      <c r="K53" s="105"/>
      <c r="L53" s="105"/>
      <c r="M53" s="100"/>
      <c r="N53" s="105"/>
      <c r="O53" s="105"/>
      <c r="P53" s="100"/>
      <c r="Q53" s="105"/>
      <c r="R53" s="105"/>
      <c r="S53" s="100"/>
      <c r="T53" s="105"/>
      <c r="U53" s="105"/>
    </row>
    <row r="54" spans="1:21" x14ac:dyDescent="0.3">
      <c r="A54" s="105" t="s">
        <v>66</v>
      </c>
      <c r="B54" s="98"/>
      <c r="C54" s="99"/>
      <c r="D54" s="115"/>
      <c r="E54" s="116">
        <f>E52/(1-E50)</f>
        <v>371.91774367346949</v>
      </c>
      <c r="F54" s="116">
        <f>F52/(1-F50)</f>
        <v>704.91029714285753</v>
      </c>
      <c r="G54" s="115"/>
      <c r="H54" s="116">
        <f>H52/(1-H50)</f>
        <v>486.83472326530614</v>
      </c>
      <c r="I54" s="116">
        <f>I52/(1-I50)</f>
        <v>2204.7973175510219</v>
      </c>
      <c r="J54" s="115"/>
      <c r="K54" s="116">
        <f>K52/(1-K50)</f>
        <v>585.50601306122451</v>
      </c>
      <c r="L54" s="116">
        <f>L52/(1-L50)</f>
        <v>3928.2032930612258</v>
      </c>
      <c r="M54" s="115"/>
      <c r="N54" s="116">
        <f>N52/(1-N50)</f>
        <v>718.32544946938799</v>
      </c>
      <c r="O54" s="116">
        <f>O52/(1-O50)</f>
        <v>5845.143497469393</v>
      </c>
      <c r="P54" s="115"/>
      <c r="Q54" s="116">
        <f>Q52/(1-Q50)</f>
        <v>861.73732933224528</v>
      </c>
      <c r="R54" s="116">
        <f>R52/(1-R50)</f>
        <v>7928.0319826677587</v>
      </c>
      <c r="S54" s="115"/>
      <c r="T54" s="116">
        <f>T52/(1-T50)</f>
        <v>602.97315186729816</v>
      </c>
      <c r="U54" s="116">
        <f>U52/(1-U50)</f>
        <v>9446.5793792543336</v>
      </c>
    </row>
    <row r="55" spans="1:21" x14ac:dyDescent="0.3">
      <c r="A55" s="104" t="s">
        <v>68</v>
      </c>
      <c r="B55" s="98"/>
      <c r="C55" s="99"/>
      <c r="D55" s="117"/>
      <c r="E55" s="118">
        <f>SUM(E54:E54)</f>
        <v>371.91774367346949</v>
      </c>
      <c r="F55" s="118">
        <f>SUM(F54:F54)</f>
        <v>704.91029714285753</v>
      </c>
      <c r="G55" s="119"/>
      <c r="H55" s="118">
        <f>SUM(H54:H54)</f>
        <v>486.83472326530614</v>
      </c>
      <c r="I55" s="118">
        <f>SUM(I54:I54)</f>
        <v>2204.7973175510219</v>
      </c>
      <c r="J55" s="119"/>
      <c r="K55" s="118">
        <f>SUM(K54:K54)</f>
        <v>585.50601306122451</v>
      </c>
      <c r="L55" s="118">
        <f>SUM(L54:L54)</f>
        <v>3928.2032930612258</v>
      </c>
      <c r="M55" s="119"/>
      <c r="N55" s="118">
        <f>SUM(N54:N54)</f>
        <v>718.32544946938799</v>
      </c>
      <c r="O55" s="118">
        <f>SUM(O54:O54)</f>
        <v>5845.143497469393</v>
      </c>
      <c r="P55" s="119"/>
      <c r="Q55" s="118">
        <f>SUM(Q54:Q54)</f>
        <v>861.73732933224528</v>
      </c>
      <c r="R55" s="118">
        <f>SUM(R54:R54)</f>
        <v>7928.0319826677587</v>
      </c>
      <c r="S55" s="119"/>
      <c r="T55" s="118">
        <f>SUM(T54:T54)</f>
        <v>602.97315186729816</v>
      </c>
      <c r="U55" s="118">
        <f>SUM(U54:U54)</f>
        <v>9446.5793792543336</v>
      </c>
    </row>
    <row r="56" spans="1:21" x14ac:dyDescent="0.3">
      <c r="A56" s="11"/>
      <c r="B56" s="120"/>
      <c r="C56" s="121"/>
      <c r="D56" s="121"/>
      <c r="E56" s="121"/>
      <c r="F56" s="1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3">
      <c r="A57" s="11"/>
      <c r="B57" s="120"/>
      <c r="C57" s="121"/>
      <c r="D57" s="121"/>
      <c r="E57" s="121"/>
      <c r="F57" s="121"/>
      <c r="G57" s="11"/>
      <c r="H57" s="11"/>
      <c r="I57" s="11"/>
      <c r="J57"/>
      <c r="K57"/>
      <c r="L57"/>
      <c r="M57"/>
      <c r="N57"/>
      <c r="O57"/>
      <c r="P57"/>
      <c r="Q57"/>
      <c r="R57"/>
      <c r="S57"/>
      <c r="T57"/>
      <c r="U57"/>
    </row>
    <row r="58" spans="1:21" s="2" customFormat="1" ht="17.399999999999999" x14ac:dyDescent="0.3">
      <c r="A58" s="1" t="s">
        <v>30</v>
      </c>
      <c r="B58" s="1"/>
      <c r="C58" s="1"/>
      <c r="D58" s="1"/>
      <c r="E58" s="1"/>
      <c r="F58" s="1"/>
      <c r="G58" s="1"/>
      <c r="H58" s="3"/>
      <c r="I58" s="3"/>
      <c r="J58" s="3"/>
      <c r="K58" s="43"/>
      <c r="L58" s="43"/>
      <c r="M58" s="43"/>
    </row>
    <row r="59" spans="1:21" s="2" customFormat="1" ht="17.399999999999999" x14ac:dyDescent="0.3">
      <c r="A59" s="44" t="s">
        <v>31</v>
      </c>
      <c r="B59" s="44"/>
      <c r="C59" s="44"/>
      <c r="D59" s="44"/>
      <c r="E59" s="44"/>
      <c r="F59" s="44"/>
      <c r="G59" s="44"/>
      <c r="H59" s="3"/>
      <c r="I59" s="3"/>
      <c r="J59" s="3"/>
      <c r="K59" s="43"/>
      <c r="L59" s="43"/>
      <c r="M59" s="43"/>
    </row>
    <row r="60" spans="1:21" s="2" customFormat="1" ht="18" thickBo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43"/>
      <c r="L60" s="43"/>
      <c r="M60" s="43"/>
    </row>
    <row r="61" spans="1:21" ht="16.2" thickBot="1" x14ac:dyDescent="0.35">
      <c r="A61" s="122"/>
      <c r="B61" s="122"/>
      <c r="C61" s="123"/>
      <c r="D61" s="124">
        <v>2015</v>
      </c>
      <c r="E61" s="125">
        <v>2016</v>
      </c>
      <c r="F61" s="125">
        <v>2017</v>
      </c>
      <c r="G61" s="125">
        <v>2018</v>
      </c>
      <c r="H61" s="126">
        <v>2019</v>
      </c>
      <c r="I61" s="126">
        <v>2020</v>
      </c>
      <c r="J61" s="127"/>
      <c r="K61" s="128"/>
      <c r="L61" s="128"/>
      <c r="M61" s="128"/>
      <c r="N61" s="128"/>
      <c r="O61" s="128"/>
      <c r="P61"/>
      <c r="Q61"/>
      <c r="R61"/>
      <c r="S61"/>
      <c r="T61"/>
      <c r="U61"/>
    </row>
    <row r="62" spans="1:21" x14ac:dyDescent="0.3">
      <c r="A62" s="129" t="s">
        <v>69</v>
      </c>
      <c r="B62" s="130"/>
      <c r="C62" s="131"/>
      <c r="D62" s="131">
        <f>(180000/25)/2</f>
        <v>3600</v>
      </c>
      <c r="E62" s="131"/>
      <c r="F62" s="68"/>
      <c r="G62" s="131"/>
      <c r="H62" s="68"/>
      <c r="I62" s="68"/>
      <c r="J62" s="132"/>
      <c r="K62" s="133"/>
      <c r="L62" s="68"/>
      <c r="M62" s="68"/>
      <c r="N62" s="128"/>
      <c r="O62" s="128"/>
      <c r="P62" s="128"/>
      <c r="Q62"/>
      <c r="R62"/>
      <c r="S62" s="128"/>
      <c r="T62"/>
      <c r="U62"/>
    </row>
    <row r="63" spans="1:21" x14ac:dyDescent="0.3">
      <c r="A63" s="122"/>
      <c r="B63" s="134" t="s">
        <v>70</v>
      </c>
      <c r="C63" s="135">
        <v>15</v>
      </c>
      <c r="D63" s="109"/>
      <c r="E63" s="109"/>
      <c r="F63" s="68"/>
      <c r="G63" s="109"/>
      <c r="H63" s="68"/>
      <c r="I63" s="68"/>
      <c r="J63" s="68"/>
      <c r="K63" s="68"/>
      <c r="L63" s="68"/>
      <c r="M63" s="68"/>
      <c r="N63" s="128"/>
      <c r="O63" s="128"/>
      <c r="P63" s="128"/>
      <c r="Q63"/>
      <c r="R63"/>
      <c r="S63" s="128"/>
      <c r="T63"/>
      <c r="U63"/>
    </row>
    <row r="64" spans="1:21" x14ac:dyDescent="0.3">
      <c r="A64" s="122" t="s">
        <v>71</v>
      </c>
      <c r="B64" s="122"/>
      <c r="C64" s="108"/>
      <c r="D64" s="111"/>
      <c r="E64" s="111">
        <f>D66</f>
        <v>180000</v>
      </c>
      <c r="F64" s="111">
        <f>E66</f>
        <v>360000</v>
      </c>
      <c r="G64" s="111">
        <f>F66</f>
        <v>540000</v>
      </c>
      <c r="H64" s="111">
        <f>G66</f>
        <v>720000</v>
      </c>
      <c r="I64" s="111">
        <f>H66</f>
        <v>900000</v>
      </c>
      <c r="J64" s="68"/>
      <c r="K64" s="68"/>
      <c r="L64" s="68"/>
      <c r="M64" s="68"/>
      <c r="N64" s="128"/>
      <c r="O64" s="128"/>
      <c r="P64" s="128"/>
      <c r="Q64"/>
      <c r="R64"/>
      <c r="S64" s="128"/>
      <c r="T64"/>
      <c r="U64"/>
    </row>
    <row r="65" spans="1:21" x14ac:dyDescent="0.3">
      <c r="A65" s="122" t="s">
        <v>72</v>
      </c>
      <c r="B65" s="122"/>
      <c r="C65" s="136"/>
      <c r="D65" s="137">
        <f>'App.2-FA Proposed REG Invest.'!C45</f>
        <v>180000</v>
      </c>
      <c r="E65" s="137">
        <f>'App.2-FA Proposed REG Invest.'!D45</f>
        <v>180000</v>
      </c>
      <c r="F65" s="137">
        <f>'App.2-FA Proposed REG Invest.'!E45</f>
        <v>180000</v>
      </c>
      <c r="G65" s="137">
        <f>'App.2-FA Proposed REG Invest.'!F45</f>
        <v>180000</v>
      </c>
      <c r="H65" s="137">
        <f>'App.2-FA Proposed REG Invest.'!G45</f>
        <v>180000</v>
      </c>
      <c r="I65" s="137">
        <f>'App.2-FA Proposed REG Invest.'!H45</f>
        <v>0</v>
      </c>
      <c r="J65" s="68"/>
      <c r="K65" s="68"/>
      <c r="L65" s="68"/>
      <c r="M65" s="138"/>
      <c r="N65" s="128"/>
      <c r="O65" s="128"/>
      <c r="P65" s="128"/>
      <c r="Q65"/>
      <c r="R65"/>
      <c r="S65" s="128"/>
      <c r="T65"/>
      <c r="U65"/>
    </row>
    <row r="66" spans="1:21" x14ac:dyDescent="0.3">
      <c r="A66" s="122" t="s">
        <v>73</v>
      </c>
      <c r="B66" s="122"/>
      <c r="C66" s="108"/>
      <c r="D66" s="111">
        <f>SUM(D64:D65)</f>
        <v>180000</v>
      </c>
      <c r="E66" s="111">
        <f t="shared" ref="E66:I66" si="6">SUM(E64:E65)</f>
        <v>360000</v>
      </c>
      <c r="F66" s="111">
        <f t="shared" si="6"/>
        <v>540000</v>
      </c>
      <c r="G66" s="111">
        <f t="shared" si="6"/>
        <v>720000</v>
      </c>
      <c r="H66" s="111">
        <f t="shared" si="6"/>
        <v>900000</v>
      </c>
      <c r="I66" s="111">
        <f t="shared" si="6"/>
        <v>900000</v>
      </c>
      <c r="J66" s="128"/>
      <c r="K66" s="128"/>
      <c r="L66" s="128"/>
      <c r="M66" s="128"/>
      <c r="N66" s="128"/>
      <c r="O66" s="128"/>
      <c r="P66" s="128"/>
      <c r="Q66"/>
      <c r="R66"/>
      <c r="S66" s="128"/>
      <c r="T66"/>
      <c r="U66"/>
    </row>
    <row r="67" spans="1:21" x14ac:dyDescent="0.3">
      <c r="A67" s="122"/>
      <c r="B67" s="122"/>
      <c r="C67" s="108"/>
      <c r="D67" s="108"/>
      <c r="E67" s="109"/>
      <c r="F67" s="68"/>
      <c r="G67" s="109"/>
      <c r="H67" s="68"/>
      <c r="I67" s="68"/>
      <c r="J67" s="68"/>
      <c r="K67" s="128"/>
      <c r="L67" s="128"/>
      <c r="M67" s="128"/>
      <c r="N67" s="128"/>
      <c r="O67" s="128"/>
      <c r="P67" s="128"/>
      <c r="Q67"/>
      <c r="R67"/>
      <c r="S67" s="128"/>
      <c r="T67"/>
      <c r="U67"/>
    </row>
    <row r="68" spans="1:21" x14ac:dyDescent="0.3">
      <c r="A68" s="122" t="s">
        <v>74</v>
      </c>
      <c r="B68" s="122"/>
      <c r="C68" s="108"/>
      <c r="D68" s="111"/>
      <c r="E68" s="111">
        <f>D71</f>
        <v>6000</v>
      </c>
      <c r="F68" s="111">
        <f>E71</f>
        <v>24000</v>
      </c>
      <c r="G68" s="111">
        <f>F71</f>
        <v>54000</v>
      </c>
      <c r="H68" s="111">
        <f>G71</f>
        <v>96000</v>
      </c>
      <c r="I68" s="111">
        <f>H71</f>
        <v>150000</v>
      </c>
      <c r="J68" s="68"/>
      <c r="K68" s="128"/>
      <c r="L68" s="128"/>
      <c r="M68" s="128"/>
      <c r="N68" s="128"/>
      <c r="O68" s="128"/>
      <c r="P68" s="128"/>
      <c r="Q68"/>
      <c r="R68"/>
      <c r="S68" s="128"/>
      <c r="T68"/>
      <c r="U68"/>
    </row>
    <row r="69" spans="1:21" x14ac:dyDescent="0.3">
      <c r="A69" s="122" t="s">
        <v>75</v>
      </c>
      <c r="B69" s="122"/>
      <c r="C69" s="108"/>
      <c r="D69" s="139"/>
      <c r="E69" s="108">
        <f>IF(ISERROR(E64/$C$63), 0, E64/$C$63)</f>
        <v>12000</v>
      </c>
      <c r="F69" s="108">
        <f>IF(ISERROR(F64/$C$63), 0, F64/$C$63)</f>
        <v>24000</v>
      </c>
      <c r="G69" s="108">
        <f>IF(ISERROR(G64/$C$63), 0, G64/$C$63)</f>
        <v>36000</v>
      </c>
      <c r="H69" s="108">
        <f>IF(ISERROR(H64/$C$63), 0, H64/$C$63)</f>
        <v>48000</v>
      </c>
      <c r="I69" s="108">
        <f>IF(ISERROR(I64/$C$63), 0, I64/$C$63)</f>
        <v>60000</v>
      </c>
      <c r="J69" s="68"/>
      <c r="K69" s="128"/>
      <c r="L69" s="128"/>
      <c r="M69" s="128"/>
      <c r="N69" s="128"/>
      <c r="O69" s="128"/>
      <c r="P69" s="128"/>
      <c r="Q69"/>
      <c r="R69"/>
      <c r="S69" s="128"/>
      <c r="T69"/>
      <c r="U69"/>
    </row>
    <row r="70" spans="1:21" x14ac:dyDescent="0.3">
      <c r="A70" s="122" t="s">
        <v>76</v>
      </c>
      <c r="B70" s="11"/>
      <c r="C70" s="11"/>
      <c r="D70" s="109">
        <f>D65/C63/2</f>
        <v>6000</v>
      </c>
      <c r="E70" s="109">
        <f>E65/C63/2</f>
        <v>6000</v>
      </c>
      <c r="F70" s="109">
        <f>F65/C63/2</f>
        <v>6000</v>
      </c>
      <c r="G70" s="109">
        <f>G65/C63/2</f>
        <v>6000</v>
      </c>
      <c r="H70" s="109">
        <f>H65/C63/2</f>
        <v>6000</v>
      </c>
      <c r="I70" s="109">
        <f>I65/C63/2</f>
        <v>0</v>
      </c>
      <c r="J70" s="68"/>
      <c r="K70" s="128"/>
      <c r="L70" s="128"/>
      <c r="M70" s="128"/>
      <c r="N70" s="128"/>
      <c r="O70" s="128"/>
      <c r="P70" s="128"/>
      <c r="Q70"/>
      <c r="R70"/>
      <c r="S70" s="128"/>
      <c r="T70"/>
      <c r="U70"/>
    </row>
    <row r="71" spans="1:21" x14ac:dyDescent="0.3">
      <c r="A71" s="122" t="s">
        <v>77</v>
      </c>
      <c r="B71" s="122"/>
      <c r="C71" s="108"/>
      <c r="D71" s="111">
        <f>SUM(D68+D70)</f>
        <v>6000</v>
      </c>
      <c r="E71" s="111">
        <f>SUM(E68:E70)</f>
        <v>24000</v>
      </c>
      <c r="F71" s="111">
        <f>SUM(F68:F70)</f>
        <v>54000</v>
      </c>
      <c r="G71" s="111">
        <f>SUM(G68:G70)</f>
        <v>96000</v>
      </c>
      <c r="H71" s="111">
        <f>SUM(H68:H70)</f>
        <v>150000</v>
      </c>
      <c r="I71" s="111">
        <f>SUM(I68:I70)</f>
        <v>210000</v>
      </c>
      <c r="J71" s="68"/>
      <c r="K71" s="128"/>
      <c r="L71" s="128"/>
      <c r="M71" s="128"/>
      <c r="N71" s="128"/>
      <c r="O71" s="128"/>
      <c r="P71" s="128"/>
      <c r="Q71"/>
      <c r="R71"/>
      <c r="S71" s="128"/>
      <c r="T71"/>
      <c r="U71"/>
    </row>
    <row r="72" spans="1:21" x14ac:dyDescent="0.3">
      <c r="A72" s="122"/>
      <c r="B72" s="122"/>
      <c r="C72" s="32"/>
      <c r="D72" s="58"/>
      <c r="E72" s="109"/>
      <c r="F72" s="109"/>
      <c r="G72" s="109"/>
      <c r="H72" s="109"/>
      <c r="I72" s="109"/>
      <c r="J72" s="68"/>
      <c r="K72" s="128"/>
      <c r="L72" s="138"/>
      <c r="M72" s="68"/>
      <c r="N72" s="128"/>
      <c r="O72" s="128"/>
      <c r="P72" s="128"/>
      <c r="Q72"/>
      <c r="R72"/>
      <c r="S72" s="128"/>
      <c r="T72"/>
      <c r="U72"/>
    </row>
    <row r="73" spans="1:21" x14ac:dyDescent="0.3">
      <c r="A73" s="122" t="s">
        <v>78</v>
      </c>
      <c r="B73" s="122"/>
      <c r="C73" s="108"/>
      <c r="D73" s="109">
        <f>D64-D68</f>
        <v>0</v>
      </c>
      <c r="E73" s="109">
        <f>D74</f>
        <v>174000</v>
      </c>
      <c r="F73" s="109">
        <f>E74</f>
        <v>336000</v>
      </c>
      <c r="G73" s="109">
        <f>F74</f>
        <v>486000</v>
      </c>
      <c r="H73" s="109">
        <f>G74</f>
        <v>624000</v>
      </c>
      <c r="I73" s="109">
        <f>H74</f>
        <v>750000</v>
      </c>
      <c r="J73" s="68"/>
      <c r="K73" s="128"/>
      <c r="L73" s="68"/>
      <c r="M73" s="128"/>
      <c r="N73" s="128"/>
      <c r="O73" s="128"/>
      <c r="P73" s="128"/>
      <c r="Q73"/>
      <c r="R73"/>
      <c r="S73" s="128"/>
      <c r="T73"/>
      <c r="U73"/>
    </row>
    <row r="74" spans="1:21" x14ac:dyDescent="0.3">
      <c r="A74" s="122" t="s">
        <v>79</v>
      </c>
      <c r="B74" s="122"/>
      <c r="C74" s="108"/>
      <c r="D74" s="111">
        <f t="shared" ref="D74:I74" si="7">D66-D71</f>
        <v>174000</v>
      </c>
      <c r="E74" s="111">
        <f t="shared" si="7"/>
        <v>336000</v>
      </c>
      <c r="F74" s="111">
        <f t="shared" si="7"/>
        <v>486000</v>
      </c>
      <c r="G74" s="111">
        <f t="shared" si="7"/>
        <v>624000</v>
      </c>
      <c r="H74" s="111">
        <f t="shared" si="7"/>
        <v>750000</v>
      </c>
      <c r="I74" s="111">
        <f t="shared" si="7"/>
        <v>690000</v>
      </c>
      <c r="J74" s="68"/>
      <c r="K74" s="128"/>
      <c r="L74" s="128"/>
      <c r="M74" s="128"/>
      <c r="N74" s="128"/>
      <c r="O74" s="128"/>
      <c r="P74" s="128"/>
      <c r="Q74"/>
      <c r="R74"/>
      <c r="S74" s="128"/>
      <c r="T74"/>
      <c r="U74"/>
    </row>
    <row r="75" spans="1:21" ht="15" thickBot="1" x14ac:dyDescent="0.35">
      <c r="A75" s="130" t="s">
        <v>80</v>
      </c>
      <c r="B75" s="122"/>
      <c r="C75" s="108"/>
      <c r="D75" s="140">
        <f t="shared" ref="D75:I75" si="8">SUM(D73:D74)/2</f>
        <v>87000</v>
      </c>
      <c r="E75" s="140">
        <f t="shared" si="8"/>
        <v>255000</v>
      </c>
      <c r="F75" s="140">
        <f t="shared" si="8"/>
        <v>411000</v>
      </c>
      <c r="G75" s="140">
        <f t="shared" si="8"/>
        <v>555000</v>
      </c>
      <c r="H75" s="140">
        <f t="shared" si="8"/>
        <v>687000</v>
      </c>
      <c r="I75" s="140">
        <f t="shared" si="8"/>
        <v>720000</v>
      </c>
      <c r="J75" s="68"/>
      <c r="K75" s="128"/>
      <c r="L75" s="128"/>
      <c r="M75" s="128"/>
      <c r="N75" s="128"/>
      <c r="O75" s="128"/>
      <c r="P75" s="128"/>
      <c r="Q75"/>
      <c r="R75"/>
      <c r="S75" s="128"/>
      <c r="T75"/>
      <c r="U75"/>
    </row>
    <row r="76" spans="1:21" x14ac:dyDescent="0.3">
      <c r="A76" s="122"/>
      <c r="B76" s="122"/>
      <c r="C76" s="109"/>
      <c r="D76" s="109"/>
      <c r="E76" s="109"/>
      <c r="F76" s="68"/>
      <c r="G76" s="109"/>
      <c r="H76" s="68"/>
      <c r="I76" s="68"/>
      <c r="J76" s="68"/>
      <c r="K76" s="128"/>
      <c r="L76" s="128"/>
      <c r="M76" s="128"/>
      <c r="N76" s="128"/>
      <c r="O76" s="128"/>
      <c r="P76" s="128"/>
      <c r="Q76"/>
      <c r="R76"/>
      <c r="S76" s="128"/>
      <c r="T76"/>
      <c r="U76"/>
    </row>
    <row r="77" spans="1:21" ht="15" thickBot="1" x14ac:dyDescent="0.35">
      <c r="A77" s="129" t="s">
        <v>81</v>
      </c>
      <c r="B77" s="130"/>
      <c r="C77" s="109"/>
      <c r="D77" s="109"/>
      <c r="E77" s="109"/>
      <c r="F77" s="68"/>
      <c r="G77" s="109"/>
      <c r="H77" s="68"/>
      <c r="I77" s="68"/>
      <c r="J77" s="68"/>
      <c r="K77" s="128"/>
      <c r="L77" s="128"/>
      <c r="M77" s="128"/>
      <c r="N77" s="128"/>
      <c r="O77" s="128"/>
      <c r="P77" s="128"/>
      <c r="Q77"/>
      <c r="R77"/>
      <c r="S77" s="128"/>
      <c r="T77"/>
      <c r="U77"/>
    </row>
    <row r="78" spans="1:21" ht="15" thickBot="1" x14ac:dyDescent="0.35">
      <c r="A78" s="130"/>
      <c r="B78" s="68"/>
      <c r="C78" s="130"/>
      <c r="D78" s="124">
        <v>2015</v>
      </c>
      <c r="E78" s="125">
        <v>2016</v>
      </c>
      <c r="F78" s="125">
        <v>2017</v>
      </c>
      <c r="G78" s="125">
        <v>2018</v>
      </c>
      <c r="H78" s="126">
        <v>2019</v>
      </c>
      <c r="I78" s="126">
        <v>2020</v>
      </c>
      <c r="J78" s="68"/>
      <c r="K78" s="128"/>
      <c r="L78" s="128"/>
      <c r="M78" s="128"/>
      <c r="N78" s="128"/>
      <c r="O78" s="128"/>
      <c r="P78" s="128"/>
      <c r="Q78"/>
      <c r="R78"/>
      <c r="S78" s="128"/>
      <c r="T78"/>
      <c r="U78"/>
    </row>
    <row r="79" spans="1:21" x14ac:dyDescent="0.3">
      <c r="A79" s="122"/>
      <c r="B79" s="68"/>
      <c r="C79" s="122"/>
      <c r="D79" s="109"/>
      <c r="E79" s="109"/>
      <c r="F79" s="109"/>
      <c r="G79" s="109"/>
      <c r="H79" s="109"/>
      <c r="I79" s="109"/>
      <c r="J79" s="68"/>
      <c r="K79" s="128"/>
      <c r="L79" s="128"/>
      <c r="M79" s="128"/>
      <c r="N79" s="128"/>
      <c r="O79" s="128"/>
      <c r="P79" s="128"/>
      <c r="Q79"/>
      <c r="R79"/>
      <c r="S79" s="128"/>
      <c r="T79"/>
      <c r="U79"/>
    </row>
    <row r="80" spans="1:21" x14ac:dyDescent="0.3">
      <c r="A80" s="122" t="s">
        <v>82</v>
      </c>
      <c r="B80" s="68"/>
      <c r="C80" s="122"/>
      <c r="D80" s="111"/>
      <c r="E80" s="111">
        <f>D88</f>
        <v>172800</v>
      </c>
      <c r="F80" s="111">
        <f>E88</f>
        <v>331776</v>
      </c>
      <c r="G80" s="111">
        <f>F88</f>
        <v>478033.91999999998</v>
      </c>
      <c r="H80" s="111">
        <f>G88</f>
        <v>612591.20639999991</v>
      </c>
      <c r="I80" s="111">
        <f>H88</f>
        <v>736383.90988799988</v>
      </c>
      <c r="J80" s="68"/>
      <c r="K80" s="128"/>
      <c r="L80" s="128"/>
      <c r="M80" s="128"/>
      <c r="N80" s="128"/>
      <c r="O80" s="128"/>
      <c r="P80" s="128"/>
      <c r="Q80"/>
      <c r="R80"/>
      <c r="S80" s="128"/>
      <c r="T80"/>
      <c r="U80"/>
    </row>
    <row r="81" spans="1:21" x14ac:dyDescent="0.3">
      <c r="A81" s="122" t="s">
        <v>83</v>
      </c>
      <c r="B81" s="68"/>
      <c r="C81" s="122"/>
      <c r="D81" s="109">
        <f>D65</f>
        <v>180000</v>
      </c>
      <c r="E81" s="109">
        <f>E65</f>
        <v>180000</v>
      </c>
      <c r="F81" s="109">
        <f t="shared" ref="F81:I81" si="9">F65</f>
        <v>180000</v>
      </c>
      <c r="G81" s="109">
        <f t="shared" si="9"/>
        <v>180000</v>
      </c>
      <c r="H81" s="109">
        <f t="shared" si="9"/>
        <v>180000</v>
      </c>
      <c r="I81" s="109">
        <f t="shared" si="9"/>
        <v>0</v>
      </c>
      <c r="J81" s="68"/>
      <c r="K81" s="128"/>
      <c r="L81" s="138"/>
      <c r="M81" s="68"/>
      <c r="N81" s="128"/>
      <c r="O81" s="128"/>
      <c r="P81" s="128"/>
      <c r="Q81"/>
      <c r="R81"/>
      <c r="S81" s="128"/>
      <c r="T81"/>
      <c r="U81"/>
    </row>
    <row r="82" spans="1:21" x14ac:dyDescent="0.3">
      <c r="A82" s="122" t="s">
        <v>84</v>
      </c>
      <c r="B82" s="68"/>
      <c r="C82" s="122"/>
      <c r="D82" s="111">
        <f t="shared" ref="D82:I82" si="10">SUM(D80:D81)</f>
        <v>180000</v>
      </c>
      <c r="E82" s="111">
        <f t="shared" si="10"/>
        <v>352800</v>
      </c>
      <c r="F82" s="111">
        <f t="shared" si="10"/>
        <v>511776</v>
      </c>
      <c r="G82" s="111">
        <f t="shared" si="10"/>
        <v>658033.91999999993</v>
      </c>
      <c r="H82" s="111">
        <f t="shared" si="10"/>
        <v>792591.20639999991</v>
      </c>
      <c r="I82" s="111">
        <f t="shared" si="10"/>
        <v>736383.90988799988</v>
      </c>
      <c r="J82" s="68"/>
      <c r="K82" s="128"/>
      <c r="L82" s="68"/>
      <c r="M82" s="128"/>
      <c r="N82" s="128"/>
      <c r="O82" s="128"/>
      <c r="P82" s="128"/>
      <c r="Q82"/>
      <c r="R82"/>
      <c r="S82" s="128"/>
      <c r="T82"/>
      <c r="U82"/>
    </row>
    <row r="83" spans="1:21" x14ac:dyDescent="0.3">
      <c r="A83" s="122" t="s">
        <v>85</v>
      </c>
      <c r="B83" s="68"/>
      <c r="C83" s="122"/>
      <c r="D83" s="109">
        <f t="shared" ref="D83:I83" si="11">D81/2</f>
        <v>90000</v>
      </c>
      <c r="E83" s="109">
        <f t="shared" si="11"/>
        <v>90000</v>
      </c>
      <c r="F83" s="109">
        <f t="shared" si="11"/>
        <v>90000</v>
      </c>
      <c r="G83" s="109">
        <f t="shared" si="11"/>
        <v>90000</v>
      </c>
      <c r="H83" s="109">
        <f t="shared" si="11"/>
        <v>90000</v>
      </c>
      <c r="I83" s="109">
        <f t="shared" si="11"/>
        <v>0</v>
      </c>
      <c r="J83" s="68"/>
      <c r="K83" s="128"/>
      <c r="L83" s="128"/>
      <c r="M83" s="128"/>
      <c r="N83" s="128"/>
      <c r="O83" s="128"/>
      <c r="P83" s="128"/>
      <c r="Q83"/>
      <c r="R83"/>
      <c r="S83" s="128"/>
      <c r="T83"/>
      <c r="U83"/>
    </row>
    <row r="84" spans="1:21" x14ac:dyDescent="0.3">
      <c r="A84" s="122" t="s">
        <v>86</v>
      </c>
      <c r="B84" s="68"/>
      <c r="C84" s="122"/>
      <c r="D84" s="111">
        <f t="shared" ref="D84:I84" si="12">D82-D83</f>
        <v>90000</v>
      </c>
      <c r="E84" s="111">
        <f t="shared" si="12"/>
        <v>262800</v>
      </c>
      <c r="F84" s="111">
        <f t="shared" si="12"/>
        <v>421776</v>
      </c>
      <c r="G84" s="111">
        <f t="shared" si="12"/>
        <v>568033.91999999993</v>
      </c>
      <c r="H84" s="111">
        <f t="shared" si="12"/>
        <v>702591.20639999991</v>
      </c>
      <c r="I84" s="111">
        <f t="shared" si="12"/>
        <v>736383.90988799988</v>
      </c>
      <c r="J84" s="128"/>
      <c r="K84" s="128"/>
      <c r="L84" s="128"/>
      <c r="M84" s="128"/>
      <c r="N84" s="128"/>
      <c r="O84" s="128"/>
      <c r="P84" s="128"/>
      <c r="Q84"/>
      <c r="R84"/>
      <c r="S84" s="128"/>
      <c r="T84"/>
      <c r="U84"/>
    </row>
    <row r="85" spans="1:21" x14ac:dyDescent="0.3">
      <c r="A85" s="122" t="s">
        <v>87</v>
      </c>
      <c r="B85" s="68"/>
      <c r="C85" s="141">
        <v>47</v>
      </c>
      <c r="D85" s="141">
        <f>C85</f>
        <v>47</v>
      </c>
      <c r="E85" s="141">
        <f>C85</f>
        <v>47</v>
      </c>
      <c r="F85" s="141">
        <f>C85</f>
        <v>47</v>
      </c>
      <c r="G85" s="141">
        <f>C85</f>
        <v>47</v>
      </c>
      <c r="H85" s="141">
        <f>C85</f>
        <v>47</v>
      </c>
      <c r="I85" s="141">
        <f>D85</f>
        <v>47</v>
      </c>
      <c r="J85" s="128"/>
      <c r="K85" s="128"/>
      <c r="L85" s="128"/>
      <c r="M85" s="128"/>
      <c r="N85" s="128"/>
      <c r="O85" s="128"/>
      <c r="P85" s="128"/>
      <c r="Q85"/>
      <c r="R85"/>
      <c r="S85" s="128"/>
      <c r="T85"/>
      <c r="U85"/>
    </row>
    <row r="86" spans="1:21" x14ac:dyDescent="0.3">
      <c r="A86" s="122" t="s">
        <v>88</v>
      </c>
      <c r="B86" s="68"/>
      <c r="C86" s="142">
        <v>0.08</v>
      </c>
      <c r="D86" s="142">
        <f>C86</f>
        <v>0.08</v>
      </c>
      <c r="E86" s="142">
        <f>C86</f>
        <v>0.08</v>
      </c>
      <c r="F86" s="142">
        <f>C86</f>
        <v>0.08</v>
      </c>
      <c r="G86" s="142">
        <f>C86</f>
        <v>0.08</v>
      </c>
      <c r="H86" s="142">
        <f>C86</f>
        <v>0.08</v>
      </c>
      <c r="I86" s="142">
        <f>D86</f>
        <v>0.08</v>
      </c>
      <c r="J86" s="68"/>
      <c r="K86" s="128"/>
      <c r="L86" s="128"/>
      <c r="M86" s="128"/>
      <c r="N86" s="128"/>
      <c r="O86" s="128"/>
      <c r="P86" s="128"/>
      <c r="Q86"/>
      <c r="R86"/>
      <c r="S86" s="128"/>
      <c r="T86"/>
      <c r="U86"/>
    </row>
    <row r="87" spans="1:21" x14ac:dyDescent="0.3">
      <c r="A87" s="122" t="s">
        <v>89</v>
      </c>
      <c r="B87" s="68"/>
      <c r="C87" s="122"/>
      <c r="D87" s="111">
        <f>D84*D86</f>
        <v>7200</v>
      </c>
      <c r="E87" s="111">
        <f t="shared" ref="E87:G87" si="13">E84*E86</f>
        <v>21024</v>
      </c>
      <c r="F87" s="111">
        <f t="shared" si="13"/>
        <v>33742.080000000002</v>
      </c>
      <c r="G87" s="111">
        <f t="shared" si="13"/>
        <v>45442.713599999995</v>
      </c>
      <c r="H87" s="111">
        <f>H84*H86</f>
        <v>56207.296511999994</v>
      </c>
      <c r="I87" s="111">
        <f>I84*I86</f>
        <v>58910.712791039994</v>
      </c>
      <c r="J87" s="68"/>
      <c r="K87" s="128"/>
      <c r="L87" s="128"/>
      <c r="M87" s="128"/>
      <c r="N87" s="128"/>
      <c r="O87" s="128"/>
      <c r="P87" s="128"/>
      <c r="Q87"/>
      <c r="R87"/>
      <c r="S87" s="128"/>
      <c r="T87"/>
      <c r="U87"/>
    </row>
    <row r="88" spans="1:21" ht="15" thickBot="1" x14ac:dyDescent="0.35">
      <c r="A88" s="130" t="s">
        <v>90</v>
      </c>
      <c r="B88" s="68"/>
      <c r="C88" s="122"/>
      <c r="D88" s="140">
        <f t="shared" ref="D88:I88" si="14">D82-D87</f>
        <v>172800</v>
      </c>
      <c r="E88" s="140">
        <f t="shared" si="14"/>
        <v>331776</v>
      </c>
      <c r="F88" s="140">
        <f t="shared" si="14"/>
        <v>478033.91999999998</v>
      </c>
      <c r="G88" s="140">
        <f t="shared" si="14"/>
        <v>612591.20639999991</v>
      </c>
      <c r="H88" s="140">
        <f t="shared" si="14"/>
        <v>736383.90988799988</v>
      </c>
      <c r="I88" s="140">
        <f t="shared" si="14"/>
        <v>677473.19709695992</v>
      </c>
      <c r="J88" s="68"/>
      <c r="K88" s="128"/>
      <c r="L88" s="128"/>
      <c r="M88" s="128"/>
      <c r="N88" s="128"/>
      <c r="O88" s="128"/>
      <c r="P88" s="128"/>
      <c r="Q88"/>
      <c r="R88"/>
      <c r="S88" s="128"/>
      <c r="T88"/>
      <c r="U88"/>
    </row>
  </sheetData>
  <mergeCells count="21">
    <mergeCell ref="A58:G58"/>
    <mergeCell ref="A59:G59"/>
    <mergeCell ref="E42:F42"/>
    <mergeCell ref="H42:I42"/>
    <mergeCell ref="K42:L42"/>
    <mergeCell ref="N42:O42"/>
    <mergeCell ref="Q42:R42"/>
    <mergeCell ref="T42:U42"/>
    <mergeCell ref="J8:L8"/>
    <mergeCell ref="M8:O8"/>
    <mergeCell ref="P8:R8"/>
    <mergeCell ref="S8:U8"/>
    <mergeCell ref="A38:P38"/>
    <mergeCell ref="A39:L39"/>
    <mergeCell ref="A1:G1"/>
    <mergeCell ref="A2:G2"/>
    <mergeCell ref="A4:G4"/>
    <mergeCell ref="A5:G5"/>
    <mergeCell ref="A6:G6"/>
    <mergeCell ref="D8:F8"/>
    <mergeCell ref="G8:I8"/>
  </mergeCells>
  <pageMargins left="0.31496062992125984" right="0.31496062992125984" top="0.74803149606299213" bottom="0.74803149606299213" header="0.31496062992125984" footer="0.31496062992125984"/>
  <pageSetup paperSize="5" scale="50" orientation="landscape" verticalDpi="599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5"/>
  <sheetViews>
    <sheetView topLeftCell="H22" zoomScale="85" zoomScaleNormal="85" workbookViewId="0">
      <selection activeCell="C38" sqref="C38"/>
    </sheetView>
  </sheetViews>
  <sheetFormatPr defaultRowHeight="14.4" x14ac:dyDescent="0.3"/>
  <cols>
    <col min="1" max="1" width="54.33203125" customWidth="1"/>
    <col min="2" max="2" width="14.6640625" customWidth="1"/>
    <col min="3" max="3" width="12.6640625" customWidth="1"/>
    <col min="4" max="21" width="14.6640625" customWidth="1"/>
  </cols>
  <sheetData>
    <row r="1" spans="1:21" s="2" customFormat="1" ht="17.399999999999999" x14ac:dyDescent="0.3">
      <c r="A1" s="1" t="s">
        <v>91</v>
      </c>
      <c r="B1" s="1"/>
      <c r="C1" s="1"/>
      <c r="D1" s="1"/>
      <c r="E1" s="1"/>
      <c r="F1" s="1"/>
      <c r="G1" s="3"/>
      <c r="H1" s="3"/>
      <c r="I1" s="43"/>
      <c r="J1" s="43"/>
    </row>
    <row r="2" spans="1:21" s="2" customFormat="1" ht="39.75" customHeight="1" x14ac:dyDescent="0.3">
      <c r="A2" s="44" t="s">
        <v>92</v>
      </c>
      <c r="B2" s="44"/>
      <c r="C2" s="44"/>
      <c r="D2" s="44"/>
      <c r="E2" s="44"/>
      <c r="F2" s="44"/>
      <c r="G2" s="3"/>
      <c r="H2" s="3"/>
      <c r="I2" s="43"/>
      <c r="J2" s="43"/>
    </row>
    <row r="3" spans="1:21" s="2" customFormat="1" ht="12.75" customHeight="1" x14ac:dyDescent="0.3">
      <c r="A3" s="3"/>
      <c r="B3" s="3"/>
      <c r="C3" s="3"/>
      <c r="D3" s="3"/>
      <c r="E3" s="3"/>
      <c r="F3" s="3"/>
      <c r="G3" s="3"/>
      <c r="H3" s="3"/>
      <c r="I3" s="43"/>
      <c r="J3" s="43"/>
    </row>
    <row r="4" spans="1:21" x14ac:dyDescent="0.3">
      <c r="A4" s="143" t="s">
        <v>93</v>
      </c>
      <c r="B4" s="143"/>
      <c r="C4" s="143"/>
      <c r="D4" s="143"/>
      <c r="E4" s="143"/>
      <c r="F4" s="143"/>
    </row>
    <row r="5" spans="1:21" ht="28.5" customHeight="1" x14ac:dyDescent="0.3">
      <c r="A5" s="144" t="s">
        <v>33</v>
      </c>
      <c r="B5" s="144"/>
      <c r="C5" s="144"/>
      <c r="D5" s="144"/>
      <c r="E5" s="144"/>
      <c r="F5" s="144"/>
    </row>
    <row r="6" spans="1:21" x14ac:dyDescent="0.3">
      <c r="A6" s="143" t="s">
        <v>94</v>
      </c>
      <c r="B6" s="143"/>
      <c r="C6" s="143"/>
      <c r="D6" s="143"/>
      <c r="E6" s="143"/>
      <c r="F6" s="143"/>
    </row>
    <row r="7" spans="1:21" ht="15.6" x14ac:dyDescent="0.3">
      <c r="B7" s="145"/>
    </row>
    <row r="8" spans="1:21" ht="15" thickBot="1" x14ac:dyDescent="0.35">
      <c r="A8" s="46"/>
      <c r="B8" s="146"/>
      <c r="C8" s="146"/>
      <c r="D8" s="68"/>
      <c r="E8" s="68"/>
      <c r="F8" s="68"/>
      <c r="G8" s="68"/>
      <c r="H8" s="147"/>
      <c r="I8" s="68"/>
      <c r="J8" s="68"/>
      <c r="K8" s="147"/>
      <c r="L8" s="68"/>
      <c r="M8" s="68"/>
      <c r="N8" s="68"/>
      <c r="O8" s="68"/>
      <c r="P8" s="68"/>
      <c r="Q8" s="147"/>
      <c r="R8" s="68"/>
      <c r="S8" s="68"/>
      <c r="T8" s="147"/>
      <c r="U8" s="68"/>
    </row>
    <row r="9" spans="1:21" ht="15" thickBot="1" x14ac:dyDescent="0.35">
      <c r="A9" s="46"/>
      <c r="B9" s="46"/>
      <c r="C9" s="46"/>
      <c r="D9" s="47" t="s">
        <v>95</v>
      </c>
      <c r="E9" s="48"/>
      <c r="F9" s="49"/>
      <c r="G9" s="47">
        <v>2016</v>
      </c>
      <c r="H9" s="48"/>
      <c r="I9" s="49"/>
      <c r="J9" s="47">
        <v>2017</v>
      </c>
      <c r="K9" s="48">
        <v>2016</v>
      </c>
      <c r="L9" s="49"/>
      <c r="M9" s="47">
        <v>2018</v>
      </c>
      <c r="N9" s="48"/>
      <c r="O9" s="49"/>
      <c r="P9" s="47">
        <v>2019</v>
      </c>
      <c r="Q9" s="48"/>
      <c r="R9" s="49"/>
      <c r="S9" s="47">
        <v>2020</v>
      </c>
      <c r="T9" s="48"/>
      <c r="U9" s="49"/>
    </row>
    <row r="10" spans="1:21" x14ac:dyDescent="0.3">
      <c r="A10" s="11"/>
      <c r="B10" s="11"/>
      <c r="C10" s="11"/>
      <c r="D10" s="11"/>
      <c r="E10" s="14" t="s">
        <v>36</v>
      </c>
      <c r="F10" s="51" t="s">
        <v>37</v>
      </c>
      <c r="G10" s="11"/>
      <c r="H10" s="14" t="s">
        <v>36</v>
      </c>
      <c r="I10" s="51" t="s">
        <v>37</v>
      </c>
      <c r="J10" s="11"/>
      <c r="K10" s="14" t="s">
        <v>36</v>
      </c>
      <c r="L10" s="51" t="s">
        <v>37</v>
      </c>
      <c r="M10" s="11"/>
      <c r="N10" s="14" t="s">
        <v>36</v>
      </c>
      <c r="O10" s="51" t="s">
        <v>37</v>
      </c>
      <c r="P10" s="11"/>
      <c r="Q10" s="14" t="s">
        <v>36</v>
      </c>
      <c r="R10" s="51" t="s">
        <v>37</v>
      </c>
      <c r="S10" s="11"/>
      <c r="T10" s="14" t="s">
        <v>36</v>
      </c>
      <c r="U10" s="51" t="s">
        <v>37</v>
      </c>
    </row>
    <row r="11" spans="1:21" s="128" customFormat="1" x14ac:dyDescent="0.3">
      <c r="A11" s="148"/>
      <c r="B11" s="53"/>
      <c r="C11" s="53"/>
      <c r="D11" s="53" t="s">
        <v>38</v>
      </c>
      <c r="E11" s="54">
        <v>0.17</v>
      </c>
      <c r="F11" s="54">
        <v>0.83</v>
      </c>
      <c r="G11" s="53" t="s">
        <v>38</v>
      </c>
      <c r="H11" s="54">
        <v>0.17</v>
      </c>
      <c r="I11" s="54">
        <v>0.83</v>
      </c>
      <c r="J11" s="53" t="s">
        <v>38</v>
      </c>
      <c r="K11" s="54">
        <v>0.17</v>
      </c>
      <c r="L11" s="54">
        <v>0.83</v>
      </c>
      <c r="M11" s="53" t="s">
        <v>38</v>
      </c>
      <c r="N11" s="54">
        <v>0.17</v>
      </c>
      <c r="O11" s="54">
        <v>0.83</v>
      </c>
      <c r="P11" s="53" t="s">
        <v>38</v>
      </c>
      <c r="Q11" s="54">
        <v>0.17</v>
      </c>
      <c r="R11" s="54">
        <v>0.83</v>
      </c>
      <c r="S11" s="53" t="s">
        <v>38</v>
      </c>
      <c r="T11" s="54">
        <v>0.17</v>
      </c>
      <c r="U11" s="54">
        <v>0.83</v>
      </c>
    </row>
    <row r="12" spans="1:21" x14ac:dyDescent="0.3">
      <c r="A12" s="14" t="s">
        <v>39</v>
      </c>
      <c r="B12" s="55"/>
      <c r="C12" s="11"/>
      <c r="D12" s="56">
        <f>D73</f>
        <v>48416.666666666664</v>
      </c>
      <c r="E12" s="18">
        <f>D12*E11</f>
        <v>8230.8333333333339</v>
      </c>
      <c r="F12" s="57">
        <f>D12*F11</f>
        <v>40185.833333333328</v>
      </c>
      <c r="G12" s="56">
        <f>E73</f>
        <v>130250</v>
      </c>
      <c r="H12" s="18">
        <f>G12*H11</f>
        <v>22142.5</v>
      </c>
      <c r="I12" s="57">
        <f>G12*I11</f>
        <v>108107.5</v>
      </c>
      <c r="J12" s="58">
        <f>F73</f>
        <v>197238.09523809524</v>
      </c>
      <c r="K12" s="18">
        <f>J12*K11</f>
        <v>33530.476190476191</v>
      </c>
      <c r="L12" s="57">
        <f>J12*L11</f>
        <v>163707.61904761902</v>
      </c>
      <c r="M12" s="58">
        <f>G73</f>
        <v>264511.90476190479</v>
      </c>
      <c r="N12" s="18">
        <f>M12*N11</f>
        <v>44967.023809523816</v>
      </c>
      <c r="O12" s="57">
        <f>M12*O11</f>
        <v>219544.88095238098</v>
      </c>
      <c r="P12" s="58">
        <f>H73</f>
        <v>332023.80952380953</v>
      </c>
      <c r="Q12" s="18">
        <f>P12*Q11</f>
        <v>56444.047619047626</v>
      </c>
      <c r="R12" s="57">
        <f>P12*R11</f>
        <v>275579.76190476189</v>
      </c>
      <c r="S12" s="58">
        <f>I73</f>
        <v>361190.47619047621</v>
      </c>
      <c r="T12" s="18">
        <f>S12*T11</f>
        <v>61402.380952380961</v>
      </c>
      <c r="U12" s="57">
        <f>S12*U11</f>
        <v>299788.09523809527</v>
      </c>
    </row>
    <row r="13" spans="1:21" x14ac:dyDescent="0.3">
      <c r="A13" s="11" t="s">
        <v>40</v>
      </c>
      <c r="B13" s="59"/>
      <c r="C13" s="11"/>
      <c r="D13" s="60">
        <f>'App.2-FA Proposed REG Invest.'!C87</f>
        <v>0</v>
      </c>
      <c r="E13" s="61">
        <f>D13</f>
        <v>0</v>
      </c>
      <c r="F13" s="62"/>
      <c r="G13" s="60">
        <f>'App.2-FA Proposed REG Invest.'!D87</f>
        <v>0</v>
      </c>
      <c r="H13" s="61">
        <f>G13</f>
        <v>0</v>
      </c>
      <c r="I13" s="62"/>
      <c r="J13" s="60">
        <f>'App.2-FA Proposed REG Invest.'!E87</f>
        <v>0</v>
      </c>
      <c r="K13" s="61">
        <f>J13</f>
        <v>0</v>
      </c>
      <c r="L13" s="62"/>
      <c r="M13" s="60">
        <f>'App.2-FA Proposed REG Invest.'!F87</f>
        <v>0</v>
      </c>
      <c r="N13" s="61">
        <f>M13</f>
        <v>0</v>
      </c>
      <c r="O13" s="62"/>
      <c r="P13" s="60">
        <f>'App.2-FA Proposed REG Invest.'!G87</f>
        <v>0</v>
      </c>
      <c r="Q13" s="61">
        <f>P13</f>
        <v>0</v>
      </c>
      <c r="R13" s="62"/>
      <c r="S13" s="60">
        <f>'App.2-FA Proposed REG Invest.'!H87</f>
        <v>0</v>
      </c>
      <c r="T13" s="61">
        <f>S13</f>
        <v>0</v>
      </c>
      <c r="U13" s="62"/>
    </row>
    <row r="14" spans="1:21" x14ac:dyDescent="0.3">
      <c r="A14" s="11" t="s">
        <v>41</v>
      </c>
      <c r="B14" s="59"/>
      <c r="C14" s="11"/>
      <c r="D14" s="60">
        <f>'App.2-FA Proposed REG Invest.'!C86</f>
        <v>9800</v>
      </c>
      <c r="E14" s="61">
        <f>D14*E11</f>
        <v>1666.0000000000002</v>
      </c>
      <c r="F14" s="61">
        <f>D14*F11</f>
        <v>8134</v>
      </c>
      <c r="G14" s="60">
        <f>'App.2-FA Proposed REG Invest.'!D86</f>
        <v>7000</v>
      </c>
      <c r="H14" s="61">
        <f>G14*H11</f>
        <v>1190</v>
      </c>
      <c r="I14" s="61">
        <f>G14*I11</f>
        <v>5810</v>
      </c>
      <c r="J14" s="60">
        <f>'App.2-FA Proposed REG Invest.'!E86</f>
        <v>7200</v>
      </c>
      <c r="K14" s="61">
        <f>J14*K11</f>
        <v>1224</v>
      </c>
      <c r="L14" s="61">
        <f>J14*L11</f>
        <v>5976</v>
      </c>
      <c r="M14" s="60">
        <f>'App.2-FA Proposed REG Invest.'!F86</f>
        <v>7400</v>
      </c>
      <c r="N14" s="61">
        <f>M14*N11</f>
        <v>1258</v>
      </c>
      <c r="O14" s="61">
        <f>M14*O11</f>
        <v>6142</v>
      </c>
      <c r="P14" s="60">
        <f>'App.2-FA Proposed REG Invest.'!G86</f>
        <v>7600</v>
      </c>
      <c r="Q14" s="61">
        <f>P14*Q11</f>
        <v>1292</v>
      </c>
      <c r="R14" s="61">
        <f>P14*R11</f>
        <v>6308</v>
      </c>
      <c r="S14" s="60">
        <f>'App.2-FA Proposed REG Invest.'!H86</f>
        <v>0</v>
      </c>
      <c r="T14" s="61">
        <f>S14*T11</f>
        <v>0</v>
      </c>
      <c r="U14" s="61">
        <f>S14*U11</f>
        <v>0</v>
      </c>
    </row>
    <row r="15" spans="1:21" x14ac:dyDescent="0.3">
      <c r="A15" s="11" t="s">
        <v>42</v>
      </c>
      <c r="B15" s="63">
        <v>0.13</v>
      </c>
      <c r="C15" s="64"/>
      <c r="D15" s="65"/>
      <c r="E15" s="66">
        <f>(E13+E14)*$B$15</f>
        <v>216.58000000000004</v>
      </c>
      <c r="F15" s="67">
        <f>F14*$B$15</f>
        <v>1057.42</v>
      </c>
      <c r="G15" s="65"/>
      <c r="H15" s="66">
        <f>(H13+H14)*$B$15</f>
        <v>154.70000000000002</v>
      </c>
      <c r="I15" s="67">
        <f>I14*$B$15</f>
        <v>755.30000000000007</v>
      </c>
      <c r="J15" s="65"/>
      <c r="K15" s="66">
        <f>(K13+K14)*$B$15</f>
        <v>159.12</v>
      </c>
      <c r="L15" s="67">
        <f>L14*$B$15</f>
        <v>776.88</v>
      </c>
      <c r="M15" s="65"/>
      <c r="N15" s="66">
        <f>(N13+N14)*$B$15</f>
        <v>163.54</v>
      </c>
      <c r="O15" s="67">
        <f>O14*$B$15</f>
        <v>798.46</v>
      </c>
      <c r="P15" s="65"/>
      <c r="Q15" s="66">
        <f>(Q13+Q14)*$B$15</f>
        <v>167.96</v>
      </c>
      <c r="R15" s="67">
        <f>R14*$B$15</f>
        <v>820.04000000000008</v>
      </c>
      <c r="S15" s="65"/>
      <c r="T15" s="66">
        <f>(T13+T14)*$B$15</f>
        <v>0</v>
      </c>
      <c r="U15" s="67">
        <f>U14*$B$15</f>
        <v>0</v>
      </c>
    </row>
    <row r="16" spans="1:21" x14ac:dyDescent="0.3">
      <c r="A16" s="14" t="s">
        <v>43</v>
      </c>
      <c r="B16" s="68"/>
      <c r="C16" s="64"/>
      <c r="D16" s="11"/>
      <c r="E16" s="69">
        <f>SUM(E12+E15)</f>
        <v>8447.4133333333339</v>
      </c>
      <c r="F16" s="69">
        <f>SUM(F12+F15)</f>
        <v>41243.253333333327</v>
      </c>
      <c r="G16" s="11"/>
      <c r="H16" s="69">
        <f>SUM(H12+H15)</f>
        <v>22297.200000000001</v>
      </c>
      <c r="I16" s="69">
        <f>SUM(I12+I15)</f>
        <v>108862.8</v>
      </c>
      <c r="J16" s="11"/>
      <c r="K16" s="69">
        <f>SUM(K12+K15)</f>
        <v>33689.596190476193</v>
      </c>
      <c r="L16" s="69">
        <f>SUM(L12+L15)</f>
        <v>164484.49904761903</v>
      </c>
      <c r="M16" s="11"/>
      <c r="N16" s="69">
        <f>SUM(N12+N15)</f>
        <v>45130.563809523817</v>
      </c>
      <c r="O16" s="69">
        <f>SUM(O12+O15)</f>
        <v>220343.34095238097</v>
      </c>
      <c r="P16" s="11"/>
      <c r="Q16" s="69">
        <f>SUM(Q12+Q15)</f>
        <v>56612.007619047625</v>
      </c>
      <c r="R16" s="69">
        <f>SUM(R12+R15)</f>
        <v>276399.80190476187</v>
      </c>
      <c r="S16" s="11"/>
      <c r="T16" s="69">
        <f>SUM(T12+T15)</f>
        <v>61402.380952380961</v>
      </c>
      <c r="U16" s="69">
        <f>SUM(U12+U15)</f>
        <v>299788.09523809527</v>
      </c>
    </row>
    <row r="17" spans="1:2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3">
      <c r="A19" s="11" t="s">
        <v>44</v>
      </c>
      <c r="B19" s="63">
        <v>0.04</v>
      </c>
      <c r="C19" s="64"/>
      <c r="D19" s="55"/>
      <c r="E19" s="69">
        <f>E16*$B$19</f>
        <v>337.89653333333337</v>
      </c>
      <c r="F19" s="69">
        <f>F16*$B$19</f>
        <v>1649.730133333333</v>
      </c>
      <c r="G19" s="55"/>
      <c r="H19" s="69">
        <f>H16*$B$19</f>
        <v>891.88800000000003</v>
      </c>
      <c r="I19" s="69">
        <f>I16*$B$19</f>
        <v>4354.5120000000006</v>
      </c>
      <c r="J19" s="55"/>
      <c r="K19" s="69">
        <f>K16*$B$19</f>
        <v>1347.5838476190477</v>
      </c>
      <c r="L19" s="69">
        <f>L16*$B$19</f>
        <v>6579.3799619047613</v>
      </c>
      <c r="M19" s="55"/>
      <c r="N19" s="69">
        <f>N16*$B$19</f>
        <v>1805.2225523809527</v>
      </c>
      <c r="O19" s="69">
        <f>O16*$B$19</f>
        <v>8813.7336380952383</v>
      </c>
      <c r="P19" s="55"/>
      <c r="Q19" s="69">
        <f>Q16*$B$19</f>
        <v>2264.4803047619052</v>
      </c>
      <c r="R19" s="69">
        <f>R16*$B$19</f>
        <v>11055.992076190476</v>
      </c>
      <c r="S19" s="55"/>
      <c r="T19" s="69">
        <f>T16*$B$19</f>
        <v>2456.0952380952385</v>
      </c>
      <c r="U19" s="69">
        <f>U16*$B$19</f>
        <v>11991.523809523811</v>
      </c>
    </row>
    <row r="20" spans="1:21" x14ac:dyDescent="0.3">
      <c r="A20" s="11" t="s">
        <v>45</v>
      </c>
      <c r="B20" s="63">
        <v>0.56000000000000005</v>
      </c>
      <c r="C20" s="64"/>
      <c r="D20" s="70"/>
      <c r="E20" s="69">
        <f>E16*$B$20</f>
        <v>4730.5514666666677</v>
      </c>
      <c r="F20" s="69">
        <f>F16*$B$20</f>
        <v>23096.221866666667</v>
      </c>
      <c r="G20" s="70"/>
      <c r="H20" s="69">
        <f>H16*$B$20</f>
        <v>12486.432000000001</v>
      </c>
      <c r="I20" s="69">
        <f>I16*$B$20</f>
        <v>60963.168000000005</v>
      </c>
      <c r="J20" s="70"/>
      <c r="K20" s="69">
        <f>K16*$B$20</f>
        <v>18866.173866666672</v>
      </c>
      <c r="L20" s="69">
        <f>L16*$B$20</f>
        <v>92111.319466666668</v>
      </c>
      <c r="M20" s="70"/>
      <c r="N20" s="69">
        <f>N16*$B$20</f>
        <v>25273.115733333339</v>
      </c>
      <c r="O20" s="69">
        <f>O16*$B$20</f>
        <v>123392.27093333335</v>
      </c>
      <c r="P20" s="70"/>
      <c r="Q20" s="69">
        <f>Q16*$B$20</f>
        <v>31702.724266666672</v>
      </c>
      <c r="R20" s="69">
        <f>R16*$B$20</f>
        <v>154783.88906666666</v>
      </c>
      <c r="S20" s="70"/>
      <c r="T20" s="69">
        <f>T16*$B$20</f>
        <v>34385.333333333343</v>
      </c>
      <c r="U20" s="69">
        <f>U16*$B$20</f>
        <v>167881.33333333337</v>
      </c>
    </row>
    <row r="21" spans="1:21" x14ac:dyDescent="0.3">
      <c r="A21" s="11" t="s">
        <v>46</v>
      </c>
      <c r="B21" s="63">
        <v>0.4</v>
      </c>
      <c r="C21" s="64"/>
      <c r="D21" s="71"/>
      <c r="E21" s="69">
        <f>E16*$B$21</f>
        <v>3378.9653333333335</v>
      </c>
      <c r="F21" s="69">
        <f>F16*$B$21</f>
        <v>16497.301333333333</v>
      </c>
      <c r="G21" s="71"/>
      <c r="H21" s="69">
        <f>H16*$B$21</f>
        <v>8918.880000000001</v>
      </c>
      <c r="I21" s="69">
        <f>I16*$B$21</f>
        <v>43545.120000000003</v>
      </c>
      <c r="J21" s="71"/>
      <c r="K21" s="69">
        <f>K16*$B$21</f>
        <v>13475.838476190478</v>
      </c>
      <c r="L21" s="69">
        <f>L16*$B$21</f>
        <v>65793.799619047611</v>
      </c>
      <c r="M21" s="71"/>
      <c r="N21" s="69">
        <f>N16*$B$21</f>
        <v>18052.225523809528</v>
      </c>
      <c r="O21" s="69">
        <f>O16*$B$21</f>
        <v>88137.336380952387</v>
      </c>
      <c r="P21" s="71"/>
      <c r="Q21" s="69">
        <f>Q16*$B$21</f>
        <v>22644.803047619051</v>
      </c>
      <c r="R21" s="69">
        <f>R16*$B$21</f>
        <v>110559.92076190475</v>
      </c>
      <c r="S21" s="71"/>
      <c r="T21" s="69">
        <f>T16*$B$21</f>
        <v>24560.952380952385</v>
      </c>
      <c r="U21" s="69">
        <f>U16*$B$21</f>
        <v>119915.23809523811</v>
      </c>
    </row>
    <row r="22" spans="1:21" x14ac:dyDescent="0.3">
      <c r="A22" s="11"/>
      <c r="B22" s="11"/>
      <c r="C22" s="72"/>
      <c r="D22" s="11"/>
      <c r="E22" s="73"/>
      <c r="F22" s="11"/>
      <c r="G22" s="11"/>
      <c r="H22" s="18"/>
      <c r="I22" s="11"/>
      <c r="J22" s="11"/>
      <c r="K22" s="18"/>
      <c r="L22" s="11"/>
      <c r="M22" s="11"/>
      <c r="N22" s="18"/>
      <c r="O22" s="11"/>
      <c r="P22" s="11"/>
      <c r="Q22" s="18"/>
      <c r="R22" s="11"/>
      <c r="S22" s="11"/>
      <c r="T22" s="18"/>
      <c r="U22" s="11"/>
    </row>
    <row r="23" spans="1:21" x14ac:dyDescent="0.3">
      <c r="A23" s="11" t="s">
        <v>47</v>
      </c>
      <c r="B23" s="74">
        <v>2.1600000000000001E-2</v>
      </c>
      <c r="C23" s="64"/>
      <c r="D23" s="76"/>
      <c r="E23" s="69">
        <f>E19*$B$23</f>
        <v>7.298565120000001</v>
      </c>
      <c r="F23" s="69">
        <f>F19*$B$23</f>
        <v>35.634170879999992</v>
      </c>
      <c r="G23" s="76"/>
      <c r="H23" s="69">
        <f>H19*$B$23</f>
        <v>19.2647808</v>
      </c>
      <c r="I23" s="69">
        <f>I19*$B$23</f>
        <v>94.057459200000025</v>
      </c>
      <c r="J23" s="76"/>
      <c r="K23" s="69">
        <f>K19*$B$23</f>
        <v>29.107811108571433</v>
      </c>
      <c r="L23" s="69">
        <f>L19*$B$23</f>
        <v>142.11460717714286</v>
      </c>
      <c r="M23" s="76"/>
      <c r="N23" s="69">
        <f>N19*$B$23</f>
        <v>38.992807131428577</v>
      </c>
      <c r="O23" s="69">
        <f>O19*$B$23</f>
        <v>190.37664658285715</v>
      </c>
      <c r="P23" s="76"/>
      <c r="Q23" s="69">
        <f>Q19*$B$23</f>
        <v>48.912774582857153</v>
      </c>
      <c r="R23" s="69">
        <f>R19*$B$23</f>
        <v>238.80942884571428</v>
      </c>
      <c r="S23" s="76"/>
      <c r="T23" s="69">
        <f>T19*$B$23</f>
        <v>53.051657142857152</v>
      </c>
      <c r="U23" s="69">
        <f>U19*$B$23</f>
        <v>259.01691428571434</v>
      </c>
    </row>
    <row r="24" spans="1:21" x14ac:dyDescent="0.3">
      <c r="A24" s="11" t="s">
        <v>48</v>
      </c>
      <c r="B24" s="74">
        <v>6.0728710462287103E-2</v>
      </c>
      <c r="C24" s="64"/>
      <c r="D24" s="76"/>
      <c r="E24" s="69">
        <f>E20*$B$24</f>
        <v>287.28029034614764</v>
      </c>
      <c r="F24" s="69">
        <f>F20*$B$24</f>
        <v>1402.6037705135441</v>
      </c>
      <c r="G24" s="76"/>
      <c r="H24" s="69">
        <f>H20*$B$24</f>
        <v>758.28491363503656</v>
      </c>
      <c r="I24" s="69">
        <f>I20*$B$24</f>
        <v>3702.2145783357664</v>
      </c>
      <c r="J24" s="76"/>
      <c r="K24" s="69">
        <f>K20*$B$24</f>
        <v>1145.7184102799679</v>
      </c>
      <c r="L24" s="69">
        <f>L20*$B$24</f>
        <v>5593.8016501904294</v>
      </c>
      <c r="M24" s="76"/>
      <c r="N24" s="69">
        <f>N20*$B$24</f>
        <v>1534.8037278494733</v>
      </c>
      <c r="O24" s="69">
        <f>O20*$B$24</f>
        <v>7493.4534947944858</v>
      </c>
      <c r="P24" s="76"/>
      <c r="Q24" s="69">
        <f>Q20*$B$24</f>
        <v>1925.2655628561236</v>
      </c>
      <c r="R24" s="69">
        <f>R20*$B$24</f>
        <v>9399.8259833563661</v>
      </c>
      <c r="S24" s="76"/>
      <c r="T24" s="69">
        <f>T20*$B$24</f>
        <v>2088.1769521492301</v>
      </c>
      <c r="U24" s="69">
        <f>U20*$B$24</f>
        <v>10195.216884022711</v>
      </c>
    </row>
    <row r="25" spans="1:21" x14ac:dyDescent="0.3">
      <c r="A25" s="11" t="s">
        <v>49</v>
      </c>
      <c r="B25" s="74">
        <v>9.2999999999999999E-2</v>
      </c>
      <c r="C25" s="64"/>
      <c r="D25" s="76"/>
      <c r="E25" s="69">
        <f>E21*$B$25</f>
        <v>314.24377600000003</v>
      </c>
      <c r="F25" s="66">
        <f>F21*$B$25</f>
        <v>1534.249024</v>
      </c>
      <c r="G25" s="76"/>
      <c r="H25" s="69">
        <f>H21*$B$25</f>
        <v>829.45584000000008</v>
      </c>
      <c r="I25" s="66">
        <f>I21*$B$25</f>
        <v>4049.6961600000004</v>
      </c>
      <c r="J25" s="76"/>
      <c r="K25" s="69">
        <f>K21*$B$25</f>
        <v>1253.2529782857146</v>
      </c>
      <c r="L25" s="66">
        <f>L21*$B$25</f>
        <v>6118.8233645714281</v>
      </c>
      <c r="M25" s="76"/>
      <c r="N25" s="69">
        <f>N21*$B$25</f>
        <v>1678.8569737142861</v>
      </c>
      <c r="O25" s="66">
        <f>O21*$B$25</f>
        <v>8196.7722834285723</v>
      </c>
      <c r="P25" s="76"/>
      <c r="Q25" s="69">
        <f>Q21*$B$25</f>
        <v>2105.9666834285717</v>
      </c>
      <c r="R25" s="66">
        <f>R21*$B$25</f>
        <v>10282.072630857141</v>
      </c>
      <c r="S25" s="76"/>
      <c r="T25" s="69">
        <f>T21*$B$25</f>
        <v>2284.1685714285718</v>
      </c>
      <c r="U25" s="66">
        <f>U21*$B$25</f>
        <v>11152.117142857143</v>
      </c>
    </row>
    <row r="26" spans="1:21" x14ac:dyDescent="0.3">
      <c r="A26" s="77" t="s">
        <v>50</v>
      </c>
      <c r="B26" s="11"/>
      <c r="C26" s="64"/>
      <c r="D26" s="11"/>
      <c r="E26" s="78">
        <f>SUM(E23:E25)</f>
        <v>608.82263146614764</v>
      </c>
      <c r="F26" s="78">
        <f>SUM(F23:F25)</f>
        <v>2972.4869653935439</v>
      </c>
      <c r="G26" s="11"/>
      <c r="H26" s="78">
        <f>SUM(H23:H25)</f>
        <v>1607.0055344350367</v>
      </c>
      <c r="I26" s="78">
        <f>SUM(I23:I25)</f>
        <v>7845.9681975357671</v>
      </c>
      <c r="J26" s="11"/>
      <c r="K26" s="78">
        <f>SUM(K23:K25)</f>
        <v>2428.0791996742537</v>
      </c>
      <c r="L26" s="78">
        <f>SUM(L23:L25)</f>
        <v>11854.739621938999</v>
      </c>
      <c r="M26" s="11"/>
      <c r="N26" s="78">
        <f>SUM(N23:N25)</f>
        <v>3252.6535086951881</v>
      </c>
      <c r="O26" s="78">
        <f>SUM(O23:O25)</f>
        <v>15880.602424805915</v>
      </c>
      <c r="P26" s="11"/>
      <c r="Q26" s="78">
        <f>SUM(Q23:Q25)</f>
        <v>4080.1450208675524</v>
      </c>
      <c r="R26" s="78">
        <f>SUM(R23:R25)</f>
        <v>19920.708043059221</v>
      </c>
      <c r="S26" s="11"/>
      <c r="T26" s="78">
        <f>SUM(T23:T25)</f>
        <v>4425.397180720659</v>
      </c>
      <c r="U26" s="78">
        <f>SUM(U23:U25)</f>
        <v>21606.350941165569</v>
      </c>
    </row>
    <row r="27" spans="1:21" x14ac:dyDescent="0.3">
      <c r="A27" s="11"/>
      <c r="B27" s="11"/>
      <c r="C27" s="7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3">
      <c r="A28" s="11" t="s">
        <v>51</v>
      </c>
      <c r="B28" s="11"/>
      <c r="C28" s="80"/>
      <c r="D28" s="11"/>
      <c r="E28" s="81">
        <f>E13+E14</f>
        <v>1666.0000000000002</v>
      </c>
      <c r="F28" s="69">
        <f>F14</f>
        <v>8134</v>
      </c>
      <c r="G28" s="11"/>
      <c r="H28" s="81">
        <f>H13+H14</f>
        <v>1190</v>
      </c>
      <c r="I28" s="69">
        <f>I14</f>
        <v>5810</v>
      </c>
      <c r="J28" s="11"/>
      <c r="K28" s="81">
        <f>K13+K14</f>
        <v>1224</v>
      </c>
      <c r="L28" s="69">
        <f>L14</f>
        <v>5976</v>
      </c>
      <c r="M28" s="68"/>
      <c r="N28" s="81">
        <f>N13+N14</f>
        <v>1258</v>
      </c>
      <c r="O28" s="69">
        <f>O14</f>
        <v>6142</v>
      </c>
      <c r="P28" s="11"/>
      <c r="Q28" s="81">
        <f>Q13+Q14</f>
        <v>1292</v>
      </c>
      <c r="R28" s="81">
        <f>R14</f>
        <v>6308</v>
      </c>
      <c r="S28" s="11"/>
      <c r="T28" s="81">
        <f>T13+T14</f>
        <v>0</v>
      </c>
      <c r="U28" s="81">
        <f>U14</f>
        <v>0</v>
      </c>
    </row>
    <row r="29" spans="1:21" x14ac:dyDescent="0.3">
      <c r="A29" s="11" t="s">
        <v>52</v>
      </c>
      <c r="B29" s="82"/>
      <c r="C29" s="64"/>
      <c r="D29" s="18">
        <f>D69</f>
        <v>1166.6666666666667</v>
      </c>
      <c r="E29" s="69">
        <f>D29*E$11</f>
        <v>198.33333333333337</v>
      </c>
      <c r="F29" s="69">
        <f>D29*F$11</f>
        <v>968.33333333333337</v>
      </c>
      <c r="G29" s="83">
        <f>E67+E68</f>
        <v>3166.666666666667</v>
      </c>
      <c r="H29" s="69">
        <f>G29*H$11</f>
        <v>538.33333333333337</v>
      </c>
      <c r="I29" s="69">
        <f>G29*I$11</f>
        <v>2628.3333333333335</v>
      </c>
      <c r="J29" s="83">
        <f>F67+F68</f>
        <v>4857.1428571428569</v>
      </c>
      <c r="K29" s="69">
        <f>J29*K$11</f>
        <v>825.71428571428578</v>
      </c>
      <c r="L29" s="69">
        <f>J29*L$11</f>
        <v>4031.4285714285711</v>
      </c>
      <c r="M29" s="83">
        <f>G67+G68</f>
        <v>6595.2380952380954</v>
      </c>
      <c r="N29" s="69">
        <f>M29*N$11</f>
        <v>1121.1904761904764</v>
      </c>
      <c r="O29" s="69">
        <f>M29*O$11</f>
        <v>5474.0476190476193</v>
      </c>
      <c r="P29" s="83">
        <f>H67+H68</f>
        <v>8380.9523809523816</v>
      </c>
      <c r="Q29" s="69">
        <f>P29*Q$11</f>
        <v>1424.761904761905</v>
      </c>
      <c r="R29" s="69">
        <f>P29*R$11</f>
        <v>6956.1904761904761</v>
      </c>
      <c r="S29" s="83">
        <f>I67+I68</f>
        <v>9285.7142857142862</v>
      </c>
      <c r="T29" s="69">
        <f>S29*T$11</f>
        <v>1578.5714285714287</v>
      </c>
      <c r="U29" s="69">
        <f>S29*U$11</f>
        <v>7707.1428571428569</v>
      </c>
    </row>
    <row r="30" spans="1:21" x14ac:dyDescent="0.3">
      <c r="A30" s="11" t="s">
        <v>53</v>
      </c>
      <c r="B30" s="82"/>
      <c r="C30" s="84"/>
      <c r="D30" s="11"/>
      <c r="E30" s="18">
        <f>E55</f>
        <v>-55.459953777777791</v>
      </c>
      <c r="F30" s="18">
        <f>F55</f>
        <v>-270.77506844444446</v>
      </c>
      <c r="G30" s="82"/>
      <c r="H30" s="18">
        <f>H55</f>
        <v>-139.78257015873012</v>
      </c>
      <c r="I30" s="18">
        <f>I55</f>
        <v>-682.46784253968201</v>
      </c>
      <c r="J30" s="82"/>
      <c r="K30" s="18">
        <f>K55</f>
        <v>-180.87843461224494</v>
      </c>
      <c r="L30" s="18">
        <f>L55</f>
        <v>-883.11235722449021</v>
      </c>
      <c r="M30" s="82"/>
      <c r="N30" s="18">
        <f>N55</f>
        <v>-204.4103975826369</v>
      </c>
      <c r="O30" s="18">
        <f>O55</f>
        <v>-998.00370584463883</v>
      </c>
      <c r="P30" s="82"/>
      <c r="Q30" s="18">
        <f>Q55</f>
        <v>-211.60653504991004</v>
      </c>
      <c r="R30" s="18">
        <f>R55</f>
        <v>-1033.1377887730921</v>
      </c>
      <c r="S30" s="82"/>
      <c r="T30" s="18">
        <f>T55</f>
        <v>-159.4637670769896</v>
      </c>
      <c r="U30" s="18">
        <f>U55</f>
        <v>-778.55839219941902</v>
      </c>
    </row>
    <row r="31" spans="1:21" x14ac:dyDescent="0.3">
      <c r="A31" s="11"/>
      <c r="B31" s="11"/>
      <c r="C31" s="7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5" thickBot="1" x14ac:dyDescent="0.35">
      <c r="A32" s="14" t="s">
        <v>54</v>
      </c>
      <c r="B32" s="11"/>
      <c r="C32" s="64"/>
      <c r="D32" s="11"/>
      <c r="E32" s="85">
        <f>SUM(E26:E30)</f>
        <v>2417.6960110217037</v>
      </c>
      <c r="F32" s="85">
        <f>SUM(F26:F30)</f>
        <v>11804.045230282434</v>
      </c>
      <c r="G32" s="11"/>
      <c r="H32" s="85">
        <f>SUM(H26:H30)</f>
        <v>3195.5562976096398</v>
      </c>
      <c r="I32" s="85">
        <f>SUM(I26:I30)</f>
        <v>15601.83368832942</v>
      </c>
      <c r="J32" s="11"/>
      <c r="K32" s="85">
        <f>SUM(K26:K30)</f>
        <v>4296.9150507762952</v>
      </c>
      <c r="L32" s="85">
        <f>SUM(L26:L30)</f>
        <v>20979.055836143081</v>
      </c>
      <c r="M32" s="11"/>
      <c r="N32" s="85">
        <f>SUM(N26:N30)</f>
        <v>5427.4335873030277</v>
      </c>
      <c r="O32" s="85">
        <f>SUM(O26:O30)</f>
        <v>26498.646338008894</v>
      </c>
      <c r="P32" s="11"/>
      <c r="Q32" s="85">
        <f>SUM(Q26:Q30)</f>
        <v>6585.3003905795467</v>
      </c>
      <c r="R32" s="85">
        <f>SUM(R26:R30)</f>
        <v>32151.760730476606</v>
      </c>
      <c r="S32" s="11"/>
      <c r="T32" s="85">
        <f>SUM(T26:T30)</f>
        <v>5844.5048422150976</v>
      </c>
      <c r="U32" s="85">
        <f>SUM(U26:U30)</f>
        <v>28534.935406109005</v>
      </c>
    </row>
    <row r="33" spans="1:21" x14ac:dyDescent="0.3">
      <c r="A33" s="11"/>
      <c r="B33" s="11"/>
      <c r="C33" s="64"/>
      <c r="D33" s="11"/>
      <c r="E33" s="64"/>
      <c r="F33" s="64"/>
      <c r="G33" s="11"/>
      <c r="H33" s="64"/>
      <c r="I33" s="64"/>
      <c r="J33" s="11"/>
      <c r="K33" s="64"/>
      <c r="L33" s="64"/>
      <c r="M33" s="11"/>
      <c r="N33" s="64"/>
      <c r="O33" s="64"/>
      <c r="P33" s="11"/>
      <c r="Q33" s="64"/>
      <c r="R33" s="64"/>
      <c r="S33" s="11"/>
      <c r="T33" s="64"/>
      <c r="U33" s="64"/>
    </row>
    <row r="34" spans="1:21" x14ac:dyDescent="0.3">
      <c r="A34" s="11"/>
      <c r="B34" s="87"/>
      <c r="C34" s="69"/>
      <c r="D34" s="11"/>
      <c r="E34" s="69"/>
      <c r="F34" s="30"/>
      <c r="G34" s="69"/>
      <c r="H34" s="11"/>
      <c r="I34" s="69"/>
      <c r="J34" s="69"/>
      <c r="K34" s="11"/>
      <c r="L34" s="69"/>
      <c r="M34" s="69"/>
      <c r="N34" s="11"/>
      <c r="O34" s="69"/>
      <c r="P34" s="69"/>
      <c r="Q34" s="11"/>
      <c r="R34" s="69"/>
      <c r="S34" s="69"/>
      <c r="T34" s="11"/>
      <c r="U34" s="69"/>
    </row>
    <row r="35" spans="1:21" x14ac:dyDescent="0.3">
      <c r="A35" s="11" t="s">
        <v>55</v>
      </c>
      <c r="B35" s="87"/>
      <c r="C35" s="69"/>
      <c r="D35" s="11"/>
      <c r="E35" s="69"/>
      <c r="F35" s="88">
        <f>F32</f>
        <v>11804.045230282434</v>
      </c>
      <c r="G35" s="69"/>
      <c r="H35" s="11"/>
      <c r="I35" s="88">
        <f>I32</f>
        <v>15601.83368832942</v>
      </c>
      <c r="J35" s="69"/>
      <c r="K35" s="11"/>
      <c r="L35" s="88">
        <f>L32</f>
        <v>20979.055836143081</v>
      </c>
      <c r="M35" s="69"/>
      <c r="N35" s="11"/>
      <c r="O35" s="88">
        <f>O32</f>
        <v>26498.646338008894</v>
      </c>
      <c r="P35" s="69"/>
      <c r="Q35" s="11"/>
      <c r="R35" s="88">
        <f>R32</f>
        <v>32151.760730476606</v>
      </c>
      <c r="S35" s="69"/>
      <c r="T35" s="11"/>
      <c r="U35" s="88">
        <f>U32</f>
        <v>28534.935406109005</v>
      </c>
    </row>
    <row r="36" spans="1:21" x14ac:dyDescent="0.3">
      <c r="A36" s="11"/>
      <c r="B36" s="89"/>
      <c r="C36" s="11"/>
      <c r="D36" s="11"/>
      <c r="E36" s="90"/>
      <c r="F36" s="30"/>
      <c r="G36" s="11"/>
      <c r="H36" s="91"/>
      <c r="I36" s="30"/>
      <c r="J36" s="11"/>
      <c r="K36" s="91"/>
      <c r="L36" s="30"/>
      <c r="M36" s="11"/>
      <c r="N36" s="91"/>
      <c r="O36" s="30"/>
      <c r="P36" s="11"/>
      <c r="Q36" s="91"/>
      <c r="R36" s="30"/>
      <c r="S36" s="11"/>
      <c r="T36" s="91"/>
      <c r="U36" s="30"/>
    </row>
    <row r="37" spans="1:21" x14ac:dyDescent="0.3">
      <c r="A37" s="68" t="s">
        <v>56</v>
      </c>
      <c r="B37" s="11"/>
      <c r="C37" s="18"/>
      <c r="D37" s="18"/>
      <c r="E37" s="18"/>
      <c r="F37" s="88">
        <f>F35/12</f>
        <v>983.67043585686952</v>
      </c>
      <c r="G37" s="18"/>
      <c r="H37" s="11"/>
      <c r="I37" s="88">
        <f>I35/12</f>
        <v>1300.1528073607849</v>
      </c>
      <c r="J37" s="18"/>
      <c r="K37" s="11"/>
      <c r="L37" s="88">
        <f>L35/12</f>
        <v>1748.2546530119234</v>
      </c>
      <c r="M37" s="18"/>
      <c r="N37" s="11"/>
      <c r="O37" s="88">
        <f>O35/12</f>
        <v>2208.2205281674078</v>
      </c>
      <c r="P37" s="18"/>
      <c r="Q37" s="11"/>
      <c r="R37" s="88">
        <f>R35/12</f>
        <v>2679.3133942063837</v>
      </c>
      <c r="S37" s="18"/>
      <c r="T37" s="11"/>
      <c r="U37" s="88">
        <f>U35/12</f>
        <v>2377.9112838424171</v>
      </c>
    </row>
    <row r="38" spans="1:21" x14ac:dyDescent="0.3">
      <c r="A38" s="68"/>
      <c r="B38" s="11"/>
      <c r="C38" s="18"/>
      <c r="D38" s="18"/>
      <c r="E38" s="18"/>
      <c r="F38" s="92"/>
      <c r="G38" s="18"/>
      <c r="H38" s="11"/>
      <c r="I38" s="18"/>
      <c r="J38" s="18"/>
      <c r="K38" s="11"/>
      <c r="L38" s="11"/>
      <c r="M38" s="18"/>
      <c r="N38" s="11"/>
      <c r="O38" s="18"/>
      <c r="P38" s="18"/>
      <c r="Q38" s="11"/>
      <c r="R38" s="11"/>
      <c r="S38" s="18"/>
      <c r="T38" s="11"/>
      <c r="U38" s="11"/>
    </row>
    <row r="39" spans="1:21" x14ac:dyDescent="0.3">
      <c r="A39" s="149" t="s">
        <v>96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</row>
    <row r="40" spans="1:21" x14ac:dyDescent="0.3">
      <c r="A40" s="150" t="s">
        <v>97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</row>
    <row r="41" spans="1:21" ht="15.6" x14ac:dyDescent="0.3">
      <c r="A41" s="151"/>
      <c r="B41" s="151"/>
      <c r="C41" s="152"/>
      <c r="D41" s="152"/>
      <c r="E41" s="152"/>
      <c r="F41" s="152"/>
      <c r="G41" s="26"/>
    </row>
    <row r="42" spans="1:21" ht="16.2" thickBot="1" x14ac:dyDescent="0.35">
      <c r="A42" s="97" t="s">
        <v>59</v>
      </c>
      <c r="B42" s="153"/>
      <c r="C42" s="152"/>
      <c r="D42" s="152"/>
      <c r="E42" s="152"/>
      <c r="F42" s="152"/>
      <c r="G42" s="26"/>
    </row>
    <row r="43" spans="1:21" ht="15" thickBot="1" x14ac:dyDescent="0.35">
      <c r="A43" s="105"/>
      <c r="B43" s="98"/>
      <c r="C43" s="99"/>
      <c r="D43" s="79"/>
      <c r="E43" s="101">
        <v>2015</v>
      </c>
      <c r="F43" s="102"/>
      <c r="G43" s="79"/>
      <c r="H43" s="101">
        <v>2016</v>
      </c>
      <c r="I43" s="102"/>
      <c r="J43" s="79"/>
      <c r="K43" s="101">
        <v>2017</v>
      </c>
      <c r="L43" s="102"/>
      <c r="M43" s="79"/>
      <c r="N43" s="101">
        <v>2018</v>
      </c>
      <c r="O43" s="102"/>
      <c r="P43" s="79"/>
      <c r="Q43" s="101">
        <v>2019</v>
      </c>
      <c r="R43" s="102"/>
      <c r="S43" s="79"/>
      <c r="T43" s="101">
        <f>+Q43+1</f>
        <v>2020</v>
      </c>
      <c r="U43" s="102"/>
    </row>
    <row r="44" spans="1:21" x14ac:dyDescent="0.3">
      <c r="A44" s="103" t="s">
        <v>60</v>
      </c>
      <c r="B44" s="98"/>
      <c r="C44" s="99"/>
      <c r="D44" s="11"/>
      <c r="E44" s="14" t="s">
        <v>36</v>
      </c>
      <c r="F44" s="51" t="s">
        <v>37</v>
      </c>
      <c r="G44" s="11"/>
      <c r="H44" s="14" t="s">
        <v>36</v>
      </c>
      <c r="I44" s="51" t="s">
        <v>37</v>
      </c>
      <c r="J44" s="11"/>
      <c r="K44" s="14" t="s">
        <v>36</v>
      </c>
      <c r="L44" s="51" t="s">
        <v>37</v>
      </c>
      <c r="M44" s="11"/>
      <c r="N44" s="14" t="s">
        <v>36</v>
      </c>
      <c r="O44" s="51" t="s">
        <v>37</v>
      </c>
      <c r="P44" s="11"/>
      <c r="Q44" s="14" t="s">
        <v>36</v>
      </c>
      <c r="R44" s="51" t="s">
        <v>37</v>
      </c>
      <c r="S44" s="11"/>
      <c r="T44" s="14" t="s">
        <v>36</v>
      </c>
      <c r="U44" s="51" t="s">
        <v>37</v>
      </c>
    </row>
    <row r="45" spans="1:21" x14ac:dyDescent="0.3">
      <c r="A45" s="104"/>
      <c r="B45" s="98"/>
      <c r="C45" s="99"/>
      <c r="D45" s="53"/>
      <c r="E45" s="14"/>
      <c r="F45" s="51"/>
      <c r="G45" s="53"/>
      <c r="H45" s="14"/>
      <c r="I45" s="51"/>
      <c r="J45" s="53"/>
      <c r="K45" s="14"/>
      <c r="L45" s="51"/>
      <c r="M45" s="53" t="s">
        <v>38</v>
      </c>
      <c r="N45" s="14"/>
      <c r="O45" s="51"/>
      <c r="P45" s="53" t="s">
        <v>38</v>
      </c>
      <c r="Q45" s="14"/>
      <c r="R45" s="51"/>
      <c r="S45" s="53" t="s">
        <v>38</v>
      </c>
      <c r="T45" s="14"/>
      <c r="U45" s="51"/>
    </row>
    <row r="46" spans="1:21" x14ac:dyDescent="0.3">
      <c r="A46" s="105" t="s">
        <v>61</v>
      </c>
      <c r="B46" s="98"/>
      <c r="C46" s="99"/>
      <c r="D46" s="106"/>
      <c r="E46" s="106">
        <f>E25</f>
        <v>314.24377600000003</v>
      </c>
      <c r="F46" s="107">
        <f>F25</f>
        <v>1534.249024</v>
      </c>
      <c r="G46" s="106"/>
      <c r="H46" s="106">
        <f>H25</f>
        <v>829.45584000000008</v>
      </c>
      <c r="I46" s="107">
        <f>I25</f>
        <v>4049.6961600000004</v>
      </c>
      <c r="J46" s="106"/>
      <c r="K46" s="106">
        <f>K25</f>
        <v>1253.2529782857146</v>
      </c>
      <c r="L46" s="107">
        <f>L25</f>
        <v>6118.8233645714281</v>
      </c>
      <c r="M46" s="106"/>
      <c r="N46" s="106">
        <f>N25</f>
        <v>1678.8569737142861</v>
      </c>
      <c r="O46" s="107">
        <f>O25</f>
        <v>8196.7722834285723</v>
      </c>
      <c r="P46" s="106"/>
      <c r="Q46" s="106">
        <f>Q25</f>
        <v>2105.9666834285717</v>
      </c>
      <c r="R46" s="107">
        <f>R25</f>
        <v>10282.072630857141</v>
      </c>
      <c r="S46" s="106"/>
      <c r="T46" s="106">
        <f>T25</f>
        <v>2284.1685714285718</v>
      </c>
      <c r="U46" s="107">
        <f>U25</f>
        <v>11152.117142857143</v>
      </c>
    </row>
    <row r="47" spans="1:21" x14ac:dyDescent="0.3">
      <c r="A47" s="105" t="s">
        <v>98</v>
      </c>
      <c r="B47" s="98"/>
      <c r="C47" s="99"/>
      <c r="D47" s="108"/>
      <c r="E47" s="109">
        <f>E29</f>
        <v>198.33333333333337</v>
      </c>
      <c r="F47" s="109">
        <f>F29</f>
        <v>968.33333333333337</v>
      </c>
      <c r="G47" s="108"/>
      <c r="H47" s="109">
        <f>H29</f>
        <v>538.33333333333337</v>
      </c>
      <c r="I47" s="109">
        <f>I29</f>
        <v>2628.3333333333335</v>
      </c>
      <c r="J47" s="108"/>
      <c r="K47" s="109">
        <f>K29</f>
        <v>825.71428571428578</v>
      </c>
      <c r="L47" s="109">
        <f>L29</f>
        <v>4031.4285714285711</v>
      </c>
      <c r="M47" s="108"/>
      <c r="N47" s="109">
        <f>N29</f>
        <v>1121.1904761904764</v>
      </c>
      <c r="O47" s="109">
        <f>O29</f>
        <v>5474.0476190476193</v>
      </c>
      <c r="P47" s="108"/>
      <c r="Q47" s="109">
        <f>Q29</f>
        <v>1424.761904761905</v>
      </c>
      <c r="R47" s="109">
        <f>R29</f>
        <v>6956.1904761904761</v>
      </c>
      <c r="S47" s="108"/>
      <c r="T47" s="109">
        <f>T29</f>
        <v>1578.5714285714287</v>
      </c>
      <c r="U47" s="109">
        <f>U29</f>
        <v>7707.1428571428569</v>
      </c>
    </row>
    <row r="48" spans="1:21" x14ac:dyDescent="0.3">
      <c r="A48" s="105" t="s">
        <v>99</v>
      </c>
      <c r="B48" s="98"/>
      <c r="C48" s="99"/>
      <c r="D48" s="108"/>
      <c r="E48" s="108">
        <f>-D85*E$11</f>
        <v>-666.40000000000009</v>
      </c>
      <c r="F48" s="108">
        <f>-D85*F$11</f>
        <v>-3253.6</v>
      </c>
      <c r="G48" s="108"/>
      <c r="H48" s="108">
        <f>-E85*H$11</f>
        <v>-1755.4880000000001</v>
      </c>
      <c r="I48" s="108">
        <f>-E85*I$11</f>
        <v>-8570.9119999999984</v>
      </c>
      <c r="J48" s="108"/>
      <c r="K48" s="108">
        <f>-F85*K$11</f>
        <v>-2580.6489600000004</v>
      </c>
      <c r="L48" s="108">
        <f>-F85*L$11</f>
        <v>-12599.63904</v>
      </c>
      <c r="M48" s="108"/>
      <c r="N48" s="108">
        <f>-G85*N$11</f>
        <v>-3366.9970432000005</v>
      </c>
      <c r="O48" s="108">
        <f>-G85*O$11</f>
        <v>-16438.867916800002</v>
      </c>
      <c r="P48" s="108"/>
      <c r="Q48" s="108">
        <f>-H85*Q$11</f>
        <v>-4117.6372797440008</v>
      </c>
      <c r="R48" s="108">
        <f>-H85*R$11</f>
        <v>-20103.758483456004</v>
      </c>
      <c r="S48" s="108"/>
      <c r="T48" s="108">
        <f>-I85*T$11</f>
        <v>-4305.0262973644813</v>
      </c>
      <c r="U48" s="108">
        <f>-I85*U$11</f>
        <v>-21018.657804779523</v>
      </c>
    </row>
    <row r="49" spans="1:21" x14ac:dyDescent="0.3">
      <c r="A49" s="104" t="s">
        <v>64</v>
      </c>
      <c r="B49" s="98"/>
      <c r="C49" s="99"/>
      <c r="D49" s="108"/>
      <c r="E49" s="111">
        <f>SUM(E46:E48)</f>
        <v>-153.82289066666669</v>
      </c>
      <c r="F49" s="111">
        <f>SUM(F46:F48)</f>
        <v>-751.01764266666669</v>
      </c>
      <c r="G49" s="108"/>
      <c r="H49" s="111">
        <f>SUM(H46:H48)</f>
        <v>-387.69882666666649</v>
      </c>
      <c r="I49" s="111">
        <f>SUM(I46:I48)</f>
        <v>-1892.882506666665</v>
      </c>
      <c r="J49" s="108"/>
      <c r="K49" s="111">
        <f>SUM(K46:K48)</f>
        <v>-501.6816960000001</v>
      </c>
      <c r="L49" s="111">
        <f>SUM(L46:L48)</f>
        <v>-2449.3871040000013</v>
      </c>
      <c r="M49" s="111"/>
      <c r="N49" s="111">
        <f>SUM(N46:N48)</f>
        <v>-566.94959329523817</v>
      </c>
      <c r="O49" s="111">
        <f>SUM(O46:O48)</f>
        <v>-2768.0480143238092</v>
      </c>
      <c r="P49" s="111"/>
      <c r="Q49" s="111">
        <f>SUM(Q46:Q48)</f>
        <v>-586.90869155352402</v>
      </c>
      <c r="R49" s="111">
        <f>SUM(R46:R48)</f>
        <v>-2865.4953764083875</v>
      </c>
      <c r="S49" s="111"/>
      <c r="T49" s="111">
        <f>SUM(T46:T48)</f>
        <v>-442.28629736448056</v>
      </c>
      <c r="U49" s="111">
        <f>SUM(U46:U48)</f>
        <v>-2159.3978047795208</v>
      </c>
    </row>
    <row r="50" spans="1:21" x14ac:dyDescent="0.3">
      <c r="A50" s="68"/>
      <c r="B50" s="98"/>
      <c r="C50" s="99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1:21" x14ac:dyDescent="0.3">
      <c r="A51" s="105" t="s">
        <v>65</v>
      </c>
      <c r="B51" s="99"/>
      <c r="C51" s="99"/>
      <c r="D51" s="110"/>
      <c r="E51" s="112">
        <v>0.26500000000000001</v>
      </c>
      <c r="F51" s="112">
        <v>0.26500000000000001</v>
      </c>
      <c r="G51" s="110"/>
      <c r="H51" s="112">
        <v>0.26500000000000001</v>
      </c>
      <c r="I51" s="112">
        <v>0.26500000000000001</v>
      </c>
      <c r="J51" s="110"/>
      <c r="K51" s="112">
        <v>0.26500000000000001</v>
      </c>
      <c r="L51" s="112">
        <v>0.26500000000000001</v>
      </c>
      <c r="M51" s="110"/>
      <c r="N51" s="112">
        <v>0.26500000000000001</v>
      </c>
      <c r="O51" s="112">
        <v>0.26500000000000001</v>
      </c>
      <c r="P51" s="108"/>
      <c r="Q51" s="112">
        <v>0.26500000000000001</v>
      </c>
      <c r="R51" s="112">
        <v>0.26500000000000001</v>
      </c>
      <c r="S51" s="108"/>
      <c r="T51" s="112">
        <v>0.26500000000000001</v>
      </c>
      <c r="U51" s="112">
        <v>0.26500000000000001</v>
      </c>
    </row>
    <row r="52" spans="1:21" x14ac:dyDescent="0.3">
      <c r="A52" s="105" t="s">
        <v>66</v>
      </c>
      <c r="B52" s="98"/>
      <c r="C52" s="99"/>
      <c r="D52" s="108"/>
      <c r="E52" s="113">
        <f>E49*E51</f>
        <v>-40.763066026666678</v>
      </c>
      <c r="F52" s="113">
        <f>F49*F51</f>
        <v>-199.01967530666667</v>
      </c>
      <c r="G52" s="108"/>
      <c r="H52" s="113">
        <f>H49*H51</f>
        <v>-102.74018906666663</v>
      </c>
      <c r="I52" s="113">
        <f>I49*I51</f>
        <v>-501.61386426666627</v>
      </c>
      <c r="J52" s="108"/>
      <c r="K52" s="113">
        <f>K49*K51</f>
        <v>-132.94564944000004</v>
      </c>
      <c r="L52" s="113">
        <f>L49*L51</f>
        <v>-649.08758256000033</v>
      </c>
      <c r="M52" s="108"/>
      <c r="N52" s="113">
        <f>N49*N51</f>
        <v>-150.24164222323813</v>
      </c>
      <c r="O52" s="113">
        <f>O49*O51</f>
        <v>-733.53272379580949</v>
      </c>
      <c r="P52" s="108"/>
      <c r="Q52" s="113">
        <f>Q49*Q51</f>
        <v>-155.53080326168387</v>
      </c>
      <c r="R52" s="113">
        <f>R49*R51</f>
        <v>-759.35627474822275</v>
      </c>
      <c r="S52" s="108"/>
      <c r="T52" s="113">
        <f>T49*T51</f>
        <v>-117.20586880158736</v>
      </c>
      <c r="U52" s="113">
        <f>U49*U51</f>
        <v>-572.24041826657299</v>
      </c>
    </row>
    <row r="53" spans="1:21" x14ac:dyDescent="0.3">
      <c r="A53" s="114" t="s">
        <v>67</v>
      </c>
      <c r="B53" s="98"/>
      <c r="C53" s="99"/>
      <c r="D53" s="100"/>
      <c r="E53" s="105"/>
      <c r="F53" s="105"/>
      <c r="G53" s="100"/>
      <c r="H53" s="105"/>
      <c r="I53" s="105"/>
      <c r="J53" s="100"/>
      <c r="K53" s="105"/>
      <c r="L53" s="105"/>
      <c r="M53" s="100"/>
      <c r="N53" s="105"/>
      <c r="O53" s="105"/>
      <c r="P53" s="100"/>
      <c r="Q53" s="105"/>
      <c r="R53" s="105"/>
      <c r="S53" s="100"/>
      <c r="T53" s="105"/>
      <c r="U53" s="105"/>
    </row>
    <row r="54" spans="1:21" x14ac:dyDescent="0.3">
      <c r="A54" s="105" t="s">
        <v>66</v>
      </c>
      <c r="B54" s="98"/>
      <c r="C54" s="99"/>
      <c r="D54" s="115"/>
      <c r="E54" s="116">
        <f>E52/(1-E51)</f>
        <v>-55.459953777777791</v>
      </c>
      <c r="F54" s="116">
        <f>F52/(1-F51)</f>
        <v>-270.77506844444446</v>
      </c>
      <c r="G54" s="115"/>
      <c r="H54" s="116">
        <f>H52/(1-H51)</f>
        <v>-139.78257015873012</v>
      </c>
      <c r="I54" s="116">
        <f>I52/(1-I51)</f>
        <v>-682.46784253968201</v>
      </c>
      <c r="J54" s="115"/>
      <c r="K54" s="116">
        <f>K52/(1-K51)</f>
        <v>-180.87843461224494</v>
      </c>
      <c r="L54" s="116">
        <f>L52/(1-L51)</f>
        <v>-883.11235722449021</v>
      </c>
      <c r="M54" s="115"/>
      <c r="N54" s="116">
        <f>N52/(1-N51)</f>
        <v>-204.4103975826369</v>
      </c>
      <c r="O54" s="116">
        <f>O52/(1-O51)</f>
        <v>-998.00370584463883</v>
      </c>
      <c r="P54" s="115"/>
      <c r="Q54" s="116">
        <f>Q52/(1-Q51)</f>
        <v>-211.60653504991004</v>
      </c>
      <c r="R54" s="116">
        <f>R52/(1-R51)</f>
        <v>-1033.1377887730921</v>
      </c>
      <c r="S54" s="115"/>
      <c r="T54" s="116">
        <f>T52/(1-T51)</f>
        <v>-159.4637670769896</v>
      </c>
      <c r="U54" s="116">
        <f>U52/(1-U51)</f>
        <v>-778.55839219941902</v>
      </c>
    </row>
    <row r="55" spans="1:21" x14ac:dyDescent="0.3">
      <c r="A55" s="104" t="s">
        <v>68</v>
      </c>
      <c r="B55" s="98"/>
      <c r="C55" s="99"/>
      <c r="D55" s="117"/>
      <c r="E55" s="118">
        <f>SUM(E54:E54)</f>
        <v>-55.459953777777791</v>
      </c>
      <c r="F55" s="118">
        <f>SUM(F54:F54)</f>
        <v>-270.77506844444446</v>
      </c>
      <c r="G55" s="119"/>
      <c r="H55" s="118">
        <f>SUM(H54:H54)</f>
        <v>-139.78257015873012</v>
      </c>
      <c r="I55" s="118">
        <f>SUM(I54:I54)</f>
        <v>-682.46784253968201</v>
      </c>
      <c r="J55" s="119"/>
      <c r="K55" s="118">
        <f>SUM(K54:K54)</f>
        <v>-180.87843461224494</v>
      </c>
      <c r="L55" s="118">
        <f>SUM(L54:L54)</f>
        <v>-883.11235722449021</v>
      </c>
      <c r="M55" s="119"/>
      <c r="N55" s="118">
        <f>SUM(N54:N54)</f>
        <v>-204.4103975826369</v>
      </c>
      <c r="O55" s="118">
        <f>SUM(O54:O54)</f>
        <v>-998.00370584463883</v>
      </c>
      <c r="P55" s="119"/>
      <c r="Q55" s="118">
        <f>SUM(Q54:Q54)</f>
        <v>-211.60653504991004</v>
      </c>
      <c r="R55" s="118">
        <f>SUM(R54:R54)</f>
        <v>-1033.1377887730921</v>
      </c>
      <c r="S55" s="119"/>
      <c r="T55" s="118">
        <f>SUM(T54:T54)</f>
        <v>-159.4637670769896</v>
      </c>
      <c r="U55" s="118">
        <f>SUM(U54:U54)</f>
        <v>-778.55839219941902</v>
      </c>
    </row>
    <row r="56" spans="1:21" x14ac:dyDescent="0.3">
      <c r="A56" s="11"/>
      <c r="B56" s="120"/>
      <c r="C56" s="121"/>
      <c r="D56" s="121"/>
      <c r="E56" s="121"/>
      <c r="F56" s="1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3">
      <c r="A57" s="11"/>
      <c r="B57" s="120"/>
      <c r="C57" s="121"/>
      <c r="D57" s="121"/>
      <c r="E57" s="121"/>
      <c r="F57" s="121"/>
      <c r="G57" s="11"/>
      <c r="H57" s="11"/>
    </row>
    <row r="58" spans="1:21" s="2" customFormat="1" ht="17.399999999999999" x14ac:dyDescent="0.3">
      <c r="A58" s="1" t="s">
        <v>91</v>
      </c>
      <c r="B58" s="1"/>
      <c r="C58" s="1"/>
      <c r="D58" s="1"/>
      <c r="E58" s="1"/>
      <c r="F58" s="1"/>
      <c r="G58" s="3"/>
      <c r="H58" s="3"/>
      <c r="I58" s="43"/>
      <c r="J58" s="43"/>
    </row>
    <row r="59" spans="1:21" s="2" customFormat="1" ht="39.75" customHeight="1" thickBot="1" x14ac:dyDescent="0.35">
      <c r="A59" s="44" t="s">
        <v>92</v>
      </c>
      <c r="B59" s="44"/>
      <c r="C59" s="44"/>
      <c r="D59" s="44"/>
      <c r="E59" s="44"/>
      <c r="F59" s="44"/>
      <c r="G59" s="3"/>
      <c r="H59" s="3"/>
      <c r="I59" s="43"/>
      <c r="J59" s="43"/>
    </row>
    <row r="60" spans="1:21" ht="16.2" thickBot="1" x14ac:dyDescent="0.35">
      <c r="A60" s="129" t="s">
        <v>69</v>
      </c>
      <c r="B60" s="122"/>
      <c r="C60" s="123"/>
      <c r="D60" s="124">
        <v>2015</v>
      </c>
      <c r="E60" s="125">
        <v>2016</v>
      </c>
      <c r="F60" s="125">
        <v>2017</v>
      </c>
      <c r="G60" s="125">
        <v>2018</v>
      </c>
      <c r="H60" s="126">
        <v>2019</v>
      </c>
      <c r="I60" s="126">
        <v>2020</v>
      </c>
      <c r="J60" s="127"/>
      <c r="K60" s="128"/>
      <c r="L60" s="128"/>
      <c r="M60" s="128"/>
      <c r="N60" s="128"/>
      <c r="O60" s="128"/>
    </row>
    <row r="61" spans="1:21" x14ac:dyDescent="0.3">
      <c r="A61" s="122"/>
      <c r="B61" s="134" t="s">
        <v>70</v>
      </c>
      <c r="C61" s="135">
        <v>42</v>
      </c>
      <c r="D61" s="109"/>
      <c r="E61" s="109"/>
      <c r="F61" s="68"/>
      <c r="G61" s="109"/>
      <c r="H61" s="68"/>
      <c r="I61" s="68"/>
      <c r="J61" s="68"/>
      <c r="K61" s="68"/>
      <c r="L61" s="68"/>
      <c r="M61" s="68"/>
      <c r="N61" s="128"/>
      <c r="O61" s="128"/>
    </row>
    <row r="62" spans="1:21" x14ac:dyDescent="0.3">
      <c r="A62" s="122" t="s">
        <v>71</v>
      </c>
      <c r="B62" s="122"/>
      <c r="C62" s="108"/>
      <c r="D62" s="111"/>
      <c r="E62" s="111">
        <f>D64</f>
        <v>98000</v>
      </c>
      <c r="F62" s="111">
        <f>E64</f>
        <v>168000</v>
      </c>
      <c r="G62" s="111">
        <f>F64</f>
        <v>240000</v>
      </c>
      <c r="H62" s="111">
        <f>G64</f>
        <v>314000</v>
      </c>
      <c r="I62" s="111">
        <f>H64</f>
        <v>390000</v>
      </c>
      <c r="J62" s="68"/>
      <c r="K62" s="68"/>
      <c r="L62" s="68"/>
      <c r="M62" s="68"/>
      <c r="N62" s="128"/>
      <c r="O62" s="128"/>
    </row>
    <row r="63" spans="1:21" x14ac:dyDescent="0.3">
      <c r="A63" s="122" t="s">
        <v>72</v>
      </c>
      <c r="B63" s="122"/>
      <c r="C63" s="136"/>
      <c r="D63" s="137">
        <f>'App.2-FA Proposed REG Invest.'!C85</f>
        <v>98000</v>
      </c>
      <c r="E63" s="137">
        <f>'App.2-FA Proposed REG Invest.'!D85</f>
        <v>70000</v>
      </c>
      <c r="F63" s="137">
        <f>'App.2-FA Proposed REG Invest.'!E85</f>
        <v>72000</v>
      </c>
      <c r="G63" s="137">
        <f>'App.2-FA Proposed REG Invest.'!F85</f>
        <v>74000</v>
      </c>
      <c r="H63" s="137">
        <f>'App.2-FA Proposed REG Invest.'!G85</f>
        <v>76000</v>
      </c>
      <c r="I63" s="137">
        <f>'App.2-FA Proposed REG Invest.'!H85</f>
        <v>0</v>
      </c>
      <c r="J63" s="68"/>
      <c r="K63" s="68"/>
      <c r="L63" s="68"/>
      <c r="M63" s="138"/>
      <c r="N63" s="128"/>
      <c r="O63" s="128"/>
    </row>
    <row r="64" spans="1:21" x14ac:dyDescent="0.3">
      <c r="A64" s="122" t="s">
        <v>73</v>
      </c>
      <c r="B64" s="122"/>
      <c r="C64" s="108"/>
      <c r="D64" s="111">
        <f t="shared" ref="D64:I64" si="0">SUM(D62:D63)</f>
        <v>98000</v>
      </c>
      <c r="E64" s="111">
        <f t="shared" si="0"/>
        <v>168000</v>
      </c>
      <c r="F64" s="111">
        <f t="shared" si="0"/>
        <v>240000</v>
      </c>
      <c r="G64" s="111">
        <f t="shared" si="0"/>
        <v>314000</v>
      </c>
      <c r="H64" s="111">
        <f t="shared" si="0"/>
        <v>390000</v>
      </c>
      <c r="I64" s="111">
        <f t="shared" si="0"/>
        <v>390000</v>
      </c>
      <c r="J64" s="128"/>
      <c r="K64" s="128"/>
      <c r="L64" s="128"/>
      <c r="M64" s="128"/>
      <c r="N64" s="128"/>
      <c r="O64" s="128"/>
    </row>
    <row r="65" spans="1:15" x14ac:dyDescent="0.3">
      <c r="A65" s="122"/>
      <c r="B65" s="122"/>
      <c r="C65" s="108"/>
      <c r="D65" s="108"/>
      <c r="E65" s="109"/>
      <c r="F65" s="68"/>
      <c r="G65" s="109"/>
      <c r="H65" s="68"/>
      <c r="I65" s="68"/>
      <c r="J65" s="68"/>
      <c r="K65" s="128"/>
      <c r="L65" s="128"/>
      <c r="M65" s="128"/>
      <c r="N65" s="128"/>
      <c r="O65" s="128"/>
    </row>
    <row r="66" spans="1:15" x14ac:dyDescent="0.3">
      <c r="A66" s="122" t="s">
        <v>74</v>
      </c>
      <c r="B66" s="122"/>
      <c r="C66" s="108"/>
      <c r="D66" s="111"/>
      <c r="E66" s="111">
        <f>D69</f>
        <v>1166.6666666666667</v>
      </c>
      <c r="F66" s="111">
        <f>E69</f>
        <v>4333.333333333333</v>
      </c>
      <c r="G66" s="111">
        <f>F69</f>
        <v>9190.476190476189</v>
      </c>
      <c r="H66" s="111">
        <f>G69</f>
        <v>15785.714285714286</v>
      </c>
      <c r="I66" s="111">
        <f>H69</f>
        <v>24166.666666666668</v>
      </c>
      <c r="J66" s="68"/>
      <c r="K66" s="128"/>
      <c r="L66" s="128"/>
      <c r="M66" s="128"/>
      <c r="N66" s="128"/>
      <c r="O66" s="128"/>
    </row>
    <row r="67" spans="1:15" x14ac:dyDescent="0.3">
      <c r="A67" s="122" t="s">
        <v>75</v>
      </c>
      <c r="B67" s="122"/>
      <c r="C67" s="108"/>
      <c r="D67" s="139"/>
      <c r="E67" s="108">
        <f>E62/$C$61</f>
        <v>2333.3333333333335</v>
      </c>
      <c r="F67" s="108">
        <f>F62/$C$61</f>
        <v>4000</v>
      </c>
      <c r="G67" s="108">
        <f>G62/$C$61</f>
        <v>5714.2857142857147</v>
      </c>
      <c r="H67" s="108">
        <f>H62/$C$61</f>
        <v>7476.1904761904761</v>
      </c>
      <c r="I67" s="108">
        <f>I62/$C$61</f>
        <v>9285.7142857142862</v>
      </c>
      <c r="J67" s="68"/>
      <c r="K67" s="128"/>
      <c r="L67" s="128"/>
      <c r="M67" s="128"/>
      <c r="N67" s="128"/>
      <c r="O67" s="128"/>
    </row>
    <row r="68" spans="1:15" x14ac:dyDescent="0.3">
      <c r="A68" s="122" t="s">
        <v>76</v>
      </c>
      <c r="B68" s="11"/>
      <c r="C68" s="11"/>
      <c r="D68" s="109">
        <f>D63/C61/2</f>
        <v>1166.6666666666667</v>
      </c>
      <c r="E68" s="109">
        <f>E63/C61/2</f>
        <v>833.33333333333337</v>
      </c>
      <c r="F68" s="109">
        <f>F63/C61/2</f>
        <v>857.14285714285711</v>
      </c>
      <c r="G68" s="109">
        <f>G63/C61/2</f>
        <v>880.95238095238096</v>
      </c>
      <c r="H68" s="109">
        <f>H63/C61/2</f>
        <v>904.76190476190482</v>
      </c>
      <c r="I68" s="109">
        <f>I63/C61/2</f>
        <v>0</v>
      </c>
      <c r="J68" s="68"/>
      <c r="K68" s="128"/>
      <c r="L68" s="128"/>
      <c r="M68" s="128"/>
      <c r="N68" s="128"/>
      <c r="O68" s="128"/>
    </row>
    <row r="69" spans="1:15" x14ac:dyDescent="0.3">
      <c r="A69" s="122" t="s">
        <v>77</v>
      </c>
      <c r="B69" s="122"/>
      <c r="C69" s="108"/>
      <c r="D69" s="111">
        <f>SUM(D66+D68)</f>
        <v>1166.6666666666667</v>
      </c>
      <c r="E69" s="111">
        <f>SUM(E66:E68)</f>
        <v>4333.333333333333</v>
      </c>
      <c r="F69" s="111">
        <f>SUM(F66:F68)</f>
        <v>9190.476190476189</v>
      </c>
      <c r="G69" s="111">
        <f>SUM(G66:G68)</f>
        <v>15785.714285714286</v>
      </c>
      <c r="H69" s="111">
        <f>SUM(H66:H68)</f>
        <v>24166.666666666668</v>
      </c>
      <c r="I69" s="111">
        <f>SUM(I66:I68)</f>
        <v>33452.380952380954</v>
      </c>
      <c r="J69" s="68"/>
      <c r="K69" s="128"/>
      <c r="L69" s="128"/>
      <c r="M69" s="128"/>
      <c r="N69" s="128"/>
      <c r="O69" s="128"/>
    </row>
    <row r="70" spans="1:15" x14ac:dyDescent="0.3">
      <c r="A70" s="122"/>
      <c r="B70" s="122"/>
      <c r="C70" s="32"/>
      <c r="D70" s="58"/>
      <c r="E70" s="109"/>
      <c r="F70" s="109"/>
      <c r="G70" s="109"/>
      <c r="H70" s="109"/>
      <c r="I70" s="109"/>
      <c r="J70" s="68"/>
      <c r="K70" s="128"/>
      <c r="L70" s="138"/>
      <c r="M70" s="68"/>
      <c r="N70" s="128"/>
      <c r="O70" s="128"/>
    </row>
    <row r="71" spans="1:15" x14ac:dyDescent="0.3">
      <c r="A71" s="122" t="s">
        <v>78</v>
      </c>
      <c r="B71" s="122"/>
      <c r="C71" s="108"/>
      <c r="D71" s="109">
        <f>D62-D66</f>
        <v>0</v>
      </c>
      <c r="E71" s="109">
        <f>D72</f>
        <v>96833.333333333328</v>
      </c>
      <c r="F71" s="109">
        <f>E72</f>
        <v>163666.66666666666</v>
      </c>
      <c r="G71" s="109">
        <f>F72</f>
        <v>230809.52380952382</v>
      </c>
      <c r="H71" s="109">
        <f>G72</f>
        <v>298214.28571428574</v>
      </c>
      <c r="I71" s="109">
        <f>H72</f>
        <v>365833.33333333331</v>
      </c>
      <c r="J71" s="68"/>
      <c r="K71" s="128"/>
      <c r="L71" s="68"/>
      <c r="M71" s="128"/>
      <c r="N71" s="128"/>
      <c r="O71" s="128"/>
    </row>
    <row r="72" spans="1:15" x14ac:dyDescent="0.3">
      <c r="A72" s="122" t="s">
        <v>79</v>
      </c>
      <c r="B72" s="122"/>
      <c r="C72" s="108"/>
      <c r="D72" s="111">
        <f t="shared" ref="D72:I72" si="1">D64-D69</f>
        <v>96833.333333333328</v>
      </c>
      <c r="E72" s="111">
        <f t="shared" si="1"/>
        <v>163666.66666666666</v>
      </c>
      <c r="F72" s="111">
        <f t="shared" si="1"/>
        <v>230809.52380952382</v>
      </c>
      <c r="G72" s="111">
        <f t="shared" si="1"/>
        <v>298214.28571428574</v>
      </c>
      <c r="H72" s="111">
        <f t="shared" si="1"/>
        <v>365833.33333333331</v>
      </c>
      <c r="I72" s="111">
        <f t="shared" si="1"/>
        <v>356547.61904761905</v>
      </c>
      <c r="J72" s="68"/>
      <c r="K72" s="128"/>
      <c r="L72" s="128"/>
      <c r="M72" s="128"/>
      <c r="N72" s="128"/>
      <c r="O72" s="128"/>
    </row>
    <row r="73" spans="1:15" ht="15" thickBot="1" x14ac:dyDescent="0.35">
      <c r="A73" s="130" t="s">
        <v>80</v>
      </c>
      <c r="B73" s="122"/>
      <c r="C73" s="108"/>
      <c r="D73" s="140">
        <f t="shared" ref="D73:I73" si="2">SUM(D71:D72)/2</f>
        <v>48416.666666666664</v>
      </c>
      <c r="E73" s="140">
        <f t="shared" si="2"/>
        <v>130250</v>
      </c>
      <c r="F73" s="140">
        <f t="shared" si="2"/>
        <v>197238.09523809524</v>
      </c>
      <c r="G73" s="140">
        <f t="shared" si="2"/>
        <v>264511.90476190479</v>
      </c>
      <c r="H73" s="140">
        <f t="shared" si="2"/>
        <v>332023.80952380953</v>
      </c>
      <c r="I73" s="140">
        <f t="shared" si="2"/>
        <v>361190.47619047621</v>
      </c>
      <c r="J73" s="68"/>
      <c r="K73" s="128"/>
      <c r="L73" s="128"/>
      <c r="M73" s="128"/>
      <c r="N73" s="128"/>
      <c r="O73" s="128"/>
    </row>
    <row r="74" spans="1:15" x14ac:dyDescent="0.3">
      <c r="A74" s="122"/>
      <c r="B74" s="122"/>
      <c r="C74" s="108"/>
      <c r="D74" s="109"/>
      <c r="E74" s="109"/>
      <c r="F74" s="68"/>
      <c r="G74" s="109"/>
      <c r="H74" s="68"/>
      <c r="I74" s="68"/>
      <c r="J74" s="68"/>
      <c r="K74" s="128"/>
      <c r="L74" s="128"/>
      <c r="M74" s="128"/>
      <c r="N74" s="128"/>
      <c r="O74" s="128"/>
    </row>
    <row r="75" spans="1:15" ht="15" thickBot="1" x14ac:dyDescent="0.35">
      <c r="A75" s="129" t="s">
        <v>81</v>
      </c>
      <c r="B75" s="130"/>
      <c r="C75" s="109"/>
      <c r="D75" s="109"/>
      <c r="E75" s="109"/>
      <c r="F75" s="68"/>
      <c r="G75" s="109"/>
      <c r="H75" s="68"/>
      <c r="I75" s="68"/>
      <c r="J75" s="68"/>
      <c r="K75" s="128"/>
      <c r="L75" s="128"/>
      <c r="M75" s="128"/>
      <c r="N75" s="128"/>
      <c r="O75" s="128"/>
    </row>
    <row r="76" spans="1:15" ht="15" thickBot="1" x14ac:dyDescent="0.35">
      <c r="A76" s="130"/>
      <c r="B76" s="68"/>
      <c r="C76" s="130"/>
      <c r="D76" s="124">
        <v>2015</v>
      </c>
      <c r="E76" s="125">
        <v>2016</v>
      </c>
      <c r="F76" s="125">
        <v>2017</v>
      </c>
      <c r="G76" s="125">
        <v>2018</v>
      </c>
      <c r="H76" s="126">
        <v>2019</v>
      </c>
      <c r="I76" s="126">
        <v>2020</v>
      </c>
      <c r="J76" s="68"/>
      <c r="K76" s="128"/>
      <c r="L76" s="128"/>
      <c r="M76" s="128"/>
      <c r="N76" s="128"/>
      <c r="O76" s="128"/>
    </row>
    <row r="77" spans="1:15" x14ac:dyDescent="0.3">
      <c r="A77" s="122"/>
      <c r="B77" s="68"/>
      <c r="C77" s="122"/>
      <c r="D77" s="109"/>
      <c r="E77" s="109"/>
      <c r="F77" s="109"/>
      <c r="G77" s="109"/>
      <c r="H77" s="109"/>
      <c r="I77" s="109"/>
      <c r="J77" s="68"/>
      <c r="K77" s="128"/>
      <c r="L77" s="128"/>
      <c r="M77" s="128"/>
      <c r="N77" s="128"/>
      <c r="O77" s="128"/>
    </row>
    <row r="78" spans="1:15" x14ac:dyDescent="0.3">
      <c r="A78" s="122" t="s">
        <v>82</v>
      </c>
      <c r="B78" s="68"/>
      <c r="C78" s="122"/>
      <c r="D78" s="111"/>
      <c r="E78" s="111">
        <f>D86</f>
        <v>94080</v>
      </c>
      <c r="F78" s="111">
        <f>E86</f>
        <v>153753.60000000001</v>
      </c>
      <c r="G78" s="111">
        <f>F86</f>
        <v>210573.31200000001</v>
      </c>
      <c r="H78" s="111">
        <f>G86</f>
        <v>264767.44704000006</v>
      </c>
      <c r="I78" s="111">
        <f>H86</f>
        <v>316546.05127680005</v>
      </c>
      <c r="J78" s="68"/>
      <c r="K78" s="128"/>
      <c r="L78" s="128"/>
      <c r="M78" s="128"/>
      <c r="N78" s="128"/>
      <c r="O78" s="128"/>
    </row>
    <row r="79" spans="1:15" x14ac:dyDescent="0.3">
      <c r="A79" s="122" t="s">
        <v>83</v>
      </c>
      <c r="B79" s="68"/>
      <c r="C79" s="122"/>
      <c r="D79" s="109">
        <f t="shared" ref="D79:I79" si="3">D63</f>
        <v>98000</v>
      </c>
      <c r="E79" s="109">
        <f t="shared" si="3"/>
        <v>70000</v>
      </c>
      <c r="F79" s="109">
        <f t="shared" si="3"/>
        <v>72000</v>
      </c>
      <c r="G79" s="109">
        <f t="shared" si="3"/>
        <v>74000</v>
      </c>
      <c r="H79" s="109">
        <f t="shared" si="3"/>
        <v>76000</v>
      </c>
      <c r="I79" s="109">
        <f t="shared" si="3"/>
        <v>0</v>
      </c>
      <c r="J79" s="68"/>
      <c r="K79" s="128"/>
      <c r="L79" s="138"/>
      <c r="M79" s="68"/>
      <c r="N79" s="128"/>
      <c r="O79" s="128"/>
    </row>
    <row r="80" spans="1:15" x14ac:dyDescent="0.3">
      <c r="A80" s="122" t="s">
        <v>84</v>
      </c>
      <c r="B80" s="68"/>
      <c r="C80" s="122"/>
      <c r="D80" s="111">
        <f t="shared" ref="D80:I80" si="4">SUM(D78:D79)</f>
        <v>98000</v>
      </c>
      <c r="E80" s="111">
        <f t="shared" si="4"/>
        <v>164080</v>
      </c>
      <c r="F80" s="111">
        <f t="shared" si="4"/>
        <v>225753.60000000001</v>
      </c>
      <c r="G80" s="111">
        <f t="shared" si="4"/>
        <v>284573.31200000003</v>
      </c>
      <c r="H80" s="111">
        <f t="shared" si="4"/>
        <v>340767.44704000006</v>
      </c>
      <c r="I80" s="111">
        <f t="shared" si="4"/>
        <v>316546.05127680005</v>
      </c>
      <c r="J80" s="68"/>
      <c r="K80" s="128"/>
      <c r="L80" s="68"/>
      <c r="M80" s="128"/>
      <c r="N80" s="128"/>
      <c r="O80" s="128"/>
    </row>
    <row r="81" spans="1:15" x14ac:dyDescent="0.3">
      <c r="A81" s="122" t="s">
        <v>85</v>
      </c>
      <c r="B81" s="68"/>
      <c r="C81" s="122"/>
      <c r="D81" s="109">
        <f t="shared" ref="D81:I81" si="5">D79/2</f>
        <v>49000</v>
      </c>
      <c r="E81" s="109">
        <f t="shared" si="5"/>
        <v>35000</v>
      </c>
      <c r="F81" s="109">
        <f t="shared" si="5"/>
        <v>36000</v>
      </c>
      <c r="G81" s="109">
        <f t="shared" si="5"/>
        <v>37000</v>
      </c>
      <c r="H81" s="109">
        <f t="shared" si="5"/>
        <v>38000</v>
      </c>
      <c r="I81" s="109">
        <f t="shared" si="5"/>
        <v>0</v>
      </c>
      <c r="J81" s="68"/>
      <c r="K81" s="128"/>
      <c r="L81" s="128"/>
      <c r="M81" s="128"/>
      <c r="N81" s="128"/>
      <c r="O81" s="128"/>
    </row>
    <row r="82" spans="1:15" x14ac:dyDescent="0.3">
      <c r="A82" s="122" t="s">
        <v>86</v>
      </c>
      <c r="B82" s="68"/>
      <c r="C82" s="122"/>
      <c r="D82" s="111">
        <f t="shared" ref="D82:I82" si="6">D80-D81</f>
        <v>49000</v>
      </c>
      <c r="E82" s="111">
        <f t="shared" si="6"/>
        <v>129080</v>
      </c>
      <c r="F82" s="111">
        <f t="shared" si="6"/>
        <v>189753.60000000001</v>
      </c>
      <c r="G82" s="111">
        <f t="shared" si="6"/>
        <v>247573.31200000003</v>
      </c>
      <c r="H82" s="111">
        <f t="shared" si="6"/>
        <v>302767.44704000006</v>
      </c>
      <c r="I82" s="111">
        <f t="shared" si="6"/>
        <v>316546.05127680005</v>
      </c>
      <c r="J82" s="128"/>
      <c r="K82" s="128"/>
      <c r="L82" s="128"/>
      <c r="M82" s="128"/>
      <c r="N82" s="128"/>
      <c r="O82" s="128"/>
    </row>
    <row r="83" spans="1:15" x14ac:dyDescent="0.3">
      <c r="A83" s="122" t="s">
        <v>87</v>
      </c>
      <c r="B83" s="68"/>
      <c r="C83" s="141">
        <v>47</v>
      </c>
      <c r="D83" s="141">
        <f>C83</f>
        <v>47</v>
      </c>
      <c r="E83" s="141">
        <f>C83</f>
        <v>47</v>
      </c>
      <c r="F83" s="141">
        <f>C83</f>
        <v>47</v>
      </c>
      <c r="G83" s="141">
        <f>C83</f>
        <v>47</v>
      </c>
      <c r="H83" s="141">
        <f>C83</f>
        <v>47</v>
      </c>
      <c r="I83" s="141">
        <f>D83</f>
        <v>47</v>
      </c>
      <c r="J83" s="128"/>
      <c r="K83" s="128"/>
      <c r="L83" s="128"/>
      <c r="M83" s="128"/>
      <c r="N83" s="128"/>
      <c r="O83" s="128"/>
    </row>
    <row r="84" spans="1:15" x14ac:dyDescent="0.3">
      <c r="A84" s="122" t="s">
        <v>88</v>
      </c>
      <c r="B84" s="68"/>
      <c r="C84" s="142">
        <v>0.08</v>
      </c>
      <c r="D84" s="142">
        <f>C84</f>
        <v>0.08</v>
      </c>
      <c r="E84" s="142">
        <f>C84</f>
        <v>0.08</v>
      </c>
      <c r="F84" s="142">
        <f>C84</f>
        <v>0.08</v>
      </c>
      <c r="G84" s="142">
        <f>C84</f>
        <v>0.08</v>
      </c>
      <c r="H84" s="142">
        <f>C84</f>
        <v>0.08</v>
      </c>
      <c r="I84" s="142">
        <f>D84</f>
        <v>0.08</v>
      </c>
      <c r="J84" s="68"/>
      <c r="K84" s="128"/>
      <c r="L84" s="128"/>
      <c r="M84" s="128"/>
      <c r="N84" s="128"/>
      <c r="O84" s="128"/>
    </row>
    <row r="85" spans="1:15" x14ac:dyDescent="0.3">
      <c r="A85" s="122" t="s">
        <v>89</v>
      </c>
      <c r="B85" s="68"/>
      <c r="C85" s="122"/>
      <c r="D85" s="111">
        <f>D82*D$84</f>
        <v>3920</v>
      </c>
      <c r="E85" s="111">
        <f t="shared" ref="E85:I85" si="7">E82*E$84</f>
        <v>10326.4</v>
      </c>
      <c r="F85" s="111">
        <f t="shared" si="7"/>
        <v>15180.288</v>
      </c>
      <c r="G85" s="111">
        <f t="shared" si="7"/>
        <v>19805.864960000003</v>
      </c>
      <c r="H85" s="111">
        <f t="shared" si="7"/>
        <v>24221.395763200006</v>
      </c>
      <c r="I85" s="111">
        <f t="shared" si="7"/>
        <v>25323.684102144005</v>
      </c>
      <c r="J85" s="68"/>
      <c r="K85" s="128"/>
      <c r="L85" s="128"/>
      <c r="M85" s="128"/>
      <c r="N85" s="128"/>
      <c r="O85" s="128"/>
    </row>
    <row r="86" spans="1:15" ht="15" thickBot="1" x14ac:dyDescent="0.35">
      <c r="A86" s="130" t="s">
        <v>90</v>
      </c>
      <c r="B86" s="68"/>
      <c r="C86" s="122"/>
      <c r="D86" s="140">
        <f t="shared" ref="D86:I86" si="8">D80-D85</f>
        <v>94080</v>
      </c>
      <c r="E86" s="140">
        <f t="shared" si="8"/>
        <v>153753.60000000001</v>
      </c>
      <c r="F86" s="140">
        <f t="shared" si="8"/>
        <v>210573.31200000001</v>
      </c>
      <c r="G86" s="140">
        <f t="shared" si="8"/>
        <v>264767.44704000006</v>
      </c>
      <c r="H86" s="140">
        <f t="shared" si="8"/>
        <v>316546.05127680005</v>
      </c>
      <c r="I86" s="140">
        <f t="shared" si="8"/>
        <v>291222.36717465601</v>
      </c>
      <c r="J86" s="68"/>
      <c r="K86" s="128"/>
      <c r="L86" s="128"/>
      <c r="M86" s="128"/>
      <c r="N86" s="128"/>
      <c r="O86" s="128"/>
    </row>
    <row r="87" spans="1:15" x14ac:dyDescent="0.3">
      <c r="A87" s="122"/>
      <c r="B87" s="122"/>
      <c r="C87" s="109"/>
      <c r="D87" s="109"/>
      <c r="E87" s="109"/>
      <c r="F87" s="68"/>
      <c r="G87" s="109"/>
      <c r="H87" s="68"/>
      <c r="J87" s="68"/>
      <c r="K87" s="128"/>
      <c r="L87" s="128"/>
      <c r="M87" s="128"/>
      <c r="N87" s="128"/>
      <c r="O87" s="128"/>
    </row>
    <row r="88" spans="1:15" x14ac:dyDescent="0.3">
      <c r="J88" s="68"/>
      <c r="K88" s="128"/>
      <c r="L88" s="128"/>
      <c r="M88" s="128"/>
      <c r="N88" s="128"/>
      <c r="O88" s="128"/>
    </row>
    <row r="89" spans="1:15" x14ac:dyDescent="0.3">
      <c r="J89" s="68"/>
      <c r="K89" s="128"/>
      <c r="L89" s="128"/>
      <c r="M89" s="128"/>
      <c r="N89" s="128"/>
      <c r="O89" s="128"/>
    </row>
    <row r="90" spans="1:15" x14ac:dyDescent="0.3">
      <c r="J90" s="68"/>
      <c r="K90" s="128"/>
      <c r="L90" s="128"/>
      <c r="M90" s="128"/>
      <c r="N90" s="128"/>
      <c r="O90" s="128"/>
    </row>
    <row r="91" spans="1:15" x14ac:dyDescent="0.3">
      <c r="J91" s="68"/>
      <c r="K91" s="128"/>
      <c r="L91" s="138"/>
      <c r="M91" s="68"/>
      <c r="N91" s="128"/>
      <c r="O91" s="128"/>
    </row>
    <row r="92" spans="1:15" x14ac:dyDescent="0.3">
      <c r="J92" s="68"/>
      <c r="K92" s="128"/>
      <c r="L92" s="68"/>
      <c r="M92" s="128"/>
      <c r="N92" s="128"/>
      <c r="O92" s="128"/>
    </row>
    <row r="93" spans="1:15" x14ac:dyDescent="0.3">
      <c r="D93" s="68"/>
      <c r="J93" s="68"/>
      <c r="K93" s="128"/>
      <c r="L93" s="128"/>
      <c r="M93" s="128"/>
      <c r="N93" s="128"/>
      <c r="O93" s="128"/>
    </row>
    <row r="96" spans="1:15" x14ac:dyDescent="0.3">
      <c r="J96" s="68"/>
    </row>
    <row r="97" spans="10:13" x14ac:dyDescent="0.3">
      <c r="J97" s="68"/>
    </row>
    <row r="98" spans="10:13" x14ac:dyDescent="0.3">
      <c r="J98" s="68"/>
    </row>
    <row r="99" spans="10:13" x14ac:dyDescent="0.3">
      <c r="J99" s="68"/>
    </row>
    <row r="100" spans="10:13" x14ac:dyDescent="0.3">
      <c r="J100" s="68"/>
    </row>
    <row r="101" spans="10:13" x14ac:dyDescent="0.3">
      <c r="J101" s="68"/>
    </row>
    <row r="102" spans="10:13" x14ac:dyDescent="0.3">
      <c r="J102" s="68"/>
    </row>
    <row r="103" spans="10:13" x14ac:dyDescent="0.3">
      <c r="J103" s="68"/>
      <c r="L103" s="18"/>
      <c r="M103" s="68"/>
    </row>
    <row r="104" spans="10:13" x14ac:dyDescent="0.3">
      <c r="J104" s="68"/>
      <c r="L104" s="68"/>
    </row>
    <row r="105" spans="10:13" x14ac:dyDescent="0.3">
      <c r="J105" s="68"/>
    </row>
  </sheetData>
  <mergeCells count="21">
    <mergeCell ref="T43:U43"/>
    <mergeCell ref="A58:F58"/>
    <mergeCell ref="A59:F59"/>
    <mergeCell ref="A41:B41"/>
    <mergeCell ref="E43:F43"/>
    <mergeCell ref="H43:I43"/>
    <mergeCell ref="K43:L43"/>
    <mergeCell ref="N43:O43"/>
    <mergeCell ref="Q43:R43"/>
    <mergeCell ref="G9:I9"/>
    <mergeCell ref="J9:L9"/>
    <mergeCell ref="M9:O9"/>
    <mergeCell ref="P9:R9"/>
    <mergeCell ref="S9:U9"/>
    <mergeCell ref="A40:M40"/>
    <mergeCell ref="A1:F1"/>
    <mergeCell ref="A2:F2"/>
    <mergeCell ref="A4:F4"/>
    <mergeCell ref="A5:F5"/>
    <mergeCell ref="A6:F6"/>
    <mergeCell ref="D9:F9"/>
  </mergeCells>
  <pageMargins left="0.11811023622047245" right="0.11811023622047245" top="0.74803149606299213" bottom="0.74803149606299213" header="0.31496062992125984" footer="0.31496062992125984"/>
  <pageSetup paperSize="5" scale="50" orientation="landscape" verticalDpi="599" r:id="rId1"/>
  <rowBreaks count="1" manualBreakCount="1">
    <brk id="57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60023-D325-48DF-B21B-EF6FEDED63FB}"/>
</file>

<file path=customXml/itemProps2.xml><?xml version="1.0" encoding="utf-8"?>
<ds:datastoreItem xmlns:ds="http://schemas.openxmlformats.org/officeDocument/2006/customXml" ds:itemID="{555732AB-8697-46EF-80DF-07A3F23224D2}"/>
</file>

<file path=customXml/itemProps3.xml><?xml version="1.0" encoding="utf-8"?>
<ds:datastoreItem xmlns:ds="http://schemas.openxmlformats.org/officeDocument/2006/customXml" ds:itemID="{F4D7E94F-DFB9-468F-A36F-67E594ED96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App.2-FA Proposed REG Invest.</vt:lpstr>
      <vt:lpstr>App.2-FB Calc of REG Improvemnt</vt:lpstr>
      <vt:lpstr>App.2-FC Calc of REG Expansion</vt:lpstr>
      <vt:lpstr>'App.2-FA Proposed REG Invest.'!Print_Area</vt:lpstr>
      <vt:lpstr>'App.2-FA Proposed REG Invest.'!Print_Titles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Yan</dc:creator>
  <cp:lastModifiedBy>Angela Yan</cp:lastModifiedBy>
  <dcterms:created xsi:type="dcterms:W3CDTF">2019-07-31T13:11:57Z</dcterms:created>
  <dcterms:modified xsi:type="dcterms:W3CDTF">2019-07-31T13:13:17Z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