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47" windowWidth="17307" windowHeight="6453"/>
  </bookViews>
  <sheets>
    <sheet name="Summary" sheetId="4" r:id="rId1"/>
    <sheet name="General Plant-ERM" sheetId="1" r:id="rId2"/>
    <sheet name="General Plant-Truck" sheetId="2" r:id="rId3"/>
    <sheet name="Service Renewal" sheetId="3" r:id="rId4"/>
    <sheet name="System Access-Meters" sheetId="5" r:id="rId5"/>
    <sheet name="System Access-Russell St" sheetId="6" r:id="rId6"/>
  </sheets>
  <definedNames>
    <definedName name="_xlnm.Print_Area" localSheetId="1">'General Plant-ERM'!$A$1:$F$47</definedName>
    <definedName name="_xlnm.Print_Area" localSheetId="2">'General Plant-Truck'!$A$1:$F$48</definedName>
    <definedName name="_xlnm.Print_Area" localSheetId="3">'Service Renewal'!$A$1:$F$48</definedName>
    <definedName name="_xlnm.Print_Area" localSheetId="4">'System Access-Meters'!$A$1:$F$48</definedName>
    <definedName name="_xlnm.Print_Area" localSheetId="5">'System Access-Russell St'!$A$1:$F$48</definedName>
  </definedNames>
  <calcPr calcId="145621"/>
</workbook>
</file>

<file path=xl/calcChain.xml><?xml version="1.0" encoding="utf-8"?>
<calcChain xmlns="http://schemas.openxmlformats.org/spreadsheetml/2006/main">
  <c r="E42" i="5" l="1"/>
  <c r="D6" i="4" l="1"/>
  <c r="F15" i="5"/>
  <c r="G30" i="6" l="1"/>
  <c r="F30" i="6"/>
  <c r="E30" i="6"/>
  <c r="G23" i="6"/>
  <c r="F23" i="6"/>
  <c r="E23" i="6"/>
  <c r="E24" i="6" s="1"/>
  <c r="E36" i="6" s="1"/>
  <c r="G17" i="6"/>
  <c r="G42" i="6" s="1"/>
  <c r="F17" i="6"/>
  <c r="F42" i="6" s="1"/>
  <c r="E17" i="6"/>
  <c r="E18" i="6" s="1"/>
  <c r="E25" i="6" l="1"/>
  <c r="F22" i="6" s="1"/>
  <c r="F35" i="6"/>
  <c r="G35" i="6"/>
  <c r="E19" i="6"/>
  <c r="F15" i="6"/>
  <c r="E42" i="6"/>
  <c r="F24" i="6" l="1"/>
  <c r="F36" i="6" s="1"/>
  <c r="E35" i="6"/>
  <c r="F18" i="6"/>
  <c r="G15" i="6" s="1"/>
  <c r="E44" i="6"/>
  <c r="E45" i="6"/>
  <c r="E34" i="6" s="1"/>
  <c r="F25" i="6" l="1"/>
  <c r="G22" i="6" s="1"/>
  <c r="G24" i="6" s="1"/>
  <c r="G36" i="6" s="1"/>
  <c r="F19" i="6"/>
  <c r="E37" i="6"/>
  <c r="E38" i="6" s="1"/>
  <c r="E39" i="6" s="1"/>
  <c r="E46" i="6" s="1"/>
  <c r="E47" i="6" s="1"/>
  <c r="D7" i="4" s="1"/>
  <c r="G18" i="6"/>
  <c r="G19" i="6" s="1"/>
  <c r="G25" i="6" l="1"/>
  <c r="F44" i="6"/>
  <c r="F45" i="6"/>
  <c r="F34" i="6" s="1"/>
  <c r="F37" i="6" s="1"/>
  <c r="F38" i="6" s="1"/>
  <c r="F39" i="6" s="1"/>
  <c r="F46" i="6" s="1"/>
  <c r="G44" i="6"/>
  <c r="G45" i="6"/>
  <c r="G34" i="6" s="1"/>
  <c r="G37" i="6" s="1"/>
  <c r="G38" i="6" s="1"/>
  <c r="G39" i="6" s="1"/>
  <c r="G46" i="6" s="1"/>
  <c r="G47" i="6" l="1"/>
  <c r="F47" i="6"/>
  <c r="G30" i="5" l="1"/>
  <c r="F30" i="5"/>
  <c r="E30" i="5"/>
  <c r="G23" i="5"/>
  <c r="F23" i="5"/>
  <c r="E23" i="5"/>
  <c r="G17" i="5"/>
  <c r="G42" i="5" s="1"/>
  <c r="F17" i="5"/>
  <c r="F42" i="5" s="1"/>
  <c r="E17" i="5"/>
  <c r="E18" i="5" l="1"/>
  <c r="E19" i="5" s="1"/>
  <c r="E45" i="5" s="1"/>
  <c r="E34" i="5" s="1"/>
  <c r="G35" i="5"/>
  <c r="E35" i="5"/>
  <c r="E24" i="5"/>
  <c r="E36" i="5" s="1"/>
  <c r="F35" i="5"/>
  <c r="E25" i="5" l="1"/>
  <c r="F22" i="5" s="1"/>
  <c r="F24" i="5" s="1"/>
  <c r="F36" i="5" s="1"/>
  <c r="E44" i="5"/>
  <c r="E37" i="5"/>
  <c r="E38" i="5" s="1"/>
  <c r="E39" i="5" s="1"/>
  <c r="E46" i="5" s="1"/>
  <c r="E47" i="5" s="1"/>
  <c r="F18" i="5"/>
  <c r="G15" i="5" s="1"/>
  <c r="F25" i="5" l="1"/>
  <c r="G22" i="5" s="1"/>
  <c r="G24" i="5" s="1"/>
  <c r="G36" i="5" s="1"/>
  <c r="G18" i="5"/>
  <c r="G19" i="5" s="1"/>
  <c r="F19" i="5"/>
  <c r="G44" i="5" l="1"/>
  <c r="G45" i="5"/>
  <c r="G34" i="5" s="1"/>
  <c r="G37" i="5" s="1"/>
  <c r="G38" i="5" s="1"/>
  <c r="G39" i="5" s="1"/>
  <c r="G46" i="5" s="1"/>
  <c r="G25" i="5"/>
  <c r="F44" i="5"/>
  <c r="F45" i="5"/>
  <c r="F34" i="5" s="1"/>
  <c r="F37" i="5" s="1"/>
  <c r="F38" i="5" s="1"/>
  <c r="F39" i="5" s="1"/>
  <c r="F46" i="5" s="1"/>
  <c r="G47" i="5" l="1"/>
  <c r="F47" i="5"/>
  <c r="F24" i="2" l="1"/>
  <c r="E24" i="2"/>
  <c r="F23" i="2"/>
  <c r="F17" i="2"/>
  <c r="F24" i="1"/>
  <c r="E24" i="1"/>
  <c r="F23" i="1"/>
  <c r="F18" i="1"/>
  <c r="H18" i="1"/>
  <c r="I18" i="1"/>
  <c r="F17" i="1"/>
  <c r="E17" i="1"/>
  <c r="G17" i="3"/>
  <c r="G23" i="3"/>
  <c r="F23" i="3"/>
  <c r="F17" i="3"/>
  <c r="E17" i="3"/>
  <c r="F24" i="3" l="1"/>
  <c r="G30" i="3" l="1"/>
  <c r="F30" i="3"/>
  <c r="E30" i="3"/>
  <c r="E23" i="3"/>
  <c r="G42" i="3"/>
  <c r="F42" i="3"/>
  <c r="E42" i="3"/>
  <c r="E24" i="3" l="1"/>
  <c r="E36" i="3" s="1"/>
  <c r="F35" i="3"/>
  <c r="G35" i="3"/>
  <c r="E35" i="3"/>
  <c r="E18" i="3"/>
  <c r="E25" i="3" l="1"/>
  <c r="F22" i="3" s="1"/>
  <c r="F36" i="3" s="1"/>
  <c r="E19" i="3"/>
  <c r="F15" i="3"/>
  <c r="F25" i="3" l="1"/>
  <c r="G22" i="3" s="1"/>
  <c r="G24" i="3" s="1"/>
  <c r="G36" i="3" s="1"/>
  <c r="F18" i="3"/>
  <c r="G15" i="3" s="1"/>
  <c r="E45" i="3"/>
  <c r="E34" i="3" s="1"/>
  <c r="E37" i="3" s="1"/>
  <c r="E38" i="3" s="1"/>
  <c r="E39" i="3" s="1"/>
  <c r="E46" i="3" s="1"/>
  <c r="E44" i="3"/>
  <c r="E47" i="3" l="1"/>
  <c r="F19" i="3"/>
  <c r="F44" i="3" s="1"/>
  <c r="G18" i="3"/>
  <c r="G19" i="3" s="1"/>
  <c r="G25" i="3"/>
  <c r="F45" i="3" l="1"/>
  <c r="F34" i="3" s="1"/>
  <c r="F37" i="3" s="1"/>
  <c r="F38" i="3" s="1"/>
  <c r="F39" i="3" s="1"/>
  <c r="F46" i="3" s="1"/>
  <c r="G45" i="3"/>
  <c r="G34" i="3" s="1"/>
  <c r="G37" i="3" s="1"/>
  <c r="G38" i="3" s="1"/>
  <c r="G39" i="3" s="1"/>
  <c r="G46" i="3" s="1"/>
  <c r="G44" i="3"/>
  <c r="F47" i="3" l="1"/>
  <c r="G47" i="3"/>
  <c r="D5" i="4" s="1"/>
  <c r="G30" i="2" l="1"/>
  <c r="F30" i="2"/>
  <c r="E30" i="2"/>
  <c r="E23" i="2"/>
  <c r="E36" i="2" s="1"/>
  <c r="E18" i="2"/>
  <c r="E19" i="2" s="1"/>
  <c r="G17" i="2"/>
  <c r="G42" i="2" s="1"/>
  <c r="F42" i="2"/>
  <c r="F35" i="2" s="1"/>
  <c r="E17" i="2"/>
  <c r="E42" i="2" s="1"/>
  <c r="E35" i="2" s="1"/>
  <c r="G35" i="2" l="1"/>
  <c r="E45" i="2"/>
  <c r="E34" i="2" s="1"/>
  <c r="E37" i="2" s="1"/>
  <c r="E38" i="2" s="1"/>
  <c r="E39" i="2" s="1"/>
  <c r="E46" i="2" s="1"/>
  <c r="E44" i="2"/>
  <c r="F15" i="2"/>
  <c r="E25" i="2"/>
  <c r="F22" i="2" s="1"/>
  <c r="G17" i="1"/>
  <c r="G30" i="1"/>
  <c r="F30" i="1"/>
  <c r="E47" i="2" l="1"/>
  <c r="F36" i="2"/>
  <c r="F18" i="2"/>
  <c r="G15" i="2" s="1"/>
  <c r="G42" i="1"/>
  <c r="G35" i="1" s="1"/>
  <c r="F42" i="1"/>
  <c r="F35" i="1" s="1"/>
  <c r="E30" i="1"/>
  <c r="F25" i="2" l="1"/>
  <c r="G22" i="2" s="1"/>
  <c r="G24" i="2" s="1"/>
  <c r="G36" i="2" s="1"/>
  <c r="F19" i="2"/>
  <c r="F45" i="2" s="1"/>
  <c r="F34" i="2" s="1"/>
  <c r="F37" i="2" s="1"/>
  <c r="F38" i="2" s="1"/>
  <c r="F39" i="2" s="1"/>
  <c r="F46" i="2" s="1"/>
  <c r="G18" i="2"/>
  <c r="G19" i="2"/>
  <c r="E23" i="1"/>
  <c r="E42" i="1"/>
  <c r="F44" i="2" l="1"/>
  <c r="F47" i="2" s="1"/>
  <c r="G44" i="2"/>
  <c r="G45" i="2"/>
  <c r="G34" i="2" s="1"/>
  <c r="G37" i="2" s="1"/>
  <c r="G38" i="2" s="1"/>
  <c r="G39" i="2" s="1"/>
  <c r="G46" i="2" s="1"/>
  <c r="G25" i="2"/>
  <c r="E36" i="1"/>
  <c r="E25" i="1"/>
  <c r="F22" i="1" s="1"/>
  <c r="E18" i="1"/>
  <c r="F15" i="1" s="1"/>
  <c r="E19" i="1"/>
  <c r="E45" i="1" s="1"/>
  <c r="E34" i="1" s="1"/>
  <c r="E35" i="1"/>
  <c r="G47" i="2" l="1"/>
  <c r="D4" i="4" s="1"/>
  <c r="E37" i="1"/>
  <c r="E38" i="1" s="1"/>
  <c r="E39" i="1" s="1"/>
  <c r="E46" i="1" s="1"/>
  <c r="E44" i="1"/>
  <c r="F19" i="1"/>
  <c r="F44" i="1" s="1"/>
  <c r="G15" i="1"/>
  <c r="F36" i="1"/>
  <c r="G18" i="1" l="1"/>
  <c r="G19" i="1" s="1"/>
  <c r="F45" i="1"/>
  <c r="F34" i="1" s="1"/>
  <c r="F37" i="1" s="1"/>
  <c r="F38" i="1" s="1"/>
  <c r="F39" i="1" s="1"/>
  <c r="F46" i="1" s="1"/>
  <c r="F47" i="1" s="1"/>
  <c r="E47" i="1"/>
  <c r="F25" i="1"/>
  <c r="G22" i="1" s="1"/>
  <c r="G24" i="1" s="1"/>
  <c r="G36" i="1" s="1"/>
  <c r="G45" i="1" l="1"/>
  <c r="G34" i="1" s="1"/>
  <c r="G37" i="1" s="1"/>
  <c r="G44" i="1"/>
  <c r="G25" i="1"/>
  <c r="G38" i="1" l="1"/>
  <c r="G39" i="1" s="1"/>
  <c r="G46" i="1" s="1"/>
  <c r="G47" i="1" s="1"/>
  <c r="D3" i="4" s="1"/>
  <c r="D10" i="4" s="1"/>
  <c r="E13" i="4" s="1"/>
  <c r="D14" i="4" s="1"/>
</calcChain>
</file>

<file path=xl/comments1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 spent in general for the year in the amount of 337,740; 181110 allocated to trucks; remainder to ERM</t>
        </r>
      </text>
    </comment>
  </commentList>
</comments>
</file>

<file path=xl/comments2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overspent in general in 2017 by $337,740; $181,110 allocated to truck; remainder to ERM</t>
        </r>
      </text>
    </comment>
  </commentList>
</comments>
</file>

<file path=xl/sharedStrings.xml><?xml version="1.0" encoding="utf-8"?>
<sst xmlns="http://schemas.openxmlformats.org/spreadsheetml/2006/main" count="211" uniqueCount="54">
  <si>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</si>
  <si>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</si>
  <si>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</si>
  <si>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</si>
  <si>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</si>
  <si>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</si>
  <si>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</si>
  <si>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</si>
  <si>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</si>
  <si>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</si>
  <si>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</si>
  <si>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</si>
  <si>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</si>
  <si>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</si>
  <si>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</si>
  <si>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</si>
  <si>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</si>
  <si>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</si>
  <si>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</si>
  <si>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</si>
  <si>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</si>
  <si>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</si>
  <si>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</si>
  <si>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</si>
  <si>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</si>
  <si>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</si>
  <si>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</si>
  <si>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</si>
  <si>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</si>
  <si>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</si>
  <si>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</si>
  <si>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</si>
  <si>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</si>
  <si>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</si>
  <si>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</si>
  <si>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</si>
  <si>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Deferred to 2017</t>
  </si>
  <si>
    <t>General Plant - Truck</t>
  </si>
  <si>
    <t>Not received/in service until 2017</t>
  </si>
  <si>
    <t>System Renewal/Service</t>
  </si>
  <si>
    <t>2016 and 2017 underspending</t>
  </si>
  <si>
    <t xml:space="preserve">Total </t>
  </si>
  <si>
    <t>150.140117.</t>
  </si>
  <si>
    <t>150.660035.8125.49800</t>
  </si>
  <si>
    <t>System Access-Meters</t>
  </si>
  <si>
    <t>Service Renewal</t>
  </si>
  <si>
    <t>Summary</t>
  </si>
  <si>
    <t xml:space="preserve">System Access-Meters </t>
  </si>
  <si>
    <t>General Plant-ERM</t>
  </si>
  <si>
    <t>General Plant-Truck</t>
  </si>
  <si>
    <t>2018 Capital Additions Variance</t>
  </si>
  <si>
    <t>Entry</t>
  </si>
  <si>
    <t>System Access-Russell St</t>
  </si>
  <si>
    <t>System Access-Road Construction - Russell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</si>
</sst>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0" fillId="2" borderId="0" xfId="1" applyNumberFormat="1" applyFont="1" applyFill="1"/>
    <xf numFmtId="9" fontId="0" fillId="2" borderId="0" xfId="2" applyFont="1" applyFill="1"/>
    <xf numFmtId="166" fontId="0" fillId="0" borderId="0" xfId="1" applyNumberFormat="1" applyFont="1" applyFill="1"/>
    <xf numFmtId="164" fontId="0" fillId="0" borderId="1" xfId="1" applyNumberFormat="1" applyFont="1" applyBorder="1"/>
    <xf numFmtId="43" fontId="0" fillId="0" borderId="0" xfId="1" applyFont="1"/>
    <xf numFmtId="166" fontId="2" fillId="0" borderId="4" xfId="0" applyNumberFormat="1" applyFont="1" applyFill="1" applyBorder="1"/>
    <xf numFmtId="0" fontId="0" fillId="0" borderId="0" xfId="0" applyFill="1"/>
    <xf numFmtId="9" fontId="0" fillId="0" borderId="0" xfId="2" applyFont="1" applyFill="1"/>
    <xf numFmtId="165" fontId="0" fillId="0" borderId="0" xfId="2" applyNumberFormat="1" applyFont="1" applyFill="1"/>
    <xf numFmtId="0" fontId="0" fillId="2" borderId="5" xfId="0" applyFill="1" applyBorder="1"/>
    <xf numFmtId="0" fontId="0" fillId="2" borderId="6" xfId="0" applyFill="1" applyBorder="1"/>
    <xf numFmtId="43" fontId="0" fillId="2" borderId="6" xfId="1" applyFont="1" applyFill="1" applyBorder="1"/>
    <xf numFmtId="0" fontId="0" fillId="2" borderId="8" xfId="0" applyFill="1" applyBorder="1"/>
    <xf numFmtId="0" fontId="0" fillId="2" borderId="0" xfId="0" applyFill="1" applyBorder="1"/>
    <xf numFmtId="43" fontId="0" fillId="2" borderId="9" xfId="1" applyFont="1" applyFill="1" applyBorder="1"/>
    <xf numFmtId="0" fontId="0" fillId="2" borderId="10" xfId="0" applyFill="1" applyBorder="1"/>
    <xf numFmtId="0" fontId="0" fillId="2" borderId="11" xfId="0" applyFill="1" applyBorder="1"/>
    <xf numFmtId="43" fontId="0" fillId="2" borderId="11" xfId="1" applyFont="1" applyFill="1" applyBorder="1"/>
    <xf numFmtId="43" fontId="0" fillId="2" borderId="12" xfId="1" applyFont="1" applyFill="1" applyBorder="1"/>
    <xf numFmtId="43" fontId="2" fillId="2" borderId="7" xfId="1" applyFont="1" applyFill="1" applyBorder="1"/>
    <xf numFmtId="43" fontId="2" fillId="2" borderId="0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13" workbookViewId="0">
      <selection activeCell="A22" sqref="A22"/>
    </sheetView>
  </sheetViews>
  <sheetFormatPr defaultRowHeight="15.35" x14ac:dyDescent="0.3"/>
  <cols>
    <col min="1" max="1" width="29.33203125" bestFit="1" customWidth="1"/>
    <col min="4" max="4" width="11.44140625" bestFit="1" customWidth="1"/>
    <col min="5" max="5" width="10.5546875" bestFit="1" customWidth="1"/>
  </cols>
  <sheetData>
    <row r="1" spans="1:5" ht="15" x14ac:dyDescent="0.25">
      <c r="A1" t="s">
        <v>46</v>
      </c>
    </row>
    <row r="2" spans="1:5" ht="15" x14ac:dyDescent="0.25">
      <c r="D2" t="s">
        <v>51</v>
      </c>
    </row>
    <row r="3" spans="1:5" ht="15" x14ac:dyDescent="0.25">
      <c r="A3" t="s">
        <v>48</v>
      </c>
      <c r="D3" s="18">
        <f>'General Plant-ERM'!G47</f>
        <v>-14523.406148561906</v>
      </c>
    </row>
    <row r="4" spans="1:5" ht="15" x14ac:dyDescent="0.25">
      <c r="A4" t="s">
        <v>49</v>
      </c>
      <c r="D4" s="18">
        <f>'General Plant-Truck'!G47</f>
        <v>0</v>
      </c>
    </row>
    <row r="5" spans="1:5" ht="15" x14ac:dyDescent="0.25">
      <c r="A5" t="s">
        <v>45</v>
      </c>
      <c r="D5" s="18">
        <f>'Service Renewal'!G47</f>
        <v>-8158.6054973323153</v>
      </c>
    </row>
    <row r="6" spans="1:5" ht="15" x14ac:dyDescent="0.25">
      <c r="A6" t="s">
        <v>47</v>
      </c>
      <c r="D6" s="18">
        <f>'System Access-Meters'!E47</f>
        <v>-16365.823370414893</v>
      </c>
    </row>
    <row r="7" spans="1:5" ht="15" x14ac:dyDescent="0.25">
      <c r="A7" t="s">
        <v>52</v>
      </c>
      <c r="D7" s="18">
        <f>'System Access-Russell St'!E47</f>
        <v>-2776.7354508722788</v>
      </c>
    </row>
    <row r="8" spans="1:5" ht="15" x14ac:dyDescent="0.25">
      <c r="D8" s="18"/>
    </row>
    <row r="9" spans="1:5" ht="15" x14ac:dyDescent="0.25">
      <c r="D9" s="18"/>
    </row>
    <row r="10" spans="1:5" ht="15" x14ac:dyDescent="0.25">
      <c r="A10" t="s">
        <v>41</v>
      </c>
      <c r="D10" s="18">
        <f>SUM(D3:D7)</f>
        <v>-41824.570467181395</v>
      </c>
    </row>
    <row r="11" spans="1:5" ht="15" x14ac:dyDescent="0.25">
      <c r="D11" s="18"/>
    </row>
    <row r="12" spans="1:5" ht="15.85" thickBot="1" x14ac:dyDescent="0.3">
      <c r="D12" s="18"/>
    </row>
    <row r="13" spans="1:5" ht="15" x14ac:dyDescent="0.25">
      <c r="A13" s="23" t="s">
        <v>42</v>
      </c>
      <c r="B13" s="24"/>
      <c r="C13" s="24"/>
      <c r="D13" s="25"/>
      <c r="E13" s="33">
        <f>-D10</f>
        <v>41824.570467181395</v>
      </c>
    </row>
    <row r="14" spans="1:5" ht="15" x14ac:dyDescent="0.25">
      <c r="A14" s="26" t="s">
        <v>43</v>
      </c>
      <c r="B14" s="27"/>
      <c r="C14" s="27"/>
      <c r="D14" s="34">
        <f>E13</f>
        <v>41824.570467181395</v>
      </c>
      <c r="E14" s="28"/>
    </row>
    <row r="15" spans="1:5" ht="15.85" thickBot="1" x14ac:dyDescent="0.3">
      <c r="A15" s="29" t="s">
        <v>50</v>
      </c>
      <c r="B15" s="30"/>
      <c r="C15" s="30"/>
      <c r="D15" s="31"/>
      <c r="E15" s="32"/>
    </row>
    <row r="16" spans="1:5" ht="15" x14ac:dyDescent="0.25">
      <c r="D16" s="18"/>
      <c r="E16" s="18"/>
    </row>
    <row r="17" spans="4:5" ht="15" x14ac:dyDescent="0.25">
      <c r="D17" s="18"/>
      <c r="E17" s="18"/>
    </row>
    <row r="18" spans="4:5" ht="15" x14ac:dyDescent="0.25">
      <c r="D18" s="18"/>
      <c r="E18" s="18"/>
    </row>
    <row r="19" spans="4:5" x14ac:dyDescent="0.3">
      <c r="D19" s="18"/>
      <c r="E19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8"/>
  <sheetViews>
    <sheetView zoomScaleNormal="100" workbookViewId="0">
      <selection activeCell="N19" sqref="N19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35</v>
      </c>
    </row>
    <row r="4" spans="1:9" ht="15" x14ac:dyDescent="0.25">
      <c r="A4" t="s">
        <v>36</v>
      </c>
    </row>
    <row r="6" spans="1:9" ht="15" x14ac:dyDescent="0.25">
      <c r="A6" t="s">
        <v>27</v>
      </c>
      <c r="C6" s="14">
        <v>5</v>
      </c>
    </row>
    <row r="7" spans="1:9" ht="15" x14ac:dyDescent="0.25">
      <c r="A7" t="s">
        <v>3</v>
      </c>
      <c r="C7" s="15">
        <v>0.55000000000000004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-211886.1</v>
      </c>
      <c r="G15" s="3">
        <f>F18</f>
        <v>-70919.100000000006</v>
      </c>
    </row>
    <row r="16" spans="1:9" ht="15" x14ac:dyDescent="0.25">
      <c r="A16" t="s">
        <v>14</v>
      </c>
      <c r="E16" s="14">
        <v>-235429</v>
      </c>
      <c r="F16" s="3">
        <v>156630</v>
      </c>
      <c r="G16" s="3">
        <v>7301</v>
      </c>
    </row>
    <row r="17" spans="1:9" ht="15" x14ac:dyDescent="0.25">
      <c r="A17" t="s">
        <v>10</v>
      </c>
      <c r="E17" s="17">
        <f>-E16/$C$6/2</f>
        <v>23542.9</v>
      </c>
      <c r="F17" s="17">
        <f>-F16/$C$6/2</f>
        <v>-15663</v>
      </c>
      <c r="G17" s="3">
        <f>-G16/C6/2</f>
        <v>-730.1</v>
      </c>
    </row>
    <row r="18" spans="1:9" ht="15.85" thickBot="1" x14ac:dyDescent="0.3">
      <c r="A18" t="s">
        <v>11</v>
      </c>
      <c r="E18" s="6">
        <f>SUM(E15:E17)</f>
        <v>-211886.1</v>
      </c>
      <c r="F18" s="6">
        <f t="shared" ref="F18:I18" si="0">SUM(F15:F17)</f>
        <v>-70919.100000000006</v>
      </c>
      <c r="G18" s="6">
        <f t="shared" si="0"/>
        <v>-64348.200000000004</v>
      </c>
      <c r="H18" s="6">
        <f t="shared" si="0"/>
        <v>0</v>
      </c>
      <c r="I18" s="6">
        <f t="shared" si="0"/>
        <v>0</v>
      </c>
    </row>
    <row r="19" spans="1:9" ht="16" thickBot="1" x14ac:dyDescent="0.35">
      <c r="A19" t="s">
        <v>12</v>
      </c>
      <c r="E19" s="7">
        <f>E18/2</f>
        <v>-105943.05</v>
      </c>
      <c r="F19" s="7">
        <f>(F15+F18)/2</f>
        <v>-141402.6</v>
      </c>
      <c r="G19" s="7">
        <f>(G15+G18)/2</f>
        <v>-67633.650000000009</v>
      </c>
    </row>
    <row r="20" spans="1:9" x14ac:dyDescent="0.3">
      <c r="E20" s="3"/>
      <c r="F20" s="3"/>
      <c r="G20" s="3"/>
    </row>
    <row r="21" spans="1:9" x14ac:dyDescent="0.3">
      <c r="A21" s="1" t="s">
        <v>13</v>
      </c>
      <c r="E21" s="3"/>
      <c r="F21" s="3"/>
      <c r="G21" s="3"/>
    </row>
    <row r="22" spans="1:9" x14ac:dyDescent="0.3">
      <c r="A22" t="s">
        <v>9</v>
      </c>
      <c r="E22" s="3">
        <v>0</v>
      </c>
      <c r="F22" s="3">
        <f>E25</f>
        <v>-170686.02499999999</v>
      </c>
      <c r="G22" s="3">
        <f>F25</f>
        <v>-57129.274999999994</v>
      </c>
    </row>
    <row r="23" spans="1:9" x14ac:dyDescent="0.3">
      <c r="A23" t="s">
        <v>14</v>
      </c>
      <c r="E23" s="3">
        <f>E16</f>
        <v>-235429</v>
      </c>
      <c r="F23" s="3">
        <f>F16</f>
        <v>156630</v>
      </c>
      <c r="G23" s="3">
        <v>7301</v>
      </c>
    </row>
    <row r="24" spans="1:9" x14ac:dyDescent="0.3">
      <c r="A24" t="s">
        <v>15</v>
      </c>
      <c r="E24" s="5">
        <f>-E23*$C$7/2</f>
        <v>64742.975000000006</v>
      </c>
      <c r="F24" s="5">
        <f>-F23*$C$7/2</f>
        <v>-43073.25</v>
      </c>
      <c r="G24" s="3">
        <f>G22*C7+G23*C7/2</f>
        <v>-29413.326249999998</v>
      </c>
    </row>
    <row r="25" spans="1:9" ht="16" thickBot="1" x14ac:dyDescent="0.35">
      <c r="A25" t="s">
        <v>11</v>
      </c>
      <c r="E25" s="6">
        <f>SUM(E22:E24)</f>
        <v>-170686.02499999999</v>
      </c>
      <c r="F25" s="6">
        <f>SUM(F22:F24)</f>
        <v>-57129.274999999994</v>
      </c>
      <c r="G25" s="6">
        <f>SUM(G22:G24)</f>
        <v>-79241.601249999992</v>
      </c>
    </row>
    <row r="27" spans="1:9" x14ac:dyDescent="0.3">
      <c r="A27" s="1" t="s">
        <v>16</v>
      </c>
    </row>
    <row r="28" spans="1:9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9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9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9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-3894.4665179999997</v>
      </c>
      <c r="F34" s="3">
        <f>F45</f>
        <v>-5197.9595760000002</v>
      </c>
      <c r="G34" s="3">
        <f>G45</f>
        <v>-2486.212974</v>
      </c>
    </row>
    <row r="35" spans="1:7" x14ac:dyDescent="0.3">
      <c r="A35" t="s">
        <v>31</v>
      </c>
      <c r="E35" s="3">
        <f>E42</f>
        <v>-23542.9</v>
      </c>
      <c r="F35" s="3">
        <f>F42</f>
        <v>15663</v>
      </c>
      <c r="G35" s="3">
        <f>G42</f>
        <v>730.1</v>
      </c>
    </row>
    <row r="36" spans="1:7" x14ac:dyDescent="0.3">
      <c r="A36" t="s">
        <v>30</v>
      </c>
      <c r="E36" s="5">
        <f>E24</f>
        <v>64742.975000000006</v>
      </c>
      <c r="F36" s="5">
        <f>F24</f>
        <v>-43073.25</v>
      </c>
      <c r="G36" s="5">
        <f>G24</f>
        <v>-29413.326249999998</v>
      </c>
    </row>
    <row r="37" spans="1:7" ht="16" thickBot="1" x14ac:dyDescent="0.35">
      <c r="A37" t="s">
        <v>32</v>
      </c>
      <c r="E37" s="6">
        <f>SUM(E34:E36)</f>
        <v>37305.608482000003</v>
      </c>
      <c r="F37" s="6">
        <f>SUM(F34:F36)</f>
        <v>-32608.209576000001</v>
      </c>
      <c r="G37" s="6">
        <f>SUM(G34:G36)</f>
        <v>-31169.439223999998</v>
      </c>
    </row>
    <row r="38" spans="1:7" ht="16" thickBot="1" x14ac:dyDescent="0.35">
      <c r="A38" t="s">
        <v>33</v>
      </c>
      <c r="E38" s="7">
        <f>E37*C8</f>
        <v>9885.9862477300012</v>
      </c>
      <c r="F38" s="7">
        <f>F37*C8</f>
        <v>-8641.1755376400015</v>
      </c>
      <c r="G38" s="7">
        <f>G37*C8</f>
        <v>-8259.9013943600003</v>
      </c>
    </row>
    <row r="39" spans="1:7" ht="16" thickBot="1" x14ac:dyDescent="0.35">
      <c r="A39" t="s">
        <v>34</v>
      </c>
      <c r="E39" s="7">
        <f>E38/(1-0.265)</f>
        <v>13450.321425482995</v>
      </c>
      <c r="F39" s="7">
        <f>F38/(1-0.265)</f>
        <v>-11756.701411755104</v>
      </c>
      <c r="G39" s="7">
        <f>G38/(1-0.265)</f>
        <v>-11237.961080761905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-23542.9</v>
      </c>
      <c r="F42" s="4">
        <f>-F17</f>
        <v>15663</v>
      </c>
      <c r="G42" s="4">
        <f>-G17</f>
        <v>730.1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-2390.0249395729884</v>
      </c>
      <c r="F44" s="4">
        <f>F19*F30*0.6</f>
        <v>-3189.4770456000006</v>
      </c>
      <c r="G44" s="4">
        <f>G19*G30*0.6</f>
        <v>-1529.3320938000004</v>
      </c>
    </row>
    <row r="45" spans="1:7" x14ac:dyDescent="0.3">
      <c r="A45" t="s">
        <v>24</v>
      </c>
      <c r="E45" s="4">
        <f>E19*E31*0.4</f>
        <v>-3894.4665179999997</v>
      </c>
      <c r="F45" s="4">
        <f>F19*F31*0.4</f>
        <v>-5197.9595760000002</v>
      </c>
      <c r="G45" s="4">
        <f>G19*G31*0.4</f>
        <v>-2486.212974</v>
      </c>
    </row>
    <row r="46" spans="1:7" x14ac:dyDescent="0.3">
      <c r="A46" t="s">
        <v>25</v>
      </c>
      <c r="E46" s="10">
        <f>E39</f>
        <v>13450.321425482995</v>
      </c>
      <c r="F46" s="10">
        <f>F39</f>
        <v>-11756.701411755104</v>
      </c>
      <c r="G46" s="10">
        <f>G39</f>
        <v>-11237.961080761905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-16377.070032089996</v>
      </c>
      <c r="F47" s="19">
        <f>SUM(F42:F46)</f>
        <v>-4481.1380333551051</v>
      </c>
      <c r="G47" s="11">
        <f>SUM(G42:G46)</f>
        <v>-14523.406148561906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8"/>
  <sheetViews>
    <sheetView topLeftCell="A23" workbookViewId="0">
      <selection activeCell="G62" sqref="G62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37</v>
      </c>
    </row>
    <row r="4" spans="1:9" ht="15" x14ac:dyDescent="0.25">
      <c r="A4" t="s">
        <v>38</v>
      </c>
    </row>
    <row r="6" spans="1:9" ht="15" x14ac:dyDescent="0.25">
      <c r="A6" t="s">
        <v>27</v>
      </c>
      <c r="C6" s="14">
        <v>12</v>
      </c>
    </row>
    <row r="7" spans="1:9" ht="15" x14ac:dyDescent="0.25">
      <c r="A7" t="s">
        <v>3</v>
      </c>
      <c r="C7" s="15">
        <v>0.3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-173563.75</v>
      </c>
      <c r="G15" s="3">
        <f>F18</f>
        <v>0</v>
      </c>
    </row>
    <row r="16" spans="1:9" ht="15" x14ac:dyDescent="0.25">
      <c r="A16" t="s">
        <v>14</v>
      </c>
      <c r="E16" s="14">
        <v>-181110</v>
      </c>
      <c r="F16" s="3">
        <v>181110</v>
      </c>
      <c r="G16" s="3"/>
    </row>
    <row r="17" spans="1:7" ht="15" x14ac:dyDescent="0.25">
      <c r="A17" t="s">
        <v>10</v>
      </c>
      <c r="E17" s="5">
        <f>-E16/C6/2</f>
        <v>7546.25</v>
      </c>
      <c r="F17" s="17">
        <f>-F16/$C$6/2</f>
        <v>-7546.25</v>
      </c>
      <c r="G17" s="3">
        <f>-G16/C6/2</f>
        <v>0</v>
      </c>
    </row>
    <row r="18" spans="1:7" ht="15.85" thickBot="1" x14ac:dyDescent="0.3">
      <c r="A18" t="s">
        <v>11</v>
      </c>
      <c r="E18" s="6">
        <f>SUM(E15:E17)</f>
        <v>-173563.75</v>
      </c>
      <c r="F18" s="6">
        <f>SUM(F15:F17)</f>
        <v>0</v>
      </c>
      <c r="G18" s="6">
        <f>SUM(G15:G17)</f>
        <v>0</v>
      </c>
    </row>
    <row r="19" spans="1:7" ht="15.85" thickBot="1" x14ac:dyDescent="0.3">
      <c r="A19" t="s">
        <v>12</v>
      </c>
      <c r="E19" s="7">
        <f>E18/2</f>
        <v>-86781.875</v>
      </c>
      <c r="F19" s="7">
        <f>(F15+F18)/2</f>
        <v>-86781.875</v>
      </c>
      <c r="G19" s="7">
        <f>(G15+G18)/2</f>
        <v>0</v>
      </c>
    </row>
    <row r="20" spans="1:7" ht="15" x14ac:dyDescent="0.25">
      <c r="E20" s="3"/>
      <c r="F20" s="3"/>
      <c r="G20" s="3"/>
    </row>
    <row r="21" spans="1:7" ht="15" x14ac:dyDescent="0.25">
      <c r="A21" s="1" t="s">
        <v>13</v>
      </c>
      <c r="E21" s="3"/>
      <c r="F21" s="3"/>
      <c r="G21" s="3"/>
    </row>
    <row r="22" spans="1:7" ht="15" x14ac:dyDescent="0.25">
      <c r="A22" t="s">
        <v>9</v>
      </c>
      <c r="E22" s="3">
        <v>0</v>
      </c>
      <c r="F22" s="3">
        <f>E25</f>
        <v>-153943.5</v>
      </c>
      <c r="G22" s="3">
        <f>F25</f>
        <v>0</v>
      </c>
    </row>
    <row r="23" spans="1:7" ht="15" x14ac:dyDescent="0.25">
      <c r="A23" t="s">
        <v>14</v>
      </c>
      <c r="E23" s="3">
        <f>E16</f>
        <v>-181110</v>
      </c>
      <c r="F23" s="3">
        <f>F16</f>
        <v>181110</v>
      </c>
      <c r="G23" s="3">
        <v>0</v>
      </c>
    </row>
    <row r="24" spans="1:7" ht="15" x14ac:dyDescent="0.25">
      <c r="A24" t="s">
        <v>15</v>
      </c>
      <c r="E24" s="5">
        <f>-E23*$C$7/2</f>
        <v>27166.5</v>
      </c>
      <c r="F24" s="5">
        <f>-F23*$C$7/2</f>
        <v>-27166.5</v>
      </c>
      <c r="G24" s="3">
        <f>G22*C7+G23*C7/2</f>
        <v>0</v>
      </c>
    </row>
    <row r="25" spans="1:7" ht="15.85" thickBot="1" x14ac:dyDescent="0.3">
      <c r="A25" t="s">
        <v>11</v>
      </c>
      <c r="E25" s="6">
        <f>SUM(E22:E24)</f>
        <v>-153943.5</v>
      </c>
      <c r="F25" s="6">
        <f>SUM(F22:F24)</f>
        <v>0</v>
      </c>
      <c r="G25" s="6">
        <f>SUM(G22:G24)</f>
        <v>0</v>
      </c>
    </row>
    <row r="27" spans="1:7" ht="15" x14ac:dyDescent="0.25">
      <c r="A27" s="1" t="s">
        <v>16</v>
      </c>
    </row>
    <row r="28" spans="1:7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ht="15" x14ac:dyDescent="0.25">
      <c r="A33" t="s">
        <v>28</v>
      </c>
    </row>
    <row r="34" spans="1:7" ht="15" x14ac:dyDescent="0.25">
      <c r="A34" t="s">
        <v>29</v>
      </c>
      <c r="E34" s="3">
        <f>E45</f>
        <v>-3190.101725</v>
      </c>
      <c r="F34" s="3">
        <f>F45</f>
        <v>-3190.101725</v>
      </c>
      <c r="G34" s="3">
        <f>G45</f>
        <v>0</v>
      </c>
    </row>
    <row r="35" spans="1:7" ht="15" x14ac:dyDescent="0.25">
      <c r="A35" t="s">
        <v>31</v>
      </c>
      <c r="E35" s="3">
        <f>E42</f>
        <v>-7546.25</v>
      </c>
      <c r="F35" s="3">
        <f>F42</f>
        <v>7546.25</v>
      </c>
      <c r="G35" s="3">
        <f>G42</f>
        <v>0</v>
      </c>
    </row>
    <row r="36" spans="1:7" ht="15" x14ac:dyDescent="0.25">
      <c r="A36" t="s">
        <v>30</v>
      </c>
      <c r="E36" s="5">
        <f>E24</f>
        <v>27166.5</v>
      </c>
      <c r="F36" s="5">
        <f>F24</f>
        <v>-27166.5</v>
      </c>
      <c r="G36" s="5">
        <f>G24</f>
        <v>0</v>
      </c>
    </row>
    <row r="37" spans="1:7" ht="15.85" thickBot="1" x14ac:dyDescent="0.3">
      <c r="A37" t="s">
        <v>32</v>
      </c>
      <c r="E37" s="6">
        <f>SUM(E34:E36)</f>
        <v>16430.148275</v>
      </c>
      <c r="F37" s="6">
        <f>SUM(F34:F36)</f>
        <v>-22810.351725</v>
      </c>
      <c r="G37" s="6">
        <f>SUM(G34:G36)</f>
        <v>0</v>
      </c>
    </row>
    <row r="38" spans="1:7" ht="15.85" thickBot="1" x14ac:dyDescent="0.3">
      <c r="A38" t="s">
        <v>33</v>
      </c>
      <c r="E38" s="7">
        <f>E37*C8</f>
        <v>4353.9892928750005</v>
      </c>
      <c r="F38" s="7">
        <f>F37*C8</f>
        <v>-6044.7432071250005</v>
      </c>
      <c r="G38" s="7">
        <f>G37*C8</f>
        <v>0</v>
      </c>
    </row>
    <row r="39" spans="1:7" ht="15.85" thickBot="1" x14ac:dyDescent="0.3">
      <c r="A39" t="s">
        <v>34</v>
      </c>
      <c r="E39" s="7">
        <f>E38/(1-0.265)</f>
        <v>5923.7949562925178</v>
      </c>
      <c r="F39" s="7">
        <f>F38/(1-0.265)</f>
        <v>-8224.1404178571429</v>
      </c>
      <c r="G39" s="7">
        <f>G38/(1-0.265)</f>
        <v>0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-7546.25</v>
      </c>
      <c r="F42" s="4">
        <f>-F17</f>
        <v>7546.25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-1957.7579232701496</v>
      </c>
      <c r="F44" s="4">
        <f>F19*F30*0.6</f>
        <v>-1957.4519725000002</v>
      </c>
      <c r="G44" s="4">
        <f>G19*G30*0.6</f>
        <v>0</v>
      </c>
    </row>
    <row r="45" spans="1:7" x14ac:dyDescent="0.3">
      <c r="A45" t="s">
        <v>24</v>
      </c>
      <c r="E45" s="4">
        <f>E19*E31*0.4</f>
        <v>-3190.101725</v>
      </c>
      <c r="F45" s="4">
        <f>F19*F31*0.4</f>
        <v>-3190.101725</v>
      </c>
      <c r="G45" s="4">
        <f>G19*G31*0.4</f>
        <v>0</v>
      </c>
    </row>
    <row r="46" spans="1:7" x14ac:dyDescent="0.3">
      <c r="A46" t="s">
        <v>25</v>
      </c>
      <c r="E46" s="10">
        <f>E39</f>
        <v>5923.7949562925178</v>
      </c>
      <c r="F46" s="10">
        <f>F39</f>
        <v>-8224.1404178571429</v>
      </c>
      <c r="G46" s="10">
        <f>G39</f>
        <v>0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-6770.3146919776327</v>
      </c>
      <c r="F47" s="19">
        <f>SUM(F42:F46)</f>
        <v>-5825.4441153571424</v>
      </c>
      <c r="G47" s="11">
        <f>SUM(G42:G46)</f>
        <v>0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8"/>
  <sheetViews>
    <sheetView workbookViewId="0">
      <selection activeCell="G16" sqref="G16"/>
    </sheetView>
  </sheetViews>
  <sheetFormatPr defaultRowHeight="15.35" x14ac:dyDescent="0.3"/>
  <cols>
    <col min="1" max="1" width="26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39</v>
      </c>
    </row>
    <row r="4" spans="1:9" ht="15" x14ac:dyDescent="0.25">
      <c r="A4" t="s">
        <v>40</v>
      </c>
    </row>
    <row r="6" spans="1:9" ht="15" x14ac:dyDescent="0.25">
      <c r="A6" t="s">
        <v>27</v>
      </c>
      <c r="C6" s="14">
        <v>60</v>
      </c>
    </row>
    <row r="7" spans="1:9" ht="15" x14ac:dyDescent="0.25">
      <c r="A7" t="s">
        <v>3</v>
      </c>
      <c r="C7" s="15">
        <v>0.08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-210215.48333333334</v>
      </c>
      <c r="G15" s="3">
        <f>F18</f>
        <v>-225067.67500000002</v>
      </c>
    </row>
    <row r="16" spans="1:9" ht="15" x14ac:dyDescent="0.25">
      <c r="A16" t="s">
        <v>14</v>
      </c>
      <c r="E16" s="16">
        <v>-211982</v>
      </c>
      <c r="F16" s="3">
        <v>-14977</v>
      </c>
      <c r="G16" s="3">
        <v>226959</v>
      </c>
    </row>
    <row r="17" spans="1:7" ht="15" x14ac:dyDescent="0.25">
      <c r="A17" t="s">
        <v>10</v>
      </c>
      <c r="E17" s="17">
        <f>-E16/$C$6/2</f>
        <v>1766.5166666666667</v>
      </c>
      <c r="F17" s="17">
        <f>-F16/$C$6/2</f>
        <v>124.80833333333334</v>
      </c>
      <c r="G17" s="17">
        <f>-G16/$C$6/2</f>
        <v>-1891.325</v>
      </c>
    </row>
    <row r="18" spans="1:7" ht="15.85" thickBot="1" x14ac:dyDescent="0.3">
      <c r="A18" t="s">
        <v>11</v>
      </c>
      <c r="E18" s="6">
        <f>SUM(E15:E17)</f>
        <v>-210215.48333333334</v>
      </c>
      <c r="F18" s="6">
        <f>SUM(F15:F17)</f>
        <v>-225067.67500000002</v>
      </c>
      <c r="G18" s="6">
        <f>SUM(G15:G17)</f>
        <v>-1.7507773009128869E-11</v>
      </c>
    </row>
    <row r="19" spans="1:7" ht="16" thickBot="1" x14ac:dyDescent="0.35">
      <c r="A19" t="s">
        <v>12</v>
      </c>
      <c r="E19" s="7">
        <f>E18/2</f>
        <v>-105107.74166666667</v>
      </c>
      <c r="F19" s="7">
        <f>(F15+F18)/2</f>
        <v>-217641.57916666666</v>
      </c>
      <c r="G19" s="7">
        <f>(G15+G18)/2</f>
        <v>-112533.83750000002</v>
      </c>
    </row>
    <row r="20" spans="1:7" x14ac:dyDescent="0.3">
      <c r="E20" s="3"/>
      <c r="F20" s="3"/>
      <c r="G20" s="3"/>
    </row>
    <row r="21" spans="1:7" x14ac:dyDescent="0.3">
      <c r="A21" s="1" t="s">
        <v>13</v>
      </c>
      <c r="E21" s="3"/>
      <c r="F21" s="3"/>
      <c r="G21" s="3"/>
    </row>
    <row r="22" spans="1:7" x14ac:dyDescent="0.3">
      <c r="A22" t="s">
        <v>9</v>
      </c>
      <c r="E22" s="3">
        <v>0</v>
      </c>
      <c r="F22" s="3">
        <f>E25</f>
        <v>-203502.72</v>
      </c>
      <c r="G22" s="3">
        <f>F25</f>
        <v>-202199.5024</v>
      </c>
    </row>
    <row r="23" spans="1:7" x14ac:dyDescent="0.3">
      <c r="A23" t="s">
        <v>14</v>
      </c>
      <c r="E23" s="3">
        <f>E16</f>
        <v>-211982</v>
      </c>
      <c r="F23" s="3">
        <f>F16</f>
        <v>-14977</v>
      </c>
      <c r="G23" s="3">
        <f>G16</f>
        <v>226959</v>
      </c>
    </row>
    <row r="24" spans="1:7" x14ac:dyDescent="0.3">
      <c r="A24" t="s">
        <v>15</v>
      </c>
      <c r="E24" s="5">
        <f>-E23*C7/2</f>
        <v>8479.2800000000007</v>
      </c>
      <c r="F24" s="3">
        <f>F22*-C7</f>
        <v>16280.2176</v>
      </c>
      <c r="G24" s="3">
        <f>G22*C7+G23*C7/2</f>
        <v>-7097.6001919999999</v>
      </c>
    </row>
    <row r="25" spans="1:7" ht="16" thickBot="1" x14ac:dyDescent="0.35">
      <c r="A25" t="s">
        <v>11</v>
      </c>
      <c r="E25" s="6">
        <f>SUM(E22:E24)</f>
        <v>-203502.72</v>
      </c>
      <c r="F25" s="6">
        <f>SUM(F22:F24)</f>
        <v>-202199.5024</v>
      </c>
      <c r="G25" s="6">
        <f>SUM(G22:G24)</f>
        <v>17661.897408000004</v>
      </c>
    </row>
    <row r="27" spans="1:7" x14ac:dyDescent="0.3">
      <c r="A27" s="1" t="s">
        <v>16</v>
      </c>
    </row>
    <row r="28" spans="1:7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-3863.7605836666662</v>
      </c>
      <c r="F34" s="3">
        <f>F45</f>
        <v>-8000.5044501666671</v>
      </c>
      <c r="G34" s="3">
        <f>G45</f>
        <v>-4136.7438665000009</v>
      </c>
    </row>
    <row r="35" spans="1:7" x14ac:dyDescent="0.3">
      <c r="A35" t="s">
        <v>31</v>
      </c>
      <c r="E35" s="3">
        <f>E42</f>
        <v>-1766.5166666666667</v>
      </c>
      <c r="F35" s="3">
        <f>F42</f>
        <v>-124.80833333333334</v>
      </c>
      <c r="G35" s="3">
        <f>G42</f>
        <v>1891.325</v>
      </c>
    </row>
    <row r="36" spans="1:7" x14ac:dyDescent="0.3">
      <c r="A36" t="s">
        <v>30</v>
      </c>
      <c r="E36" s="5">
        <f>E24</f>
        <v>8479.2800000000007</v>
      </c>
      <c r="F36" s="5">
        <f>F24</f>
        <v>16280.2176</v>
      </c>
      <c r="G36" s="5">
        <f>G24</f>
        <v>-7097.6001919999999</v>
      </c>
    </row>
    <row r="37" spans="1:7" ht="16" thickBot="1" x14ac:dyDescent="0.35">
      <c r="A37" t="s">
        <v>32</v>
      </c>
      <c r="E37" s="6">
        <f>SUM(E34:E36)</f>
        <v>2849.002749666668</v>
      </c>
      <c r="F37" s="6">
        <f>SUM(F34:F36)</f>
        <v>8154.9048164999995</v>
      </c>
      <c r="G37" s="6">
        <f>SUM(G34:G36)</f>
        <v>-9343.0190585000018</v>
      </c>
    </row>
    <row r="38" spans="1:7" ht="16" thickBot="1" x14ac:dyDescent="0.35">
      <c r="A38" t="s">
        <v>33</v>
      </c>
      <c r="E38" s="7">
        <f>E37*C8</f>
        <v>754.98572866166705</v>
      </c>
      <c r="F38" s="7">
        <f>F37*C8</f>
        <v>2161.0497763724998</v>
      </c>
      <c r="G38" s="7">
        <f>G37*C8</f>
        <v>-2475.9000505025006</v>
      </c>
    </row>
    <row r="39" spans="1:7" ht="16" thickBot="1" x14ac:dyDescent="0.35">
      <c r="A39" t="s">
        <v>34</v>
      </c>
      <c r="E39" s="7">
        <f>E38/(1-0.265)</f>
        <v>1027.1914675668941</v>
      </c>
      <c r="F39" s="7">
        <f>F38/(1-0.265)</f>
        <v>2940.203777377551</v>
      </c>
      <c r="G39" s="7">
        <f>G38/(1-0.265)</f>
        <v>-3368.5714972823139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-1766.5166666666667</v>
      </c>
      <c r="F42" s="4">
        <f>-F17</f>
        <v>-124.80833333333334</v>
      </c>
      <c r="G42" s="4">
        <f>-G17</f>
        <v>1891.325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-2371.1807799145699</v>
      </c>
      <c r="F44" s="4">
        <f>F19*F30*0.6</f>
        <v>-4909.1234596833337</v>
      </c>
      <c r="G44" s="4">
        <f>G19*G30*0.6</f>
        <v>-2544.6151335500008</v>
      </c>
    </row>
    <row r="45" spans="1:7" x14ac:dyDescent="0.3">
      <c r="A45" t="s">
        <v>24</v>
      </c>
      <c r="E45" s="4">
        <f>E19*E31*0.4</f>
        <v>-3863.7605836666662</v>
      </c>
      <c r="F45" s="4">
        <f>F19*F31*0.4</f>
        <v>-8000.5044501666671</v>
      </c>
      <c r="G45" s="4">
        <f>G19*G31*0.4</f>
        <v>-4136.7438665000009</v>
      </c>
    </row>
    <row r="46" spans="1:7" x14ac:dyDescent="0.3">
      <c r="A46" t="s">
        <v>25</v>
      </c>
      <c r="E46" s="10">
        <f>E39</f>
        <v>1027.1914675668941</v>
      </c>
      <c r="F46" s="10">
        <f>F39</f>
        <v>2940.203777377551</v>
      </c>
      <c r="G46" s="10">
        <f>G39</f>
        <v>-3368.5714972823139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-6974.2665626810085</v>
      </c>
      <c r="F47" s="19">
        <f>SUM(F42:F46)</f>
        <v>-10094.232465805784</v>
      </c>
      <c r="G47" s="11">
        <f>SUM(G42:G46)</f>
        <v>-8158.6054973323153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8"/>
  <sheetViews>
    <sheetView workbookViewId="0">
      <selection activeCell="E50" sqref="E50"/>
    </sheetView>
  </sheetViews>
  <sheetFormatPr defaultRowHeight="15.35" x14ac:dyDescent="0.3"/>
  <cols>
    <col min="1" max="1" width="31.33203125" bestFit="1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44</v>
      </c>
    </row>
    <row r="4" spans="1:9" ht="15" x14ac:dyDescent="0.25">
      <c r="A4" t="s">
        <v>40</v>
      </c>
    </row>
    <row r="5" spans="1:9" ht="15" x14ac:dyDescent="0.25">
      <c r="C5" s="20"/>
    </row>
    <row r="6" spans="1:9" ht="15" x14ac:dyDescent="0.25">
      <c r="A6" t="s">
        <v>27</v>
      </c>
      <c r="C6" s="16">
        <v>15</v>
      </c>
    </row>
    <row r="7" spans="1:9" ht="15" x14ac:dyDescent="0.25">
      <c r="A7" t="s">
        <v>3</v>
      </c>
      <c r="C7" s="21">
        <v>0.04</v>
      </c>
    </row>
    <row r="8" spans="1:9" ht="15" x14ac:dyDescent="0.25">
      <c r="A8" t="s">
        <v>4</v>
      </c>
      <c r="C8" s="2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-216072.30099999977</v>
      </c>
      <c r="G15" s="3">
        <f>F18</f>
        <v>-216072.30099999977</v>
      </c>
    </row>
    <row r="16" spans="1:9" ht="15" x14ac:dyDescent="0.25">
      <c r="A16" t="s">
        <v>14</v>
      </c>
      <c r="E16" s="16">
        <v>-223523.06999999977</v>
      </c>
      <c r="F16" s="3"/>
      <c r="G16" s="3"/>
    </row>
    <row r="17" spans="1:7" ht="15" x14ac:dyDescent="0.25">
      <c r="A17" t="s">
        <v>10</v>
      </c>
      <c r="E17" s="17">
        <f>-E16/$C$6/2</f>
        <v>7450.768999999992</v>
      </c>
      <c r="F17" s="17">
        <f>-F16/$C$6/2</f>
        <v>0</v>
      </c>
      <c r="G17" s="17">
        <f>-G16/$C$6/2</f>
        <v>0</v>
      </c>
    </row>
    <row r="18" spans="1:7" ht="15.85" thickBot="1" x14ac:dyDescent="0.3">
      <c r="A18" t="s">
        <v>11</v>
      </c>
      <c r="E18" s="6">
        <f>SUM(E15:E17)</f>
        <v>-216072.30099999977</v>
      </c>
      <c r="F18" s="6">
        <f>SUM(F15:F17)</f>
        <v>-216072.30099999977</v>
      </c>
      <c r="G18" s="6">
        <f>SUM(G15:G17)</f>
        <v>-216072.30099999977</v>
      </c>
    </row>
    <row r="19" spans="1:7" ht="16" thickBot="1" x14ac:dyDescent="0.35">
      <c r="A19" t="s">
        <v>12</v>
      </c>
      <c r="E19" s="7">
        <f>E18/2</f>
        <v>-108036.15049999989</v>
      </c>
      <c r="F19" s="7">
        <f>(F15+F18)/2</f>
        <v>-216072.30099999977</v>
      </c>
      <c r="G19" s="7">
        <f>(G15+G18)/2</f>
        <v>-216072.30099999977</v>
      </c>
    </row>
    <row r="20" spans="1:7" x14ac:dyDescent="0.3">
      <c r="E20" s="3"/>
      <c r="F20" s="3"/>
      <c r="G20" s="3"/>
    </row>
    <row r="21" spans="1:7" x14ac:dyDescent="0.3">
      <c r="A21" s="1" t="s">
        <v>13</v>
      </c>
      <c r="E21" s="3"/>
      <c r="F21" s="3"/>
      <c r="G21" s="3"/>
    </row>
    <row r="22" spans="1:7" x14ac:dyDescent="0.3">
      <c r="A22" t="s">
        <v>9</v>
      </c>
      <c r="E22" s="3">
        <v>0</v>
      </c>
      <c r="F22" s="3">
        <f>E25</f>
        <v>-219052.60859999977</v>
      </c>
      <c r="G22" s="3">
        <f>F25</f>
        <v>-210290.50425599978</v>
      </c>
    </row>
    <row r="23" spans="1:7" x14ac:dyDescent="0.3">
      <c r="A23" t="s">
        <v>14</v>
      </c>
      <c r="E23" s="3">
        <f>E16</f>
        <v>-223523.06999999977</v>
      </c>
      <c r="F23" s="3">
        <f>F16</f>
        <v>0</v>
      </c>
      <c r="G23" s="3">
        <f>G16</f>
        <v>0</v>
      </c>
    </row>
    <row r="24" spans="1:7" x14ac:dyDescent="0.3">
      <c r="A24" t="s">
        <v>15</v>
      </c>
      <c r="E24" s="5">
        <f>-E23*C7/2</f>
        <v>4470.4613999999956</v>
      </c>
      <c r="F24" s="3">
        <f>F22*-C7</f>
        <v>8762.1043439999903</v>
      </c>
      <c r="G24" s="3">
        <f>G22*C7+G23*C7/2</f>
        <v>-8411.6201702399921</v>
      </c>
    </row>
    <row r="25" spans="1:7" ht="16" thickBot="1" x14ac:dyDescent="0.35">
      <c r="A25" t="s">
        <v>11</v>
      </c>
      <c r="E25" s="6">
        <f>SUM(E22:E24)</f>
        <v>-219052.60859999977</v>
      </c>
      <c r="F25" s="6">
        <f>SUM(F22:F24)</f>
        <v>-210290.50425599978</v>
      </c>
      <c r="G25" s="6">
        <f>SUM(G22:G24)</f>
        <v>-218702.12442623978</v>
      </c>
    </row>
    <row r="27" spans="1:7" x14ac:dyDescent="0.3">
      <c r="A27" s="1" t="s">
        <v>16</v>
      </c>
    </row>
    <row r="28" spans="1:7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-3971.4088923799959</v>
      </c>
      <c r="F34" s="3">
        <f>F45</f>
        <v>-7942.8177847599918</v>
      </c>
      <c r="G34" s="3">
        <f>G45</f>
        <v>-7942.8177847599918</v>
      </c>
    </row>
    <row r="35" spans="1:7" x14ac:dyDescent="0.3">
      <c r="A35" t="s">
        <v>31</v>
      </c>
      <c r="E35" s="3">
        <f>E42</f>
        <v>-7450.768999999992</v>
      </c>
      <c r="F35" s="3">
        <f>F42</f>
        <v>0</v>
      </c>
      <c r="G35" s="3">
        <f>G42</f>
        <v>0</v>
      </c>
    </row>
    <row r="36" spans="1:7" x14ac:dyDescent="0.3">
      <c r="A36" t="s">
        <v>30</v>
      </c>
      <c r="E36" s="5">
        <f>E24</f>
        <v>4470.4613999999956</v>
      </c>
      <c r="F36" s="5">
        <f>F24</f>
        <v>8762.1043439999903</v>
      </c>
      <c r="G36" s="5">
        <f>G24</f>
        <v>-8411.6201702399921</v>
      </c>
    </row>
    <row r="37" spans="1:7" ht="16" thickBot="1" x14ac:dyDescent="0.35">
      <c r="A37" t="s">
        <v>32</v>
      </c>
      <c r="E37" s="6">
        <f>SUM(E34:E36)</f>
        <v>-6951.7164923799928</v>
      </c>
      <c r="F37" s="6">
        <f>SUM(F34:F36)</f>
        <v>819.2865592399985</v>
      </c>
      <c r="G37" s="6">
        <f>SUM(G34:G36)</f>
        <v>-16354.437954999983</v>
      </c>
    </row>
    <row r="38" spans="1:7" ht="16" thickBot="1" x14ac:dyDescent="0.35">
      <c r="A38" t="s">
        <v>33</v>
      </c>
      <c r="E38" s="7">
        <f>E37*C8</f>
        <v>-1842.2048704806982</v>
      </c>
      <c r="F38" s="7">
        <f>F37*C8</f>
        <v>217.11093819859963</v>
      </c>
      <c r="G38" s="7">
        <f>G37*C8</f>
        <v>-4333.926058074996</v>
      </c>
    </row>
    <row r="39" spans="1:7" ht="16" thickBot="1" x14ac:dyDescent="0.35">
      <c r="A39" t="s">
        <v>34</v>
      </c>
      <c r="E39" s="7">
        <f>E38/(1-0.265)</f>
        <v>-2506.4011843274807</v>
      </c>
      <c r="F39" s="7">
        <f>F38/(1-0.265)</f>
        <v>295.38903156272056</v>
      </c>
      <c r="G39" s="7">
        <f>G38/(1-0.265)</f>
        <v>-5896.4980381972737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-7450.768999999992</v>
      </c>
      <c r="F42" s="4">
        <f>-F17</f>
        <v>0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-2437.2442937074256</v>
      </c>
      <c r="F44" s="4">
        <f>F19*F30*0.6</f>
        <v>-4873.7268213559955</v>
      </c>
      <c r="G44" s="4">
        <f>G19*G30*0.6</f>
        <v>-4885.8268702119958</v>
      </c>
    </row>
    <row r="45" spans="1:7" x14ac:dyDescent="0.3">
      <c r="A45" t="s">
        <v>24</v>
      </c>
      <c r="E45" s="4">
        <f>E19*E31*0.4</f>
        <v>-3971.4088923799959</v>
      </c>
      <c r="F45" s="4">
        <f>F19*F31*0.4</f>
        <v>-7942.8177847599918</v>
      </c>
      <c r="G45" s="4">
        <f>G19*G31*0.4</f>
        <v>-7942.8177847599918</v>
      </c>
    </row>
    <row r="46" spans="1:7" x14ac:dyDescent="0.3">
      <c r="A46" t="s">
        <v>25</v>
      </c>
      <c r="E46" s="10">
        <f>E39</f>
        <v>-2506.4011843274807</v>
      </c>
      <c r="F46" s="10">
        <f>F39</f>
        <v>295.38903156272056</v>
      </c>
      <c r="G46" s="10">
        <f>G39</f>
        <v>-5896.4980381972737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-16365.823370414893</v>
      </c>
      <c r="F47" s="19">
        <f>SUM(F42:F46)</f>
        <v>-12521.155574553266</v>
      </c>
      <c r="G47" s="11">
        <f>SUM(G42:G46)</f>
        <v>-18725.142693169262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8"/>
  <sheetViews>
    <sheetView workbookViewId="0">
      <selection activeCell="C14" sqref="C14"/>
    </sheetView>
  </sheetViews>
  <sheetFormatPr defaultRowHeight="15.35" x14ac:dyDescent="0.3"/>
  <cols>
    <col min="1" max="1" width="45.44140625" bestFit="1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53</v>
      </c>
    </row>
    <row r="4" spans="1:9" ht="15" x14ac:dyDescent="0.25">
      <c r="A4" t="s">
        <v>40</v>
      </c>
      <c r="C4" s="20"/>
    </row>
    <row r="5" spans="1:9" ht="15" x14ac:dyDescent="0.25">
      <c r="C5" s="20"/>
    </row>
    <row r="6" spans="1:9" ht="15" x14ac:dyDescent="0.25">
      <c r="A6" t="s">
        <v>27</v>
      </c>
      <c r="C6" s="16">
        <v>45</v>
      </c>
    </row>
    <row r="7" spans="1:9" ht="15" x14ac:dyDescent="0.25">
      <c r="A7" t="s">
        <v>3</v>
      </c>
      <c r="C7" s="21">
        <v>0.08</v>
      </c>
    </row>
    <row r="8" spans="1:9" ht="15" x14ac:dyDescent="0.25">
      <c r="A8" t="s">
        <v>4</v>
      </c>
      <c r="C8" s="2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-75067.663111111106</v>
      </c>
      <c r="G15" s="3">
        <f>F18</f>
        <v>-75067.663111111106</v>
      </c>
    </row>
    <row r="16" spans="1:9" ht="15" x14ac:dyDescent="0.25">
      <c r="A16" t="s">
        <v>14</v>
      </c>
      <c r="E16" s="16">
        <v>-75911.12</v>
      </c>
      <c r="F16" s="3"/>
      <c r="G16" s="3"/>
      <c r="H16" s="4"/>
    </row>
    <row r="17" spans="1:7" ht="15" x14ac:dyDescent="0.25">
      <c r="A17" t="s">
        <v>10</v>
      </c>
      <c r="E17" s="17">
        <f>-E16/$C$6/2</f>
        <v>843.45688888888878</v>
      </c>
      <c r="F17" s="17">
        <f>-F16/$C$6/2</f>
        <v>0</v>
      </c>
      <c r="G17" s="17">
        <f>-G16/$C$6/2</f>
        <v>0</v>
      </c>
    </row>
    <row r="18" spans="1:7" ht="15.85" thickBot="1" x14ac:dyDescent="0.3">
      <c r="A18" t="s">
        <v>11</v>
      </c>
      <c r="E18" s="6">
        <f>SUM(E15:E17)</f>
        <v>-75067.663111111106</v>
      </c>
      <c r="F18" s="6">
        <f>SUM(F15:F17)</f>
        <v>-75067.663111111106</v>
      </c>
      <c r="G18" s="6">
        <f>SUM(G15:G17)</f>
        <v>-75067.663111111106</v>
      </c>
    </row>
    <row r="19" spans="1:7" ht="16" thickBot="1" x14ac:dyDescent="0.35">
      <c r="A19" t="s">
        <v>12</v>
      </c>
      <c r="E19" s="7">
        <f>E18/2</f>
        <v>-37533.831555555553</v>
      </c>
      <c r="F19" s="7">
        <f>(F15+F18)/2</f>
        <v>-75067.663111111106</v>
      </c>
      <c r="G19" s="7">
        <f>(G15+G18)/2</f>
        <v>-75067.663111111106</v>
      </c>
    </row>
    <row r="20" spans="1:7" x14ac:dyDescent="0.3">
      <c r="E20" s="3"/>
      <c r="F20" s="3"/>
      <c r="G20" s="3"/>
    </row>
    <row r="21" spans="1:7" x14ac:dyDescent="0.3">
      <c r="A21" s="1" t="s">
        <v>13</v>
      </c>
      <c r="E21" s="3"/>
      <c r="F21" s="3"/>
      <c r="G21" s="3"/>
    </row>
    <row r="22" spans="1:7" x14ac:dyDescent="0.3">
      <c r="A22" t="s">
        <v>9</v>
      </c>
      <c r="E22" s="3">
        <v>0</v>
      </c>
      <c r="F22" s="3">
        <f>E25</f>
        <v>-72874.675199999998</v>
      </c>
      <c r="G22" s="3">
        <f>F25</f>
        <v>-67044.701184000005</v>
      </c>
    </row>
    <row r="23" spans="1:7" x14ac:dyDescent="0.3">
      <c r="A23" t="s">
        <v>14</v>
      </c>
      <c r="E23" s="3">
        <f>E16</f>
        <v>-75911.12</v>
      </c>
      <c r="F23" s="3">
        <f>F16</f>
        <v>0</v>
      </c>
      <c r="G23" s="3">
        <f>G16</f>
        <v>0</v>
      </c>
    </row>
    <row r="24" spans="1:7" x14ac:dyDescent="0.3">
      <c r="A24" t="s">
        <v>15</v>
      </c>
      <c r="E24" s="5">
        <f>-E23*C7/2</f>
        <v>3036.4447999999998</v>
      </c>
      <c r="F24" s="3">
        <f>F22*-C7</f>
        <v>5829.9740160000001</v>
      </c>
      <c r="G24" s="3">
        <f>G22*C7+G23*C7/2</f>
        <v>-5363.5760947200006</v>
      </c>
    </row>
    <row r="25" spans="1:7" ht="16" thickBot="1" x14ac:dyDescent="0.35">
      <c r="A25" t="s">
        <v>11</v>
      </c>
      <c r="E25" s="6">
        <f>SUM(E22:E24)</f>
        <v>-72874.675199999998</v>
      </c>
      <c r="F25" s="6">
        <f>SUM(F22:F24)</f>
        <v>-67044.701184000005</v>
      </c>
      <c r="G25" s="6">
        <f>SUM(G22:G24)</f>
        <v>-72408.277278720008</v>
      </c>
    </row>
    <row r="27" spans="1:7" x14ac:dyDescent="0.3">
      <c r="A27" s="1" t="s">
        <v>16</v>
      </c>
    </row>
    <row r="28" spans="1:7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-1379.7436479822222</v>
      </c>
      <c r="F34" s="3">
        <f>F45</f>
        <v>-2759.4872959644445</v>
      </c>
      <c r="G34" s="3">
        <f>G45</f>
        <v>-2759.4872959644445</v>
      </c>
    </row>
    <row r="35" spans="1:7" x14ac:dyDescent="0.3">
      <c r="A35" t="s">
        <v>31</v>
      </c>
      <c r="E35" s="3">
        <f>E42</f>
        <v>-843.45688888888878</v>
      </c>
      <c r="F35" s="3">
        <f>F42</f>
        <v>0</v>
      </c>
      <c r="G35" s="3">
        <f>G42</f>
        <v>0</v>
      </c>
    </row>
    <row r="36" spans="1:7" x14ac:dyDescent="0.3">
      <c r="A36" t="s">
        <v>30</v>
      </c>
      <c r="E36" s="5">
        <f>E24</f>
        <v>3036.4447999999998</v>
      </c>
      <c r="F36" s="5">
        <f>F24</f>
        <v>5829.9740160000001</v>
      </c>
      <c r="G36" s="5">
        <f>G24</f>
        <v>-5363.5760947200006</v>
      </c>
    </row>
    <row r="37" spans="1:7" ht="16" thickBot="1" x14ac:dyDescent="0.35">
      <c r="A37" t="s">
        <v>32</v>
      </c>
      <c r="E37" s="6">
        <f>SUM(E34:E36)</f>
        <v>813.24426312888863</v>
      </c>
      <c r="F37" s="6">
        <f>SUM(F34:F36)</f>
        <v>3070.4867200355557</v>
      </c>
      <c r="G37" s="6">
        <f>SUM(G34:G36)</f>
        <v>-8123.063390684445</v>
      </c>
    </row>
    <row r="38" spans="1:7" ht="16" thickBot="1" x14ac:dyDescent="0.35">
      <c r="A38" t="s">
        <v>33</v>
      </c>
      <c r="E38" s="7">
        <f>E37*C8</f>
        <v>215.50972972915551</v>
      </c>
      <c r="F38" s="7">
        <f>F37*C8</f>
        <v>813.67898080942234</v>
      </c>
      <c r="G38" s="7">
        <f>G37*C8</f>
        <v>-2152.6117985313781</v>
      </c>
    </row>
    <row r="39" spans="1:7" ht="16" thickBot="1" x14ac:dyDescent="0.35">
      <c r="A39" t="s">
        <v>34</v>
      </c>
      <c r="E39" s="7">
        <f>E38/(1-0.265)</f>
        <v>293.21051663830684</v>
      </c>
      <c r="F39" s="7">
        <f>F38/(1-0.265)</f>
        <v>1107.046232393772</v>
      </c>
      <c r="G39" s="7">
        <f>G38/(1-0.265)</f>
        <v>-2928.7235354168411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-843.45688888888878</v>
      </c>
      <c r="F42" s="4">
        <f>-F17</f>
        <v>0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-846.74543063947465</v>
      </c>
      <c r="F44" s="4">
        <f>F19*F30*0.6</f>
        <v>-1693.2262091342225</v>
      </c>
      <c r="G44" s="4">
        <f>G19*G30*0.6</f>
        <v>-1697.4299982684445</v>
      </c>
    </row>
    <row r="45" spans="1:7" x14ac:dyDescent="0.3">
      <c r="A45" t="s">
        <v>24</v>
      </c>
      <c r="E45" s="4">
        <f>E19*E31*0.4</f>
        <v>-1379.7436479822222</v>
      </c>
      <c r="F45" s="4">
        <f>F19*F31*0.4</f>
        <v>-2759.4872959644445</v>
      </c>
      <c r="G45" s="4">
        <f>G19*G31*0.4</f>
        <v>-2759.4872959644445</v>
      </c>
    </row>
    <row r="46" spans="1:7" x14ac:dyDescent="0.3">
      <c r="A46" t="s">
        <v>25</v>
      </c>
      <c r="E46" s="10">
        <f>E39</f>
        <v>293.21051663830684</v>
      </c>
      <c r="F46" s="10">
        <f>F39</f>
        <v>1107.046232393772</v>
      </c>
      <c r="G46" s="10">
        <f>G39</f>
        <v>-2928.7235354168411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-2776.7354508722788</v>
      </c>
      <c r="F47" s="19">
        <f>SUM(F42:F46)</f>
        <v>-3345.6672727048954</v>
      </c>
      <c r="G47" s="11">
        <f>SUM(G42:G46)</f>
        <v>-7385.6408296497302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General Plant-ERM</vt:lpstr>
      <vt:lpstr>General Plant-Truck</vt:lpstr>
      <vt:lpstr>Service Renewal</vt:lpstr>
      <vt:lpstr>System Access-Meters</vt:lpstr>
      <vt:lpstr>System Access-Russell St</vt:lpstr>
      <vt:lpstr>'General Plant-ERM'!Print_Area</vt:lpstr>
      <vt:lpstr>'General Plant-Truck'!Print_Area</vt:lpstr>
      <vt:lpstr>'Service Renewal'!Print_Area</vt:lpstr>
      <vt:lpstr>'System Access-Meters'!Print_Area</vt:lpstr>
      <vt:lpstr>'System Access-Russell St'!Print_Area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Gibson,Sherry</cp:lastModifiedBy>
  <cp:lastPrinted>2018-03-19T18:53:27Z</cp:lastPrinted>
  <dcterms:created xsi:type="dcterms:W3CDTF">2015-10-20T23:58:46Z</dcterms:created>
  <dcterms:modified xsi:type="dcterms:W3CDTF">2019-08-27T17:29:58Z</dcterms:modified>
</cp:coreProperties>
</file>