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7" windowWidth="16973" windowHeight="6040"/>
  </bookViews>
  <sheets>
    <sheet name="2020 Commodity Expense Forecast"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'[6]LDC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N52" i="1" l="1"/>
  <c r="N51" i="1"/>
  <c r="G51" i="1" l="1"/>
  <c r="L51" i="1"/>
  <c r="G52" i="1" l="1"/>
  <c r="F52" i="1"/>
  <c r="K63" i="1"/>
  <c r="K62" i="1"/>
  <c r="K61" i="1"/>
  <c r="K59" i="1"/>
  <c r="K58" i="1"/>
  <c r="K52" i="1" l="1"/>
  <c r="F21" i="1"/>
  <c r="L52" i="1"/>
  <c r="K81" i="1" l="1"/>
  <c r="F81" i="1"/>
  <c r="B81" i="1"/>
  <c r="K80" i="1"/>
  <c r="F80" i="1"/>
  <c r="B80" i="1"/>
  <c r="K79" i="1"/>
  <c r="F79" i="1"/>
  <c r="B79" i="1"/>
  <c r="K78" i="1"/>
  <c r="F78" i="1"/>
  <c r="B78" i="1"/>
  <c r="K77" i="1"/>
  <c r="F77" i="1"/>
  <c r="B77" i="1"/>
  <c r="K76" i="1"/>
  <c r="F76" i="1"/>
  <c r="B76" i="1"/>
  <c r="B75" i="1"/>
  <c r="K74" i="1"/>
  <c r="F74" i="1"/>
  <c r="B74" i="1"/>
  <c r="K73" i="1"/>
  <c r="F73" i="1"/>
  <c r="B73" i="1"/>
  <c r="F67" i="1"/>
  <c r="B66" i="1"/>
  <c r="B65" i="1"/>
  <c r="B64" i="1"/>
  <c r="B63" i="1"/>
  <c r="B62" i="1"/>
  <c r="B61" i="1"/>
  <c r="B60" i="1"/>
  <c r="B59" i="1"/>
  <c r="B58" i="1"/>
  <c r="G53" i="1"/>
  <c r="M52" i="1"/>
  <c r="O52" i="1" s="1"/>
  <c r="H52" i="1"/>
  <c r="J52" i="1" s="1"/>
  <c r="B52" i="1"/>
  <c r="M51" i="1"/>
  <c r="H51" i="1"/>
  <c r="B51" i="1"/>
  <c r="K49" i="1"/>
  <c r="K55" i="1" s="1"/>
  <c r="K70" i="1" s="1"/>
  <c r="F49" i="1"/>
  <c r="F55" i="1" s="1"/>
  <c r="F70" i="1" s="1"/>
  <c r="I40" i="1"/>
  <c r="I41" i="1" s="1"/>
  <c r="J39" i="1"/>
  <c r="J38" i="1"/>
  <c r="J37" i="1"/>
  <c r="B31" i="1"/>
  <c r="D27" i="1"/>
  <c r="D28" i="1" s="1"/>
  <c r="G26" i="1"/>
  <c r="L26" i="1" s="1"/>
  <c r="G25" i="1"/>
  <c r="L25" i="1" s="1"/>
  <c r="G24" i="1"/>
  <c r="L24" i="1" s="1"/>
  <c r="K23" i="1"/>
  <c r="M23" i="1" s="1"/>
  <c r="G23" i="1"/>
  <c r="L23" i="1" s="1"/>
  <c r="N23" i="1" s="1"/>
  <c r="K22" i="1"/>
  <c r="M22" i="1" s="1"/>
  <c r="G22" i="1"/>
  <c r="L22" i="1" s="1"/>
  <c r="N22" i="1" s="1"/>
  <c r="K21" i="1"/>
  <c r="G21" i="1"/>
  <c r="N21" i="1" s="1"/>
  <c r="G19" i="1"/>
  <c r="G18" i="1"/>
  <c r="N1" i="1"/>
  <c r="K19" i="1" l="1"/>
  <c r="M19" i="1" s="1"/>
  <c r="J40" i="1"/>
  <c r="L40" i="1" s="1"/>
  <c r="L41" i="1" s="1"/>
  <c r="L19" i="1" l="1"/>
  <c r="N19" i="1" s="1"/>
  <c r="K18" i="1"/>
  <c r="L18" i="1"/>
  <c r="J41" i="1"/>
  <c r="M18" i="1" l="1"/>
  <c r="N18" i="1"/>
  <c r="K51" i="1" l="1"/>
  <c r="O51" i="1" s="1"/>
  <c r="O53" i="1" s="1"/>
  <c r="F51" i="1"/>
  <c r="F27" i="1"/>
  <c r="G27" i="1" s="1"/>
  <c r="G20" i="1"/>
  <c r="I27" i="1" s="1"/>
  <c r="I28" i="1" l="1"/>
  <c r="I42" i="1" s="1"/>
  <c r="I43" i="1" s="1"/>
  <c r="F53" i="1"/>
  <c r="F75" i="1"/>
  <c r="F82" i="1" s="1"/>
  <c r="J51" i="1"/>
  <c r="J53" i="1" s="1"/>
  <c r="K60" i="1"/>
  <c r="L20" i="1"/>
  <c r="N20" i="1" l="1"/>
  <c r="L27" i="1"/>
  <c r="L28" i="1" s="1"/>
  <c r="K20" i="1"/>
  <c r="J27" i="1"/>
  <c r="J28" i="1" s="1"/>
  <c r="K75" i="1"/>
  <c r="K82" i="1" s="1"/>
  <c r="K67" i="1"/>
  <c r="J42" i="1" l="1"/>
  <c r="J43" i="1" s="1"/>
  <c r="M28" i="1"/>
  <c r="M20" i="1"/>
  <c r="K27" i="1"/>
  <c r="N28" i="1"/>
  <c r="L42" i="1"/>
  <c r="L43" i="1" s="1"/>
  <c r="O28" i="1" l="1"/>
  <c r="G43" i="1"/>
  <c r="L58" i="1" s="1"/>
  <c r="G58" i="1" l="1"/>
  <c r="G59" i="1" s="1"/>
  <c r="L59" i="1"/>
  <c r="O58" i="1"/>
  <c r="G64" i="1" l="1"/>
  <c r="J64" i="1" s="1"/>
  <c r="J79" i="1" s="1"/>
  <c r="G79" i="1" s="1"/>
  <c r="G65" i="1"/>
  <c r="J65" i="1" s="1"/>
  <c r="J80" i="1" s="1"/>
  <c r="G66" i="1"/>
  <c r="J66" i="1" s="1"/>
  <c r="J81" i="1" s="1"/>
  <c r="J58" i="1"/>
  <c r="J73" i="1" s="1"/>
  <c r="O73" i="1"/>
  <c r="O59" i="1"/>
  <c r="O74" i="1" s="1"/>
  <c r="L74" i="1" s="1"/>
  <c r="L60" i="1"/>
  <c r="G60" i="1"/>
  <c r="J59" i="1"/>
  <c r="J74" i="1" s="1"/>
  <c r="G74" i="1" s="1"/>
  <c r="L61" i="1" l="1"/>
  <c r="O60" i="1"/>
  <c r="O75" i="1" s="1"/>
  <c r="L75" i="1" s="1"/>
  <c r="G61" i="1"/>
  <c r="J60" i="1"/>
  <c r="J75" i="1" s="1"/>
  <c r="G75" i="1" s="1"/>
  <c r="G73" i="1"/>
  <c r="L73" i="1"/>
  <c r="G62" i="1" l="1"/>
  <c r="J61" i="1"/>
  <c r="J76" i="1" s="1"/>
  <c r="O61" i="1"/>
  <c r="O76" i="1" s="1"/>
  <c r="L76" i="1" s="1"/>
  <c r="L62" i="1"/>
  <c r="L63" i="1" l="1"/>
  <c r="O62" i="1"/>
  <c r="O77" i="1" s="1"/>
  <c r="L77" i="1" s="1"/>
  <c r="G76" i="1"/>
  <c r="G63" i="1"/>
  <c r="J63" i="1" s="1"/>
  <c r="J78" i="1" s="1"/>
  <c r="G78" i="1" s="1"/>
  <c r="J62" i="1"/>
  <c r="J77" i="1" s="1"/>
  <c r="G77" i="1" s="1"/>
  <c r="J67" i="1" l="1"/>
  <c r="L64" i="1"/>
  <c r="O63" i="1"/>
  <c r="J82" i="1"/>
  <c r="O78" i="1" l="1"/>
  <c r="L65" i="1"/>
  <c r="O64" i="1"/>
  <c r="O79" i="1" s="1"/>
  <c r="L79" i="1" s="1"/>
  <c r="O65" i="1" l="1"/>
  <c r="O80" i="1" s="1"/>
  <c r="L66" i="1"/>
  <c r="O66" i="1" s="1"/>
  <c r="L78" i="1"/>
  <c r="O81" i="1" l="1"/>
  <c r="O82" i="1" s="1"/>
  <c r="O67" i="1"/>
</calcChain>
</file>

<file path=xl/comments1.xml><?xml version="1.0" encoding="utf-8"?>
<comments xmlns="http://schemas.openxmlformats.org/spreadsheetml/2006/main">
  <authors>
    <author>Gibson,Sherry</author>
  </authors>
  <commentList>
    <comment ref="K60" authorId="0">
      <text>
        <r>
          <rPr>
            <b/>
            <sz val="9"/>
            <color indexed="81"/>
            <rFont val="Tahoma"/>
            <family val="2"/>
          </rPr>
          <t>Kingston Hydro:</t>
        </r>
        <r>
          <rPr>
            <sz val="9"/>
            <color indexed="81"/>
            <rFont val="Tahoma"/>
            <family val="2"/>
          </rPr>
          <t xml:space="preserve">
take off Class A and WMP</t>
        </r>
      </text>
    </comment>
  </commentList>
</comments>
</file>

<file path=xl/sharedStrings.xml><?xml version="1.0" encoding="utf-8"?>
<sst xmlns="http://schemas.openxmlformats.org/spreadsheetml/2006/main" count="137" uniqueCount="77">
  <si>
    <t>File Number:</t>
  </si>
  <si>
    <t>In the green shaded cell (row 18-26) enter the most recent 12-month actual data. If there is a material difference between actual and forecasted consumption data, use forecasted data and provide an explanation</t>
  </si>
  <si>
    <t>Exhibit:</t>
  </si>
  <si>
    <t>Tab:</t>
  </si>
  <si>
    <t>Schedule:</t>
  </si>
  <si>
    <t>Page:</t>
  </si>
  <si>
    <t>Date:</t>
  </si>
  <si>
    <t xml:space="preserve"> </t>
  </si>
  <si>
    <t xml:space="preserve">Commodity Expense </t>
  </si>
  <si>
    <t>Step 1:</t>
  </si>
  <si>
    <t>Allocation of Commodity</t>
  </si>
  <si>
    <t>non-RPP</t>
  </si>
  <si>
    <t>RPP</t>
  </si>
  <si>
    <t>Proportions (by Class)</t>
  </si>
  <si>
    <t> </t>
  </si>
  <si>
    <t>non GA mod</t>
  </si>
  <si>
    <t>GA mod</t>
  </si>
  <si>
    <t xml:space="preserve">Total </t>
  </si>
  <si>
    <t>Customer Class Name</t>
  </si>
  <si>
    <t>Class A kWh</t>
  </si>
  <si>
    <t>Class B kWh</t>
  </si>
  <si>
    <t>%</t>
  </si>
  <si>
    <t>Residential</t>
  </si>
  <si>
    <t>General Service &lt; 50 kW</t>
  </si>
  <si>
    <t>Unmetered Scattered Load</t>
  </si>
  <si>
    <t xml:space="preserve">Street Lighting </t>
  </si>
  <si>
    <t>TOTAL</t>
  </si>
  <si>
    <t>Step 2:</t>
  </si>
  <si>
    <t>Step 2a:</t>
  </si>
  <si>
    <t>GA Modifier</t>
  </si>
  <si>
    <t>($/MWh)</t>
  </si>
  <si>
    <t>Source:</t>
  </si>
  <si>
    <t xml:space="preserve">   Table 1: RPP Prices and GA Modifier: May 1, 2019 to October 31, 2019*</t>
  </si>
  <si>
    <t>Step 2b:</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</si>
  <si>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</si>
  <si>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</si>
  <si>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</si>
  <si>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</si>
  <si>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</si>
  <si>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</si>
  <si>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</si>
  <si>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</si>
  <si>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</si>
  <si>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$/kWh</t>
  </si>
  <si>
    <t>Percentage shares (%)</t>
  </si>
  <si>
    <t>non-RPP (GA mod/non-GA mod), RPP</t>
  </si>
  <si>
    <t>WEIGHTED AVERAGE PRICE ($/kWh)</t>
  </si>
  <si>
    <t>(Sum of I43, J43 and L43)</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</si>
  <si>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</si>
  <si>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</si>
  <si>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</si>
  <si>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</si>
  <si>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</si>
  <si>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</si>
  <si>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</si>
  <si>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</si>
  <si>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</si>
  <si>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</si>
  <si>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</si>
  <si>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</si>
  <si>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</si>
  <si>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</si>
  <si>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</si>
  <si>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</si>
  <si>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</si>
  <si>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</si>
  <si>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</si>
  <si>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Total</t>
  </si>
  <si>
    <t>avg rate ($/kWh):</t>
  </si>
  <si>
    <t>*Regulated Price Plan Prices and the Global Adjustment Modifier for the Period May 1, 2019 – April 30, 2020</t>
  </si>
  <si>
    <t>** Regulated Price Plan Cost Suppy Report May 1, 2019 - April 30, 2020</t>
  </si>
  <si>
    <t>2020 Forecast</t>
  </si>
  <si>
    <t>General Service 50 to 4999 kW</t>
  </si>
  <si>
    <t>Large Use</t>
  </si>
  <si>
    <t>Approved Forecast 2020 kWh's</t>
  </si>
  <si>
    <t>Standby</t>
  </si>
  <si>
    <t>Used Custom IR Rate Maker Model to forecast commodity expenses, adjusted for updated forecast pricing above - details provided in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</si>
</sst>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44" formatCode="_(&quot;$&quot;* #,##0.00_);_(&quot;$&quot;* \(#,##0.00\);_(&quot;$&quot;* &quot;-&quot;??_);_(@_)"/>
    <numFmt numFmtId="43" formatCode="_(* #,##0.00_);_(* \(#,##0.00\);_(* &quot;-&quot;??_);_(@_)"/>
    <numFmt numFmtId="164" formatCode="_-* #,##0.00_-;\-* #,##0.00_-;_-* \-??_-;_-@_-"/>
    <numFmt numFmtId="165" formatCode="\$#,##0.0000_);&quot;($&quot;#,##0.0000\)"/>
    <numFmt numFmtId="166" formatCode="_-* #,##0_-;\-* #,##0_-;_-* \-??_-;_-@_-"/>
    <numFmt numFmtId="167" formatCode="_-&quot;$&quot;* #,##0.00_-;\-&quot;$&quot;* #,##0.00_-;_-&quot;$&quot;* &quot;-&quot;??_-;_-@_-"/>
    <numFmt numFmtId="168" formatCode="\$#,##0.00_);&quot;($&quot;#,##0.00\)"/>
    <numFmt numFmtId="169" formatCode="\$#,##0.00000_);&quot;($&quot;#,##0.00000\)"/>
    <numFmt numFmtId="170" formatCode="_(&quot;$&quot;* #,##0.0000_);_(&quot;$&quot;* \(#,##0.0000\);_(&quot;$&quot;* &quot;-&quot;??_);_(@_)"/>
    <numFmt numFmtId="171" formatCode="_-* #,##0.00000_-;\-* #,##0.00000_-;_-* \-??_-;_-@_-"/>
    <numFmt numFmtId="172" formatCode="\$#,##0"/>
    <numFmt numFmtId="173" formatCode="0.0000"/>
    <numFmt numFmtId="174" formatCode="_-* #,##0.00_-;\-* #,##0.00_-;_-* &quot;-&quot;??_-;_-@_-"/>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s>
  <fonts count="7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8"/>
      <color indexed="22"/>
      <name val="Arial"/>
      <family val="2"/>
    </font>
    <font>
      <b/>
      <sz val="10"/>
      <name val="Arial"/>
      <family val="2"/>
    </font>
    <font>
      <sz val="8"/>
      <name val="Arial"/>
      <family val="2"/>
    </font>
    <font>
      <sz val="8"/>
      <name val="Arial"/>
      <family val="2"/>
      <charset val="1"/>
    </font>
    <font>
      <b/>
      <sz val="14"/>
      <name val="Arial"/>
      <family val="2"/>
      <charset val="1"/>
    </font>
    <font>
      <b/>
      <i/>
      <sz val="10"/>
      <name val="Arial"/>
      <family val="2"/>
    </font>
    <font>
      <b/>
      <u/>
      <sz val="12"/>
      <name val="Arial"/>
      <family val="2"/>
      <charset val="1"/>
    </font>
    <font>
      <b/>
      <sz val="12"/>
      <name val="Arial"/>
      <family val="2"/>
    </font>
    <font>
      <b/>
      <u/>
      <sz val="10"/>
      <name val="Arial"/>
      <family val="2"/>
      <charset val="1"/>
    </font>
    <font>
      <b/>
      <sz val="10"/>
      <name val="Arial"/>
      <family val="2"/>
      <charset val="1"/>
    </font>
    <font>
      <sz val="10"/>
      <name val="Mangal"/>
      <family val="2"/>
      <charset val="1"/>
    </font>
    <font>
      <sz val="11"/>
      <name val="Arial"/>
      <family val="2"/>
      <charset val="1"/>
    </font>
    <font>
      <sz val="10"/>
      <name val="Arial"/>
      <family val="2"/>
      <charset val="1"/>
    </font>
    <font>
      <sz val="10"/>
      <name val="Arial"/>
      <family val="2"/>
    </font>
    <font>
      <i/>
      <sz val="10"/>
      <name val="Arial"/>
      <family val="2"/>
      <charset val="1"/>
    </font>
    <font>
      <i/>
      <sz val="11"/>
      <name val="Arial"/>
      <family val="2"/>
    </font>
    <font>
      <b/>
      <i/>
      <sz val="11"/>
      <name val="Arial"/>
      <family val="2"/>
    </font>
    <font>
      <b/>
      <sz val="11"/>
      <name val="Arial"/>
      <family val="2"/>
      <charset val="1"/>
    </font>
    <font>
      <b/>
      <u/>
      <sz val="11"/>
      <name val="Arial"/>
      <family val="2"/>
      <charset val="1"/>
    </font>
    <font>
      <b/>
      <sz val="11"/>
      <name val="Arial"/>
      <family val="2"/>
    </font>
    <font>
      <b/>
      <i/>
      <sz val="10"/>
      <name val="Arial"/>
      <family val="2"/>
      <charset val="1"/>
    </font>
    <font>
      <i/>
      <sz val="10"/>
      <color rgb="FFFF0000"/>
      <name val="Arial"/>
      <family val="2"/>
      <charset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rgb="FF000000"/>
      <name val="Times New Roman"/>
      <family val="1"/>
    </font>
    <font>
      <sz val="10"/>
      <name val="Times New Roman"/>
      <family val="1"/>
    </font>
    <font>
      <sz val="9"/>
      <color indexed="8"/>
      <name val="Times New Roman"/>
      <family val="1"/>
    </font>
    <font>
      <b/>
      <sz val="10"/>
      <name val="Arial Unicode MS"/>
      <family val="2"/>
    </font>
    <font>
      <sz val="10"/>
      <name val="MS Sans Serif"/>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Arial Unicode MS"/>
      <family val="2"/>
    </font>
    <font>
      <sz val="10"/>
      <color indexed="8"/>
      <name val="匠牥晩††††††††††"/>
    </font>
    <font>
      <sz val="10"/>
      <color indexed="8"/>
      <name val="Arial"/>
      <family val="2"/>
    </font>
    <font>
      <sz val="10"/>
      <color indexed="8"/>
      <name val="MS Sans Serif"/>
      <family val="2"/>
    </font>
    <font>
      <sz val="10"/>
      <color theme="1"/>
      <name val="Courier"/>
      <family val="2"/>
    </font>
    <font>
      <sz val="10"/>
      <color rgb="FF000000"/>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indexed="81"/>
      <name val="Tahoma"/>
      <family val="2"/>
    </font>
    <font>
      <b/>
      <sz val="9"/>
      <color indexed="81"/>
      <name val="Tahoma"/>
      <family val="2"/>
    </font>
    <font>
      <sz val="9"/>
      <name val="Arial"/>
      <family val="2"/>
      <charset val="1"/>
    </font>
    <font>
      <b/>
      <i/>
      <sz val="11"/>
      <color theme="1"/>
      <name val="Calibri"/>
      <family val="2"/>
      <scheme val="minor"/>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32"/>
      </patternFill>
    </fill>
    <fill>
      <patternFill patternType="solid">
        <fgColor theme="6" tint="0.79998168889431442"/>
        <bgColor indexed="58"/>
      </patternFill>
    </fill>
    <fill>
      <patternFill patternType="solid">
        <fgColor theme="0"/>
        <bgColor indexed="58"/>
      </patternFill>
    </fill>
    <fill>
      <patternFill patternType="solid">
        <fgColor theme="0"/>
        <bgColor indexed="64"/>
      </patternFill>
    </fill>
    <fill>
      <patternFill patternType="solid">
        <fgColor theme="0" tint="-0.249977111117893"/>
        <bgColor indexed="64"/>
      </patternFill>
    </fill>
    <fill>
      <patternFill patternType="solid">
        <fgColor theme="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medium">
        <color indexed="64"/>
      </top>
      <bottom/>
      <diagonal/>
    </border>
    <border>
      <left/>
      <right style="thin">
        <color indexed="8"/>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s>
  <cellStyleXfs count="1040">
    <xf numFmtId="0" fontId="0" fillId="0" borderId="0"/>
    <xf numFmtId="43" fontId="1" fillId="0" borderId="0" applyFont="0" applyFill="0" applyBorder="0" applyAlignment="0" applyProtection="0"/>
    <xf numFmtId="44" fontId="1" fillId="0" borderId="0" applyFont="0" applyFill="0" applyBorder="0" applyAlignment="0" applyProtection="0"/>
    <xf numFmtId="164" fontId="28" fillId="0" borderId="0" applyFill="0" applyBorder="0" applyAlignment="0" applyProtection="0"/>
    <xf numFmtId="9" fontId="28" fillId="0" borderId="0" applyFill="0" applyBorder="0" applyAlignment="0" applyProtection="0"/>
    <xf numFmtId="0" fontId="31" fillId="0" borderId="0"/>
    <xf numFmtId="174" fontId="31" fillId="0" borderId="0" applyFont="0" applyFill="0" applyBorder="0" applyAlignment="0" applyProtection="0"/>
    <xf numFmtId="167" fontId="31" fillId="0" borderId="0" applyFont="0" applyFill="0" applyBorder="0" applyAlignment="0" applyProtection="0"/>
    <xf numFmtId="178" fontId="31" fillId="0" borderId="0"/>
    <xf numFmtId="179" fontId="31" fillId="0" borderId="0"/>
    <xf numFmtId="178" fontId="31" fillId="0" borderId="0"/>
    <xf numFmtId="178" fontId="31" fillId="0" borderId="0"/>
    <xf numFmtId="178" fontId="31" fillId="0" borderId="0"/>
    <xf numFmtId="178" fontId="31" fillId="0" borderId="0"/>
    <xf numFmtId="180" fontId="31" fillId="0" borderId="0"/>
    <xf numFmtId="181" fontId="31" fillId="0" borderId="0"/>
    <xf numFmtId="180" fontId="3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0" fillId="4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0" fillId="4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0" fillId="4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0" fillId="4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0"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0" fillId="44"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0" fillId="4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0"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0" fillId="4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0"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0"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0" fillId="4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0" fillId="4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0" fillId="4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0" fillId="4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0" fillId="4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0" fillId="5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0" fillId="5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0" fillId="4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0"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0" fillId="4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0" fillId="4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0" fillId="5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0" fillId="5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1" fillId="6" borderId="4" applyNumberFormat="0" applyAlignment="0" applyProtection="0"/>
    <xf numFmtId="0" fontId="11" fillId="6" borderId="4" applyNumberFormat="0" applyAlignment="0" applyProtection="0"/>
    <xf numFmtId="0" fontId="43" fillId="60" borderId="46" applyNumberFormat="0" applyAlignment="0" applyProtection="0"/>
    <xf numFmtId="0" fontId="43" fillId="60" borderId="46" applyNumberFormat="0" applyAlignment="0" applyProtection="0"/>
    <xf numFmtId="0" fontId="13" fillId="7" borderId="7" applyNumberFormat="0" applyAlignment="0" applyProtection="0"/>
    <xf numFmtId="0" fontId="13" fillId="7" borderId="7" applyNumberFormat="0" applyAlignment="0" applyProtection="0"/>
    <xf numFmtId="0" fontId="44" fillId="61" borderId="47" applyNumberFormat="0" applyAlignment="0" applyProtection="0"/>
    <xf numFmtId="0" fontId="44" fillId="61" borderId="4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31" fillId="0" borderId="0" applyFont="0" applyFill="0" applyBorder="0" applyAlignment="0" applyProtection="0"/>
    <xf numFmtId="0"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6" fillId="0" borderId="0" applyFont="0" applyFill="0" applyBorder="0" applyAlignment="0" applyProtection="0"/>
    <xf numFmtId="174"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43"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3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3" fontId="31" fillId="0" borderId="0" applyFont="0" applyFill="0" applyBorder="0" applyAlignment="0" applyProtection="0"/>
    <xf numFmtId="3" fontId="31" fillId="0" borderId="0" applyFont="0" applyFill="0" applyBorder="0" applyAlignment="0" applyProtection="0"/>
    <xf numFmtId="3"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4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7"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7" fontId="3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167" fontId="1" fillId="0" borderId="0" applyFont="0" applyFill="0" applyBorder="0" applyAlignment="0" applyProtection="0"/>
    <xf numFmtId="167"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31" fillId="0" borderId="0" applyFont="0" applyFill="0" applyBorder="0" applyAlignment="0" applyProtection="0"/>
    <xf numFmtId="44" fontId="1"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5" fontId="31" fillId="0" borderId="0" applyFont="0" applyFill="0" applyBorder="0" applyAlignment="0" applyProtection="0"/>
    <xf numFmtId="5" fontId="31" fillId="0" borderId="0" applyFont="0" applyFill="0" applyBorder="0" applyAlignment="0" applyProtection="0"/>
    <xf numFmtId="5" fontId="31" fillId="0" borderId="0" applyFont="0" applyFill="0" applyBorder="0" applyAlignment="0" applyProtection="0"/>
    <xf numFmtId="14" fontId="31" fillId="0" borderId="0" applyFont="0" applyFill="0" applyBorder="0" applyAlignment="0" applyProtection="0"/>
    <xf numFmtId="14" fontId="31" fillId="0" borderId="0" applyFont="0" applyFill="0" applyBorder="0" applyAlignment="0" applyProtection="0"/>
    <xf numFmtId="14" fontId="3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31" fillId="0" borderId="0" applyFont="0" applyFill="0" applyBorder="0" applyAlignment="0" applyProtection="0"/>
    <xf numFmtId="2" fontId="31" fillId="0" borderId="0" applyFont="0" applyFill="0" applyBorder="0" applyAlignment="0" applyProtection="0"/>
    <xf numFmtId="2" fontId="31"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38" fontId="20" fillId="62"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52" fillId="0" borderId="0" applyNumberFormat="0" applyFont="0" applyFill="0" applyAlignment="0" applyProtection="0"/>
    <xf numFmtId="0" fontId="53" fillId="0" borderId="48" applyNumberFormat="0" applyFill="0" applyAlignment="0" applyProtection="0"/>
    <xf numFmtId="0" fontId="52" fillId="0" borderId="0" applyNumberFormat="0" applyFont="0" applyFill="0" applyAlignment="0" applyProtection="0"/>
    <xf numFmtId="0" fontId="4" fillId="0" borderId="2" applyNumberFormat="0" applyFill="0" applyAlignment="0" applyProtection="0"/>
    <xf numFmtId="0" fontId="4" fillId="0" borderId="2" applyNumberFormat="0" applyFill="0" applyAlignment="0" applyProtection="0"/>
    <xf numFmtId="0" fontId="25" fillId="0" borderId="0" applyNumberFormat="0" applyFont="0" applyFill="0" applyAlignment="0" applyProtection="0"/>
    <xf numFmtId="0" fontId="54" fillId="0" borderId="49" applyNumberFormat="0" applyFill="0" applyAlignment="0" applyProtection="0"/>
    <xf numFmtId="0" fontId="25" fillId="0" borderId="0" applyNumberFormat="0" applyFont="0" applyFill="0" applyAlignment="0" applyProtection="0"/>
    <xf numFmtId="0" fontId="5" fillId="0" borderId="3" applyNumberFormat="0" applyFill="0" applyAlignment="0" applyProtection="0"/>
    <xf numFmtId="0" fontId="5" fillId="0" borderId="3" applyNumberFormat="0" applyFill="0" applyAlignment="0" applyProtection="0"/>
    <xf numFmtId="0" fontId="55" fillId="0" borderId="50" applyNumberFormat="0" applyFill="0" applyAlignment="0" applyProtection="0"/>
    <xf numFmtId="0" fontId="55" fillId="0" borderId="50"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10" fontId="20" fillId="63" borderId="24" applyNumberFormat="0" applyBorder="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9" fillId="5" borderId="4" applyNumberFormat="0" applyAlignment="0" applyProtection="0"/>
    <xf numFmtId="0" fontId="9" fillId="5" borderId="4"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12" fillId="0" borderId="6" applyNumberFormat="0" applyFill="0" applyAlignment="0" applyProtection="0"/>
    <xf numFmtId="0" fontId="12" fillId="0" borderId="6" applyNumberFormat="0" applyFill="0" applyAlignment="0" applyProtection="0"/>
    <xf numFmtId="0" fontId="60" fillId="0" borderId="51" applyNumberFormat="0" applyFill="0" applyAlignment="0" applyProtection="0"/>
    <xf numFmtId="0" fontId="60" fillId="0" borderId="51" applyNumberFormat="0" applyFill="0" applyAlignment="0" applyProtection="0"/>
    <xf numFmtId="182" fontId="31" fillId="0" borderId="0"/>
    <xf numFmtId="183" fontId="31" fillId="0" borderId="0"/>
    <xf numFmtId="182" fontId="31" fillId="0" borderId="0"/>
    <xf numFmtId="182" fontId="31" fillId="0" borderId="0"/>
    <xf numFmtId="182" fontId="31" fillId="0" borderId="0"/>
    <xf numFmtId="182" fontId="31" fillId="0" borderId="0"/>
    <xf numFmtId="0" fontId="8" fillId="4" borderId="0" applyNumberFormat="0" applyBorder="0" applyAlignment="0" applyProtection="0"/>
    <xf numFmtId="0" fontId="8" fillId="4"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184" fontId="31" fillId="0" borderId="0"/>
    <xf numFmtId="0" fontId="1" fillId="0" borderId="0"/>
    <xf numFmtId="0" fontId="62" fillId="0" borderId="0"/>
    <xf numFmtId="0" fontId="62" fillId="0" borderId="0"/>
    <xf numFmtId="0" fontId="31" fillId="0" borderId="0"/>
    <xf numFmtId="0" fontId="31" fillId="0" borderId="0"/>
    <xf numFmtId="0" fontId="62"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31" fillId="0" borderId="0"/>
    <xf numFmtId="0" fontId="31" fillId="0" borderId="0"/>
    <xf numFmtId="0" fontId="62"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62" fillId="0" borderId="0"/>
    <xf numFmtId="0" fontId="3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3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63" fillId="0" borderId="0"/>
    <xf numFmtId="4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1" fillId="0" borderId="0"/>
    <xf numFmtId="49" fontId="31" fillId="0" borderId="0"/>
    <xf numFmtId="0" fontId="31" fillId="0" borderId="0"/>
    <xf numFmtId="0" fontId="1" fillId="0" borderId="0"/>
    <xf numFmtId="0" fontId="1" fillId="0" borderId="0"/>
    <xf numFmtId="4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49" fontId="31" fillId="0" borderId="0"/>
    <xf numFmtId="0" fontId="63" fillId="0" borderId="0"/>
    <xf numFmtId="0" fontId="64" fillId="0" borderId="0">
      <alignment vertical="top"/>
    </xf>
    <xf numFmtId="49" fontId="31" fillId="0" borderId="0"/>
    <xf numFmtId="0" fontId="63" fillId="0" borderId="0"/>
    <xf numFmtId="49" fontId="31" fillId="0" borderId="0"/>
    <xf numFmtId="49" fontId="31" fillId="0" borderId="0"/>
    <xf numFmtId="49" fontId="31" fillId="0" borderId="0"/>
    <xf numFmtId="0" fontId="62" fillId="0" borderId="0"/>
    <xf numFmtId="0" fontId="62" fillId="0" borderId="0"/>
    <xf numFmtId="0" fontId="1" fillId="0" borderId="0"/>
    <xf numFmtId="0" fontId="31" fillId="0" borderId="0"/>
    <xf numFmtId="0" fontId="1" fillId="0" borderId="0"/>
    <xf numFmtId="0" fontId="1" fillId="0" borderId="0"/>
    <xf numFmtId="0" fontId="31" fillId="0" borderId="0"/>
    <xf numFmtId="0" fontId="1" fillId="0" borderId="0"/>
    <xf numFmtId="0" fontId="1" fillId="0" borderId="0"/>
    <xf numFmtId="49" fontId="31" fillId="0" borderId="0"/>
    <xf numFmtId="0" fontId="31" fillId="0" borderId="0"/>
    <xf numFmtId="0" fontId="1" fillId="0" borderId="0"/>
    <xf numFmtId="49" fontId="31" fillId="0" borderId="0"/>
    <xf numFmtId="0" fontId="31" fillId="0" borderId="0"/>
    <xf numFmtId="0" fontId="31" fillId="0" borderId="0"/>
    <xf numFmtId="0" fontId="62" fillId="0" borderId="0"/>
    <xf numFmtId="0" fontId="62" fillId="0" borderId="0"/>
    <xf numFmtId="0" fontId="62" fillId="0" borderId="0"/>
    <xf numFmtId="0" fontId="62" fillId="0" borderId="0"/>
    <xf numFmtId="0" fontId="31" fillId="0" borderId="0"/>
    <xf numFmtId="0" fontId="31" fillId="0" borderId="0"/>
    <xf numFmtId="49" fontId="31" fillId="0" borderId="0"/>
    <xf numFmtId="0" fontId="31" fillId="0" borderId="0"/>
    <xf numFmtId="0" fontId="31" fillId="0" borderId="0"/>
    <xf numFmtId="0" fontId="31" fillId="0" borderId="0"/>
    <xf numFmtId="0" fontId="1" fillId="0" borderId="0"/>
    <xf numFmtId="0" fontId="31" fillId="0" borderId="0"/>
    <xf numFmtId="0" fontId="1" fillId="0" borderId="0"/>
    <xf numFmtId="0" fontId="62" fillId="0" borderId="0"/>
    <xf numFmtId="0" fontId="31" fillId="0" borderId="0"/>
    <xf numFmtId="0" fontId="62" fillId="0" borderId="0"/>
    <xf numFmtId="0" fontId="31" fillId="0" borderId="0"/>
    <xf numFmtId="0" fontId="1" fillId="0" borderId="0"/>
    <xf numFmtId="0" fontId="65" fillId="0" borderId="0"/>
    <xf numFmtId="0" fontId="31" fillId="0" borderId="0"/>
    <xf numFmtId="0" fontId="66" fillId="0" borderId="0"/>
    <xf numFmtId="0" fontId="31" fillId="0" borderId="0"/>
    <xf numFmtId="0" fontId="1" fillId="0" borderId="0"/>
    <xf numFmtId="0" fontId="1" fillId="0" borderId="0"/>
    <xf numFmtId="0" fontId="62" fillId="0" borderId="0"/>
    <xf numFmtId="0" fontId="64" fillId="0" borderId="0">
      <alignment vertical="top"/>
    </xf>
    <xf numFmtId="0" fontId="46" fillId="0" borderId="0"/>
    <xf numFmtId="0" fontId="1" fillId="0" borderId="0"/>
    <xf numFmtId="0" fontId="1" fillId="0" borderId="0"/>
    <xf numFmtId="0" fontId="1" fillId="0" borderId="0"/>
    <xf numFmtId="0" fontId="1" fillId="0" borderId="0"/>
    <xf numFmtId="0" fontId="1" fillId="0" borderId="0"/>
    <xf numFmtId="49" fontId="1" fillId="0" borderId="0"/>
    <xf numFmtId="0" fontId="3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49" fontId="1" fillId="0" borderId="0"/>
    <xf numFmtId="49" fontId="1" fillId="0" borderId="0"/>
    <xf numFmtId="49" fontId="1" fillId="0" borderId="0"/>
    <xf numFmtId="49" fontId="1" fillId="0" borderId="0"/>
    <xf numFmtId="0" fontId="65" fillId="0" borderId="0"/>
    <xf numFmtId="49" fontId="1" fillId="0" borderId="0"/>
    <xf numFmtId="49" fontId="1" fillId="0" borderId="0"/>
    <xf numFmtId="0" fontId="31" fillId="0" borderId="0"/>
    <xf numFmtId="0" fontId="1" fillId="0" borderId="0"/>
    <xf numFmtId="0" fontId="1" fillId="0" borderId="0"/>
    <xf numFmtId="0" fontId="3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49" fontId="1" fillId="0" borderId="0"/>
    <xf numFmtId="49" fontId="1" fillId="0" borderId="0"/>
    <xf numFmtId="0" fontId="1" fillId="0" borderId="0"/>
    <xf numFmtId="0"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62" fillId="0" borderId="0"/>
    <xf numFmtId="0" fontId="62" fillId="0" borderId="0"/>
    <xf numFmtId="0" fontId="45"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62" fillId="0" borderId="0"/>
    <xf numFmtId="0" fontId="1"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39" fontId="68" fillId="65"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62"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39" fontId="68" fillId="65" borderId="0"/>
    <xf numFmtId="39" fontId="68" fillId="65"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31" fillId="0" borderId="0"/>
    <xf numFmtId="0" fontId="62" fillId="0" borderId="0"/>
    <xf numFmtId="0" fontId="62" fillId="0" borderId="0"/>
    <xf numFmtId="0" fontId="62" fillId="0" borderId="0"/>
    <xf numFmtId="39" fontId="68" fillId="65"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0" fontId="31" fillId="0" borderId="0"/>
    <xf numFmtId="0" fontId="62" fillId="0" borderId="0"/>
    <xf numFmtId="0" fontId="62" fillId="0" borderId="0"/>
    <xf numFmtId="0" fontId="62" fillId="0" borderId="0"/>
    <xf numFmtId="0" fontId="1" fillId="0" borderId="0"/>
    <xf numFmtId="0" fontId="1"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0" fontId="31" fillId="0" borderId="0"/>
    <xf numFmtId="0" fontId="62" fillId="0" borderId="0"/>
    <xf numFmtId="0" fontId="62" fillId="0" borderId="0"/>
    <xf numFmtId="0" fontId="62"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8" borderId="8" applyNumberFormat="0" applyFont="0" applyAlignment="0" applyProtection="0"/>
    <xf numFmtId="0" fontId="1" fillId="8" borderId="8" applyNumberFormat="0" applyFont="0" applyAlignment="0" applyProtection="0"/>
    <xf numFmtId="0" fontId="31" fillId="66" borderId="52"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66" borderId="52"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66" borderId="52" applyNumberFormat="0" applyFont="0" applyAlignment="0" applyProtection="0"/>
    <xf numFmtId="0" fontId="10" fillId="6" borderId="5" applyNumberFormat="0" applyAlignment="0" applyProtection="0"/>
    <xf numFmtId="0" fontId="10" fillId="6" borderId="5" applyNumberFormat="0" applyAlignment="0" applyProtection="0"/>
    <xf numFmtId="0" fontId="69" fillId="60" borderId="53" applyNumberFormat="0" applyAlignment="0" applyProtection="0"/>
    <xf numFmtId="0" fontId="69" fillId="60" borderId="53" applyNumberFormat="0" applyAlignment="0" applyProtection="0"/>
    <xf numFmtId="10"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0" fontId="49" fillId="0" borderId="0" applyNumberFormat="0" applyFont="0" applyFill="0" applyBorder="0" applyAlignment="0" applyProtection="0">
      <alignment horizontal="left"/>
    </xf>
    <xf numFmtId="0" fontId="49" fillId="67"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16" fillId="0" borderId="9" applyNumberFormat="0" applyFill="0" applyAlignment="0" applyProtection="0"/>
    <xf numFmtId="0" fontId="31" fillId="0" borderId="54" applyNumberFormat="0" applyFont="0" applyBorder="0" applyAlignment="0" applyProtection="0"/>
    <xf numFmtId="0" fontId="16" fillId="0" borderId="9" applyNumberFormat="0" applyFill="0" applyAlignment="0" applyProtection="0"/>
    <xf numFmtId="0" fontId="31" fillId="0" borderId="54" applyNumberFormat="0" applyFont="0" applyBorder="0" applyAlignment="0" applyProtection="0"/>
    <xf numFmtId="0" fontId="31" fillId="0" borderId="54" applyNumberFormat="0" applyFont="0" applyBorder="0" applyAlignment="0" applyProtection="0"/>
    <xf numFmtId="0" fontId="71" fillId="0" borderId="55" applyNumberFormat="0" applyFill="0" applyAlignment="0" applyProtection="0"/>
    <xf numFmtId="0" fontId="71" fillId="0" borderId="55" applyNumberFormat="0" applyFill="0" applyAlignment="0" applyProtection="0"/>
    <xf numFmtId="0" fontId="31" fillId="0" borderId="54" applyNumberFormat="0" applyFon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cellStyleXfs>
  <cellXfs count="198">
    <xf numFmtId="0" fontId="0" fillId="0" borderId="0" xfId="0"/>
    <xf numFmtId="0" fontId="0" fillId="0" borderId="0" xfId="0" applyProtection="1"/>
    <xf numFmtId="0" fontId="18" fillId="0" borderId="0" xfId="0" applyFont="1" applyAlignment="1" applyProtection="1">
      <alignment horizontal="left" vertical="center"/>
    </xf>
    <xf numFmtId="0" fontId="19" fillId="0" borderId="0" xfId="0" applyFont="1" applyAlignment="1" applyProtection="1">
      <alignment horizontal="left"/>
    </xf>
    <xf numFmtId="0" fontId="20" fillId="0" borderId="0" xfId="0" applyFont="1" applyAlignment="1" applyProtection="1">
      <alignment horizontal="right" vertical="top"/>
    </xf>
    <xf numFmtId="0" fontId="21" fillId="0" borderId="0" xfId="0" applyFont="1" applyFill="1" applyAlignment="1" applyProtection="1">
      <alignment horizontal="center" vertical="top"/>
    </xf>
    <xf numFmtId="0" fontId="20" fillId="33" borderId="10" xfId="0" applyFont="1" applyFill="1" applyBorder="1" applyAlignment="1" applyProtection="1">
      <alignment horizontal="right" vertical="top"/>
      <protection locked="0"/>
    </xf>
    <xf numFmtId="0" fontId="21" fillId="0" borderId="0" xfId="0" applyFont="1" applyFill="1" applyBorder="1" applyAlignment="1" applyProtection="1">
      <alignment horizontal="center" vertical="top"/>
    </xf>
    <xf numFmtId="0" fontId="0" fillId="0" borderId="0" xfId="0" applyAlignment="1" applyProtection="1">
      <alignment horizontal="center"/>
    </xf>
    <xf numFmtId="0" fontId="20" fillId="33" borderId="0" xfId="0" applyFont="1" applyFill="1" applyAlignment="1" applyProtection="1">
      <alignment horizontal="right" vertical="top"/>
      <protection locked="0"/>
    </xf>
    <xf numFmtId="0" fontId="0" fillId="0" borderId="0" xfId="0" applyFill="1" applyProtection="1"/>
    <xf numFmtId="0" fontId="0" fillId="0" borderId="0" xfId="0" applyBorder="1" applyProtection="1"/>
    <xf numFmtId="0" fontId="22" fillId="0" borderId="0" xfId="0" applyFont="1" applyBorder="1" applyAlignment="1" applyProtection="1">
      <alignment vertical="top"/>
    </xf>
    <xf numFmtId="0" fontId="22" fillId="0" borderId="0" xfId="0" applyFont="1" applyBorder="1" applyAlignment="1" applyProtection="1">
      <alignment horizontal="center" vertical="top"/>
    </xf>
    <xf numFmtId="0" fontId="23" fillId="0" borderId="0" xfId="0" applyFont="1" applyProtection="1"/>
    <xf numFmtId="0" fontId="24" fillId="0" borderId="0" xfId="0" applyFont="1" applyBorder="1" applyProtection="1"/>
    <xf numFmtId="0" fontId="26" fillId="0" borderId="0" xfId="0" applyFont="1" applyBorder="1" applyProtection="1"/>
    <xf numFmtId="0" fontId="0" fillId="0" borderId="0" xfId="0" applyAlignment="1" applyProtection="1">
      <alignment vertical="center"/>
    </xf>
    <xf numFmtId="0" fontId="27" fillId="0" borderId="15" xfId="0" applyFont="1" applyFill="1" applyBorder="1" applyAlignment="1" applyProtection="1">
      <alignment vertical="center"/>
    </xf>
    <xf numFmtId="0" fontId="27" fillId="34" borderId="0" xfId="0" applyFont="1" applyFill="1" applyBorder="1" applyAlignment="1" applyProtection="1">
      <alignment vertical="center"/>
    </xf>
    <xf numFmtId="164" fontId="27" fillId="0" borderId="16" xfId="3" applyFont="1" applyFill="1" applyBorder="1" applyAlignment="1" applyProtection="1">
      <alignment horizontal="center" vertical="center" wrapText="1"/>
    </xf>
    <xf numFmtId="164" fontId="19" fillId="0" borderId="17" xfId="3" applyFont="1" applyFill="1" applyBorder="1" applyAlignment="1" applyProtection="1">
      <alignment horizontal="center" vertical="center" wrapText="1"/>
    </xf>
    <xf numFmtId="37" fontId="27" fillId="0" borderId="19" xfId="3" applyNumberFormat="1" applyFont="1" applyFill="1" applyBorder="1" applyAlignment="1" applyProtection="1">
      <alignment horizontal="center" vertical="center"/>
    </xf>
    <xf numFmtId="37" fontId="27" fillId="0" borderId="16" xfId="3" applyNumberFormat="1" applyFont="1" applyFill="1" applyBorder="1" applyAlignment="1" applyProtection="1">
      <alignment horizontal="center" vertical="center"/>
    </xf>
    <xf numFmtId="0" fontId="29" fillId="0" borderId="0" xfId="0" applyFont="1" applyProtection="1"/>
    <xf numFmtId="0" fontId="27" fillId="34" borderId="16" xfId="0" applyFont="1" applyFill="1" applyBorder="1" applyAlignment="1" applyProtection="1">
      <alignment vertical="center"/>
    </xf>
    <xf numFmtId="0" fontId="27" fillId="34" borderId="20" xfId="0" applyFont="1" applyFill="1" applyBorder="1" applyAlignment="1" applyProtection="1">
      <alignment vertical="center"/>
    </xf>
    <xf numFmtId="165" fontId="27" fillId="0" borderId="21" xfId="3" applyNumberFormat="1" applyFont="1" applyFill="1" applyBorder="1" applyAlignment="1" applyProtection="1">
      <alignment horizontal="center" vertical="center" wrapText="1"/>
    </xf>
    <xf numFmtId="165" fontId="27" fillId="0" borderId="20" xfId="3" applyNumberFormat="1" applyFont="1" applyFill="1" applyBorder="1" applyAlignment="1" applyProtection="1">
      <alignment horizontal="center" vertical="center" wrapText="1"/>
    </xf>
    <xf numFmtId="164" fontId="27" fillId="0" borderId="20" xfId="3" applyFont="1" applyFill="1" applyBorder="1" applyAlignment="1" applyProtection="1">
      <alignment horizontal="center" vertical="center" wrapText="1"/>
    </xf>
    <xf numFmtId="0" fontId="30" fillId="0" borderId="20" xfId="0" applyFont="1" applyFill="1" applyBorder="1" applyAlignment="1" applyProtection="1">
      <alignment vertical="center"/>
    </xf>
    <xf numFmtId="37" fontId="30" fillId="33" borderId="20" xfId="3" applyNumberFormat="1" applyFont="1" applyFill="1" applyBorder="1" applyAlignment="1" applyProtection="1">
      <alignment horizontal="right" vertical="center"/>
      <protection locked="0"/>
    </xf>
    <xf numFmtId="166" fontId="30" fillId="0" borderId="20" xfId="3" applyNumberFormat="1" applyFont="1" applyFill="1" applyBorder="1" applyAlignment="1" applyProtection="1">
      <alignment horizontal="right" vertical="center"/>
    </xf>
    <xf numFmtId="166" fontId="30" fillId="35" borderId="20" xfId="3" applyNumberFormat="1" applyFont="1" applyFill="1" applyBorder="1" applyAlignment="1" applyProtection="1">
      <alignment horizontal="right" vertical="center"/>
      <protection locked="0"/>
    </xf>
    <xf numFmtId="166" fontId="31" fillId="36" borderId="20" xfId="3" applyNumberFormat="1" applyFont="1" applyFill="1" applyBorder="1" applyAlignment="1" applyProtection="1">
      <alignment horizontal="right" vertical="center"/>
    </xf>
    <xf numFmtId="37" fontId="30" fillId="0" borderId="20" xfId="3" applyNumberFormat="1" applyFont="1" applyFill="1" applyBorder="1" applyAlignment="1" applyProtection="1">
      <alignment horizontal="right" vertical="center"/>
    </xf>
    <xf numFmtId="10" fontId="32" fillId="0" borderId="20" xfId="4" applyNumberFormat="1" applyFont="1" applyFill="1" applyBorder="1" applyAlignment="1" applyProtection="1">
      <alignment horizontal="right"/>
    </xf>
    <xf numFmtId="166" fontId="29" fillId="0" borderId="0" xfId="0" applyNumberFormat="1" applyFont="1" applyProtection="1"/>
    <xf numFmtId="0" fontId="27" fillId="0" borderId="20" xfId="0" applyFont="1" applyFill="1" applyBorder="1" applyAlignment="1" applyProtection="1">
      <alignment horizontal="left" vertical="center" indent="1"/>
    </xf>
    <xf numFmtId="0" fontId="27" fillId="0" borderId="20" xfId="0" applyFont="1" applyFill="1" applyBorder="1" applyAlignment="1" applyProtection="1">
      <alignment vertical="center"/>
    </xf>
    <xf numFmtId="37" fontId="27" fillId="0" borderId="20" xfId="3" applyNumberFormat="1" applyFont="1" applyFill="1" applyBorder="1" applyAlignment="1" applyProtection="1">
      <alignment horizontal="right" vertical="center"/>
    </xf>
    <xf numFmtId="37" fontId="19" fillId="37" borderId="20" xfId="3" applyNumberFormat="1" applyFont="1" applyFill="1" applyBorder="1" applyAlignment="1" applyProtection="1">
      <alignment horizontal="right" vertical="center"/>
    </xf>
    <xf numFmtId="37" fontId="27" fillId="0" borderId="20" xfId="3" applyNumberFormat="1" applyFont="1" applyFill="1" applyBorder="1" applyAlignment="1" applyProtection="1">
      <alignment horizontal="center" vertical="center"/>
    </xf>
    <xf numFmtId="10" fontId="29" fillId="0" borderId="0" xfId="0" applyNumberFormat="1" applyFont="1" applyProtection="1"/>
    <xf numFmtId="0" fontId="32" fillId="0" borderId="20" xfId="0" applyFont="1" applyFill="1" applyBorder="1" applyAlignment="1" applyProtection="1">
      <alignment horizontal="left" indent="1"/>
    </xf>
    <xf numFmtId="0" fontId="32" fillId="0" borderId="20" xfId="0" applyFont="1" applyFill="1" applyBorder="1" applyProtection="1"/>
    <xf numFmtId="10" fontId="32" fillId="0" borderId="21" xfId="4" applyNumberFormat="1" applyFont="1" applyFill="1" applyBorder="1" applyAlignment="1" applyProtection="1">
      <alignment horizontal="right"/>
    </xf>
    <xf numFmtId="10" fontId="33" fillId="0" borderId="24" xfId="0" applyNumberFormat="1" applyFont="1" applyBorder="1" applyProtection="1"/>
    <xf numFmtId="0" fontId="29" fillId="0" borderId="25" xfId="0" applyFont="1" applyBorder="1" applyProtection="1"/>
    <xf numFmtId="0" fontId="32" fillId="0" borderId="25" xfId="0" applyFont="1" applyFill="1" applyBorder="1" applyAlignment="1" applyProtection="1">
      <alignment horizontal="left" indent="1"/>
    </xf>
    <xf numFmtId="0" fontId="32" fillId="0" borderId="25" xfId="0" applyFont="1" applyFill="1" applyBorder="1" applyProtection="1"/>
    <xf numFmtId="10" fontId="32" fillId="0" borderId="25" xfId="4" applyNumberFormat="1" applyFont="1" applyFill="1" applyBorder="1" applyAlignment="1" applyProtection="1">
      <alignment horizontal="right"/>
    </xf>
    <xf numFmtId="10" fontId="33" fillId="0" borderId="25" xfId="0" applyNumberFormat="1" applyFont="1" applyBorder="1" applyProtection="1"/>
    <xf numFmtId="0" fontId="32" fillId="0" borderId="0" xfId="0" applyFont="1" applyFill="1" applyBorder="1" applyAlignment="1" applyProtection="1">
      <alignment horizontal="left" indent="1"/>
    </xf>
    <xf numFmtId="0" fontId="32" fillId="0" borderId="0" xfId="0" applyFont="1" applyFill="1" applyBorder="1" applyProtection="1"/>
    <xf numFmtId="10" fontId="32" fillId="0" borderId="0" xfId="4" applyNumberFormat="1" applyFont="1" applyFill="1" applyBorder="1" applyAlignment="1" applyProtection="1">
      <alignment horizontal="right"/>
    </xf>
    <xf numFmtId="10" fontId="33" fillId="0" borderId="0" xfId="0" applyNumberFormat="1" applyFont="1" applyBorder="1" applyProtection="1"/>
    <xf numFmtId="0" fontId="34" fillId="0" borderId="0" xfId="0" applyFont="1" applyProtection="1"/>
    <xf numFmtId="0" fontId="29" fillId="0" borderId="0" xfId="0" applyFont="1" applyFill="1" applyBorder="1" applyProtection="1"/>
    <xf numFmtId="0" fontId="29" fillId="0" borderId="0" xfId="0" applyFont="1" applyAlignment="1" applyProtection="1">
      <alignment horizontal="right"/>
    </xf>
    <xf numFmtId="0" fontId="35" fillId="0" borderId="0" xfId="0" applyFont="1" applyAlignment="1" applyProtection="1">
      <alignment horizontal="center" vertical="top"/>
    </xf>
    <xf numFmtId="0" fontId="36" fillId="0" borderId="28" xfId="0" applyFont="1" applyFill="1" applyBorder="1" applyProtection="1"/>
    <xf numFmtId="44" fontId="29" fillId="0" borderId="0" xfId="2" applyFont="1" applyFill="1" applyBorder="1" applyProtection="1"/>
    <xf numFmtId="0" fontId="26" fillId="0" borderId="0" xfId="0" applyFont="1" applyFill="1" applyBorder="1" applyProtection="1"/>
    <xf numFmtId="0" fontId="29" fillId="0" borderId="34" xfId="0" applyFont="1" applyBorder="1" applyProtection="1"/>
    <xf numFmtId="0" fontId="29" fillId="0" borderId="0" xfId="0" applyFont="1" applyBorder="1" applyProtection="1"/>
    <xf numFmtId="0" fontId="36" fillId="0" borderId="0" xfId="0" applyFont="1" applyFill="1" applyBorder="1" applyProtection="1"/>
    <xf numFmtId="0" fontId="29" fillId="37" borderId="0" xfId="0" applyFont="1" applyFill="1" applyProtection="1"/>
    <xf numFmtId="0" fontId="37" fillId="0" borderId="35" xfId="0" applyFont="1" applyFill="1" applyBorder="1" applyProtection="1"/>
    <xf numFmtId="0" fontId="30" fillId="0" borderId="21" xfId="0" applyFont="1" applyFill="1" applyBorder="1" applyProtection="1"/>
    <xf numFmtId="0" fontId="29" fillId="38" borderId="37" xfId="0" applyFont="1" applyFill="1" applyBorder="1" applyAlignment="1" applyProtection="1"/>
    <xf numFmtId="168" fontId="30" fillId="35" borderId="24" xfId="0" applyNumberFormat="1" applyFont="1" applyFill="1" applyBorder="1" applyProtection="1">
      <protection locked="0"/>
    </xf>
    <xf numFmtId="168" fontId="30" fillId="0" borderId="24" xfId="0" applyNumberFormat="1" applyFont="1" applyFill="1" applyBorder="1" applyProtection="1"/>
    <xf numFmtId="0" fontId="29" fillId="37" borderId="30" xfId="0" applyFont="1" applyFill="1" applyBorder="1" applyProtection="1"/>
    <xf numFmtId="0" fontId="30" fillId="0" borderId="0" xfId="0" applyFont="1" applyBorder="1" applyAlignment="1" applyProtection="1">
      <alignment horizontal="left" vertical="top"/>
    </xf>
    <xf numFmtId="0" fontId="29" fillId="38" borderId="31" xfId="0" applyFont="1" applyFill="1" applyBorder="1" applyAlignment="1" applyProtection="1">
      <alignment horizontal="center"/>
    </xf>
    <xf numFmtId="168" fontId="29" fillId="35" borderId="24" xfId="0" applyNumberFormat="1" applyFont="1" applyFill="1" applyBorder="1" applyProtection="1">
      <protection locked="0"/>
    </xf>
    <xf numFmtId="0" fontId="27" fillId="0" borderId="21" xfId="0" applyFont="1" applyFill="1" applyBorder="1" applyAlignment="1" applyProtection="1">
      <alignment horizontal="left" indent="1"/>
    </xf>
    <xf numFmtId="0" fontId="27" fillId="38" borderId="31" xfId="0" applyFont="1" applyFill="1" applyBorder="1" applyAlignment="1" applyProtection="1">
      <alignment horizontal="center"/>
    </xf>
    <xf numFmtId="168" fontId="27" fillId="0" borderId="24" xfId="0" applyNumberFormat="1" applyFont="1" applyFill="1" applyBorder="1" applyProtection="1"/>
    <xf numFmtId="0" fontId="29" fillId="38" borderId="0" xfId="0" applyFont="1" applyFill="1" applyProtection="1"/>
    <xf numFmtId="0" fontId="38" fillId="0" borderId="21" xfId="0" applyFont="1" applyFill="1" applyBorder="1" applyAlignment="1" applyProtection="1">
      <alignment horizontal="left" indent="1"/>
    </xf>
    <xf numFmtId="0" fontId="29" fillId="38" borderId="31" xfId="0" applyFont="1" applyFill="1" applyBorder="1" applyProtection="1"/>
    <xf numFmtId="169" fontId="38" fillId="0" borderId="24" xfId="0" applyNumberFormat="1" applyFont="1" applyFill="1" applyBorder="1" applyProtection="1"/>
    <xf numFmtId="169" fontId="38" fillId="0" borderId="16" xfId="0" applyNumberFormat="1" applyFont="1" applyFill="1" applyBorder="1" applyProtection="1"/>
    <xf numFmtId="0" fontId="29" fillId="0" borderId="21" xfId="0" applyFont="1" applyFill="1" applyBorder="1" applyProtection="1"/>
    <xf numFmtId="10" fontId="29" fillId="0" borderId="24" xfId="0" applyNumberFormat="1" applyFont="1" applyFill="1" applyBorder="1" applyProtection="1"/>
    <xf numFmtId="10" fontId="29" fillId="0" borderId="20" xfId="0" applyNumberFormat="1" applyFont="1" applyFill="1" applyBorder="1" applyProtection="1"/>
    <xf numFmtId="170" fontId="29" fillId="39" borderId="41" xfId="2" applyNumberFormat="1" applyFont="1" applyFill="1" applyBorder="1" applyProtection="1"/>
    <xf numFmtId="0" fontId="29" fillId="38" borderId="0" xfId="0" applyFont="1" applyFill="1" applyBorder="1" applyProtection="1"/>
    <xf numFmtId="165" fontId="27" fillId="0" borderId="42" xfId="0" applyNumberFormat="1" applyFont="1" applyFill="1" applyBorder="1" applyProtection="1"/>
    <xf numFmtId="165" fontId="27" fillId="0" borderId="24" xfId="0" applyNumberFormat="1" applyFont="1" applyFill="1" applyBorder="1" applyProtection="1"/>
    <xf numFmtId="165" fontId="27" fillId="0" borderId="20" xfId="0" applyNumberFormat="1" applyFont="1" applyFill="1" applyBorder="1" applyProtection="1"/>
    <xf numFmtId="0" fontId="39" fillId="0" borderId="0" xfId="0" applyFont="1" applyBorder="1" applyProtection="1"/>
    <xf numFmtId="0" fontId="25" fillId="0" borderId="0" xfId="0" applyFont="1" applyProtection="1"/>
    <xf numFmtId="0" fontId="27" fillId="0" borderId="20" xfId="0" applyFont="1" applyBorder="1" applyProtection="1"/>
    <xf numFmtId="0" fontId="0" fillId="0" borderId="20" xfId="0" applyBorder="1" applyAlignment="1" applyProtection="1">
      <alignment horizontal="center"/>
    </xf>
    <xf numFmtId="0" fontId="27" fillId="0" borderId="20" xfId="0" applyFont="1" applyBorder="1" applyAlignment="1" applyProtection="1">
      <alignment horizontal="center"/>
    </xf>
    <xf numFmtId="0" fontId="0" fillId="41" borderId="20" xfId="0" applyFill="1" applyBorder="1" applyAlignment="1" applyProtection="1">
      <alignment horizontal="center"/>
      <protection locked="0"/>
    </xf>
    <xf numFmtId="166" fontId="28" fillId="33" borderId="20" xfId="3" applyNumberFormat="1" applyFill="1" applyBorder="1" applyAlignment="1" applyProtection="1">
      <alignment horizontal="center"/>
      <protection locked="0"/>
    </xf>
    <xf numFmtId="171" fontId="30" fillId="0" borderId="20" xfId="3" applyNumberFormat="1" applyFont="1" applyFill="1" applyBorder="1" applyAlignment="1" applyProtection="1">
      <alignment horizontal="right" vertical="center"/>
    </xf>
    <xf numFmtId="172" fontId="0" fillId="0" borderId="20" xfId="0" applyNumberFormat="1" applyFill="1" applyBorder="1" applyAlignment="1" applyProtection="1">
      <alignment horizontal="right"/>
    </xf>
    <xf numFmtId="166" fontId="0" fillId="41" borderId="20" xfId="0" applyNumberFormat="1" applyFill="1" applyBorder="1" applyAlignment="1" applyProtection="1">
      <alignment horizontal="center"/>
      <protection locked="0"/>
    </xf>
    <xf numFmtId="0" fontId="27" fillId="0" borderId="0" xfId="0" applyFont="1" applyProtection="1"/>
    <xf numFmtId="0" fontId="27" fillId="0" borderId="21" xfId="0" applyFont="1" applyBorder="1" applyAlignment="1" applyProtection="1">
      <alignment horizontal="center"/>
    </xf>
    <xf numFmtId="0" fontId="27" fillId="0" borderId="24" xfId="0" applyFont="1" applyBorder="1" applyAlignment="1" applyProtection="1">
      <alignment horizontal="center"/>
    </xf>
    <xf numFmtId="0" fontId="0" fillId="0" borderId="20" xfId="0" applyFont="1" applyBorder="1" applyProtection="1"/>
    <xf numFmtId="0" fontId="0" fillId="0" borderId="21" xfId="0" applyBorder="1" applyAlignment="1" applyProtection="1">
      <alignment horizontal="center"/>
    </xf>
    <xf numFmtId="0" fontId="0" fillId="0" borderId="24" xfId="0" applyBorder="1" applyAlignment="1" applyProtection="1">
      <alignment horizontal="center"/>
    </xf>
    <xf numFmtId="0" fontId="30" fillId="0" borderId="24" xfId="0" applyFont="1" applyBorder="1" applyAlignment="1" applyProtection="1">
      <alignment horizontal="center"/>
    </xf>
    <xf numFmtId="0" fontId="0" fillId="41" borderId="21" xfId="0" applyFill="1" applyBorder="1" applyAlignment="1" applyProtection="1">
      <alignment horizontal="center"/>
      <protection locked="0"/>
    </xf>
    <xf numFmtId="37" fontId="0" fillId="33" borderId="24" xfId="0" quotePrefix="1" applyNumberFormat="1" applyFill="1" applyBorder="1" applyAlignment="1" applyProtection="1">
      <alignment horizontal="right"/>
      <protection locked="0"/>
    </xf>
    <xf numFmtId="173" fontId="0" fillId="35" borderId="24" xfId="0" applyNumberFormat="1" applyFill="1" applyBorder="1" applyAlignment="1" applyProtection="1">
      <alignment horizontal="right"/>
      <protection locked="0"/>
    </xf>
    <xf numFmtId="172" fontId="0" fillId="0" borderId="24" xfId="0" applyNumberFormat="1" applyFill="1" applyBorder="1" applyAlignment="1" applyProtection="1">
      <alignment horizontal="right"/>
    </xf>
    <xf numFmtId="165" fontId="0" fillId="0" borderId="24" xfId="0" applyNumberFormat="1" applyFill="1" applyBorder="1" applyAlignment="1" applyProtection="1">
      <alignment horizontal="right"/>
    </xf>
    <xf numFmtId="173" fontId="0" fillId="0" borderId="24" xfId="0" applyNumberFormat="1" applyFill="1" applyBorder="1" applyAlignment="1" applyProtection="1">
      <alignment horizontal="right"/>
    </xf>
    <xf numFmtId="0" fontId="0" fillId="0" borderId="0" xfId="0" quotePrefix="1" applyProtection="1"/>
    <xf numFmtId="49" fontId="0" fillId="41" borderId="20" xfId="0" applyNumberFormat="1" applyFill="1" applyBorder="1" applyAlignment="1" applyProtection="1">
      <alignment horizontal="center"/>
      <protection locked="0"/>
    </xf>
    <xf numFmtId="0" fontId="27" fillId="41" borderId="20" xfId="0" applyFont="1" applyFill="1" applyBorder="1" applyAlignment="1" applyProtection="1">
      <alignment horizontal="center"/>
      <protection locked="0"/>
    </xf>
    <xf numFmtId="0" fontId="27" fillId="41" borderId="21" xfId="0" applyFont="1" applyFill="1" applyBorder="1" applyAlignment="1" applyProtection="1">
      <alignment horizontal="center"/>
      <protection locked="0"/>
    </xf>
    <xf numFmtId="37" fontId="27" fillId="0" borderId="24" xfId="0" applyNumberFormat="1" applyFont="1" applyBorder="1" applyAlignment="1" applyProtection="1">
      <alignment horizontal="right"/>
    </xf>
    <xf numFmtId="0" fontId="27" fillId="0" borderId="24" xfId="0" applyFont="1" applyFill="1" applyBorder="1" applyAlignment="1" applyProtection="1">
      <alignment horizontal="right"/>
    </xf>
    <xf numFmtId="172" fontId="27" fillId="0" borderId="24" xfId="0" applyNumberFormat="1" applyFont="1" applyBorder="1" applyAlignment="1" applyProtection="1">
      <alignment horizontal="right"/>
    </xf>
    <xf numFmtId="165" fontId="27" fillId="0" borderId="24"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24" xfId="0" quotePrefix="1" applyNumberFormat="1" applyFill="1" applyBorder="1" applyAlignment="1" applyProtection="1">
      <alignment horizontal="right"/>
    </xf>
    <xf numFmtId="0" fontId="0" fillId="0" borderId="24" xfId="0" applyFill="1" applyBorder="1" applyAlignment="1" applyProtection="1">
      <alignment horizontal="right"/>
    </xf>
    <xf numFmtId="166" fontId="28" fillId="0" borderId="0" xfId="3" applyNumberFormat="1" applyProtection="1"/>
    <xf numFmtId="49" fontId="0" fillId="0" borderId="20" xfId="0" applyNumberFormat="1" applyBorder="1" applyAlignment="1" applyProtection="1">
      <alignment horizontal="center"/>
    </xf>
    <xf numFmtId="172" fontId="0" fillId="0" borderId="0" xfId="0" applyNumberFormat="1" applyProtection="1"/>
    <xf numFmtId="43" fontId="0" fillId="0" borderId="0" xfId="0" applyNumberFormat="1" applyProtection="1"/>
    <xf numFmtId="43" fontId="0" fillId="33" borderId="20" xfId="1" applyFont="1" applyFill="1" applyBorder="1" applyAlignment="1" applyProtection="1">
      <alignment horizontal="center"/>
      <protection locked="0"/>
    </xf>
    <xf numFmtId="43" fontId="0" fillId="41" borderId="20" xfId="1" applyFont="1" applyFill="1" applyBorder="1" applyAlignment="1" applyProtection="1">
      <alignment horizontal="center"/>
      <protection locked="0"/>
    </xf>
    <xf numFmtId="43" fontId="30" fillId="35" borderId="20" xfId="3" applyNumberFormat="1" applyFont="1" applyFill="1" applyBorder="1" applyAlignment="1" applyProtection="1">
      <alignment horizontal="right" vertical="center"/>
      <protection locked="0"/>
    </xf>
    <xf numFmtId="183" fontId="29" fillId="0" borderId="0" xfId="1" applyNumberFormat="1" applyFont="1" applyProtection="1"/>
    <xf numFmtId="183" fontId="30" fillId="35" borderId="20" xfId="3" applyNumberFormat="1" applyFont="1" applyFill="1" applyBorder="1" applyAlignment="1" applyProtection="1">
      <alignment horizontal="right" vertical="center"/>
      <protection locked="0"/>
    </xf>
    <xf numFmtId="43" fontId="28" fillId="33" borderId="20" xfId="3" applyNumberFormat="1" applyFill="1" applyBorder="1" applyAlignment="1" applyProtection="1">
      <alignment horizontal="center"/>
      <protection locked="0"/>
    </xf>
    <xf numFmtId="0" fontId="75" fillId="0" borderId="0" xfId="0" applyFont="1" applyFill="1" applyBorder="1" applyProtection="1"/>
    <xf numFmtId="168" fontId="0" fillId="0" borderId="20" xfId="0" applyNumberFormat="1" applyFill="1" applyBorder="1" applyAlignment="1" applyProtection="1">
      <alignment horizontal="center"/>
      <protection locked="0"/>
    </xf>
    <xf numFmtId="0" fontId="76" fillId="0" borderId="0" xfId="0" applyFont="1" applyProtection="1"/>
    <xf numFmtId="0" fontId="16" fillId="0" borderId="0" xfId="0" applyFont="1" applyProtection="1"/>
    <xf numFmtId="0" fontId="0" fillId="0" borderId="0" xfId="0" applyAlignment="1" applyProtection="1">
      <alignment horizontal="left" wrapText="1"/>
    </xf>
    <xf numFmtId="0" fontId="22" fillId="0" borderId="0" xfId="0" applyFont="1" applyBorder="1" applyAlignment="1" applyProtection="1">
      <alignment horizontal="center" vertical="top"/>
    </xf>
    <xf numFmtId="0" fontId="25" fillId="0" borderId="11" xfId="0" applyFont="1" applyBorder="1" applyAlignment="1" applyProtection="1">
      <alignment horizontal="center"/>
    </xf>
    <xf numFmtId="0" fontId="25" fillId="0" borderId="12" xfId="0" applyFont="1" applyBorder="1" applyAlignment="1" applyProtection="1">
      <alignment horizontal="center"/>
    </xf>
    <xf numFmtId="0" fontId="25" fillId="0" borderId="13" xfId="0" applyFont="1" applyBorder="1" applyAlignment="1" applyProtection="1">
      <alignment horizontal="center"/>
    </xf>
    <xf numFmtId="0" fontId="19" fillId="0" borderId="11" xfId="0" applyFont="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vertical="top"/>
    </xf>
    <xf numFmtId="0" fontId="19" fillId="0" borderId="18" xfId="0" applyFont="1" applyBorder="1" applyAlignment="1" applyProtection="1">
      <alignment horizontal="center" vertical="top"/>
    </xf>
    <xf numFmtId="0" fontId="19" fillId="0" borderId="13" xfId="0" applyFont="1" applyBorder="1" applyAlignment="1" applyProtection="1">
      <alignment horizontal="center"/>
    </xf>
    <xf numFmtId="0" fontId="27" fillId="0" borderId="15" xfId="3" applyNumberFormat="1" applyFont="1" applyFill="1" applyBorder="1" applyAlignment="1" applyProtection="1">
      <alignment horizontal="center" vertical="center"/>
    </xf>
    <xf numFmtId="166" fontId="27" fillId="0" borderId="20" xfId="3" applyNumberFormat="1" applyFont="1" applyFill="1" applyBorder="1" applyAlignment="1" applyProtection="1">
      <alignment horizontal="center" vertical="center" wrapText="1"/>
    </xf>
    <xf numFmtId="165" fontId="27" fillId="0" borderId="21" xfId="3" applyNumberFormat="1" applyFont="1" applyFill="1" applyBorder="1" applyAlignment="1" applyProtection="1">
      <alignment horizontal="center" vertical="center" wrapText="1"/>
    </xf>
    <xf numFmtId="165" fontId="27" fillId="0" borderId="22" xfId="3" applyNumberFormat="1" applyFont="1" applyFill="1" applyBorder="1" applyAlignment="1" applyProtection="1">
      <alignment horizontal="center" vertical="center" wrapText="1"/>
    </xf>
    <xf numFmtId="164" fontId="27" fillId="0" borderId="21" xfId="3" applyFont="1" applyFill="1" applyBorder="1" applyAlignment="1" applyProtection="1">
      <alignment horizontal="center" vertical="center" wrapText="1"/>
    </xf>
    <xf numFmtId="164" fontId="27" fillId="0" borderId="23" xfId="3" applyFont="1" applyFill="1" applyBorder="1" applyAlignment="1" applyProtection="1">
      <alignment horizontal="center" vertical="center" wrapText="1"/>
    </xf>
    <xf numFmtId="164" fontId="27" fillId="0" borderId="22" xfId="3" applyFont="1" applyFill="1" applyBorder="1" applyAlignment="1" applyProtection="1">
      <alignment horizontal="center" vertical="center" wrapText="1"/>
    </xf>
    <xf numFmtId="166" fontId="30" fillId="33" borderId="20" xfId="3" applyNumberFormat="1" applyFont="1" applyFill="1" applyBorder="1" applyAlignment="1" applyProtection="1">
      <alignment horizontal="center" vertical="center" wrapText="1"/>
      <protection locked="0"/>
    </xf>
    <xf numFmtId="10" fontId="32" fillId="0" borderId="20" xfId="4" applyNumberFormat="1" applyFont="1" applyFill="1" applyBorder="1" applyAlignment="1" applyProtection="1">
      <alignment horizontal="right"/>
    </xf>
    <xf numFmtId="44" fontId="19" fillId="0" borderId="26" xfId="0" applyNumberFormat="1" applyFont="1" applyFill="1" applyBorder="1" applyAlignment="1" applyProtection="1">
      <alignment horizontal="center"/>
    </xf>
    <xf numFmtId="44" fontId="19" fillId="0" borderId="27" xfId="0" applyNumberFormat="1" applyFont="1" applyFill="1" applyBorder="1" applyAlignment="1" applyProtection="1">
      <alignment horizontal="center"/>
    </xf>
    <xf numFmtId="0" fontId="29" fillId="0" borderId="11" xfId="0" applyFont="1" applyFill="1" applyBorder="1" applyAlignment="1" applyProtection="1">
      <alignment horizontal="left" vertical="center"/>
    </xf>
    <xf numFmtId="0" fontId="29" fillId="0" borderId="12"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37" borderId="30" xfId="0" applyFont="1" applyFill="1" applyBorder="1" applyAlignment="1" applyProtection="1">
      <alignment horizontal="center" vertical="center"/>
    </xf>
    <xf numFmtId="0" fontId="29" fillId="37" borderId="31" xfId="0" applyFont="1" applyFill="1" applyBorder="1" applyAlignment="1" applyProtection="1">
      <alignment horizontal="center" vertical="center"/>
    </xf>
    <xf numFmtId="44" fontId="29" fillId="33" borderId="32" xfId="2" applyNumberFormat="1" applyFont="1" applyFill="1" applyBorder="1" applyAlignment="1" applyProtection="1">
      <alignment horizontal="center" vertical="center"/>
      <protection locked="0"/>
    </xf>
    <xf numFmtId="44" fontId="29" fillId="33" borderId="33" xfId="2" applyNumberFormat="1" applyFont="1" applyFill="1" applyBorder="1" applyAlignment="1" applyProtection="1">
      <alignment horizontal="center" vertical="center"/>
      <protection locked="0"/>
    </xf>
    <xf numFmtId="0" fontId="37" fillId="37" borderId="14" xfId="0" applyFont="1" applyFill="1" applyBorder="1" applyAlignment="1" applyProtection="1">
      <alignment horizontal="center" vertical="top"/>
    </xf>
    <xf numFmtId="0" fontId="37" fillId="37" borderId="18" xfId="0" applyFont="1" applyFill="1" applyBorder="1" applyAlignment="1" applyProtection="1">
      <alignment horizontal="center" vertical="top"/>
    </xf>
    <xf numFmtId="0" fontId="30" fillId="0" borderId="24" xfId="0" applyFont="1" applyFill="1" applyBorder="1" applyAlignment="1" applyProtection="1">
      <alignment horizontal="left" vertical="center" wrapText="1"/>
    </xf>
    <xf numFmtId="0" fontId="30" fillId="38" borderId="36" xfId="0" applyFont="1" applyFill="1" applyBorder="1" applyAlignment="1" applyProtection="1">
      <alignment horizontal="center" wrapText="1"/>
    </xf>
    <xf numFmtId="0" fontId="30" fillId="38" borderId="30" xfId="0" applyFont="1" applyFill="1" applyBorder="1" applyAlignment="1" applyProtection="1">
      <alignment horizontal="center" wrapText="1"/>
    </xf>
    <xf numFmtId="0" fontId="30" fillId="38" borderId="40" xfId="0" applyFont="1" applyFill="1" applyBorder="1" applyAlignment="1" applyProtection="1">
      <alignment horizontal="center" wrapText="1"/>
    </xf>
    <xf numFmtId="168" fontId="29" fillId="37" borderId="38" xfId="0" applyNumberFormat="1" applyFont="1" applyFill="1" applyBorder="1" applyAlignment="1" applyProtection="1">
      <alignment horizontal="center"/>
    </xf>
    <xf numFmtId="168" fontId="29" fillId="37" borderId="39" xfId="0" applyNumberFormat="1" applyFont="1" applyFill="1" applyBorder="1" applyAlignment="1" applyProtection="1">
      <alignment horizontal="center"/>
    </xf>
    <xf numFmtId="0" fontId="29" fillId="0" borderId="24" xfId="0" applyFont="1" applyFill="1" applyBorder="1" applyAlignment="1" applyProtection="1">
      <alignment horizontal="left" vertical="center" wrapText="1"/>
    </xf>
    <xf numFmtId="0" fontId="38" fillId="0" borderId="24" xfId="0" applyFont="1" applyFill="1" applyBorder="1" applyAlignment="1" applyProtection="1">
      <alignment horizontal="left" vertical="center"/>
    </xf>
    <xf numFmtId="0" fontId="29" fillId="0" borderId="24" xfId="0" applyFont="1" applyFill="1" applyBorder="1" applyAlignment="1" applyProtection="1">
      <alignment horizontal="left" vertical="center"/>
    </xf>
    <xf numFmtId="44" fontId="19" fillId="0" borderId="11" xfId="2" applyFont="1" applyFill="1" applyBorder="1" applyAlignment="1" applyProtection="1">
      <alignment horizontal="center"/>
    </xf>
    <xf numFmtId="44" fontId="19" fillId="0" borderId="13" xfId="2" applyFont="1" applyFill="1" applyBorder="1" applyAlignment="1" applyProtection="1">
      <alignment horizontal="center"/>
    </xf>
    <xf numFmtId="1" fontId="27" fillId="40" borderId="24" xfId="0" applyNumberFormat="1" applyFont="1" applyFill="1" applyBorder="1" applyAlignment="1" applyProtection="1">
      <alignment horizontal="center"/>
      <protection locked="0"/>
    </xf>
    <xf numFmtId="0" fontId="27" fillId="38" borderId="36" xfId="0" applyFont="1" applyFill="1" applyBorder="1" applyAlignment="1" applyProtection="1">
      <alignment horizontal="center"/>
    </xf>
    <xf numFmtId="0" fontId="27" fillId="38" borderId="37" xfId="0" applyFont="1" applyFill="1" applyBorder="1" applyAlignment="1" applyProtection="1">
      <alignment horizontal="center"/>
    </xf>
    <xf numFmtId="0" fontId="27" fillId="38" borderId="30" xfId="0" applyFont="1" applyFill="1" applyBorder="1" applyAlignment="1" applyProtection="1">
      <alignment horizontal="center"/>
    </xf>
    <xf numFmtId="0" fontId="27" fillId="38" borderId="31" xfId="0" applyFont="1" applyFill="1" applyBorder="1" applyAlignment="1" applyProtection="1">
      <alignment horizontal="center"/>
    </xf>
    <xf numFmtId="0" fontId="27" fillId="38" borderId="40" xfId="0" applyFont="1" applyFill="1" applyBorder="1" applyAlignment="1" applyProtection="1">
      <alignment horizontal="center"/>
    </xf>
    <xf numFmtId="0" fontId="27" fillId="38" borderId="45" xfId="0" applyFont="1" applyFill="1" applyBorder="1" applyAlignment="1" applyProtection="1">
      <alignment horizontal="center"/>
    </xf>
    <xf numFmtId="165" fontId="27" fillId="0" borderId="24" xfId="0" applyNumberFormat="1" applyFont="1" applyFill="1" applyBorder="1" applyAlignment="1" applyProtection="1">
      <alignment horizontal="left" vertical="center"/>
    </xf>
    <xf numFmtId="1" fontId="27" fillId="40" borderId="43" xfId="0" applyNumberFormat="1" applyFont="1" applyFill="1" applyBorder="1" applyAlignment="1" applyProtection="1">
      <alignment horizontal="center"/>
      <protection locked="0"/>
    </xf>
    <xf numFmtId="1" fontId="27" fillId="40" borderId="44" xfId="0" applyNumberFormat="1" applyFont="1" applyFill="1" applyBorder="1" applyAlignment="1" applyProtection="1">
      <alignment horizontal="center"/>
      <protection locked="0"/>
    </xf>
    <xf numFmtId="0" fontId="30" fillId="38" borderId="36" xfId="0" applyFont="1" applyFill="1" applyBorder="1" applyAlignment="1" applyProtection="1">
      <alignment horizontal="center"/>
    </xf>
    <xf numFmtId="0" fontId="30" fillId="38" borderId="37" xfId="0" applyFont="1" applyFill="1" applyBorder="1" applyAlignment="1" applyProtection="1">
      <alignment horizontal="center"/>
    </xf>
    <xf numFmtId="0" fontId="30" fillId="38" borderId="30" xfId="0" applyFont="1" applyFill="1" applyBorder="1" applyAlignment="1" applyProtection="1">
      <alignment horizontal="center"/>
    </xf>
    <xf numFmtId="0" fontId="30" fillId="38" borderId="31" xfId="0" applyFont="1" applyFill="1" applyBorder="1" applyAlignment="1" applyProtection="1">
      <alignment horizontal="center"/>
    </xf>
    <xf numFmtId="0" fontId="30" fillId="38" borderId="40" xfId="0" applyFont="1" applyFill="1" applyBorder="1" applyAlignment="1" applyProtection="1">
      <alignment horizontal="center"/>
    </xf>
    <xf numFmtId="0" fontId="30" fillId="38" borderId="45" xfId="0" applyFont="1" applyFill="1" applyBorder="1" applyAlignment="1" applyProtection="1">
      <alignment horizontal="center"/>
    </xf>
  </cellXfs>
  <cellStyles count="1040">
    <cellStyle name="$" xfId="8"/>
    <cellStyle name="$.00" xfId="9"/>
    <cellStyle name="$_9. Rev2Cost_GDPIPI" xfId="10"/>
    <cellStyle name="$_lists" xfId="11"/>
    <cellStyle name="$_lists_4. Current Monthly Fixed Charge" xfId="12"/>
    <cellStyle name="$_Sheet4" xfId="13"/>
    <cellStyle name="$M" xfId="14"/>
    <cellStyle name="$M.00" xfId="15"/>
    <cellStyle name="$M_9. Rev2Cost_GDPIPI" xfId="16"/>
    <cellStyle name="20% - Accent1 2" xfId="17"/>
    <cellStyle name="20% - Accent1 2 2" xfId="18"/>
    <cellStyle name="20% - Accent1 2 2 2" xfId="19"/>
    <cellStyle name="20% - Accent1 2 2 2 2" xfId="20"/>
    <cellStyle name="20% - Accent1 2 2 3" xfId="21"/>
    <cellStyle name="20% - Accent1 2 3" xfId="22"/>
    <cellStyle name="20% - Accent1 2 4" xfId="23"/>
    <cellStyle name="20% - Accent1 2 5" xfId="24"/>
    <cellStyle name="20% - Accent1 2 6" xfId="25"/>
    <cellStyle name="20% - Accent1 3" xfId="26"/>
    <cellStyle name="20% - Accent2 2" xfId="27"/>
    <cellStyle name="20% - Accent2 2 2" xfId="28"/>
    <cellStyle name="20% - Accent2 2 2 2" xfId="29"/>
    <cellStyle name="20% - Accent2 2 2 2 2" xfId="30"/>
    <cellStyle name="20% - Accent2 2 2 3" xfId="31"/>
    <cellStyle name="20% - Accent2 2 3" xfId="32"/>
    <cellStyle name="20% - Accent2 2 4" xfId="33"/>
    <cellStyle name="20% - Accent2 2 5" xfId="34"/>
    <cellStyle name="20% - Accent2 2 6" xfId="35"/>
    <cellStyle name="20% - Accent2 3" xfId="36"/>
    <cellStyle name="20% - Accent3 2" xfId="37"/>
    <cellStyle name="20% - Accent3 2 2" xfId="38"/>
    <cellStyle name="20% - Accent3 2 2 2" xfId="39"/>
    <cellStyle name="20% - Accent3 2 2 2 2" xfId="40"/>
    <cellStyle name="20% - Accent3 2 2 3" xfId="41"/>
    <cellStyle name="20% - Accent3 2 3" xfId="42"/>
    <cellStyle name="20% - Accent3 2 4" xfId="43"/>
    <cellStyle name="20% - Accent3 2 5" xfId="44"/>
    <cellStyle name="20% - Accent3 2 6" xfId="45"/>
    <cellStyle name="20% - Accent3 3" xfId="46"/>
    <cellStyle name="20% - Accent4 2" xfId="47"/>
    <cellStyle name="20% - Accent4 2 2" xfId="48"/>
    <cellStyle name="20% - Accent4 2 2 2" xfId="49"/>
    <cellStyle name="20% - Accent4 2 2 2 2" xfId="50"/>
    <cellStyle name="20% - Accent4 2 2 3" xfId="51"/>
    <cellStyle name="20% - Accent4 2 3" xfId="52"/>
    <cellStyle name="20% - Accent4 2 4" xfId="53"/>
    <cellStyle name="20% - Accent4 2 5" xfId="54"/>
    <cellStyle name="20% - Accent4 2 6" xfId="55"/>
    <cellStyle name="20% - Accent4 3" xfId="56"/>
    <cellStyle name="20% - Accent5 2" xfId="57"/>
    <cellStyle name="20% - Accent5 2 2" xfId="58"/>
    <cellStyle name="20% - Accent5 2 2 2" xfId="59"/>
    <cellStyle name="20% - Accent5 2 2 2 2" xfId="60"/>
    <cellStyle name="20% - Accent5 2 2 3" xfId="61"/>
    <cellStyle name="20% - Accent5 2 3" xfId="62"/>
    <cellStyle name="20% - Accent5 2 4" xfId="63"/>
    <cellStyle name="20% - Accent5 2 5" xfId="64"/>
    <cellStyle name="20% - Accent5 2 6" xfId="65"/>
    <cellStyle name="20% - Accent5 3" xfId="66"/>
    <cellStyle name="20% - Accent6 2" xfId="67"/>
    <cellStyle name="20% - Accent6 2 2" xfId="68"/>
    <cellStyle name="20% - Accent6 2 2 2" xfId="69"/>
    <cellStyle name="20% - Accent6 2 2 2 2" xfId="70"/>
    <cellStyle name="20% - Accent6 2 2 3" xfId="71"/>
    <cellStyle name="20% - Accent6 2 3" xfId="72"/>
    <cellStyle name="20% - Accent6 2 4" xfId="73"/>
    <cellStyle name="20% - Accent6 2 5" xfId="74"/>
    <cellStyle name="20% - Accent6 2 6" xfId="75"/>
    <cellStyle name="20% - Accent6 3" xfId="76"/>
    <cellStyle name="40% - Accent1 2" xfId="77"/>
    <cellStyle name="40% - Accent1 2 2" xfId="78"/>
    <cellStyle name="40% - Accent1 2 2 2" xfId="79"/>
    <cellStyle name="40% - Accent1 2 2 2 2" xfId="80"/>
    <cellStyle name="40% - Accent1 2 2 3" xfId="81"/>
    <cellStyle name="40% - Accent1 2 3" xfId="82"/>
    <cellStyle name="40% - Accent1 2 4" xfId="83"/>
    <cellStyle name="40% - Accent1 2 5" xfId="84"/>
    <cellStyle name="40% - Accent1 2 6" xfId="85"/>
    <cellStyle name="40% - Accent1 3" xfId="86"/>
    <cellStyle name="40% - Accent2 2" xfId="87"/>
    <cellStyle name="40% - Accent2 2 2" xfId="88"/>
    <cellStyle name="40% - Accent2 2 2 2" xfId="89"/>
    <cellStyle name="40% - Accent2 2 2 2 2" xfId="90"/>
    <cellStyle name="40% - Accent2 2 2 3" xfId="91"/>
    <cellStyle name="40% - Accent2 2 3" xfId="92"/>
    <cellStyle name="40% - Accent2 2 4" xfId="93"/>
    <cellStyle name="40% - Accent2 2 5" xfId="94"/>
    <cellStyle name="40% - Accent2 2 6" xfId="95"/>
    <cellStyle name="40% - Accent2 3" xfId="96"/>
    <cellStyle name="40% - Accent3 2" xfId="97"/>
    <cellStyle name="40% - Accent3 2 2" xfId="98"/>
    <cellStyle name="40% - Accent3 2 2 2" xfId="99"/>
    <cellStyle name="40% - Accent3 2 2 2 2" xfId="100"/>
    <cellStyle name="40% - Accent3 2 2 3" xfId="101"/>
    <cellStyle name="40% - Accent3 2 3" xfId="102"/>
    <cellStyle name="40% - Accent3 2 4" xfId="103"/>
    <cellStyle name="40% - Accent3 2 5" xfId="104"/>
    <cellStyle name="40% - Accent3 2 6" xfId="105"/>
    <cellStyle name="40% - Accent3 3" xfId="106"/>
    <cellStyle name="40% - Accent4 2" xfId="107"/>
    <cellStyle name="40% - Accent4 2 2" xfId="108"/>
    <cellStyle name="40% - Accent4 2 2 2" xfId="109"/>
    <cellStyle name="40% - Accent4 2 2 2 2" xfId="110"/>
    <cellStyle name="40% - Accent4 2 2 3" xfId="111"/>
    <cellStyle name="40% - Accent4 2 3" xfId="112"/>
    <cellStyle name="40% - Accent4 2 4" xfId="113"/>
    <cellStyle name="40% - Accent4 2 5" xfId="114"/>
    <cellStyle name="40% - Accent4 2 6" xfId="115"/>
    <cellStyle name="40% - Accent4 3" xfId="116"/>
    <cellStyle name="40% - Accent5 2" xfId="117"/>
    <cellStyle name="40% - Accent5 2 2" xfId="118"/>
    <cellStyle name="40% - Accent5 2 2 2" xfId="119"/>
    <cellStyle name="40% - Accent5 2 2 2 2" xfId="120"/>
    <cellStyle name="40% - Accent5 2 2 3" xfId="121"/>
    <cellStyle name="40% - Accent5 2 3" xfId="122"/>
    <cellStyle name="40% - Accent5 2 4" xfId="123"/>
    <cellStyle name="40% - Accent5 2 5" xfId="124"/>
    <cellStyle name="40% - Accent5 2 6" xfId="125"/>
    <cellStyle name="40% - Accent5 3" xfId="126"/>
    <cellStyle name="40% - Accent6 2" xfId="127"/>
    <cellStyle name="40% - Accent6 2 2" xfId="128"/>
    <cellStyle name="40% - Accent6 2 2 2" xfId="129"/>
    <cellStyle name="40% - Accent6 2 2 2 2" xfId="130"/>
    <cellStyle name="40% - Accent6 2 2 3" xfId="131"/>
    <cellStyle name="40% - Accent6 2 3" xfId="132"/>
    <cellStyle name="40% - Accent6 2 4" xfId="133"/>
    <cellStyle name="40% - Accent6 2 5" xfId="134"/>
    <cellStyle name="40% - Accent6 2 6" xfId="135"/>
    <cellStyle name="40% - Accent6 3" xfId="136"/>
    <cellStyle name="60% - Accent1 2" xfId="137"/>
    <cellStyle name="60% - Accent1 2 2" xfId="138"/>
    <cellStyle name="60% - Accent1 2 3" xfId="139"/>
    <cellStyle name="60% - Accent1 3" xfId="140"/>
    <cellStyle name="60% - Accent2 2" xfId="141"/>
    <cellStyle name="60% - Accent2 2 2" xfId="142"/>
    <cellStyle name="60% - Accent2 2 3" xfId="143"/>
    <cellStyle name="60% - Accent2 3" xfId="144"/>
    <cellStyle name="60% - Accent3 2" xfId="145"/>
    <cellStyle name="60% - Accent3 2 2" xfId="146"/>
    <cellStyle name="60% - Accent3 2 3" xfId="147"/>
    <cellStyle name="60% - Accent3 3" xfId="148"/>
    <cellStyle name="60% - Accent4 2" xfId="149"/>
    <cellStyle name="60% - Accent4 2 2" xfId="150"/>
    <cellStyle name="60% - Accent4 2 3" xfId="151"/>
    <cellStyle name="60% - Accent4 3" xfId="152"/>
    <cellStyle name="60% - Accent5 2" xfId="153"/>
    <cellStyle name="60% - Accent5 2 2" xfId="154"/>
    <cellStyle name="60% - Accent5 2 3" xfId="155"/>
    <cellStyle name="60% - Accent5 3" xfId="156"/>
    <cellStyle name="60% - Accent6 2" xfId="157"/>
    <cellStyle name="60% - Accent6 2 2" xfId="158"/>
    <cellStyle name="60% - Accent6 2 3" xfId="159"/>
    <cellStyle name="60% - Accent6 3" xfId="160"/>
    <cellStyle name="Accent1 2" xfId="161"/>
    <cellStyle name="Accent1 2 2" xfId="162"/>
    <cellStyle name="Accent1 2 3" xfId="163"/>
    <cellStyle name="Accent1 3" xfId="164"/>
    <cellStyle name="Accent2 2" xfId="165"/>
    <cellStyle name="Accent2 2 2" xfId="166"/>
    <cellStyle name="Accent2 2 3" xfId="167"/>
    <cellStyle name="Accent2 3" xfId="168"/>
    <cellStyle name="Accent3 2" xfId="169"/>
    <cellStyle name="Accent3 2 2" xfId="170"/>
    <cellStyle name="Accent3 2 3" xfId="171"/>
    <cellStyle name="Accent3 3" xfId="172"/>
    <cellStyle name="Accent4 2" xfId="173"/>
    <cellStyle name="Accent4 2 2" xfId="174"/>
    <cellStyle name="Accent4 2 3" xfId="175"/>
    <cellStyle name="Accent4 3" xfId="176"/>
    <cellStyle name="Accent5 2" xfId="177"/>
    <cellStyle name="Accent5 2 2" xfId="178"/>
    <cellStyle name="Accent5 2 3" xfId="179"/>
    <cellStyle name="Accent5 3" xfId="180"/>
    <cellStyle name="Accent6 2" xfId="181"/>
    <cellStyle name="Accent6 2 2" xfId="182"/>
    <cellStyle name="Accent6 2 3" xfId="183"/>
    <cellStyle name="Accent6 3" xfId="184"/>
    <cellStyle name="Bad 2" xfId="185"/>
    <cellStyle name="Bad 2 2" xfId="186"/>
    <cellStyle name="Bad 2 3" xfId="187"/>
    <cellStyle name="Bad 3" xfId="188"/>
    <cellStyle name="Calculation 2" xfId="189"/>
    <cellStyle name="Calculation 2 2" xfId="190"/>
    <cellStyle name="Calculation 2 3" xfId="191"/>
    <cellStyle name="Calculation 3" xfId="192"/>
    <cellStyle name="Check Cell 2" xfId="193"/>
    <cellStyle name="Check Cell 2 2" xfId="194"/>
    <cellStyle name="Check Cell 2 3" xfId="195"/>
    <cellStyle name="Check Cell 3" xfId="196"/>
    <cellStyle name="Comma" xfId="1" builtinId="3"/>
    <cellStyle name="Comma 10" xfId="197"/>
    <cellStyle name="Comma 10 2" xfId="198"/>
    <cellStyle name="Comma 10 2 2" xfId="199"/>
    <cellStyle name="Comma 10 3" xfId="200"/>
    <cellStyle name="Comma 11" xfId="201"/>
    <cellStyle name="Comma 12" xfId="202"/>
    <cellStyle name="Comma 2" xfId="6"/>
    <cellStyle name="Comma 2 2" xfId="203"/>
    <cellStyle name="Comma 2 2 2" xfId="204"/>
    <cellStyle name="Comma 2 2 3" xfId="205"/>
    <cellStyle name="Comma 2 2 4" xfId="206"/>
    <cellStyle name="Comma 2 2 4 2" xfId="207"/>
    <cellStyle name="Comma 2 2 5" xfId="208"/>
    <cellStyle name="Comma 2 2 6" xfId="209"/>
    <cellStyle name="Comma 2 2 7" xfId="210"/>
    <cellStyle name="Comma 2 3" xfId="211"/>
    <cellStyle name="Comma 2 3 2" xfId="212"/>
    <cellStyle name="Comma 2 3 3" xfId="213"/>
    <cellStyle name="Comma 2 3 3 2" xfId="214"/>
    <cellStyle name="Comma 2 4" xfId="215"/>
    <cellStyle name="Comma 2 4 2" xfId="216"/>
    <cellStyle name="Comma 2 5" xfId="217"/>
    <cellStyle name="Comma 2 5 2" xfId="218"/>
    <cellStyle name="Comma 2 6" xfId="219"/>
    <cellStyle name="Comma 2 7" xfId="220"/>
    <cellStyle name="Comma 3" xfId="221"/>
    <cellStyle name="Comma 3 10" xfId="222"/>
    <cellStyle name="Comma 3 10 2" xfId="223"/>
    <cellStyle name="Comma 3 11" xfId="224"/>
    <cellStyle name="Comma 3 12" xfId="225"/>
    <cellStyle name="Comma 3 13" xfId="226"/>
    <cellStyle name="Comma 3 14" xfId="227"/>
    <cellStyle name="Comma 3 2" xfId="228"/>
    <cellStyle name="Comma 3 2 2" xfId="229"/>
    <cellStyle name="Comma 3 2 2 2" xfId="230"/>
    <cellStyle name="Comma 3 2 2 2 2" xfId="231"/>
    <cellStyle name="Comma 3 2 3" xfId="232"/>
    <cellStyle name="Comma 3 2 3 2" xfId="233"/>
    <cellStyle name="Comma 3 2 4" xfId="234"/>
    <cellStyle name="Comma 3 2 4 2" xfId="235"/>
    <cellStyle name="Comma 3 2 5" xfId="236"/>
    <cellStyle name="Comma 3 2 6" xfId="237"/>
    <cellStyle name="Comma 3 2 7" xfId="238"/>
    <cellStyle name="Comma 3 2 8" xfId="239"/>
    <cellStyle name="Comma 3 3" xfId="240"/>
    <cellStyle name="Comma 3 3 2" xfId="241"/>
    <cellStyle name="Comma 3 3 2 2" xfId="242"/>
    <cellStyle name="Comma 3 3 3" xfId="243"/>
    <cellStyle name="Comma 3 3 3 2" xfId="244"/>
    <cellStyle name="Comma 3 4" xfId="245"/>
    <cellStyle name="Comma 3 4 2" xfId="246"/>
    <cellStyle name="Comma 3 4 2 2" xfId="247"/>
    <cellStyle name="Comma 3 5" xfId="248"/>
    <cellStyle name="Comma 3 5 2" xfId="249"/>
    <cellStyle name="Comma 3 6" xfId="250"/>
    <cellStyle name="Comma 3 6 2" xfId="251"/>
    <cellStyle name="Comma 3 7" xfId="252"/>
    <cellStyle name="Comma 3 7 2" xfId="253"/>
    <cellStyle name="Comma 3 8" xfId="254"/>
    <cellStyle name="Comma 3 9" xfId="255"/>
    <cellStyle name="Comma 3 9 2" xfId="256"/>
    <cellStyle name="Comma 4" xfId="257"/>
    <cellStyle name="Comma 4 2" xfId="258"/>
    <cellStyle name="Comma 4 2 2" xfId="259"/>
    <cellStyle name="Comma 4 2 2 2" xfId="260"/>
    <cellStyle name="Comma 4 3" xfId="261"/>
    <cellStyle name="Comma 4 3 2" xfId="262"/>
    <cellStyle name="Comma 4 4" xfId="263"/>
    <cellStyle name="Comma 4 4 2" xfId="264"/>
    <cellStyle name="Comma 4 5" xfId="265"/>
    <cellStyle name="Comma 4 6" xfId="266"/>
    <cellStyle name="Comma 4 7" xfId="267"/>
    <cellStyle name="Comma 5" xfId="268"/>
    <cellStyle name="Comma 5 2" xfId="269"/>
    <cellStyle name="Comma 5 2 2" xfId="270"/>
    <cellStyle name="Comma 5 2 3" xfId="271"/>
    <cellStyle name="Comma 5 2 4" xfId="272"/>
    <cellStyle name="Comma 5 3" xfId="273"/>
    <cellStyle name="Comma 5 4" xfId="274"/>
    <cellStyle name="Comma 5 5" xfId="275"/>
    <cellStyle name="Comma 6" xfId="3"/>
    <cellStyle name="Comma 6 2" xfId="276"/>
    <cellStyle name="Comma 6 3" xfId="277"/>
    <cellStyle name="Comma 6 3 2" xfId="278"/>
    <cellStyle name="Comma 6 4" xfId="279"/>
    <cellStyle name="Comma 6 4 2" xfId="280"/>
    <cellStyle name="Comma 7" xfId="281"/>
    <cellStyle name="Comma 7 2" xfId="282"/>
    <cellStyle name="Comma 7 2 2" xfId="283"/>
    <cellStyle name="Comma 7 3" xfId="284"/>
    <cellStyle name="Comma 8" xfId="285"/>
    <cellStyle name="Comma 8 2" xfId="286"/>
    <cellStyle name="Comma 8 2 2" xfId="287"/>
    <cellStyle name="Comma 8 3" xfId="288"/>
    <cellStyle name="Comma 8 3 2" xfId="289"/>
    <cellStyle name="Comma 9" xfId="290"/>
    <cellStyle name="Comma 9 2" xfId="291"/>
    <cellStyle name="Comma 9 3" xfId="292"/>
    <cellStyle name="Comma0" xfId="293"/>
    <cellStyle name="Comma0 2" xfId="294"/>
    <cellStyle name="Comma0 2 2" xfId="295"/>
    <cellStyle name="Currency" xfId="2" builtinId="4"/>
    <cellStyle name="Currency 2" xfId="7"/>
    <cellStyle name="Currency 2 10" xfId="296"/>
    <cellStyle name="Currency 2 10 2" xfId="297"/>
    <cellStyle name="Currency 2 11" xfId="298"/>
    <cellStyle name="Currency 2 11 2" xfId="299"/>
    <cellStyle name="Currency 2 12" xfId="300"/>
    <cellStyle name="Currency 2 12 2" xfId="301"/>
    <cellStyle name="Currency 2 13" xfId="302"/>
    <cellStyle name="Currency 2 13 2" xfId="303"/>
    <cellStyle name="Currency 2 14" xfId="304"/>
    <cellStyle name="Currency 2 15" xfId="305"/>
    <cellStyle name="Currency 2 16" xfId="306"/>
    <cellStyle name="Currency 2 17" xfId="307"/>
    <cellStyle name="Currency 2 2" xfId="308"/>
    <cellStyle name="Currency 2 2 2" xfId="309"/>
    <cellStyle name="Currency 2 2 3" xfId="310"/>
    <cellStyle name="Currency 2 2 3 2" xfId="311"/>
    <cellStyle name="Currency 2 2 4" xfId="312"/>
    <cellStyle name="Currency 2 3" xfId="313"/>
    <cellStyle name="Currency 2 3 2" xfId="314"/>
    <cellStyle name="Currency 2 3 2 2" xfId="315"/>
    <cellStyle name="Currency 2 3 3" xfId="316"/>
    <cellStyle name="Currency 2 3 3 2" xfId="317"/>
    <cellStyle name="Currency 2 3 4" xfId="318"/>
    <cellStyle name="Currency 2 4" xfId="319"/>
    <cellStyle name="Currency 2 4 2" xfId="320"/>
    <cellStyle name="Currency 2 4 3" xfId="321"/>
    <cellStyle name="Currency 2 5" xfId="322"/>
    <cellStyle name="Currency 2 5 2" xfId="323"/>
    <cellStyle name="Currency 2 6" xfId="324"/>
    <cellStyle name="Currency 2 6 2" xfId="325"/>
    <cellStyle name="Currency 2 7" xfId="326"/>
    <cellStyle name="Currency 2 7 2" xfId="327"/>
    <cellStyle name="Currency 2 8" xfId="328"/>
    <cellStyle name="Currency 2 9" xfId="329"/>
    <cellStyle name="Currency 2 9 2" xfId="330"/>
    <cellStyle name="Currency 3" xfId="331"/>
    <cellStyle name="Currency 3 2" xfId="332"/>
    <cellStyle name="Currency 3 2 2" xfId="333"/>
    <cellStyle name="Currency 3 3" xfId="334"/>
    <cellStyle name="Currency 3 3 2" xfId="335"/>
    <cellStyle name="Currency 4" xfId="336"/>
    <cellStyle name="Currency 4 2" xfId="337"/>
    <cellStyle name="Currency 4 2 2" xfId="338"/>
    <cellStyle name="Currency 4 3" xfId="339"/>
    <cellStyle name="Currency 4 3 2" xfId="340"/>
    <cellStyle name="Currency 4 4" xfId="341"/>
    <cellStyle name="Currency 4 4 2" xfId="342"/>
    <cellStyle name="Currency 4 5" xfId="343"/>
    <cellStyle name="Currency 4 5 2" xfId="344"/>
    <cellStyle name="Currency 4 6" xfId="345"/>
    <cellStyle name="Currency 4 7" xfId="346"/>
    <cellStyle name="Currency 4 8" xfId="347"/>
    <cellStyle name="Currency 5" xfId="348"/>
    <cellStyle name="Currency 5 2" xfId="349"/>
    <cellStyle name="Currency 5 2 2" xfId="350"/>
    <cellStyle name="Currency 5 3" xfId="351"/>
    <cellStyle name="Currency 5 3 2" xfId="352"/>
    <cellStyle name="Currency 5 4" xfId="353"/>
    <cellStyle name="Currency 5 4 2" xfId="354"/>
    <cellStyle name="Currency 5 5" xfId="355"/>
    <cellStyle name="Currency 5 6" xfId="356"/>
    <cellStyle name="Currency 6" xfId="357"/>
    <cellStyle name="Currency 6 2" xfId="358"/>
    <cellStyle name="Currency 6 2 2" xfId="359"/>
    <cellStyle name="Currency 6 3" xfId="360"/>
    <cellStyle name="Currency 6 3 2" xfId="361"/>
    <cellStyle name="Currency 8" xfId="362"/>
    <cellStyle name="Currency0" xfId="363"/>
    <cellStyle name="Currency0 2" xfId="364"/>
    <cellStyle name="Currency0 2 2" xfId="365"/>
    <cellStyle name="Date" xfId="366"/>
    <cellStyle name="Date 2" xfId="367"/>
    <cellStyle name="Date 2 2" xfId="368"/>
    <cellStyle name="Explanatory Text 2" xfId="369"/>
    <cellStyle name="Explanatory Text 2 2" xfId="370"/>
    <cellStyle name="Explanatory Text 2 3" xfId="371"/>
    <cellStyle name="Explanatory Text 3" xfId="372"/>
    <cellStyle name="Fixed" xfId="373"/>
    <cellStyle name="Fixed 2" xfId="374"/>
    <cellStyle name="Fixed 2 2" xfId="375"/>
    <cellStyle name="Good 2" xfId="376"/>
    <cellStyle name="Good 2 2" xfId="377"/>
    <cellStyle name="Good 2 3" xfId="378"/>
    <cellStyle name="Good 3" xfId="379"/>
    <cellStyle name="Grey" xfId="380"/>
    <cellStyle name="Heading 1 2" xfId="381"/>
    <cellStyle name="Heading 1 2 2" xfId="382"/>
    <cellStyle name="Heading 1 2 3" xfId="383"/>
    <cellStyle name="Heading 1 3" xfId="384"/>
    <cellStyle name="Heading 1 4" xfId="385"/>
    <cellStyle name="Heading 2 2" xfId="386"/>
    <cellStyle name="Heading 2 2 2" xfId="387"/>
    <cellStyle name="Heading 2 2 3" xfId="388"/>
    <cellStyle name="Heading 2 3" xfId="389"/>
    <cellStyle name="Heading 2 4" xfId="390"/>
    <cellStyle name="Heading 3 2" xfId="391"/>
    <cellStyle name="Heading 3 2 2" xfId="392"/>
    <cellStyle name="Heading 3 2 3" xfId="393"/>
    <cellStyle name="Heading 3 3" xfId="394"/>
    <cellStyle name="Heading 4 2" xfId="395"/>
    <cellStyle name="Heading 4 2 2" xfId="396"/>
    <cellStyle name="Heading 4 2 3" xfId="397"/>
    <cellStyle name="Heading 4 3" xfId="398"/>
    <cellStyle name="Hyperlink 2" xfId="399"/>
    <cellStyle name="Hyperlink 2 2" xfId="400"/>
    <cellStyle name="Hyperlink 3" xfId="401"/>
    <cellStyle name="Input [yellow]" xfId="402"/>
    <cellStyle name="Input 10" xfId="403"/>
    <cellStyle name="Input 11" xfId="404"/>
    <cellStyle name="Input 12" xfId="405"/>
    <cellStyle name="Input 13" xfId="406"/>
    <cellStyle name="Input 14" xfId="407"/>
    <cellStyle name="Input 15" xfId="408"/>
    <cellStyle name="Input 16" xfId="409"/>
    <cellStyle name="Input 17" xfId="410"/>
    <cellStyle name="Input 18" xfId="411"/>
    <cellStyle name="Input 19" xfId="412"/>
    <cellStyle name="Input 2" xfId="413"/>
    <cellStyle name="Input 2 2" xfId="414"/>
    <cellStyle name="Input 2 3" xfId="415"/>
    <cellStyle name="Input 20" xfId="416"/>
    <cellStyle name="Input 21" xfId="417"/>
    <cellStyle name="Input 22" xfId="418"/>
    <cellStyle name="Input 3" xfId="419"/>
    <cellStyle name="Input 4" xfId="420"/>
    <cellStyle name="Input 5" xfId="421"/>
    <cellStyle name="Input 6" xfId="422"/>
    <cellStyle name="Input 7" xfId="423"/>
    <cellStyle name="Input 8" xfId="424"/>
    <cellStyle name="Input 9" xfId="425"/>
    <cellStyle name="Linked Cell 2" xfId="426"/>
    <cellStyle name="Linked Cell 2 2" xfId="427"/>
    <cellStyle name="Linked Cell 2 3" xfId="428"/>
    <cellStyle name="Linked Cell 3" xfId="429"/>
    <cellStyle name="M" xfId="430"/>
    <cellStyle name="M.00" xfId="431"/>
    <cellStyle name="M_9. Rev2Cost_GDPIPI" xfId="432"/>
    <cellStyle name="M_lists" xfId="433"/>
    <cellStyle name="M_lists_4. Current Monthly Fixed Charge" xfId="434"/>
    <cellStyle name="M_Sheet4" xfId="435"/>
    <cellStyle name="Neutral 2" xfId="436"/>
    <cellStyle name="Neutral 2 2" xfId="437"/>
    <cellStyle name="Neutral 2 3" xfId="438"/>
    <cellStyle name="Neutral 3" xfId="439"/>
    <cellStyle name="Normal" xfId="0" builtinId="0"/>
    <cellStyle name="Normal - Style1" xfId="440"/>
    <cellStyle name="Normal 10" xfId="441"/>
    <cellStyle name="Normal 10 10" xfId="442"/>
    <cellStyle name="Normal 10 11" xfId="443"/>
    <cellStyle name="Normal 10 12" xfId="444"/>
    <cellStyle name="Normal 10 13" xfId="445"/>
    <cellStyle name="Normal 10 14" xfId="446"/>
    <cellStyle name="Normal 10 15" xfId="447"/>
    <cellStyle name="Normal 10 2" xfId="448"/>
    <cellStyle name="Normal 10 2 2" xfId="449"/>
    <cellStyle name="Normal 10 2 3" xfId="450"/>
    <cellStyle name="Normal 10 2 4" xfId="451"/>
    <cellStyle name="Normal 10 3" xfId="452"/>
    <cellStyle name="Normal 10 4" xfId="453"/>
    <cellStyle name="Normal 10 5" xfId="454"/>
    <cellStyle name="Normal 10 6" xfId="455"/>
    <cellStyle name="Normal 10 7" xfId="456"/>
    <cellStyle name="Normal 10 8" xfId="457"/>
    <cellStyle name="Normal 10 9" xfId="458"/>
    <cellStyle name="Normal 11" xfId="459"/>
    <cellStyle name="Normal 11 10" xfId="460"/>
    <cellStyle name="Normal 11 11" xfId="461"/>
    <cellStyle name="Normal 11 12" xfId="462"/>
    <cellStyle name="Normal 11 13" xfId="463"/>
    <cellStyle name="Normal 11 14" xfId="464"/>
    <cellStyle name="Normal 11 15" xfId="465"/>
    <cellStyle name="Normal 11 2" xfId="466"/>
    <cellStyle name="Normal 11 2 2" xfId="467"/>
    <cellStyle name="Normal 11 2 3" xfId="468"/>
    <cellStyle name="Normal 11 2 4" xfId="469"/>
    <cellStyle name="Normal 11 3" xfId="470"/>
    <cellStyle name="Normal 11 4" xfId="471"/>
    <cellStyle name="Normal 11 5" xfId="472"/>
    <cellStyle name="Normal 11 6" xfId="473"/>
    <cellStyle name="Normal 11 7" xfId="474"/>
    <cellStyle name="Normal 11 8" xfId="475"/>
    <cellStyle name="Normal 11 9" xfId="476"/>
    <cellStyle name="Normal 12" xfId="477"/>
    <cellStyle name="Normal 12 2" xfId="478"/>
    <cellStyle name="Normal 12 3" xfId="479"/>
    <cellStyle name="Normal 12 4" xfId="480"/>
    <cellStyle name="Normal 13" xfId="481"/>
    <cellStyle name="Normal 13 2" xfId="482"/>
    <cellStyle name="Normal 13 3" xfId="483"/>
    <cellStyle name="Normal 13 4" xfId="484"/>
    <cellStyle name="Normal 14" xfId="485"/>
    <cellStyle name="Normal 14 2" xfId="486"/>
    <cellStyle name="Normal 14 3" xfId="487"/>
    <cellStyle name="Normal 14 4" xfId="488"/>
    <cellStyle name="Normal 15" xfId="489"/>
    <cellStyle name="Normal 15 2" xfId="490"/>
    <cellStyle name="Normal 15 3" xfId="491"/>
    <cellStyle name="Normal 15 4" xfId="492"/>
    <cellStyle name="Normal 16" xfId="493"/>
    <cellStyle name="Normal 16 2" xfId="494"/>
    <cellStyle name="Normal 16 3" xfId="495"/>
    <cellStyle name="Normal 16 4" xfId="496"/>
    <cellStyle name="Normal 17" xfId="497"/>
    <cellStyle name="Normal 17 2" xfId="498"/>
    <cellStyle name="Normal 17 3" xfId="499"/>
    <cellStyle name="Normal 17 4" xfId="500"/>
    <cellStyle name="Normal 18" xfId="501"/>
    <cellStyle name="Normal 18 10" xfId="502"/>
    <cellStyle name="Normal 18 11" xfId="503"/>
    <cellStyle name="Normal 18 12" xfId="504"/>
    <cellStyle name="Normal 18 13" xfId="505"/>
    <cellStyle name="Normal 18 2" xfId="506"/>
    <cellStyle name="Normal 18 3" xfId="507"/>
    <cellStyle name="Normal 18 4" xfId="508"/>
    <cellStyle name="Normal 18 5" xfId="509"/>
    <cellStyle name="Normal 18 6" xfId="510"/>
    <cellStyle name="Normal 18 7" xfId="511"/>
    <cellStyle name="Normal 18 8" xfId="512"/>
    <cellStyle name="Normal 18 9" xfId="513"/>
    <cellStyle name="Normal 19" xfId="514"/>
    <cellStyle name="Normal 19 10" xfId="515"/>
    <cellStyle name="Normal 19 11" xfId="516"/>
    <cellStyle name="Normal 19 12" xfId="517"/>
    <cellStyle name="Normal 19 13" xfId="518"/>
    <cellStyle name="Normal 19 2" xfId="519"/>
    <cellStyle name="Normal 19 3" xfId="520"/>
    <cellStyle name="Normal 19 4" xfId="521"/>
    <cellStyle name="Normal 19 5" xfId="522"/>
    <cellStyle name="Normal 19 6" xfId="523"/>
    <cellStyle name="Normal 19 7" xfId="524"/>
    <cellStyle name="Normal 19 8" xfId="525"/>
    <cellStyle name="Normal 19 9" xfId="526"/>
    <cellStyle name="Normal 2" xfId="5"/>
    <cellStyle name="Normal 2 10" xfId="527"/>
    <cellStyle name="Normal 2 11" xfId="528"/>
    <cellStyle name="Normal 2 12" xfId="529"/>
    <cellStyle name="Normal 2 13" xfId="530"/>
    <cellStyle name="Normal 2 14" xfId="531"/>
    <cellStyle name="Normal 2 15" xfId="532"/>
    <cellStyle name="Normal 2 16" xfId="533"/>
    <cellStyle name="Normal 2 17" xfId="534"/>
    <cellStyle name="Normal 2 18" xfId="535"/>
    <cellStyle name="Normal 2 18 2" xfId="536"/>
    <cellStyle name="Normal 2 19" xfId="537"/>
    <cellStyle name="Normal 2 19 2" xfId="538"/>
    <cellStyle name="Normal 2 2" xfId="539"/>
    <cellStyle name="Normal 2 2 10" xfId="540"/>
    <cellStyle name="Normal 2 2 11" xfId="541"/>
    <cellStyle name="Normal 2 2 11 2" xfId="542"/>
    <cellStyle name="Normal 2 2 12" xfId="543"/>
    <cellStyle name="Normal 2 2 2" xfId="544"/>
    <cellStyle name="Normal 2 2 2 2" xfId="545"/>
    <cellStyle name="Normal 2 2 2 2 2" xfId="546"/>
    <cellStyle name="Normal 2 2 2 3" xfId="547"/>
    <cellStyle name="Normal 2 2 2 3 2" xfId="548"/>
    <cellStyle name="Normal 2 2 2 4" xfId="549"/>
    <cellStyle name="Normal 2 2 2 4 2" xfId="550"/>
    <cellStyle name="Normal 2 2 3" xfId="551"/>
    <cellStyle name="Normal 2 2 3 2" xfId="552"/>
    <cellStyle name="Normal 2 2 4" xfId="553"/>
    <cellStyle name="Normal 2 2 4 2" xfId="554"/>
    <cellStyle name="Normal 2 2 5" xfId="555"/>
    <cellStyle name="Normal 2 2 5 2" xfId="556"/>
    <cellStyle name="Normal 2 2 6" xfId="557"/>
    <cellStyle name="Normal 2 2 6 2" xfId="558"/>
    <cellStyle name="Normal 2 2 7" xfId="559"/>
    <cellStyle name="Normal 2 2 7 2" xfId="560"/>
    <cellStyle name="Normal 2 2 8" xfId="561"/>
    <cellStyle name="Normal 2 2 9" xfId="562"/>
    <cellStyle name="Normal 2 20" xfId="563"/>
    <cellStyle name="Normal 2 21" xfId="564"/>
    <cellStyle name="Normal 2 21 2" xfId="565"/>
    <cellStyle name="Normal 2 22" xfId="566"/>
    <cellStyle name="Normal 2 23" xfId="567"/>
    <cellStyle name="Normal 2 23 2" xfId="568"/>
    <cellStyle name="Normal 2 24" xfId="569"/>
    <cellStyle name="Normal 2 24 2" xfId="570"/>
    <cellStyle name="Normal 2 25" xfId="571"/>
    <cellStyle name="Normal 2 26" xfId="572"/>
    <cellStyle name="Normal 2 3" xfId="573"/>
    <cellStyle name="Normal 2 3 2" xfId="574"/>
    <cellStyle name="Normal 2 3 3" xfId="575"/>
    <cellStyle name="Normal 2 3 4" xfId="576"/>
    <cellStyle name="Normal 2 3 5" xfId="577"/>
    <cellStyle name="Normal 2 4" xfId="578"/>
    <cellStyle name="Normal 2 4 2" xfId="579"/>
    <cellStyle name="Normal 2 5" xfId="580"/>
    <cellStyle name="Normal 2 6" xfId="581"/>
    <cellStyle name="Normal 2 7" xfId="582"/>
    <cellStyle name="Normal 2 8" xfId="583"/>
    <cellStyle name="Normal 2 9" xfId="584"/>
    <cellStyle name="Normal 20" xfId="585"/>
    <cellStyle name="Normal 20 2" xfId="586"/>
    <cellStyle name="Normal 20 3" xfId="587"/>
    <cellStyle name="Normal 21" xfId="588"/>
    <cellStyle name="Normal 21 2" xfId="589"/>
    <cellStyle name="Normal 21 3" xfId="590"/>
    <cellStyle name="Normal 22" xfId="591"/>
    <cellStyle name="Normal 22 2" xfId="592"/>
    <cellStyle name="Normal 22 3" xfId="593"/>
    <cellStyle name="Normal 22 4" xfId="594"/>
    <cellStyle name="Normal 23" xfId="595"/>
    <cellStyle name="Normal 23 2" xfId="596"/>
    <cellStyle name="Normal 24" xfId="597"/>
    <cellStyle name="Normal 24 2" xfId="598"/>
    <cellStyle name="Normal 24 2 2" xfId="599"/>
    <cellStyle name="Normal 24 2 3" xfId="600"/>
    <cellStyle name="Normal 24 3" xfId="601"/>
    <cellStyle name="Normal 24 4" xfId="602"/>
    <cellStyle name="Normal 24 5" xfId="603"/>
    <cellStyle name="Normal 25" xfId="604"/>
    <cellStyle name="Normal 25 2" xfId="605"/>
    <cellStyle name="Normal 26" xfId="606"/>
    <cellStyle name="Normal 26 2" xfId="607"/>
    <cellStyle name="Normal 27" xfId="608"/>
    <cellStyle name="Normal 27 2" xfId="609"/>
    <cellStyle name="Normal 27 3" xfId="610"/>
    <cellStyle name="Normal 28" xfId="611"/>
    <cellStyle name="Normal 28 2" xfId="612"/>
    <cellStyle name="Normal 29" xfId="613"/>
    <cellStyle name="Normal 29 2" xfId="614"/>
    <cellStyle name="Normal 3" xfId="615"/>
    <cellStyle name="Normal 3 2" xfId="616"/>
    <cellStyle name="Normal 3 2 2" xfId="617"/>
    <cellStyle name="Normal 3 2 3" xfId="618"/>
    <cellStyle name="Normal 3 3" xfId="619"/>
    <cellStyle name="Normal 3 3 2" xfId="620"/>
    <cellStyle name="Normal 3 3 2 2" xfId="621"/>
    <cellStyle name="Normal 3 4" xfId="622"/>
    <cellStyle name="Normal 3 4 2" xfId="623"/>
    <cellStyle name="Normal 3 5" xfId="624"/>
    <cellStyle name="Normal 3 6" xfId="625"/>
    <cellStyle name="Normal 3 6 2" xfId="626"/>
    <cellStyle name="Normal 3 7" xfId="627"/>
    <cellStyle name="Normal 3 8" xfId="628"/>
    <cellStyle name="Normal 3 9" xfId="629"/>
    <cellStyle name="Normal 30" xfId="630"/>
    <cellStyle name="Normal 30 2" xfId="631"/>
    <cellStyle name="Normal 30 3" xfId="632"/>
    <cellStyle name="Normal 31" xfId="633"/>
    <cellStyle name="Normal 31 2" xfId="634"/>
    <cellStyle name="Normal 31 2 2" xfId="635"/>
    <cellStyle name="Normal 31 3" xfId="636"/>
    <cellStyle name="Normal 31 3 2" xfId="637"/>
    <cellStyle name="Normal 31 4" xfId="638"/>
    <cellStyle name="Normal 32" xfId="639"/>
    <cellStyle name="Normal 32 2" xfId="640"/>
    <cellStyle name="Normal 32 3" xfId="641"/>
    <cellStyle name="Normal 33" xfId="642"/>
    <cellStyle name="Normal 33 2" xfId="643"/>
    <cellStyle name="Normal 33 2 2" xfId="644"/>
    <cellStyle name="Normal 34" xfId="645"/>
    <cellStyle name="Normal 34 2" xfId="646"/>
    <cellStyle name="Normal 34 2 2" xfId="647"/>
    <cellStyle name="Normal 35" xfId="648"/>
    <cellStyle name="Normal 35 2" xfId="649"/>
    <cellStyle name="Normal 35 2 2" xfId="650"/>
    <cellStyle name="Normal 36" xfId="651"/>
    <cellStyle name="Normal 36 2" xfId="652"/>
    <cellStyle name="Normal 36 2 2" xfId="653"/>
    <cellStyle name="Normal 37" xfId="654"/>
    <cellStyle name="Normal 37 2" xfId="655"/>
    <cellStyle name="Normal 37 2 2" xfId="656"/>
    <cellStyle name="Normal 38" xfId="657"/>
    <cellStyle name="Normal 38 2" xfId="658"/>
    <cellStyle name="Normal 38 2 2" xfId="659"/>
    <cellStyle name="Normal 39" xfId="660"/>
    <cellStyle name="Normal 39 2" xfId="661"/>
    <cellStyle name="Normal 39 2 2" xfId="662"/>
    <cellStyle name="Normal 4" xfId="663"/>
    <cellStyle name="Normal 4 10" xfId="664"/>
    <cellStyle name="Normal 4 11" xfId="665"/>
    <cellStyle name="Normal 4 12" xfId="666"/>
    <cellStyle name="Normal 4 13" xfId="667"/>
    <cellStyle name="Normal 4 14" xfId="668"/>
    <cellStyle name="Normal 4 15" xfId="669"/>
    <cellStyle name="Normal 4 16" xfId="670"/>
    <cellStyle name="Normal 4 17" xfId="671"/>
    <cellStyle name="Normal 4 18" xfId="672"/>
    <cellStyle name="Normal 4 18 2" xfId="673"/>
    <cellStyle name="Normal 4 19" xfId="674"/>
    <cellStyle name="Normal 4 19 2" xfId="675"/>
    <cellStyle name="Normal 4 2" xfId="676"/>
    <cellStyle name="Normal 4 2 2" xfId="677"/>
    <cellStyle name="Normal 4 2 2 2" xfId="678"/>
    <cellStyle name="Normal 4 2 3" xfId="679"/>
    <cellStyle name="Normal 4 20" xfId="680"/>
    <cellStyle name="Normal 4 20 2" xfId="681"/>
    <cellStyle name="Normal 4 21" xfId="682"/>
    <cellStyle name="Normal 4 22" xfId="683"/>
    <cellStyle name="Normal 4 23" xfId="684"/>
    <cellStyle name="Normal 4 23 2" xfId="685"/>
    <cellStyle name="Normal 4 24" xfId="686"/>
    <cellStyle name="Normal 4 24 2" xfId="687"/>
    <cellStyle name="Normal 4 25" xfId="688"/>
    <cellStyle name="Normal 4 25 2" xfId="689"/>
    <cellStyle name="Normal 4 26" xfId="690"/>
    <cellStyle name="Normal 4 27" xfId="691"/>
    <cellStyle name="Normal 4 28" xfId="692"/>
    <cellStyle name="Normal 4 3" xfId="693"/>
    <cellStyle name="Normal 4 3 2" xfId="694"/>
    <cellStyle name="Normal 4 3 2 2" xfId="695"/>
    <cellStyle name="Normal 4 3 3" xfId="696"/>
    <cellStyle name="Normal 4 3 3 2" xfId="697"/>
    <cellStyle name="Normal 4 4" xfId="698"/>
    <cellStyle name="Normal 4 4 2" xfId="699"/>
    <cellStyle name="Normal 4 4 2 2" xfId="700"/>
    <cellStyle name="Normal 4 4 3" xfId="701"/>
    <cellStyle name="Normal 4 5" xfId="702"/>
    <cellStyle name="Normal 4 5 2" xfId="703"/>
    <cellStyle name="Normal 4 6" xfId="704"/>
    <cellStyle name="Normal 4 6 2" xfId="705"/>
    <cellStyle name="Normal 4 7" xfId="706"/>
    <cellStyle name="Normal 4 7 2" xfId="707"/>
    <cellStyle name="Normal 4 8" xfId="708"/>
    <cellStyle name="Normal 4 9" xfId="709"/>
    <cellStyle name="Normal 40" xfId="710"/>
    <cellStyle name="Normal 40 2" xfId="711"/>
    <cellStyle name="Normal 40 2 2" xfId="712"/>
    <cellStyle name="Normal 41" xfId="713"/>
    <cellStyle name="Normal 41 2" xfId="714"/>
    <cellStyle name="Normal 41 2 2" xfId="715"/>
    <cellStyle name="Normal 42" xfId="716"/>
    <cellStyle name="Normal 42 2" xfId="717"/>
    <cellStyle name="Normal 42 2 2" xfId="718"/>
    <cellStyle name="Normal 42 3" xfId="719"/>
    <cellStyle name="Normal 43" xfId="720"/>
    <cellStyle name="Normal 43 2" xfId="721"/>
    <cellStyle name="Normal 43 2 2" xfId="722"/>
    <cellStyle name="Normal 44" xfId="723"/>
    <cellStyle name="Normal 44 2" xfId="724"/>
    <cellStyle name="Normal 45" xfId="725"/>
    <cellStyle name="Normal 46" xfId="726"/>
    <cellStyle name="Normal 47" xfId="727"/>
    <cellStyle name="Normal 48" xfId="728"/>
    <cellStyle name="Normal 49" xfId="729"/>
    <cellStyle name="Normal 5" xfId="730"/>
    <cellStyle name="Normal 5 10" xfId="731"/>
    <cellStyle name="Normal 5 11" xfId="732"/>
    <cellStyle name="Normal 5 12" xfId="733"/>
    <cellStyle name="Normal 5 13" xfId="734"/>
    <cellStyle name="Normal 5 13 2" xfId="735"/>
    <cellStyle name="Normal 5 14" xfId="736"/>
    <cellStyle name="Normal 5 14 2" xfId="737"/>
    <cellStyle name="Normal 5 15" xfId="738"/>
    <cellStyle name="Normal 5 16" xfId="739"/>
    <cellStyle name="Normal 5 17" xfId="740"/>
    <cellStyle name="Normal 5 2" xfId="741"/>
    <cellStyle name="Normal 5 2 2" xfId="742"/>
    <cellStyle name="Normal 5 2 3" xfId="743"/>
    <cellStyle name="Normal 5 2 3 2" xfId="744"/>
    <cellStyle name="Normal 5 2 4" xfId="745"/>
    <cellStyle name="Normal 5 2 4 2" xfId="746"/>
    <cellStyle name="Normal 5 2 5" xfId="747"/>
    <cellStyle name="Normal 5 2 6" xfId="748"/>
    <cellStyle name="Normal 5 2 7" xfId="749"/>
    <cellStyle name="Normal 5 3" xfId="750"/>
    <cellStyle name="Normal 5 3 2" xfId="751"/>
    <cellStyle name="Normal 5 3 3" xfId="752"/>
    <cellStyle name="Normal 5 3 3 2" xfId="753"/>
    <cellStyle name="Normal 5 4" xfId="754"/>
    <cellStyle name="Normal 5 4 2" xfId="755"/>
    <cellStyle name="Normal 5 5" xfId="756"/>
    <cellStyle name="Normal 5 6" xfId="757"/>
    <cellStyle name="Normal 5 7" xfId="758"/>
    <cellStyle name="Normal 5 8" xfId="759"/>
    <cellStyle name="Normal 5 9" xfId="760"/>
    <cellStyle name="Normal 50" xfId="761"/>
    <cellStyle name="Normal 51" xfId="762"/>
    <cellStyle name="Normal 52" xfId="763"/>
    <cellStyle name="Normal 53" xfId="764"/>
    <cellStyle name="Normal 54" xfId="765"/>
    <cellStyle name="Normal 55" xfId="766"/>
    <cellStyle name="Normal 56" xfId="767"/>
    <cellStyle name="Normal 57" xfId="768"/>
    <cellStyle name="Normal 58" xfId="769"/>
    <cellStyle name="Normal 59" xfId="770"/>
    <cellStyle name="Normal 6" xfId="771"/>
    <cellStyle name="Normal 6 10" xfId="772"/>
    <cellStyle name="Normal 6 11" xfId="773"/>
    <cellStyle name="Normal 6 12" xfId="774"/>
    <cellStyle name="Normal 6 13" xfId="775"/>
    <cellStyle name="Normal 6 14" xfId="776"/>
    <cellStyle name="Normal 6 14 2" xfId="777"/>
    <cellStyle name="Normal 6 15" xfId="778"/>
    <cellStyle name="Normal 6 15 2" xfId="779"/>
    <cellStyle name="Normal 6 16" xfId="780"/>
    <cellStyle name="Normal 6 17" xfId="781"/>
    <cellStyle name="Normal 6 18" xfId="782"/>
    <cellStyle name="Normal 6 2" xfId="783"/>
    <cellStyle name="Normal 6 2 2" xfId="784"/>
    <cellStyle name="Normal 6 2 3" xfId="785"/>
    <cellStyle name="Normal 6 2 3 2" xfId="786"/>
    <cellStyle name="Normal 6 3" xfId="787"/>
    <cellStyle name="Normal 6 4" xfId="788"/>
    <cellStyle name="Normal 6 5" xfId="789"/>
    <cellStyle name="Normal 6 6" xfId="790"/>
    <cellStyle name="Normal 6 7" xfId="791"/>
    <cellStyle name="Normal 6 8" xfId="792"/>
    <cellStyle name="Normal 6 9" xfId="793"/>
    <cellStyle name="Normal 60" xfId="794"/>
    <cellStyle name="Normal 61" xfId="795"/>
    <cellStyle name="Normal 62" xfId="796"/>
    <cellStyle name="Normal 63" xfId="797"/>
    <cellStyle name="Normal 64" xfId="798"/>
    <cellStyle name="Normal 65" xfId="799"/>
    <cellStyle name="Normal 66" xfId="800"/>
    <cellStyle name="Normal 67" xfId="801"/>
    <cellStyle name="Normal 68" xfId="802"/>
    <cellStyle name="Normal 69" xfId="803"/>
    <cellStyle name="Normal 7" xfId="804"/>
    <cellStyle name="Normal 7 10" xfId="805"/>
    <cellStyle name="Normal 7 11" xfId="806"/>
    <cellStyle name="Normal 7 12" xfId="807"/>
    <cellStyle name="Normal 7 13" xfId="808"/>
    <cellStyle name="Normal 7 14" xfId="809"/>
    <cellStyle name="Normal 7 15" xfId="810"/>
    <cellStyle name="Normal 7 16" xfId="811"/>
    <cellStyle name="Normal 7 17" xfId="812"/>
    <cellStyle name="Normal 7 17 2" xfId="813"/>
    <cellStyle name="Normal 7 18" xfId="814"/>
    <cellStyle name="Normal 7 18 2" xfId="815"/>
    <cellStyle name="Normal 7 19" xfId="816"/>
    <cellStyle name="Normal 7 2" xfId="817"/>
    <cellStyle name="Normal 7 2 2" xfId="818"/>
    <cellStyle name="Normal 7 2 3" xfId="819"/>
    <cellStyle name="Normal 7 2 4" xfId="820"/>
    <cellStyle name="Normal 7 2 5" xfId="821"/>
    <cellStyle name="Normal 7 3" xfId="822"/>
    <cellStyle name="Normal 7 4" xfId="823"/>
    <cellStyle name="Normal 7 5" xfId="824"/>
    <cellStyle name="Normal 7 6" xfId="825"/>
    <cellStyle name="Normal 7 7" xfId="826"/>
    <cellStyle name="Normal 7 8" xfId="827"/>
    <cellStyle name="Normal 7 9" xfId="828"/>
    <cellStyle name="Normal 70" xfId="829"/>
    <cellStyle name="Normal 71" xfId="830"/>
    <cellStyle name="Normal 72" xfId="831"/>
    <cellStyle name="Normal 73" xfId="832"/>
    <cellStyle name="Normal 74" xfId="833"/>
    <cellStyle name="Normal 75" xfId="834"/>
    <cellStyle name="Normal 76" xfId="835"/>
    <cellStyle name="Normal 77" xfId="836"/>
    <cellStyle name="Normal 78" xfId="837"/>
    <cellStyle name="Normal 79" xfId="838"/>
    <cellStyle name="Normal 8" xfId="839"/>
    <cellStyle name="Normal 8 10" xfId="840"/>
    <cellStyle name="Normal 8 11" xfId="841"/>
    <cellStyle name="Normal 8 12" xfId="842"/>
    <cellStyle name="Normal 8 13" xfId="843"/>
    <cellStyle name="Normal 8 14" xfId="844"/>
    <cellStyle name="Normal 8 15" xfId="845"/>
    <cellStyle name="Normal 8 16" xfId="846"/>
    <cellStyle name="Normal 8 17" xfId="847"/>
    <cellStyle name="Normal 8 17 2" xfId="848"/>
    <cellStyle name="Normal 8 18" xfId="849"/>
    <cellStyle name="Normal 8 2" xfId="850"/>
    <cellStyle name="Normal 8 2 2" xfId="851"/>
    <cellStyle name="Normal 8 2 3" xfId="852"/>
    <cellStyle name="Normal 8 2 4" xfId="853"/>
    <cellStyle name="Normal 8 3" xfId="854"/>
    <cellStyle name="Normal 8 4" xfId="855"/>
    <cellStyle name="Normal 8 5" xfId="856"/>
    <cellStyle name="Normal 8 6" xfId="857"/>
    <cellStyle name="Normal 8 7" xfId="858"/>
    <cellStyle name="Normal 8 8" xfId="859"/>
    <cellStyle name="Normal 8 9" xfId="860"/>
    <cellStyle name="Normal 80" xfId="861"/>
    <cellStyle name="Normal 81" xfId="862"/>
    <cellStyle name="Normal 82" xfId="863"/>
    <cellStyle name="Normal 83" xfId="864"/>
    <cellStyle name="Normal 84" xfId="865"/>
    <cellStyle name="Normal 85" xfId="866"/>
    <cellStyle name="Normal 86" xfId="867"/>
    <cellStyle name="Normal 87" xfId="868"/>
    <cellStyle name="Normal 88" xfId="869"/>
    <cellStyle name="Normal 89" xfId="870"/>
    <cellStyle name="Normal 9" xfId="871"/>
    <cellStyle name="Normal 9 10" xfId="872"/>
    <cellStyle name="Normal 9 11" xfId="873"/>
    <cellStyle name="Normal 9 12" xfId="874"/>
    <cellStyle name="Normal 9 13" xfId="875"/>
    <cellStyle name="Normal 9 14" xfId="876"/>
    <cellStyle name="Normal 9 15" xfId="877"/>
    <cellStyle name="Normal 9 16" xfId="878"/>
    <cellStyle name="Normal 9 17" xfId="879"/>
    <cellStyle name="Normal 9 2" xfId="880"/>
    <cellStyle name="Normal 9 2 2" xfId="881"/>
    <cellStyle name="Normal 9 2 3" xfId="882"/>
    <cellStyle name="Normal 9 2 4" xfId="883"/>
    <cellStyle name="Normal 9 3" xfId="884"/>
    <cellStyle name="Normal 9 4" xfId="885"/>
    <cellStyle name="Normal 9 5" xfId="886"/>
    <cellStyle name="Normal 9 6" xfId="887"/>
    <cellStyle name="Normal 9 7" xfId="888"/>
    <cellStyle name="Normal 9 8" xfId="889"/>
    <cellStyle name="Normal 9 9" xfId="890"/>
    <cellStyle name="Normal 90" xfId="891"/>
    <cellStyle name="Normal 91" xfId="892"/>
    <cellStyle name="Normal 92" xfId="893"/>
    <cellStyle name="Normal 93" xfId="894"/>
    <cellStyle name="Normal 94" xfId="895"/>
    <cellStyle name="Normal 95" xfId="896"/>
    <cellStyle name="Normal 96" xfId="897"/>
    <cellStyle name="Normal 97" xfId="898"/>
    <cellStyle name="Note 2" xfId="899"/>
    <cellStyle name="Note 2 2" xfId="900"/>
    <cellStyle name="Note 2 2 2" xfId="901"/>
    <cellStyle name="Note 2 2 3" xfId="902"/>
    <cellStyle name="Note 2 3" xfId="903"/>
    <cellStyle name="Note 2 3 2" xfId="904"/>
    <cellStyle name="Note 2 4" xfId="905"/>
    <cellStyle name="Note 2 5" xfId="906"/>
    <cellStyle name="Note 2 6" xfId="907"/>
    <cellStyle name="Note 2 7" xfId="908"/>
    <cellStyle name="Note 3" xfId="909"/>
    <cellStyle name="Output 2" xfId="910"/>
    <cellStyle name="Output 2 2" xfId="911"/>
    <cellStyle name="Output 2 3" xfId="912"/>
    <cellStyle name="Output 3" xfId="913"/>
    <cellStyle name="Percent [2]" xfId="914"/>
    <cellStyle name="Percent 10" xfId="915"/>
    <cellStyle name="Percent 10 2" xfId="916"/>
    <cellStyle name="Percent 11" xfId="917"/>
    <cellStyle name="Percent 11 2" xfId="918"/>
    <cellStyle name="Percent 12" xfId="919"/>
    <cellStyle name="Percent 12 2" xfId="920"/>
    <cellStyle name="Percent 13" xfId="921"/>
    <cellStyle name="Percent 13 2" xfId="922"/>
    <cellStyle name="Percent 14" xfId="923"/>
    <cellStyle name="Percent 14 2" xfId="924"/>
    <cellStyle name="Percent 15" xfId="925"/>
    <cellStyle name="Percent 15 2" xfId="926"/>
    <cellStyle name="Percent 16" xfId="927"/>
    <cellStyle name="Percent 16 2" xfId="928"/>
    <cellStyle name="Percent 17" xfId="929"/>
    <cellStyle name="Percent 17 2" xfId="930"/>
    <cellStyle name="Percent 18" xfId="931"/>
    <cellStyle name="Percent 18 2" xfId="932"/>
    <cellStyle name="Percent 19" xfId="933"/>
    <cellStyle name="Percent 19 2" xfId="934"/>
    <cellStyle name="Percent 2" xfId="935"/>
    <cellStyle name="Percent 2 10" xfId="936"/>
    <cellStyle name="Percent 2 10 2" xfId="937"/>
    <cellStyle name="Percent 2 11" xfId="938"/>
    <cellStyle name="Percent 2 12" xfId="939"/>
    <cellStyle name="Percent 2 13" xfId="940"/>
    <cellStyle name="Percent 2 2" xfId="941"/>
    <cellStyle name="Percent 2 2 2" xfId="942"/>
    <cellStyle name="Percent 2 2 2 2" xfId="943"/>
    <cellStyle name="Percent 2 2 3" xfId="944"/>
    <cellStyle name="Percent 2 2 3 2" xfId="945"/>
    <cellStyle name="Percent 2 3" xfId="946"/>
    <cellStyle name="Percent 2 3 2" xfId="947"/>
    <cellStyle name="Percent 2 4" xfId="948"/>
    <cellStyle name="Percent 2 4 2" xfId="949"/>
    <cellStyle name="Percent 2 5" xfId="950"/>
    <cellStyle name="Percent 2 5 2" xfId="951"/>
    <cellStyle name="Percent 2 6" xfId="952"/>
    <cellStyle name="Percent 2 6 2" xfId="953"/>
    <cellStyle name="Percent 2 7" xfId="954"/>
    <cellStyle name="Percent 2 7 2" xfId="955"/>
    <cellStyle name="Percent 2 8" xfId="956"/>
    <cellStyle name="Percent 2 9" xfId="957"/>
    <cellStyle name="Percent 2 9 2" xfId="958"/>
    <cellStyle name="Percent 20" xfId="959"/>
    <cellStyle name="Percent 20 2" xfId="960"/>
    <cellStyle name="Percent 21" xfId="961"/>
    <cellStyle name="Percent 22" xfId="962"/>
    <cellStyle name="Percent 23" xfId="963"/>
    <cellStyle name="Percent 24" xfId="964"/>
    <cellStyle name="Percent 25" xfId="965"/>
    <cellStyle name="Percent 26" xfId="966"/>
    <cellStyle name="Percent 27" xfId="967"/>
    <cellStyle name="Percent 28" xfId="968"/>
    <cellStyle name="Percent 3" xfId="969"/>
    <cellStyle name="Percent 3 10" xfId="970"/>
    <cellStyle name="Percent 3 2" xfId="971"/>
    <cellStyle name="Percent 3 2 2" xfId="972"/>
    <cellStyle name="Percent 3 2 2 2" xfId="973"/>
    <cellStyle name="Percent 3 2 3" xfId="974"/>
    <cellStyle name="Percent 3 2 3 2" xfId="975"/>
    <cellStyle name="Percent 3 2 4" xfId="976"/>
    <cellStyle name="Percent 3 2 5" xfId="977"/>
    <cellStyle name="Percent 3 2 6" xfId="978"/>
    <cellStyle name="Percent 3 3" xfId="979"/>
    <cellStyle name="Percent 3 3 2" xfId="980"/>
    <cellStyle name="Percent 3 3 2 2" xfId="981"/>
    <cellStyle name="Percent 3 4" xfId="982"/>
    <cellStyle name="Percent 3 4 2" xfId="983"/>
    <cellStyle name="Percent 3 5" xfId="984"/>
    <cellStyle name="Percent 3 5 2" xfId="985"/>
    <cellStyle name="Percent 3 6" xfId="986"/>
    <cellStyle name="Percent 3 6 2" xfId="987"/>
    <cellStyle name="Percent 3 7" xfId="988"/>
    <cellStyle name="Percent 3 8" xfId="989"/>
    <cellStyle name="Percent 3 9" xfId="990"/>
    <cellStyle name="Percent 4" xfId="991"/>
    <cellStyle name="Percent 4 2" xfId="992"/>
    <cellStyle name="Percent 4 2 2" xfId="993"/>
    <cellStyle name="Percent 4 2 3" xfId="994"/>
    <cellStyle name="Percent 4 3" xfId="995"/>
    <cellStyle name="Percent 4 3 2" xfId="996"/>
    <cellStyle name="Percent 4 3 2 2" xfId="997"/>
    <cellStyle name="Percent 4 3 3" xfId="998"/>
    <cellStyle name="Percent 4 4" xfId="999"/>
    <cellStyle name="Percent 4 5" xfId="1000"/>
    <cellStyle name="Percent 4 6" xfId="1001"/>
    <cellStyle name="Percent 4 7" xfId="1002"/>
    <cellStyle name="Percent 5" xfId="1003"/>
    <cellStyle name="Percent 5 2" xfId="1004"/>
    <cellStyle name="Percent 5 2 2" xfId="1005"/>
    <cellStyle name="Percent 5 2 3" xfId="1006"/>
    <cellStyle name="Percent 5 3" xfId="1007"/>
    <cellStyle name="Percent 5 4" xfId="1008"/>
    <cellStyle name="Percent 6" xfId="4"/>
    <cellStyle name="Percent 6 2" xfId="1009"/>
    <cellStyle name="Percent 6 3" xfId="1010"/>
    <cellStyle name="Percent 7" xfId="1011"/>
    <cellStyle name="Percent 7 2" xfId="1012"/>
    <cellStyle name="Percent 7 2 2" xfId="1013"/>
    <cellStyle name="Percent 7 3" xfId="1014"/>
    <cellStyle name="Percent 7 3 2" xfId="1015"/>
    <cellStyle name="Percent 7 4" xfId="1016"/>
    <cellStyle name="Percent 8" xfId="1017"/>
    <cellStyle name="Percent 8 2" xfId="1018"/>
    <cellStyle name="Percent 9" xfId="1019"/>
    <cellStyle name="Percent 9 2" xfId="1020"/>
    <cellStyle name="Percent 9 3" xfId="1021"/>
    <cellStyle name="PSChar" xfId="1022"/>
    <cellStyle name="PSSpacer" xfId="1023"/>
    <cellStyle name="Title 2" xfId="1024"/>
    <cellStyle name="Title 2 2" xfId="1025"/>
    <cellStyle name="Title 2 3" xfId="1026"/>
    <cellStyle name="Title 3" xfId="1027"/>
    <cellStyle name="Total 2" xfId="1028"/>
    <cellStyle name="Total 2 2" xfId="1029"/>
    <cellStyle name="Total 2 3" xfId="1030"/>
    <cellStyle name="Total 2 4" xfId="1031"/>
    <cellStyle name="Total 3" xfId="1032"/>
    <cellStyle name="Total 3 2" xfId="1033"/>
    <cellStyle name="Total 4" xfId="1034"/>
    <cellStyle name="Total 5" xfId="1035"/>
    <cellStyle name="Warning Text 2" xfId="1036"/>
    <cellStyle name="Warning Text 2 2" xfId="1037"/>
    <cellStyle name="Warning Text 2 3" xfId="1038"/>
    <cellStyle name="Warning Text 3" xfId="1039"/>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Kingston%20Hydro/Kingston%20Hydro%202019%20Yr4%20CustomIR%20EB-2018-0047/Application/2016%20FINAL%20RATES%20_Rate%20Maker%20Model/Kingston_2016_RateMkr%20_Settlement_YR5%20Update%20C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8%20_RPP%20and%20Class%20A%20kwh-kw%20_2019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CapitalAmortization"/>
      <sheetName val="B3.ContGrossCapital"/>
      <sheetName val="B4.ContCapitalAmort"/>
      <sheetName val="B5.NetCapital"/>
      <sheetName val="B6.OMA"/>
      <sheetName val="C1.LossFactors"/>
      <sheetName val="C2.LoadForecast"/>
      <sheetName val="C2 -B. WMP and TDA Forecast"/>
      <sheetName val="C2. -C. SETTLMENT LF Tables"/>
      <sheetName val="C3.DistRevenue"/>
      <sheetName val="C3-1.DistRev at 2015 Rates"/>
      <sheetName val="C4.CommodityPrice"/>
      <sheetName val="C5.PassthruRates"/>
      <sheetName val="C6.LowVoltage"/>
      <sheetName val="C6.1 Low Voltage Worksheet"/>
      <sheetName val="C7.ServiceRevenues"/>
      <sheetName val="C8.RevenueOffsets"/>
      <sheetName val="D1.RateBase"/>
      <sheetName val="D2.Debt"/>
      <sheetName val="D3.CapitalStructure"/>
      <sheetName val="E1.BridgeYrPL"/>
      <sheetName val="E2.TestYrPL"/>
      <sheetName val="E3.CapitalInfo"/>
      <sheetName val="E4.PILsResults"/>
      <sheetName val="F1.RevRequirement"/>
      <sheetName val="F1.1 Rev Req"/>
      <sheetName val="F2.CostAllocation"/>
      <sheetName val="F3.RevenueAllocation"/>
      <sheetName val="F4.RateDesign"/>
      <sheetName val="F5.FixedVarRevenue"/>
      <sheetName val="H1.RatesCheck"/>
      <sheetName val="H2.FinalRates"/>
      <sheetName val="SGH5. Distribution Bill Impacts"/>
      <sheetName val="H3.FinalRateRiders"/>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 val="Accounts add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2">
          <cell r="O62">
            <v>280799.39491494728</v>
          </cell>
        </row>
        <row r="86">
          <cell r="O86">
            <v>151321660.38356465</v>
          </cell>
        </row>
      </sheetData>
      <sheetData sheetId="14">
        <row r="8">
          <cell r="N8">
            <v>4516196.2324179234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R 2.1.5 2018"/>
      <sheetName val="Sheet2"/>
      <sheetName val="Transition B-A Customer 1"/>
      <sheetName val="Sheet1"/>
      <sheetName val="GA Modifier stuff"/>
      <sheetName val="IESO GA Modifier"/>
      <sheetName val="GS &gt; 50 Data"/>
    </sheetNames>
    <sheetDataSet>
      <sheetData sheetId="0">
        <row r="28">
          <cell r="J28">
            <v>1.8503480506892184E-2</v>
          </cell>
        </row>
        <row r="39">
          <cell r="F39">
            <v>9.9942469107422618E-2</v>
          </cell>
        </row>
      </sheetData>
      <sheetData sheetId="1">
        <row r="54">
          <cell r="H54">
            <v>0.11436692923401896</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86"/>
  <sheetViews>
    <sheetView tabSelected="1" zoomScale="65" zoomScaleNormal="65" workbookViewId="0">
      <selection activeCell="A2" sqref="A2:F3"/>
    </sheetView>
  </sheetViews>
  <sheetFormatPr defaultRowHeight="15.35" outlineLevelRow="1"/>
  <cols>
    <col min="1" max="1" width="9.33203125" customWidth="1"/>
    <col min="2" max="2" width="30.6640625" customWidth="1"/>
    <col min="3" max="3" width="9.21875" customWidth="1"/>
    <col min="4" max="5" width="8.44140625" customWidth="1"/>
    <col min="6" max="7" width="12.88671875" customWidth="1"/>
    <col min="8" max="8" width="14.33203125" bestFit="1" customWidth="1"/>
    <col min="9" max="9" width="15.109375" bestFit="1" customWidth="1"/>
    <col min="10" max="10" width="14.109375" bestFit="1" customWidth="1"/>
    <col min="11" max="11" width="14.44140625" bestFit="1" customWidth="1"/>
    <col min="12" max="12" width="12.88671875" customWidth="1"/>
    <col min="13" max="13" width="13.77734375" bestFit="1" customWidth="1"/>
    <col min="14" max="14" width="9.6640625" bestFit="1" customWidth="1"/>
    <col min="15" max="15" width="14.21875" customWidth="1"/>
    <col min="16" max="16" width="12.44140625" bestFit="1" customWidth="1"/>
    <col min="17" max="17" width="12" bestFit="1" customWidth="1"/>
  </cols>
  <sheetData>
    <row r="1" spans="1:19">
      <c r="A1" s="1"/>
      <c r="B1" s="2"/>
      <c r="C1" s="1"/>
      <c r="D1" s="1"/>
      <c r="E1" s="1"/>
      <c r="F1" s="1"/>
      <c r="G1" s="1"/>
      <c r="H1" s="1"/>
      <c r="I1" s="1"/>
      <c r="J1" s="1"/>
      <c r="K1" s="1"/>
      <c r="L1" s="1"/>
      <c r="M1" s="3" t="s">
        <v>0</v>
      </c>
      <c r="N1" s="4" t="str">
        <f>'[6]App.2-S_Stranded Meters'!H1</f>
        <v>EB-2019-0048</v>
      </c>
      <c r="O1" s="5"/>
      <c r="P1" s="1"/>
      <c r="Q1" s="1"/>
      <c r="R1" s="1"/>
      <c r="S1" s="1"/>
    </row>
    <row r="2" spans="1:19">
      <c r="A2" s="141" t="s">
        <v>1</v>
      </c>
      <c r="B2" s="141"/>
      <c r="C2" s="141"/>
      <c r="D2" s="141"/>
      <c r="E2" s="141"/>
      <c r="F2" s="141"/>
      <c r="G2" s="1"/>
      <c r="H2" s="1"/>
      <c r="I2" s="1"/>
      <c r="J2" s="1"/>
      <c r="K2" s="1"/>
      <c r="L2" s="1"/>
      <c r="M2" s="3" t="s">
        <v>2</v>
      </c>
      <c r="N2" s="6"/>
      <c r="O2" s="7"/>
      <c r="P2" s="1"/>
      <c r="Q2" s="1"/>
      <c r="R2" s="1"/>
      <c r="S2" s="1"/>
    </row>
    <row r="3" spans="1:19" ht="31.35" customHeight="1">
      <c r="A3" s="141"/>
      <c r="B3" s="141"/>
      <c r="C3" s="141"/>
      <c r="D3" s="141"/>
      <c r="E3" s="141"/>
      <c r="F3" s="141"/>
      <c r="G3" s="1"/>
      <c r="H3" s="1"/>
      <c r="I3" s="1"/>
      <c r="J3" s="1"/>
      <c r="K3" s="1"/>
      <c r="L3" s="1"/>
      <c r="M3" s="3" t="s">
        <v>3</v>
      </c>
      <c r="N3" s="6"/>
      <c r="O3" s="7"/>
      <c r="P3" s="1"/>
      <c r="Q3" s="1"/>
      <c r="R3" s="1"/>
      <c r="S3" s="1"/>
    </row>
    <row r="4" spans="1:19">
      <c r="A4" s="1"/>
      <c r="B4" s="8"/>
      <c r="C4" s="1"/>
      <c r="D4" s="1"/>
      <c r="E4" s="1"/>
      <c r="F4" s="1"/>
      <c r="G4" s="1"/>
      <c r="H4" s="1"/>
      <c r="I4" s="1"/>
      <c r="J4" s="1"/>
      <c r="K4" s="1"/>
      <c r="L4" s="1"/>
      <c r="M4" s="3" t="s">
        <v>4</v>
      </c>
      <c r="N4" s="6"/>
      <c r="O4" s="7"/>
      <c r="P4" s="1"/>
      <c r="Q4" s="1"/>
      <c r="R4" s="1"/>
      <c r="S4" s="1"/>
    </row>
    <row r="5" spans="1:19">
      <c r="A5" s="1"/>
      <c r="B5" s="8"/>
      <c r="C5" s="1"/>
      <c r="D5" s="1"/>
      <c r="E5" s="1"/>
      <c r="F5" s="1"/>
      <c r="G5" s="1"/>
      <c r="H5" s="1"/>
      <c r="I5" s="1"/>
      <c r="J5" s="1"/>
      <c r="K5" s="1"/>
      <c r="L5" s="1"/>
      <c r="M5" s="3" t="s">
        <v>5</v>
      </c>
      <c r="N5" s="9"/>
      <c r="O5" s="5"/>
      <c r="P5" s="1"/>
      <c r="Q5" s="1"/>
      <c r="R5" s="1"/>
      <c r="S5" s="1"/>
    </row>
    <row r="6" spans="1:19">
      <c r="A6" s="1"/>
      <c r="B6" s="8"/>
      <c r="C6" s="1"/>
      <c r="D6" s="1"/>
      <c r="E6" s="1"/>
      <c r="F6" s="1"/>
      <c r="G6" s="1"/>
      <c r="H6" s="1"/>
      <c r="I6" s="1"/>
      <c r="J6" s="1"/>
      <c r="K6" s="1"/>
      <c r="L6" s="1"/>
      <c r="M6" s="3"/>
      <c r="N6" s="4"/>
      <c r="O6" s="10"/>
      <c r="P6" s="1"/>
      <c r="Q6" s="1"/>
      <c r="R6" s="1"/>
      <c r="S6" s="1"/>
    </row>
    <row r="7" spans="1:19">
      <c r="A7" s="1"/>
      <c r="B7" s="8"/>
      <c r="C7" s="1"/>
      <c r="D7" s="1"/>
      <c r="E7" s="1"/>
      <c r="F7" s="1"/>
      <c r="G7" s="1"/>
      <c r="H7" s="1"/>
      <c r="I7" s="1"/>
      <c r="J7" s="1"/>
      <c r="K7" s="1"/>
      <c r="L7" s="1"/>
      <c r="M7" s="3" t="s">
        <v>6</v>
      </c>
      <c r="N7" s="9"/>
      <c r="O7" s="5"/>
      <c r="P7" s="1"/>
      <c r="Q7" s="1"/>
      <c r="R7" s="1"/>
      <c r="S7" s="1"/>
    </row>
    <row r="8" spans="1:19">
      <c r="A8" s="1"/>
      <c r="B8" s="8"/>
      <c r="C8" s="1"/>
      <c r="D8" s="1"/>
      <c r="E8" s="1"/>
      <c r="F8" s="1"/>
      <c r="G8" s="1"/>
      <c r="H8" s="1"/>
      <c r="I8" s="1"/>
      <c r="J8" s="1"/>
      <c r="K8" s="1"/>
      <c r="L8" s="1"/>
      <c r="M8" s="11"/>
      <c r="N8" s="1"/>
      <c r="O8" s="11"/>
      <c r="P8" s="1"/>
      <c r="Q8" s="1"/>
      <c r="R8" s="1"/>
      <c r="S8" s="1"/>
    </row>
    <row r="9" spans="1:19" ht="18">
      <c r="A9" s="1"/>
      <c r="B9" s="142" t="s">
        <v>7</v>
      </c>
      <c r="C9" s="142"/>
      <c r="D9" s="142"/>
      <c r="E9" s="142"/>
      <c r="F9" s="142"/>
      <c r="G9" s="142"/>
      <c r="H9" s="142"/>
      <c r="I9" s="142"/>
      <c r="J9" s="142"/>
      <c r="K9" s="142"/>
      <c r="L9" s="142"/>
      <c r="M9" s="142"/>
      <c r="N9" s="142"/>
      <c r="O9" s="142"/>
      <c r="P9" s="142"/>
      <c r="Q9" s="142"/>
      <c r="R9" s="142"/>
      <c r="S9" s="142"/>
    </row>
    <row r="10" spans="1:19" ht="18">
      <c r="B10" s="142" t="s">
        <v>8</v>
      </c>
      <c r="C10" s="142"/>
      <c r="D10" s="142"/>
      <c r="E10" s="142"/>
      <c r="F10" s="142"/>
      <c r="G10" s="142"/>
      <c r="H10" s="142"/>
      <c r="I10" s="142"/>
      <c r="J10" s="142"/>
      <c r="K10" s="142"/>
      <c r="L10" s="142"/>
      <c r="M10" s="142"/>
      <c r="N10" s="142"/>
      <c r="O10" s="142"/>
      <c r="P10" s="12"/>
      <c r="Q10" s="12"/>
      <c r="R10" s="12"/>
      <c r="S10" s="12"/>
    </row>
    <row r="11" spans="1:19" ht="18">
      <c r="A11" s="1"/>
      <c r="B11" s="13"/>
      <c r="C11" s="13"/>
      <c r="D11" s="13"/>
      <c r="E11" s="13"/>
      <c r="F11" s="13"/>
      <c r="G11" s="13"/>
      <c r="H11" s="13"/>
      <c r="I11" s="13"/>
      <c r="J11" s="13"/>
      <c r="K11" s="13"/>
      <c r="L11" s="13"/>
      <c r="M11" s="13"/>
      <c r="N11" s="13"/>
      <c r="O11" s="13"/>
      <c r="P11" s="13"/>
      <c r="Q11" s="13"/>
      <c r="R11" s="13"/>
      <c r="S11" s="13"/>
    </row>
    <row r="12" spans="1:19" ht="18.7" thickBot="1">
      <c r="A12" s="1"/>
      <c r="B12" s="13"/>
      <c r="C12" s="13"/>
      <c r="D12" s="13"/>
      <c r="E12" s="13"/>
      <c r="F12" s="13"/>
      <c r="G12" s="13"/>
      <c r="H12" s="13"/>
      <c r="I12" s="13"/>
      <c r="J12" s="13"/>
      <c r="K12" s="13"/>
      <c r="L12" s="13"/>
      <c r="M12" s="13"/>
      <c r="N12" s="13"/>
      <c r="O12" s="13"/>
      <c r="P12" s="13"/>
      <c r="Q12" s="13"/>
      <c r="R12" s="13"/>
      <c r="S12" s="13"/>
    </row>
    <row r="13" spans="1:19" ht="16.7" thickBot="1">
      <c r="A13" s="14" t="s">
        <v>9</v>
      </c>
      <c r="B13" s="15" t="s">
        <v>10</v>
      </c>
      <c r="C13" s="1"/>
      <c r="D13" s="143" t="s">
        <v>71</v>
      </c>
      <c r="E13" s="144"/>
      <c r="F13" s="144"/>
      <c r="G13" s="144"/>
      <c r="H13" s="144"/>
      <c r="I13" s="144"/>
      <c r="J13" s="144"/>
      <c r="K13" s="144"/>
      <c r="L13" s="144"/>
      <c r="M13" s="144"/>
      <c r="N13" s="144"/>
      <c r="O13" s="145"/>
      <c r="P13" s="1"/>
      <c r="Q13" s="1"/>
      <c r="R13" s="1"/>
      <c r="S13" s="1"/>
    </row>
    <row r="14" spans="1:19" ht="16" thickBot="1">
      <c r="A14" s="1"/>
      <c r="B14" s="16"/>
      <c r="C14" s="1"/>
      <c r="D14" s="1"/>
      <c r="E14" s="1"/>
      <c r="F14" s="1"/>
      <c r="G14" s="1"/>
      <c r="H14" s="1"/>
      <c r="I14" s="1"/>
      <c r="J14" s="1"/>
      <c r="K14" s="1"/>
      <c r="L14" s="1"/>
      <c r="M14" s="1"/>
      <c r="N14" s="1"/>
      <c r="O14" s="1"/>
      <c r="P14" s="1"/>
      <c r="Q14" s="1"/>
      <c r="R14" s="1"/>
      <c r="S14" s="1"/>
    </row>
    <row r="15" spans="1:19" ht="16" thickBot="1">
      <c r="A15" s="1"/>
      <c r="B15" s="16"/>
      <c r="C15" s="1"/>
      <c r="D15" s="1"/>
      <c r="E15" s="1"/>
      <c r="F15" s="1"/>
      <c r="G15" s="1"/>
      <c r="H15" s="1"/>
      <c r="I15" s="146" t="s">
        <v>11</v>
      </c>
      <c r="J15" s="147"/>
      <c r="K15" s="147"/>
      <c r="L15" s="148" t="s">
        <v>12</v>
      </c>
      <c r="M15" s="146" t="s">
        <v>13</v>
      </c>
      <c r="N15" s="150"/>
      <c r="O15" s="1"/>
      <c r="P15" s="1"/>
      <c r="Q15" s="1"/>
      <c r="R15" s="1"/>
      <c r="S15" s="1"/>
    </row>
    <row r="16" spans="1:19" ht="16" thickBot="1">
      <c r="A16" s="17"/>
      <c r="B16" s="18" t="s">
        <v>7</v>
      </c>
      <c r="C16" s="19" t="s">
        <v>14</v>
      </c>
      <c r="D16" s="151"/>
      <c r="E16" s="151"/>
      <c r="F16" s="17"/>
      <c r="G16" s="17"/>
      <c r="H16" s="17"/>
      <c r="I16" s="20" t="s">
        <v>15</v>
      </c>
      <c r="J16" s="20" t="s">
        <v>16</v>
      </c>
      <c r="K16" s="21" t="s">
        <v>17</v>
      </c>
      <c r="L16" s="149"/>
      <c r="M16" s="22" t="s">
        <v>11</v>
      </c>
      <c r="N16" s="23" t="s">
        <v>12</v>
      </c>
      <c r="O16" s="17"/>
      <c r="P16" s="17"/>
      <c r="Q16" s="17"/>
      <c r="R16" s="17"/>
      <c r="S16" s="17"/>
    </row>
    <row r="17" spans="1:19" ht="28" customHeight="1">
      <c r="A17" s="24"/>
      <c r="B17" s="25" t="s">
        <v>18</v>
      </c>
      <c r="C17" s="26"/>
      <c r="D17" s="153" t="s">
        <v>74</v>
      </c>
      <c r="E17" s="154"/>
      <c r="F17" s="27" t="s">
        <v>19</v>
      </c>
      <c r="G17" s="28" t="s">
        <v>20</v>
      </c>
      <c r="H17" s="24"/>
      <c r="I17" s="155"/>
      <c r="J17" s="156"/>
      <c r="K17" s="157"/>
      <c r="L17" s="20"/>
      <c r="M17" s="29" t="s">
        <v>21</v>
      </c>
      <c r="N17" s="29" t="s">
        <v>21</v>
      </c>
      <c r="O17" s="24"/>
      <c r="P17" s="24"/>
      <c r="Q17" s="24"/>
      <c r="R17" s="24"/>
      <c r="S17" s="24"/>
    </row>
    <row r="18" spans="1:19">
      <c r="A18" s="24"/>
      <c r="B18" s="30" t="s">
        <v>22</v>
      </c>
      <c r="C18" s="30"/>
      <c r="D18" s="158">
        <v>191522219.34715199</v>
      </c>
      <c r="E18" s="158"/>
      <c r="F18" s="31">
        <v>0</v>
      </c>
      <c r="G18" s="32">
        <f>+D18-F18</f>
        <v>191522219.34715199</v>
      </c>
      <c r="H18" s="24"/>
      <c r="I18" s="135">
        <v>0</v>
      </c>
      <c r="J18" s="133">
        <v>3543827.6523267562</v>
      </c>
      <c r="K18" s="34">
        <f>SUM(I18:J18)</f>
        <v>3543827.6523267562</v>
      </c>
      <c r="L18" s="35">
        <f t="shared" ref="L18:L26" si="0">G18-(I18+J18)</f>
        <v>187978391.69482523</v>
      </c>
      <c r="M18" s="36">
        <f t="shared" ref="M18:M23" si="1">+K18/D18</f>
        <v>1.8503480506892184E-2</v>
      </c>
      <c r="N18" s="36">
        <f t="shared" ref="N18:N23" si="2">+L18/D18</f>
        <v>0.98149651949310779</v>
      </c>
      <c r="O18" s="37"/>
      <c r="P18" s="134"/>
      <c r="Q18" s="24"/>
      <c r="R18" s="24"/>
      <c r="S18" s="24"/>
    </row>
    <row r="19" spans="1:19">
      <c r="A19" s="24"/>
      <c r="B19" s="30" t="s">
        <v>23</v>
      </c>
      <c r="C19" s="30"/>
      <c r="D19" s="158">
        <v>78969212.132375196</v>
      </c>
      <c r="E19" s="158"/>
      <c r="F19" s="31">
        <v>0</v>
      </c>
      <c r="G19" s="32">
        <f t="shared" ref="G19:G27" si="3">+D19-F19</f>
        <v>78969212.132375196</v>
      </c>
      <c r="H19" s="24"/>
      <c r="I19" s="133">
        <v>0</v>
      </c>
      <c r="J19" s="133">
        <v>11816177.289080963</v>
      </c>
      <c r="K19" s="34">
        <f t="shared" ref="K19:K23" si="4">SUM(I19:J19)</f>
        <v>11816177.289080963</v>
      </c>
      <c r="L19" s="35">
        <f t="shared" si="0"/>
        <v>67153034.843294233</v>
      </c>
      <c r="M19" s="36">
        <f t="shared" si="1"/>
        <v>0.14963017826838185</v>
      </c>
      <c r="N19" s="36">
        <f t="shared" si="2"/>
        <v>0.85036982173161813</v>
      </c>
      <c r="O19" s="24"/>
      <c r="P19" s="134"/>
      <c r="Q19" s="24"/>
      <c r="R19" s="24"/>
      <c r="S19" s="24"/>
    </row>
    <row r="20" spans="1:19">
      <c r="A20" s="24"/>
      <c r="B20" s="30" t="s">
        <v>72</v>
      </c>
      <c r="C20" s="30"/>
      <c r="D20" s="158">
        <v>284341701.19325107</v>
      </c>
      <c r="E20" s="158"/>
      <c r="F20" s="31">
        <v>32519287.218649112</v>
      </c>
      <c r="G20" s="32">
        <f t="shared" si="3"/>
        <v>251822413.97460195</v>
      </c>
      <c r="H20" s="24"/>
      <c r="I20" s="133">
        <v>212442499.86770618</v>
      </c>
      <c r="J20" s="133">
        <v>18154923.049806472</v>
      </c>
      <c r="K20" s="34">
        <f t="shared" si="4"/>
        <v>230597422.91751266</v>
      </c>
      <c r="L20" s="35">
        <f t="shared" si="0"/>
        <v>21224991.057089299</v>
      </c>
      <c r="M20" s="36">
        <f t="shared" si="1"/>
        <v>0.81098699891644999</v>
      </c>
      <c r="N20" s="36">
        <f t="shared" si="2"/>
        <v>7.4646071849531023E-2</v>
      </c>
      <c r="O20" s="37"/>
      <c r="P20" s="134"/>
      <c r="Q20" s="24"/>
      <c r="R20" s="24"/>
      <c r="S20" s="24"/>
    </row>
    <row r="21" spans="1:19">
      <c r="A21" s="24"/>
      <c r="B21" s="30" t="s">
        <v>73</v>
      </c>
      <c r="C21" s="30"/>
      <c r="D21" s="158">
        <v>152451415.55258799</v>
      </c>
      <c r="E21" s="158"/>
      <c r="F21" s="31">
        <f>D21</f>
        <v>152451415.55258799</v>
      </c>
      <c r="G21" s="32">
        <f t="shared" si="3"/>
        <v>0</v>
      </c>
      <c r="H21" s="24"/>
      <c r="I21" s="133">
        <v>0</v>
      </c>
      <c r="J21" s="33">
        <v>0</v>
      </c>
      <c r="K21" s="34">
        <f t="shared" si="4"/>
        <v>0</v>
      </c>
      <c r="L21" s="35">
        <v>0</v>
      </c>
      <c r="M21" s="36">
        <v>1</v>
      </c>
      <c r="N21" s="36">
        <f t="shared" si="2"/>
        <v>0</v>
      </c>
      <c r="O21" s="37"/>
      <c r="P21" s="134"/>
      <c r="Q21" s="24"/>
      <c r="R21" s="24"/>
      <c r="S21" s="24"/>
    </row>
    <row r="22" spans="1:19">
      <c r="A22" s="24"/>
      <c r="B22" s="30" t="s">
        <v>24</v>
      </c>
      <c r="C22" s="30"/>
      <c r="D22" s="158">
        <v>1143743.03429804</v>
      </c>
      <c r="E22" s="158"/>
      <c r="F22" s="31">
        <v>0</v>
      </c>
      <c r="G22" s="32">
        <f t="shared" si="3"/>
        <v>1143743.03429804</v>
      </c>
      <c r="H22" s="24"/>
      <c r="I22" s="133">
        <v>0</v>
      </c>
      <c r="J22" s="33">
        <v>1143743.03429804</v>
      </c>
      <c r="K22" s="34">
        <f t="shared" si="4"/>
        <v>1143743.03429804</v>
      </c>
      <c r="L22" s="35">
        <f t="shared" si="0"/>
        <v>0</v>
      </c>
      <c r="M22" s="36">
        <f t="shared" si="1"/>
        <v>1</v>
      </c>
      <c r="N22" s="36">
        <f t="shared" si="2"/>
        <v>0</v>
      </c>
      <c r="O22" s="37"/>
      <c r="P22" s="134"/>
      <c r="Q22" s="24"/>
      <c r="R22" s="24"/>
      <c r="S22" s="24"/>
    </row>
    <row r="23" spans="1:19">
      <c r="A23" s="24"/>
      <c r="B23" s="30" t="s">
        <v>25</v>
      </c>
      <c r="C23" s="30"/>
      <c r="D23" s="158">
        <v>1904476.3875408501</v>
      </c>
      <c r="E23" s="158"/>
      <c r="F23" s="31">
        <v>0</v>
      </c>
      <c r="G23" s="32">
        <f t="shared" si="3"/>
        <v>1904476.3875408501</v>
      </c>
      <c r="H23" s="24"/>
      <c r="I23" s="133">
        <v>1904476.3875408501</v>
      </c>
      <c r="J23" s="33">
        <v>0</v>
      </c>
      <c r="K23" s="34">
        <f t="shared" si="4"/>
        <v>1904476.3875408501</v>
      </c>
      <c r="L23" s="35">
        <f t="shared" si="0"/>
        <v>0</v>
      </c>
      <c r="M23" s="36">
        <f t="shared" si="1"/>
        <v>1</v>
      </c>
      <c r="N23" s="36">
        <f t="shared" si="2"/>
        <v>0</v>
      </c>
      <c r="O23" s="37"/>
      <c r="P23" s="134"/>
      <c r="Q23" s="24"/>
      <c r="R23" s="24"/>
      <c r="S23" s="24"/>
    </row>
    <row r="24" spans="1:19">
      <c r="A24" s="24"/>
      <c r="B24" s="30" t="s">
        <v>75</v>
      </c>
      <c r="C24" s="30"/>
      <c r="D24" s="158"/>
      <c r="E24" s="158"/>
      <c r="F24" s="31"/>
      <c r="G24" s="32">
        <f t="shared" si="3"/>
        <v>0</v>
      </c>
      <c r="H24" s="24"/>
      <c r="I24" s="33"/>
      <c r="J24" s="33"/>
      <c r="K24" s="34"/>
      <c r="L24" s="35">
        <f t="shared" si="0"/>
        <v>0</v>
      </c>
      <c r="M24" s="36"/>
      <c r="N24" s="36"/>
      <c r="O24" s="37"/>
      <c r="P24" s="24"/>
      <c r="Q24" s="24"/>
      <c r="R24" s="24"/>
      <c r="S24" s="24"/>
    </row>
    <row r="25" spans="1:19">
      <c r="A25" s="24"/>
      <c r="B25" s="30"/>
      <c r="C25" s="30"/>
      <c r="D25" s="158"/>
      <c r="E25" s="158"/>
      <c r="F25" s="31"/>
      <c r="G25" s="32">
        <f t="shared" si="3"/>
        <v>0</v>
      </c>
      <c r="H25" s="24"/>
      <c r="I25" s="33"/>
      <c r="J25" s="33"/>
      <c r="K25" s="34"/>
      <c r="L25" s="35">
        <f t="shared" si="0"/>
        <v>0</v>
      </c>
      <c r="M25" s="36"/>
      <c r="N25" s="36"/>
      <c r="O25" s="37"/>
      <c r="P25" s="24"/>
      <c r="Q25" s="24"/>
      <c r="R25" s="24"/>
      <c r="S25" s="24"/>
    </row>
    <row r="26" spans="1:19">
      <c r="A26" s="24"/>
      <c r="B26" s="30"/>
      <c r="C26" s="30"/>
      <c r="D26" s="158"/>
      <c r="E26" s="158"/>
      <c r="F26" s="31"/>
      <c r="G26" s="32">
        <f t="shared" si="3"/>
        <v>0</v>
      </c>
      <c r="H26" s="24"/>
      <c r="I26" s="33"/>
      <c r="J26" s="33"/>
      <c r="K26" s="34"/>
      <c r="L26" s="35">
        <f t="shared" si="0"/>
        <v>0</v>
      </c>
      <c r="M26" s="36"/>
      <c r="N26" s="36"/>
      <c r="O26" s="37"/>
      <c r="P26" s="24"/>
      <c r="Q26" s="24"/>
      <c r="R26" s="24"/>
      <c r="S26" s="24"/>
    </row>
    <row r="27" spans="1:19">
      <c r="A27" s="24"/>
      <c r="B27" s="38" t="s">
        <v>26</v>
      </c>
      <c r="C27" s="39" t="s">
        <v>14</v>
      </c>
      <c r="D27" s="152">
        <f>SUM(D18:E26)</f>
        <v>710332767.64720511</v>
      </c>
      <c r="E27" s="152"/>
      <c r="F27" s="40">
        <f>SUM(F18:F26)</f>
        <v>184970702.77123711</v>
      </c>
      <c r="G27" s="40">
        <f t="shared" si="3"/>
        <v>525362064.87596798</v>
      </c>
      <c r="H27" s="24"/>
      <c r="I27" s="40">
        <f>SUM(I18:I26)</f>
        <v>214346976.25524703</v>
      </c>
      <c r="J27" s="40">
        <f>SUM(J18:J26)</f>
        <v>34658671.025512233</v>
      </c>
      <c r="K27" s="41">
        <f>SUM(K18:K26)</f>
        <v>249005647.28075925</v>
      </c>
      <c r="L27" s="40">
        <f>SUM(L18:L26)</f>
        <v>276356417.59520876</v>
      </c>
      <c r="M27" s="42"/>
      <c r="N27" s="42"/>
      <c r="O27" s="43"/>
      <c r="P27" s="24"/>
      <c r="Q27" s="24"/>
      <c r="R27" s="24"/>
      <c r="S27" s="24"/>
    </row>
    <row r="28" spans="1:19">
      <c r="A28" s="24"/>
      <c r="B28" s="44" t="s">
        <v>21</v>
      </c>
      <c r="C28" s="45" t="s">
        <v>14</v>
      </c>
      <c r="D28" s="159">
        <f>$D$27/$D$27</f>
        <v>1</v>
      </c>
      <c r="E28" s="159"/>
      <c r="F28" s="36"/>
      <c r="G28" s="36">
        <v>1</v>
      </c>
      <c r="H28" s="24"/>
      <c r="I28" s="36">
        <f>$I$27/$G$27</f>
        <v>0.4079985796192801</v>
      </c>
      <c r="J28" s="36">
        <f>$J$27/$G$27</f>
        <v>6.5971019498133637E-2</v>
      </c>
      <c r="K28" s="24"/>
      <c r="L28" s="36">
        <f>$L$27/$G$27</f>
        <v>0.52603040088258635</v>
      </c>
      <c r="M28" s="36">
        <f>I28+J28</f>
        <v>0.47396959911741376</v>
      </c>
      <c r="N28" s="46">
        <f>L28</f>
        <v>0.52603040088258635</v>
      </c>
      <c r="O28" s="47">
        <f>M28+N28</f>
        <v>1</v>
      </c>
      <c r="P28" s="24"/>
      <c r="Q28" s="24"/>
      <c r="R28" s="24"/>
      <c r="S28" s="24"/>
    </row>
    <row r="29" spans="1:19" ht="16" thickBot="1">
      <c r="A29" s="48"/>
      <c r="B29" s="49"/>
      <c r="C29" s="50"/>
      <c r="D29" s="51"/>
      <c r="E29" s="51"/>
      <c r="F29" s="51"/>
      <c r="G29" s="51"/>
      <c r="H29" s="48"/>
      <c r="I29" s="51"/>
      <c r="J29" s="51"/>
      <c r="K29" s="48"/>
      <c r="L29" s="51"/>
      <c r="M29" s="51"/>
      <c r="N29" s="51"/>
      <c r="O29" s="52"/>
      <c r="P29" s="24"/>
      <c r="Q29" s="24"/>
      <c r="R29" s="24"/>
      <c r="S29" s="24"/>
    </row>
    <row r="30" spans="1:19">
      <c r="A30" s="24"/>
      <c r="B30" s="53"/>
      <c r="C30" s="54"/>
      <c r="D30" s="55"/>
      <c r="E30" s="55"/>
      <c r="F30" s="55"/>
      <c r="G30" s="55"/>
      <c r="H30" s="24"/>
      <c r="I30" s="55"/>
      <c r="J30" s="55"/>
      <c r="K30" s="24"/>
      <c r="L30" s="55"/>
      <c r="M30" s="55"/>
      <c r="N30" s="55"/>
      <c r="O30" s="56"/>
      <c r="P30" s="24"/>
      <c r="Q30" s="24"/>
      <c r="R30" s="24"/>
      <c r="S30" s="24"/>
    </row>
    <row r="31" spans="1:19" ht="16.7" thickBot="1">
      <c r="A31" s="57" t="s">
        <v>27</v>
      </c>
      <c r="B31" s="15" t="str">
        <f xml:space="preserve"> TestYear &amp; " Forecasted Commodity Prices"</f>
        <v>2020 Forecasted Commodity Prices</v>
      </c>
      <c r="C31" s="54"/>
      <c r="D31" s="55"/>
      <c r="E31" s="55"/>
      <c r="F31" s="55"/>
      <c r="G31" s="55"/>
      <c r="H31" s="24"/>
      <c r="I31" s="55"/>
      <c r="J31" s="55"/>
      <c r="K31" s="24"/>
      <c r="L31" s="55"/>
      <c r="M31" s="55"/>
      <c r="N31" s="55"/>
      <c r="O31" s="56"/>
      <c r="P31" s="24"/>
      <c r="Q31" s="24"/>
      <c r="R31" s="24"/>
      <c r="S31" s="24"/>
    </row>
    <row r="32" spans="1:19" ht="16" thickBot="1">
      <c r="A32" s="24"/>
      <c r="B32" s="58" t="s">
        <v>14</v>
      </c>
      <c r="C32" s="58"/>
      <c r="D32" s="58"/>
      <c r="E32" s="58"/>
      <c r="F32" s="59"/>
      <c r="G32" s="24"/>
      <c r="H32" s="24"/>
      <c r="I32" s="160" t="s">
        <v>11</v>
      </c>
      <c r="J32" s="161"/>
      <c r="K32" s="24"/>
      <c r="L32" s="24"/>
      <c r="M32" s="58"/>
      <c r="N32" s="58"/>
      <c r="O32" s="58"/>
      <c r="P32" s="60"/>
      <c r="Q32" s="60"/>
      <c r="R32" s="60"/>
      <c r="S32" s="24"/>
    </row>
    <row r="33" spans="1:19" ht="16" thickBot="1">
      <c r="A33" s="57" t="s">
        <v>28</v>
      </c>
      <c r="B33" s="61" t="s">
        <v>29</v>
      </c>
      <c r="C33" s="162" t="s">
        <v>30</v>
      </c>
      <c r="D33" s="163"/>
      <c r="E33" s="163"/>
      <c r="F33" s="164"/>
      <c r="G33" s="165"/>
      <c r="H33" s="166"/>
      <c r="I33" s="167">
        <v>-41.49</v>
      </c>
      <c r="J33" s="168"/>
      <c r="K33" s="62" t="s">
        <v>31</v>
      </c>
      <c r="L33" s="137" t="s">
        <v>32</v>
      </c>
      <c r="M33" s="24"/>
      <c r="N33" s="24"/>
      <c r="O33" s="58"/>
      <c r="P33" s="58"/>
      <c r="Q33" s="58"/>
      <c r="R33" s="60"/>
      <c r="S33" s="60"/>
    </row>
    <row r="34" spans="1:19" ht="16" thickBot="1">
      <c r="A34" s="24"/>
      <c r="B34" s="63"/>
      <c r="C34" s="58"/>
      <c r="D34" s="58"/>
      <c r="E34" s="58"/>
      <c r="F34" s="64"/>
      <c r="G34" s="65"/>
      <c r="H34" s="65"/>
      <c r="I34" s="62"/>
      <c r="J34" s="58"/>
      <c r="K34" s="24"/>
      <c r="L34" s="24"/>
      <c r="M34" s="58"/>
      <c r="N34" s="58"/>
      <c r="O34" s="58"/>
      <c r="P34" s="60"/>
      <c r="Q34" s="60"/>
      <c r="R34" s="60"/>
      <c r="S34" s="24"/>
    </row>
    <row r="35" spans="1:19" ht="16" thickBot="1">
      <c r="A35" s="57" t="s">
        <v>33</v>
      </c>
      <c r="B35" s="66" t="s">
        <v>34</v>
      </c>
      <c r="C35" s="58" t="s">
        <v>35</v>
      </c>
      <c r="D35" s="58"/>
      <c r="E35" s="58"/>
      <c r="F35" s="24"/>
      <c r="G35" s="65"/>
      <c r="H35" s="24"/>
      <c r="I35" s="180" t="s">
        <v>11</v>
      </c>
      <c r="J35" s="181"/>
      <c r="K35" s="67"/>
      <c r="L35" s="169" t="s">
        <v>12</v>
      </c>
      <c r="M35" s="58"/>
      <c r="N35" s="58"/>
      <c r="O35" s="58"/>
      <c r="P35" s="60"/>
      <c r="Q35" s="60"/>
      <c r="R35" s="60"/>
      <c r="S35" s="24"/>
    </row>
    <row r="36" spans="1:19" ht="16" thickBot="1">
      <c r="A36" s="24"/>
      <c r="B36" s="63"/>
      <c r="C36" s="24"/>
      <c r="D36" s="58"/>
      <c r="E36" s="58"/>
      <c r="F36" s="24"/>
      <c r="G36" s="24"/>
      <c r="H36" s="24"/>
      <c r="I36" s="68" t="s">
        <v>15</v>
      </c>
      <c r="J36" s="68" t="s">
        <v>16</v>
      </c>
      <c r="K36" s="67"/>
      <c r="L36" s="170"/>
      <c r="M36" s="58"/>
      <c r="N36" s="58"/>
      <c r="O36" s="58"/>
      <c r="P36" s="60"/>
      <c r="Q36" s="60"/>
      <c r="R36" s="60"/>
      <c r="S36" s="24"/>
    </row>
    <row r="37" spans="1:19">
      <c r="A37" s="24"/>
      <c r="B37" s="69" t="s">
        <v>36</v>
      </c>
      <c r="C37" s="171" t="s">
        <v>37</v>
      </c>
      <c r="D37" s="171"/>
      <c r="E37" s="171"/>
      <c r="F37" s="171"/>
      <c r="G37" s="172"/>
      <c r="H37" s="70"/>
      <c r="I37" s="71">
        <v>20.68</v>
      </c>
      <c r="J37" s="72">
        <f>+I37</f>
        <v>20.68</v>
      </c>
      <c r="K37" s="73"/>
      <c r="L37" s="175"/>
      <c r="M37" s="74"/>
      <c r="N37" s="74"/>
      <c r="O37" s="24"/>
      <c r="P37" s="24"/>
      <c r="Q37" s="24"/>
      <c r="R37" s="24"/>
      <c r="S37" s="24"/>
    </row>
    <row r="38" spans="1:19">
      <c r="A38" s="24"/>
      <c r="B38" s="69" t="s">
        <v>38</v>
      </c>
      <c r="C38" s="171" t="s">
        <v>39</v>
      </c>
      <c r="D38" s="171"/>
      <c r="E38" s="171"/>
      <c r="F38" s="171"/>
      <c r="G38" s="173"/>
      <c r="H38" s="75"/>
      <c r="I38" s="71">
        <v>102.22</v>
      </c>
      <c r="J38" s="72">
        <f>+I38+I33</f>
        <v>60.73</v>
      </c>
      <c r="K38" s="73"/>
      <c r="L38" s="176"/>
      <c r="M38" s="74"/>
      <c r="N38" s="74"/>
      <c r="O38" s="24"/>
      <c r="P38" s="24"/>
      <c r="Q38" s="24"/>
      <c r="R38" s="24"/>
      <c r="S38" s="24"/>
    </row>
    <row r="39" spans="1:19">
      <c r="A39" s="24"/>
      <c r="B39" s="69" t="s">
        <v>40</v>
      </c>
      <c r="C39" s="177"/>
      <c r="D39" s="177"/>
      <c r="E39" s="177"/>
      <c r="F39" s="177"/>
      <c r="G39" s="173"/>
      <c r="H39" s="75"/>
      <c r="I39" s="76">
        <v>1</v>
      </c>
      <c r="J39" s="72">
        <f>+I39</f>
        <v>1</v>
      </c>
      <c r="K39" s="73"/>
      <c r="L39" s="176"/>
      <c r="M39" s="24"/>
      <c r="N39" s="24"/>
      <c r="O39" s="24"/>
      <c r="P39" s="24"/>
      <c r="Q39" s="24"/>
      <c r="R39" s="24"/>
      <c r="S39" s="24"/>
    </row>
    <row r="40" spans="1:19">
      <c r="A40" s="24"/>
      <c r="B40" s="77" t="s">
        <v>41</v>
      </c>
      <c r="C40" s="177" t="s">
        <v>42</v>
      </c>
      <c r="D40" s="177"/>
      <c r="E40" s="177"/>
      <c r="F40" s="177"/>
      <c r="G40" s="173"/>
      <c r="H40" s="78"/>
      <c r="I40" s="79">
        <f>SUM(I37:I39)</f>
        <v>123.9</v>
      </c>
      <c r="J40" s="79">
        <f>SUM(J37:J39)</f>
        <v>82.41</v>
      </c>
      <c r="K40" s="80"/>
      <c r="L40" s="79">
        <f>J40</f>
        <v>82.41</v>
      </c>
      <c r="M40" s="74"/>
      <c r="N40" s="74"/>
      <c r="O40" s="24"/>
      <c r="P40" s="24"/>
      <c r="Q40" s="24"/>
      <c r="R40" s="24"/>
      <c r="S40" s="24"/>
    </row>
    <row r="41" spans="1:19">
      <c r="A41" s="24"/>
      <c r="B41" s="81" t="s">
        <v>43</v>
      </c>
      <c r="C41" s="178"/>
      <c r="D41" s="178"/>
      <c r="E41" s="178"/>
      <c r="F41" s="178"/>
      <c r="G41" s="173"/>
      <c r="H41" s="82"/>
      <c r="I41" s="83">
        <f>I40/1000</f>
        <v>0.12390000000000001</v>
      </c>
      <c r="J41" s="83">
        <f>J40/1000</f>
        <v>8.2409999999999997E-2</v>
      </c>
      <c r="K41" s="80"/>
      <c r="L41" s="84">
        <f>L40/1000</f>
        <v>8.2409999999999997E-2</v>
      </c>
      <c r="M41" s="60"/>
      <c r="N41" s="60"/>
      <c r="O41" s="24"/>
      <c r="P41" s="24"/>
      <c r="Q41" s="24"/>
      <c r="R41" s="24"/>
      <c r="S41" s="24"/>
    </row>
    <row r="42" spans="1:19">
      <c r="A42" s="24"/>
      <c r="B42" s="85" t="s">
        <v>44</v>
      </c>
      <c r="C42" s="179" t="s">
        <v>45</v>
      </c>
      <c r="D42" s="179"/>
      <c r="E42" s="179"/>
      <c r="F42" s="179"/>
      <c r="G42" s="174"/>
      <c r="H42" s="82"/>
      <c r="I42" s="86">
        <f>I28</f>
        <v>0.4079985796192801</v>
      </c>
      <c r="J42" s="86">
        <f>J28</f>
        <v>6.5971019498133637E-2</v>
      </c>
      <c r="K42" s="80"/>
      <c r="L42" s="87">
        <f>L28</f>
        <v>0.52603040088258635</v>
      </c>
      <c r="M42" s="60"/>
      <c r="N42" s="60"/>
      <c r="O42" s="24"/>
      <c r="P42" s="24"/>
      <c r="Q42" s="24"/>
      <c r="R42" s="24"/>
      <c r="S42" s="24"/>
    </row>
    <row r="43" spans="1:19">
      <c r="A43" s="24"/>
      <c r="B43" s="77" t="s">
        <v>46</v>
      </c>
      <c r="C43" s="189" t="s">
        <v>47</v>
      </c>
      <c r="D43" s="189"/>
      <c r="E43" s="189"/>
      <c r="F43" s="189"/>
      <c r="G43" s="88">
        <f>I43+J43+L43</f>
        <v>9.9337861068403949E-2</v>
      </c>
      <c r="H43" s="89"/>
      <c r="I43" s="90">
        <f>I41*I42</f>
        <v>5.0551024014828812E-2</v>
      </c>
      <c r="J43" s="91">
        <f>J41*J42</f>
        <v>5.4366717168411929E-3</v>
      </c>
      <c r="K43" s="80"/>
      <c r="L43" s="92">
        <f>L41*L42</f>
        <v>4.3350165336733942E-2</v>
      </c>
      <c r="M43" s="60"/>
      <c r="N43" s="60"/>
      <c r="O43" s="24"/>
      <c r="P43" s="24"/>
      <c r="Q43" s="24"/>
      <c r="R43" s="24"/>
      <c r="S43" s="24"/>
    </row>
    <row r="44" spans="1:19" ht="16" thickBot="1">
      <c r="A44" s="48"/>
      <c r="B44" s="48"/>
      <c r="C44" s="48"/>
      <c r="D44" s="48"/>
      <c r="E44" s="48"/>
      <c r="F44" s="48"/>
      <c r="G44" s="48"/>
      <c r="H44" s="48"/>
      <c r="I44" s="48"/>
      <c r="J44" s="48"/>
      <c r="K44" s="48"/>
      <c r="L44" s="48"/>
      <c r="M44" s="48"/>
      <c r="N44" s="48"/>
      <c r="O44" s="48"/>
      <c r="P44" s="24"/>
      <c r="Q44" s="24"/>
      <c r="R44" s="24"/>
      <c r="S44" s="24"/>
    </row>
    <row r="45" spans="1:19">
      <c r="A45" s="24"/>
      <c r="B45" s="24"/>
      <c r="C45" s="24"/>
      <c r="D45" s="24"/>
      <c r="E45" s="24"/>
      <c r="F45" s="24"/>
      <c r="G45" s="24"/>
      <c r="H45" s="24"/>
      <c r="I45" s="24"/>
      <c r="J45" s="24"/>
      <c r="K45" s="24"/>
      <c r="L45" s="24"/>
      <c r="M45" s="24"/>
      <c r="N45" s="24"/>
      <c r="O45" s="24"/>
      <c r="P45" s="24"/>
      <c r="Q45" s="24"/>
      <c r="R45" s="24"/>
      <c r="S45" s="24"/>
    </row>
    <row r="46" spans="1:19" ht="16" hidden="1" outlineLevel="1">
      <c r="A46" s="57" t="s">
        <v>48</v>
      </c>
      <c r="B46" s="15" t="s">
        <v>49</v>
      </c>
      <c r="C46" s="24"/>
      <c r="D46" s="24"/>
      <c r="E46" s="24"/>
      <c r="F46" s="24"/>
      <c r="G46" s="24"/>
      <c r="H46" s="24"/>
      <c r="I46" s="24"/>
      <c r="J46" s="24"/>
      <c r="K46" s="24"/>
      <c r="L46" s="24"/>
      <c r="M46" s="24"/>
      <c r="N46" s="24"/>
      <c r="O46" s="24"/>
      <c r="P46" s="24"/>
      <c r="Q46" s="24"/>
      <c r="R46" s="24"/>
      <c r="S46" s="24"/>
    </row>
    <row r="47" spans="1:19" hidden="1" outlineLevel="1">
      <c r="A47" s="24"/>
      <c r="B47" s="93" t="s">
        <v>50</v>
      </c>
      <c r="C47" s="24"/>
      <c r="D47" s="24"/>
      <c r="E47" s="24"/>
      <c r="F47" s="24"/>
      <c r="G47" s="24"/>
      <c r="H47" s="24"/>
      <c r="I47" s="24"/>
      <c r="J47" s="24"/>
      <c r="K47" s="24"/>
      <c r="L47" s="24"/>
      <c r="M47" s="24"/>
      <c r="N47" s="24"/>
      <c r="O47" s="24"/>
      <c r="P47" s="24"/>
      <c r="Q47" s="24"/>
      <c r="R47" s="24"/>
      <c r="S47" s="24"/>
    </row>
    <row r="48" spans="1:19" hidden="1" outlineLevel="1">
      <c r="A48" s="24"/>
      <c r="B48" s="16"/>
      <c r="C48" s="24"/>
      <c r="D48" s="24"/>
      <c r="E48" s="24"/>
      <c r="F48" s="24"/>
      <c r="G48" s="24"/>
      <c r="H48" s="24"/>
      <c r="I48" s="24"/>
      <c r="J48" s="24"/>
      <c r="K48" s="24"/>
      <c r="L48" s="24"/>
      <c r="M48" s="24"/>
      <c r="N48" s="24"/>
      <c r="O48" s="24"/>
      <c r="P48" s="24"/>
      <c r="Q48" s="24"/>
      <c r="R48" s="24"/>
      <c r="S48" s="24"/>
    </row>
    <row r="49" spans="1:19" ht="16" hidden="1" outlineLevel="1">
      <c r="A49" s="24"/>
      <c r="B49" s="94" t="s">
        <v>51</v>
      </c>
      <c r="C49" s="1"/>
      <c r="D49" s="1"/>
      <c r="E49" s="1"/>
      <c r="F49" s="190">
        <f>TestYear-1</f>
        <v>2019</v>
      </c>
      <c r="G49" s="191"/>
      <c r="H49" s="191"/>
      <c r="I49" s="191"/>
      <c r="J49" s="191"/>
      <c r="K49" s="190">
        <f>TestYear</f>
        <v>2020</v>
      </c>
      <c r="L49" s="191"/>
      <c r="M49" s="191"/>
      <c r="N49" s="191"/>
      <c r="O49" s="191"/>
      <c r="P49" s="24"/>
      <c r="Q49" s="24"/>
      <c r="R49" s="24"/>
      <c r="S49" s="24"/>
    </row>
    <row r="50" spans="1:19" hidden="1" outlineLevel="1">
      <c r="A50" s="24"/>
      <c r="B50" s="95" t="s">
        <v>52</v>
      </c>
      <c r="C50" s="96"/>
      <c r="D50" s="97" t="s">
        <v>53</v>
      </c>
      <c r="E50" s="97" t="s">
        <v>54</v>
      </c>
      <c r="F50" s="97" t="s">
        <v>55</v>
      </c>
      <c r="G50" s="97" t="s">
        <v>56</v>
      </c>
      <c r="H50" s="97" t="s">
        <v>57</v>
      </c>
      <c r="I50" s="97" t="s">
        <v>58</v>
      </c>
      <c r="J50" s="97" t="s">
        <v>59</v>
      </c>
      <c r="K50" s="97" t="s">
        <v>55</v>
      </c>
      <c r="L50" s="97" t="s">
        <v>56</v>
      </c>
      <c r="M50" s="97" t="s">
        <v>57</v>
      </c>
      <c r="N50" s="97" t="s">
        <v>58</v>
      </c>
      <c r="O50" s="97" t="s">
        <v>59</v>
      </c>
      <c r="P50" s="24"/>
      <c r="Q50" s="24"/>
      <c r="R50" s="24"/>
      <c r="S50" s="24"/>
    </row>
    <row r="51" spans="1:19" ht="22.7" hidden="1" outlineLevel="1">
      <c r="A51" s="24"/>
      <c r="B51" s="30" t="str">
        <f>+B20</f>
        <v>General Service 50 to 4999 kW</v>
      </c>
      <c r="C51" s="98"/>
      <c r="D51" s="98">
        <v>4035</v>
      </c>
      <c r="E51" s="98">
        <v>4705</v>
      </c>
      <c r="F51" s="136">
        <f>(288100971-('[8]C2 -B. WMP and TDA Forecast'!$N$8*1.0393))*(F20/D20)</f>
        <v>32412421.280338917</v>
      </c>
      <c r="G51" s="131">
        <f>756769*'[9]RRR 2.1.5 2018'!$F$39</f>
        <v>75633.362403955107</v>
      </c>
      <c r="H51" s="100">
        <f>+I37/1000</f>
        <v>2.068E-2</v>
      </c>
      <c r="I51" s="72">
        <v>24.124856955324365</v>
      </c>
      <c r="J51" s="101">
        <f>(+F51*H51)+(G51*I51)</f>
        <v>2494932.9211230334</v>
      </c>
      <c r="K51" s="99">
        <f>F20</f>
        <v>32519287.218649112</v>
      </c>
      <c r="L51" s="131">
        <f>759264*'[9]RRR 2.1.5 2018'!$F$39</f>
        <v>75882.718864378126</v>
      </c>
      <c r="M51" s="100">
        <f>+I37/1000</f>
        <v>2.068E-2</v>
      </c>
      <c r="N51" s="138">
        <f>I51</f>
        <v>24.124856955324365</v>
      </c>
      <c r="O51" s="101">
        <f>(+K51*M51)+(L51*N51)</f>
        <v>2503158.5976658799</v>
      </c>
      <c r="P51" s="24"/>
      <c r="Q51" s="24"/>
      <c r="R51" s="24"/>
      <c r="S51" s="24"/>
    </row>
    <row r="52" spans="1:19" ht="22.7" hidden="1" outlineLevel="1">
      <c r="A52" s="24"/>
      <c r="B52" s="30" t="str">
        <f>+B21</f>
        <v>Large Use</v>
      </c>
      <c r="C52" s="98"/>
      <c r="D52" s="98">
        <v>4010</v>
      </c>
      <c r="E52" s="98">
        <v>4705</v>
      </c>
      <c r="F52" s="99">
        <f>[8]C2.LoadForecast!$O$86</f>
        <v>151321660.38356465</v>
      </c>
      <c r="G52" s="131">
        <f>[8]C2.LoadForecast!$O$62</f>
        <v>280799.39491494728</v>
      </c>
      <c r="H52" s="100">
        <f>+I37/1000</f>
        <v>2.068E-2</v>
      </c>
      <c r="I52" s="72">
        <v>24.124856955324365</v>
      </c>
      <c r="J52" s="101">
        <f>(+F52*H52)+(G52*I52)</f>
        <v>9903577.1721968558</v>
      </c>
      <c r="K52" s="99" t="e">
        <f>#REF!*1.0188</f>
        <v>#REF!</v>
      </c>
      <c r="L52" s="131" t="e">
        <f>#REF!</f>
        <v>#REF!</v>
      </c>
      <c r="M52" s="100">
        <f>+I37/1000</f>
        <v>2.068E-2</v>
      </c>
      <c r="N52" s="138">
        <f>I52</f>
        <v>24.124856955324365</v>
      </c>
      <c r="O52" s="101" t="e">
        <f>(+K52*M52)+(L52*N52)</f>
        <v>#REF!</v>
      </c>
      <c r="P52" s="24"/>
      <c r="Q52" s="24"/>
      <c r="R52" s="24"/>
      <c r="S52" s="24"/>
    </row>
    <row r="53" spans="1:19" hidden="1" outlineLevel="1">
      <c r="A53" s="24"/>
      <c r="B53" s="1"/>
      <c r="C53" s="1"/>
      <c r="D53" s="1"/>
      <c r="E53" s="1"/>
      <c r="F53" s="102">
        <f>+F51+F52</f>
        <v>183734081.66390356</v>
      </c>
      <c r="G53" s="132">
        <f>+G51+G52</f>
        <v>356432.75731890241</v>
      </c>
      <c r="H53" s="98"/>
      <c r="I53" s="98"/>
      <c r="J53" s="101">
        <f>+J51+J52</f>
        <v>12398510.093319889</v>
      </c>
      <c r="K53" s="102"/>
      <c r="L53" s="98"/>
      <c r="M53" s="98"/>
      <c r="N53" s="98"/>
      <c r="O53" s="101" t="e">
        <f>+O51+O52</f>
        <v>#REF!</v>
      </c>
      <c r="P53" s="24"/>
      <c r="Q53" s="24"/>
      <c r="R53" s="24"/>
      <c r="S53" s="24"/>
    </row>
    <row r="54" spans="1:19" hidden="1" outlineLevel="1">
      <c r="A54" s="24"/>
      <c r="B54" s="24"/>
      <c r="C54" s="24"/>
      <c r="D54" s="24"/>
      <c r="E54" s="24"/>
      <c r="F54" s="24"/>
      <c r="G54" s="24"/>
      <c r="H54" s="24"/>
      <c r="I54" s="24"/>
      <c r="J54" s="24"/>
      <c r="K54" s="24"/>
      <c r="L54" s="24"/>
      <c r="M54" s="24"/>
      <c r="N54" s="24"/>
      <c r="O54" s="24"/>
      <c r="P54" s="24"/>
      <c r="Q54" s="24"/>
      <c r="R54" s="24"/>
      <c r="S54" s="24"/>
    </row>
    <row r="55" spans="1:19" ht="16" hidden="1" outlineLevel="1">
      <c r="A55" s="1"/>
      <c r="B55" s="94" t="s">
        <v>60</v>
      </c>
      <c r="C55" s="1"/>
      <c r="D55" s="1"/>
      <c r="E55" s="1"/>
      <c r="F55" s="182">
        <f>F49</f>
        <v>2019</v>
      </c>
      <c r="G55" s="182"/>
      <c r="H55" s="182"/>
      <c r="I55" s="182"/>
      <c r="J55" s="182"/>
      <c r="K55" s="182">
        <f>K49</f>
        <v>2020</v>
      </c>
      <c r="L55" s="182"/>
      <c r="M55" s="182"/>
      <c r="N55" s="182"/>
      <c r="O55" s="182"/>
      <c r="P55" s="1"/>
      <c r="Q55" s="1"/>
      <c r="R55" s="1"/>
      <c r="S55" s="1"/>
    </row>
    <row r="56" spans="1:19" hidden="1" outlineLevel="1">
      <c r="A56" s="103"/>
      <c r="B56" s="95" t="s">
        <v>52</v>
      </c>
      <c r="C56" s="97"/>
      <c r="D56" s="97" t="s">
        <v>53</v>
      </c>
      <c r="E56" s="104" t="s">
        <v>54</v>
      </c>
      <c r="F56" s="105" t="s">
        <v>7</v>
      </c>
      <c r="G56" s="105"/>
      <c r="H56" s="105"/>
      <c r="I56" s="105"/>
      <c r="J56" s="105"/>
      <c r="K56" s="105"/>
      <c r="L56" s="105"/>
      <c r="M56" s="105"/>
      <c r="N56" s="105"/>
      <c r="O56" s="105"/>
      <c r="P56" s="103"/>
      <c r="Q56" s="103"/>
      <c r="R56" s="103"/>
      <c r="S56" s="103"/>
    </row>
    <row r="57" spans="1:19" hidden="1" outlineLevel="1">
      <c r="A57" s="1"/>
      <c r="B57" s="106" t="s">
        <v>61</v>
      </c>
      <c r="C57" s="96" t="s">
        <v>62</v>
      </c>
      <c r="D57" s="96" t="s">
        <v>63</v>
      </c>
      <c r="E57" s="107" t="s">
        <v>63</v>
      </c>
      <c r="F57" s="108" t="s">
        <v>64</v>
      </c>
      <c r="G57" s="109" t="s">
        <v>65</v>
      </c>
      <c r="H57" s="192"/>
      <c r="I57" s="193"/>
      <c r="J57" s="109" t="s">
        <v>59</v>
      </c>
      <c r="K57" s="109" t="s">
        <v>64</v>
      </c>
      <c r="L57" s="109" t="s">
        <v>65</v>
      </c>
      <c r="M57" s="192"/>
      <c r="N57" s="193"/>
      <c r="O57" s="108" t="s">
        <v>59</v>
      </c>
      <c r="P57" s="1"/>
      <c r="Q57" s="1"/>
      <c r="R57" s="1"/>
      <c r="S57" s="1"/>
    </row>
    <row r="58" spans="1:19" hidden="1" outlineLevel="1">
      <c r="A58" s="1"/>
      <c r="B58" s="30" t="str">
        <f t="shared" ref="B58:B66" si="5">B18</f>
        <v>Residential</v>
      </c>
      <c r="C58" s="98" t="s">
        <v>66</v>
      </c>
      <c r="D58" s="98">
        <v>4006</v>
      </c>
      <c r="E58" s="110">
        <v>4705</v>
      </c>
      <c r="F58" s="111">
        <v>192480987</v>
      </c>
      <c r="G58" s="112">
        <f>G43</f>
        <v>9.9337861068403949E-2</v>
      </c>
      <c r="H58" s="194"/>
      <c r="I58" s="195"/>
      <c r="J58" s="113">
        <f t="shared" ref="J58:J66" si="6">F58*G58</f>
        <v>19120649.544915266</v>
      </c>
      <c r="K58" s="111">
        <f t="shared" ref="K58:K63" si="7">G18</f>
        <v>191522219.34715199</v>
      </c>
      <c r="L58" s="114">
        <f>IFERROR(G43,0)</f>
        <v>9.9337861068403949E-2</v>
      </c>
      <c r="M58" s="194"/>
      <c r="N58" s="195"/>
      <c r="O58" s="113">
        <f t="shared" ref="O58:O66" si="8">ROUND(K58*L58,0)</f>
        <v>19025408</v>
      </c>
      <c r="P58" s="1"/>
      <c r="Q58" s="1"/>
      <c r="R58" s="1"/>
      <c r="S58" s="1"/>
    </row>
    <row r="59" spans="1:19" hidden="1" outlineLevel="1">
      <c r="A59" s="1"/>
      <c r="B59" s="30" t="str">
        <f t="shared" si="5"/>
        <v>General Service &lt; 50 kW</v>
      </c>
      <c r="C59" s="98" t="s">
        <v>66</v>
      </c>
      <c r="D59" s="98">
        <v>4010</v>
      </c>
      <c r="E59" s="110">
        <v>4705</v>
      </c>
      <c r="F59" s="111">
        <v>82372539</v>
      </c>
      <c r="G59" s="115">
        <f>G58</f>
        <v>9.9337861068403949E-2</v>
      </c>
      <c r="H59" s="194"/>
      <c r="I59" s="195"/>
      <c r="J59" s="113">
        <f t="shared" si="6"/>
        <v>8182711.8350336859</v>
      </c>
      <c r="K59" s="111">
        <f t="shared" si="7"/>
        <v>78969212.132375196</v>
      </c>
      <c r="L59" s="114">
        <f>L58</f>
        <v>9.9337861068403949E-2</v>
      </c>
      <c r="M59" s="194"/>
      <c r="N59" s="195"/>
      <c r="O59" s="113">
        <f t="shared" si="8"/>
        <v>7844633</v>
      </c>
      <c r="P59" s="1"/>
      <c r="Q59" s="1"/>
      <c r="R59" s="1"/>
      <c r="S59" s="1"/>
    </row>
    <row r="60" spans="1:19" hidden="1" outlineLevel="1">
      <c r="A60" s="1"/>
      <c r="B60" s="30" t="str">
        <f t="shared" si="5"/>
        <v>General Service 50 to 4999 kW</v>
      </c>
      <c r="C60" s="98" t="s">
        <v>66</v>
      </c>
      <c r="D60" s="98">
        <v>4035</v>
      </c>
      <c r="E60" s="110">
        <v>4705</v>
      </c>
      <c r="F60" s="111">
        <v>270059701.30108947</v>
      </c>
      <c r="G60" s="115">
        <f t="shared" ref="G60:G63" si="9">G59</f>
        <v>9.9337861068403949E-2</v>
      </c>
      <c r="H60" s="194"/>
      <c r="I60" s="195"/>
      <c r="J60" s="113">
        <f t="shared" si="6"/>
        <v>26827153.088022295</v>
      </c>
      <c r="K60" s="111">
        <f t="shared" si="7"/>
        <v>251822413.97460195</v>
      </c>
      <c r="L60" s="114">
        <f t="shared" ref="L60:L66" si="10">L59</f>
        <v>9.9337861068403949E-2</v>
      </c>
      <c r="M60" s="194"/>
      <c r="N60" s="195"/>
      <c r="O60" s="113">
        <f t="shared" si="8"/>
        <v>25015500</v>
      </c>
      <c r="P60" s="1"/>
      <c r="Q60" s="1"/>
      <c r="R60" s="1"/>
      <c r="S60" s="1"/>
    </row>
    <row r="61" spans="1:19" hidden="1" outlineLevel="1">
      <c r="A61" s="1"/>
      <c r="B61" s="30" t="str">
        <f t="shared" si="5"/>
        <v>Large Use</v>
      </c>
      <c r="C61" s="98" t="s">
        <v>66</v>
      </c>
      <c r="D61" s="98">
        <v>4010</v>
      </c>
      <c r="E61" s="110">
        <v>4705</v>
      </c>
      <c r="F61" s="111">
        <v>0</v>
      </c>
      <c r="G61" s="115">
        <f t="shared" si="9"/>
        <v>9.9337861068403949E-2</v>
      </c>
      <c r="H61" s="194"/>
      <c r="I61" s="195"/>
      <c r="J61" s="113">
        <f t="shared" si="6"/>
        <v>0</v>
      </c>
      <c r="K61" s="111">
        <f t="shared" si="7"/>
        <v>0</v>
      </c>
      <c r="L61" s="114">
        <f t="shared" si="10"/>
        <v>9.9337861068403949E-2</v>
      </c>
      <c r="M61" s="194"/>
      <c r="N61" s="195"/>
      <c r="O61" s="113">
        <f t="shared" si="8"/>
        <v>0</v>
      </c>
      <c r="P61" s="1"/>
      <c r="Q61" s="1"/>
      <c r="R61" s="1"/>
      <c r="S61" s="1"/>
    </row>
    <row r="62" spans="1:19" hidden="1" outlineLevel="1">
      <c r="A62" s="1"/>
      <c r="B62" s="30" t="str">
        <f t="shared" si="5"/>
        <v>Unmetered Scattered Load</v>
      </c>
      <c r="C62" s="98" t="s">
        <v>66</v>
      </c>
      <c r="D62" s="98">
        <v>4025</v>
      </c>
      <c r="E62" s="110">
        <v>4705</v>
      </c>
      <c r="F62" s="111">
        <v>1167821</v>
      </c>
      <c r="G62" s="115">
        <f t="shared" si="9"/>
        <v>9.9337861068403949E-2</v>
      </c>
      <c r="H62" s="194"/>
      <c r="I62" s="195"/>
      <c r="J62" s="113">
        <f t="shared" si="6"/>
        <v>116008.84025076457</v>
      </c>
      <c r="K62" s="111">
        <f t="shared" si="7"/>
        <v>1143743.03429804</v>
      </c>
      <c r="L62" s="114">
        <f t="shared" si="10"/>
        <v>9.9337861068403949E-2</v>
      </c>
      <c r="M62" s="194"/>
      <c r="N62" s="195"/>
      <c r="O62" s="113">
        <f t="shared" si="8"/>
        <v>113617</v>
      </c>
      <c r="P62" s="1"/>
      <c r="Q62" s="1"/>
      <c r="R62" s="1"/>
      <c r="S62" s="1"/>
    </row>
    <row r="63" spans="1:19" hidden="1" outlineLevel="1">
      <c r="A63" s="1"/>
      <c r="B63" s="30" t="str">
        <f t="shared" si="5"/>
        <v xml:space="preserve">Street Lighting </v>
      </c>
      <c r="C63" s="98" t="s">
        <v>66</v>
      </c>
      <c r="D63" s="98">
        <v>4025</v>
      </c>
      <c r="E63" s="110">
        <v>4705</v>
      </c>
      <c r="F63" s="111">
        <v>1900754</v>
      </c>
      <c r="G63" s="115">
        <f t="shared" si="9"/>
        <v>9.9337861068403949E-2</v>
      </c>
      <c r="H63" s="194"/>
      <c r="I63" s="195"/>
      <c r="J63" s="113">
        <f t="shared" si="6"/>
        <v>188816.83677721309</v>
      </c>
      <c r="K63" s="111">
        <f t="shared" si="7"/>
        <v>1904476.3875408501</v>
      </c>
      <c r="L63" s="114">
        <f t="shared" si="10"/>
        <v>9.9337861068403949E-2</v>
      </c>
      <c r="M63" s="194"/>
      <c r="N63" s="195"/>
      <c r="O63" s="113">
        <f t="shared" si="8"/>
        <v>189187</v>
      </c>
      <c r="P63" s="1"/>
      <c r="Q63" s="1"/>
      <c r="R63" s="1"/>
      <c r="S63" s="1"/>
    </row>
    <row r="64" spans="1:19" hidden="1" outlineLevel="1">
      <c r="A64" s="1"/>
      <c r="B64" s="30" t="str">
        <f t="shared" si="5"/>
        <v>Standby</v>
      </c>
      <c r="C64" s="98" t="s">
        <v>66</v>
      </c>
      <c r="D64" s="98">
        <v>4025</v>
      </c>
      <c r="E64" s="110">
        <v>4705</v>
      </c>
      <c r="F64" s="111"/>
      <c r="G64" s="115">
        <f t="shared" ref="G64:G66" si="11">+$G$58</f>
        <v>9.9337861068403949E-2</v>
      </c>
      <c r="H64" s="194"/>
      <c r="I64" s="195"/>
      <c r="J64" s="113">
        <f t="shared" si="6"/>
        <v>0</v>
      </c>
      <c r="K64" s="111"/>
      <c r="L64" s="114">
        <f t="shared" si="10"/>
        <v>9.9337861068403949E-2</v>
      </c>
      <c r="M64" s="194"/>
      <c r="N64" s="195"/>
      <c r="O64" s="113">
        <f t="shared" si="8"/>
        <v>0</v>
      </c>
      <c r="P64" s="1"/>
      <c r="Q64" s="1"/>
      <c r="R64" s="1"/>
      <c r="S64" s="1"/>
    </row>
    <row r="65" spans="1:19" hidden="1" outlineLevel="1">
      <c r="A65" s="1"/>
      <c r="B65" s="30">
        <f t="shared" si="5"/>
        <v>0</v>
      </c>
      <c r="C65" s="98" t="s">
        <v>66</v>
      </c>
      <c r="D65" s="98">
        <v>4025</v>
      </c>
      <c r="E65" s="110">
        <v>4705</v>
      </c>
      <c r="F65" s="111"/>
      <c r="G65" s="115">
        <f t="shared" si="11"/>
        <v>9.9337861068403949E-2</v>
      </c>
      <c r="H65" s="194"/>
      <c r="I65" s="195"/>
      <c r="J65" s="113">
        <f t="shared" si="6"/>
        <v>0</v>
      </c>
      <c r="K65" s="111"/>
      <c r="L65" s="114">
        <f t="shared" si="10"/>
        <v>9.9337861068403949E-2</v>
      </c>
      <c r="M65" s="194"/>
      <c r="N65" s="195"/>
      <c r="O65" s="113">
        <f t="shared" si="8"/>
        <v>0</v>
      </c>
      <c r="P65" s="1"/>
      <c r="Q65" s="1"/>
      <c r="R65" s="1"/>
      <c r="S65" s="1"/>
    </row>
    <row r="66" spans="1:19" hidden="1" outlineLevel="1">
      <c r="A66" s="1"/>
      <c r="B66" s="30">
        <f t="shared" si="5"/>
        <v>0</v>
      </c>
      <c r="C66" s="98" t="s">
        <v>66</v>
      </c>
      <c r="D66" s="98">
        <v>4025</v>
      </c>
      <c r="E66" s="110">
        <v>4705</v>
      </c>
      <c r="F66" s="111"/>
      <c r="G66" s="115">
        <f t="shared" si="11"/>
        <v>9.9337861068403949E-2</v>
      </c>
      <c r="H66" s="194"/>
      <c r="I66" s="195"/>
      <c r="J66" s="113">
        <f t="shared" si="6"/>
        <v>0</v>
      </c>
      <c r="K66" s="111"/>
      <c r="L66" s="114">
        <f t="shared" si="10"/>
        <v>9.9337861068403949E-2</v>
      </c>
      <c r="M66" s="194"/>
      <c r="N66" s="195"/>
      <c r="O66" s="113">
        <f t="shared" si="8"/>
        <v>0</v>
      </c>
      <c r="P66" s="1"/>
      <c r="Q66" s="1"/>
      <c r="R66" s="1"/>
      <c r="S66" s="116"/>
    </row>
    <row r="67" spans="1:19" hidden="1" outlineLevel="1">
      <c r="A67" s="1"/>
      <c r="B67" s="95" t="s">
        <v>26</v>
      </c>
      <c r="C67" s="117"/>
      <c r="D67" s="118"/>
      <c r="E67" s="119"/>
      <c r="F67" s="120">
        <f>SUM(F58:F66)</f>
        <v>547981802.30108953</v>
      </c>
      <c r="G67" s="121"/>
      <c r="H67" s="196"/>
      <c r="I67" s="197"/>
      <c r="J67" s="122">
        <f>SUM(J58:J66)</f>
        <v>54435340.144999228</v>
      </c>
      <c r="K67" s="120">
        <f>SUM(K58:K66)</f>
        <v>525362064.87596804</v>
      </c>
      <c r="L67" s="123"/>
      <c r="M67" s="196"/>
      <c r="N67" s="197"/>
      <c r="O67" s="122">
        <f>SUM(O58:O66)</f>
        <v>52188345</v>
      </c>
      <c r="P67" s="1"/>
      <c r="Q67" s="1"/>
      <c r="R67" s="1"/>
      <c r="S67" s="1"/>
    </row>
    <row r="68" spans="1:19" hidden="1" outlineLevel="1">
      <c r="A68" s="1"/>
      <c r="B68" s="11"/>
      <c r="C68" s="124"/>
      <c r="D68" s="124"/>
      <c r="E68" s="124"/>
      <c r="F68" s="124"/>
      <c r="G68" s="124"/>
      <c r="H68" s="124"/>
      <c r="I68" s="124"/>
      <c r="J68" s="124"/>
      <c r="K68" s="124"/>
      <c r="L68" s="124"/>
      <c r="M68" s="124"/>
      <c r="N68" s="124"/>
      <c r="O68" s="124"/>
      <c r="P68" s="1"/>
      <c r="Q68" s="1"/>
      <c r="R68" s="1"/>
      <c r="S68" s="1"/>
    </row>
    <row r="69" spans="1:19" hidden="1" outlineLevel="1">
      <c r="A69" s="1"/>
      <c r="B69" s="1"/>
      <c r="C69" s="1"/>
      <c r="D69" s="1"/>
      <c r="E69" s="1"/>
      <c r="F69" s="1"/>
      <c r="G69" s="1"/>
      <c r="H69" s="1"/>
      <c r="I69" s="11"/>
      <c r="J69" s="11"/>
      <c r="K69" s="1"/>
      <c r="L69" s="1"/>
      <c r="M69" s="1"/>
      <c r="N69" s="1"/>
      <c r="O69" s="1"/>
      <c r="P69" s="1"/>
      <c r="Q69" s="1"/>
      <c r="R69" s="1"/>
      <c r="S69" s="1"/>
    </row>
    <row r="70" spans="1:19" ht="16" hidden="1" outlineLevel="1">
      <c r="A70" s="1"/>
      <c r="B70" s="94" t="s">
        <v>67</v>
      </c>
      <c r="C70" s="1"/>
      <c r="D70" s="1"/>
      <c r="E70" s="1"/>
      <c r="F70" s="182">
        <f>F55</f>
        <v>2019</v>
      </c>
      <c r="G70" s="182"/>
      <c r="H70" s="182"/>
      <c r="I70" s="182"/>
      <c r="J70" s="182"/>
      <c r="K70" s="182">
        <f>K55</f>
        <v>2020</v>
      </c>
      <c r="L70" s="182"/>
      <c r="M70" s="182"/>
      <c r="N70" s="182"/>
      <c r="O70" s="182"/>
      <c r="P70" s="1"/>
      <c r="Q70" s="1"/>
      <c r="R70" s="1"/>
      <c r="S70" s="1"/>
    </row>
    <row r="71" spans="1:19" hidden="1" outlineLevel="1">
      <c r="A71" s="1"/>
      <c r="B71" s="95" t="s">
        <v>52</v>
      </c>
      <c r="C71" s="97"/>
      <c r="D71" s="97" t="s">
        <v>53</v>
      </c>
      <c r="E71" s="104" t="s">
        <v>54</v>
      </c>
      <c r="F71" s="105" t="s">
        <v>7</v>
      </c>
      <c r="G71" s="105"/>
      <c r="H71" s="183"/>
      <c r="I71" s="184"/>
      <c r="J71" s="105"/>
      <c r="K71" s="105"/>
      <c r="L71" s="105"/>
      <c r="M71" s="183"/>
      <c r="N71" s="184"/>
      <c r="O71" s="105"/>
      <c r="P71" s="1"/>
      <c r="Q71" s="1"/>
      <c r="R71" s="1"/>
      <c r="S71" s="1"/>
    </row>
    <row r="72" spans="1:19" hidden="1" outlineLevel="1">
      <c r="A72" s="1"/>
      <c r="B72" s="106" t="s">
        <v>61</v>
      </c>
      <c r="C72" s="96" t="s">
        <v>62</v>
      </c>
      <c r="D72" s="96" t="s">
        <v>63</v>
      </c>
      <c r="E72" s="107" t="s">
        <v>63</v>
      </c>
      <c r="F72" s="108" t="s">
        <v>64</v>
      </c>
      <c r="G72" s="109" t="s">
        <v>68</v>
      </c>
      <c r="H72" s="185"/>
      <c r="I72" s="186"/>
      <c r="J72" s="109" t="s">
        <v>59</v>
      </c>
      <c r="K72" s="109" t="s">
        <v>64</v>
      </c>
      <c r="L72" s="109" t="s">
        <v>68</v>
      </c>
      <c r="M72" s="185"/>
      <c r="N72" s="186"/>
      <c r="O72" s="108" t="s">
        <v>59</v>
      </c>
      <c r="P72" s="1"/>
      <c r="Q72" s="1"/>
      <c r="R72" s="1"/>
      <c r="S72" s="1"/>
    </row>
    <row r="73" spans="1:19" ht="22.7" hidden="1" outlineLevel="1">
      <c r="A73" s="1"/>
      <c r="B73" s="30" t="str">
        <f t="shared" ref="B73:B81" si="12">+B18</f>
        <v>Residential</v>
      </c>
      <c r="C73" s="98" t="s">
        <v>66</v>
      </c>
      <c r="D73" s="98">
        <v>4006</v>
      </c>
      <c r="E73" s="110">
        <v>4705</v>
      </c>
      <c r="F73" s="125">
        <f>+F58</f>
        <v>192480987</v>
      </c>
      <c r="G73" s="126">
        <f t="shared" ref="G73:G79" si="13">+J73/F73</f>
        <v>9.9337861068403949E-2</v>
      </c>
      <c r="H73" s="185"/>
      <c r="I73" s="186"/>
      <c r="J73" s="113">
        <f>+J58</f>
        <v>19120649.544915266</v>
      </c>
      <c r="K73" s="125">
        <f>+K58</f>
        <v>191522219.34715199</v>
      </c>
      <c r="L73" s="115">
        <f t="shared" ref="L73:L79" si="14">+O73/K73</f>
        <v>9.9337863068068688E-2</v>
      </c>
      <c r="M73" s="185"/>
      <c r="N73" s="186"/>
      <c r="O73" s="113">
        <f>+O58</f>
        <v>19025408</v>
      </c>
      <c r="P73" s="1"/>
      <c r="Q73" s="127"/>
      <c r="R73" s="127"/>
      <c r="S73" s="1"/>
    </row>
    <row r="74" spans="1:19" ht="22.7" hidden="1" outlineLevel="1">
      <c r="A74" s="1"/>
      <c r="B74" s="30" t="str">
        <f t="shared" si="12"/>
        <v>General Service &lt; 50 kW</v>
      </c>
      <c r="C74" s="98" t="s">
        <v>66</v>
      </c>
      <c r="D74" s="98">
        <v>4010</v>
      </c>
      <c r="E74" s="110">
        <v>4705</v>
      </c>
      <c r="F74" s="125">
        <f t="shared" ref="F74:F81" si="15">+F59</f>
        <v>82372539</v>
      </c>
      <c r="G74" s="126">
        <f t="shared" si="13"/>
        <v>9.9337861068403949E-2</v>
      </c>
      <c r="H74" s="185"/>
      <c r="I74" s="186"/>
      <c r="J74" s="113">
        <f>+J59</f>
        <v>8182711.8350336859</v>
      </c>
      <c r="K74" s="125">
        <f>+K59</f>
        <v>78969212.132375196</v>
      </c>
      <c r="L74" s="115">
        <f t="shared" si="14"/>
        <v>9.9337865836246791E-2</v>
      </c>
      <c r="M74" s="185"/>
      <c r="N74" s="186"/>
      <c r="O74" s="113">
        <f t="shared" ref="O74:O81" si="16">+O59</f>
        <v>7844633</v>
      </c>
      <c r="P74" s="1"/>
      <c r="Q74" s="127"/>
      <c r="R74" s="127"/>
      <c r="S74" s="1"/>
    </row>
    <row r="75" spans="1:19" ht="22.7" hidden="1" outlineLevel="1">
      <c r="A75" s="1"/>
      <c r="B75" s="30" t="str">
        <f t="shared" si="12"/>
        <v>General Service 50 to 4999 kW</v>
      </c>
      <c r="C75" s="98" t="s">
        <v>66</v>
      </c>
      <c r="D75" s="98">
        <v>4035</v>
      </c>
      <c r="E75" s="110">
        <v>4705</v>
      </c>
      <c r="F75" s="125">
        <f>+F60+F51</f>
        <v>302472122.58142841</v>
      </c>
      <c r="G75" s="115">
        <f>+J75/F75</f>
        <v>9.6941449542185629E-2</v>
      </c>
      <c r="H75" s="185"/>
      <c r="I75" s="186"/>
      <c r="J75" s="113">
        <f>+J60+J51</f>
        <v>29322086.009145327</v>
      </c>
      <c r="K75" s="125">
        <f>+K60+K51</f>
        <v>284341701.19325107</v>
      </c>
      <c r="L75" s="115">
        <f t="shared" si="14"/>
        <v>9.6780241808298792E-2</v>
      </c>
      <c r="M75" s="185"/>
      <c r="N75" s="186"/>
      <c r="O75" s="113">
        <f>+O60+O51</f>
        <v>27518658.59766588</v>
      </c>
      <c r="P75" s="1"/>
      <c r="Q75" s="127"/>
      <c r="R75" s="127"/>
      <c r="S75" s="1"/>
    </row>
    <row r="76" spans="1:19" ht="22.7" hidden="1" outlineLevel="1">
      <c r="A76" s="1"/>
      <c r="B76" s="30" t="str">
        <f t="shared" si="12"/>
        <v>Large Use</v>
      </c>
      <c r="C76" s="98" t="s">
        <v>66</v>
      </c>
      <c r="D76" s="98">
        <v>4010</v>
      </c>
      <c r="E76" s="110">
        <v>4705</v>
      </c>
      <c r="F76" s="125">
        <f>+F61+F52</f>
        <v>151321660.38356465</v>
      </c>
      <c r="G76" s="115">
        <f t="shared" si="13"/>
        <v>6.5447188109710328E-2</v>
      </c>
      <c r="H76" s="185"/>
      <c r="I76" s="186"/>
      <c r="J76" s="113">
        <f>+J61+J52</f>
        <v>9903577.1721968558</v>
      </c>
      <c r="K76" s="125" t="e">
        <f>+K61+K52</f>
        <v>#REF!</v>
      </c>
      <c r="L76" s="115" t="e">
        <f t="shared" si="14"/>
        <v>#REF!</v>
      </c>
      <c r="M76" s="185"/>
      <c r="N76" s="186"/>
      <c r="O76" s="113" t="e">
        <f>+O61+O52</f>
        <v>#REF!</v>
      </c>
      <c r="P76" s="1"/>
      <c r="Q76" s="127"/>
      <c r="R76" s="127"/>
      <c r="S76" s="1"/>
    </row>
    <row r="77" spans="1:19" ht="22.7" hidden="1" outlineLevel="1">
      <c r="A77" s="1"/>
      <c r="B77" s="30" t="str">
        <f t="shared" si="12"/>
        <v>Unmetered Scattered Load</v>
      </c>
      <c r="C77" s="98" t="s">
        <v>66</v>
      </c>
      <c r="D77" s="98">
        <v>4025</v>
      </c>
      <c r="E77" s="110">
        <v>4705</v>
      </c>
      <c r="F77" s="125">
        <f t="shared" si="15"/>
        <v>1167821</v>
      </c>
      <c r="G77" s="126">
        <f t="shared" si="13"/>
        <v>9.9337861068403949E-2</v>
      </c>
      <c r="H77" s="185"/>
      <c r="I77" s="186"/>
      <c r="J77" s="113">
        <f>+J62</f>
        <v>116008.84025076457</v>
      </c>
      <c r="K77" s="125">
        <f t="shared" ref="K77:K81" si="17">+K62</f>
        <v>1143743.03429804</v>
      </c>
      <c r="L77" s="115">
        <f t="shared" si="14"/>
        <v>9.9337872750176984E-2</v>
      </c>
      <c r="M77" s="185"/>
      <c r="N77" s="186"/>
      <c r="O77" s="113">
        <f t="shared" si="16"/>
        <v>113617</v>
      </c>
      <c r="P77" s="1"/>
      <c r="Q77" s="127"/>
      <c r="R77" s="127"/>
      <c r="S77" s="1"/>
    </row>
    <row r="78" spans="1:19" ht="22.7" hidden="1" outlineLevel="1">
      <c r="A78" s="1"/>
      <c r="B78" s="30" t="str">
        <f t="shared" si="12"/>
        <v xml:space="preserve">Street Lighting </v>
      </c>
      <c r="C78" s="98" t="s">
        <v>66</v>
      </c>
      <c r="D78" s="98">
        <v>4025</v>
      </c>
      <c r="E78" s="110">
        <v>4705</v>
      </c>
      <c r="F78" s="125">
        <f t="shared" si="15"/>
        <v>1900754</v>
      </c>
      <c r="G78" s="126">
        <f t="shared" si="13"/>
        <v>9.9337861068403949E-2</v>
      </c>
      <c r="H78" s="185"/>
      <c r="I78" s="186"/>
      <c r="J78" s="113">
        <f>+J63</f>
        <v>188816.83677721309</v>
      </c>
      <c r="K78" s="125">
        <f t="shared" si="17"/>
        <v>1904476.3875408501</v>
      </c>
      <c r="L78" s="115">
        <f t="shared" si="14"/>
        <v>9.9338065432403283E-2</v>
      </c>
      <c r="M78" s="185"/>
      <c r="N78" s="186"/>
      <c r="O78" s="113">
        <f t="shared" si="16"/>
        <v>189187</v>
      </c>
      <c r="P78" s="1"/>
      <c r="Q78" s="127"/>
      <c r="R78" s="127"/>
      <c r="S78" s="1"/>
    </row>
    <row r="79" spans="1:19" ht="22.7" hidden="1" outlineLevel="1">
      <c r="A79" s="1"/>
      <c r="B79" s="30" t="str">
        <f t="shared" si="12"/>
        <v>Standby</v>
      </c>
      <c r="C79" s="98" t="s">
        <v>66</v>
      </c>
      <c r="D79" s="98">
        <v>4025</v>
      </c>
      <c r="E79" s="110">
        <v>4705</v>
      </c>
      <c r="F79" s="125">
        <f t="shared" si="15"/>
        <v>0</v>
      </c>
      <c r="G79" s="126" t="e">
        <f t="shared" si="13"/>
        <v>#DIV/0!</v>
      </c>
      <c r="H79" s="185"/>
      <c r="I79" s="186"/>
      <c r="J79" s="113">
        <f>+J64</f>
        <v>0</v>
      </c>
      <c r="K79" s="125">
        <f t="shared" si="17"/>
        <v>0</v>
      </c>
      <c r="L79" s="115" t="e">
        <f t="shared" si="14"/>
        <v>#DIV/0!</v>
      </c>
      <c r="M79" s="185"/>
      <c r="N79" s="186"/>
      <c r="O79" s="113">
        <f t="shared" si="16"/>
        <v>0</v>
      </c>
      <c r="P79" s="1"/>
      <c r="Q79" s="127"/>
      <c r="R79" s="127"/>
      <c r="S79" s="1"/>
    </row>
    <row r="80" spans="1:19" ht="22.7" hidden="1" outlineLevel="1">
      <c r="A80" s="1"/>
      <c r="B80" s="30">
        <f t="shared" si="12"/>
        <v>0</v>
      </c>
      <c r="C80" s="98" t="s">
        <v>66</v>
      </c>
      <c r="D80" s="98">
        <v>4025</v>
      </c>
      <c r="E80" s="110">
        <v>4705</v>
      </c>
      <c r="F80" s="125">
        <f t="shared" si="15"/>
        <v>0</v>
      </c>
      <c r="G80" s="126">
        <v>0</v>
      </c>
      <c r="H80" s="185"/>
      <c r="I80" s="186"/>
      <c r="J80" s="113">
        <f>+J65</f>
        <v>0</v>
      </c>
      <c r="K80" s="125">
        <f t="shared" si="17"/>
        <v>0</v>
      </c>
      <c r="L80" s="115">
        <v>0</v>
      </c>
      <c r="M80" s="185"/>
      <c r="N80" s="186"/>
      <c r="O80" s="113">
        <f t="shared" si="16"/>
        <v>0</v>
      </c>
      <c r="P80" s="1"/>
      <c r="Q80" s="127"/>
      <c r="R80" s="127"/>
      <c r="S80" s="1"/>
    </row>
    <row r="81" spans="1:19" ht="22.7" hidden="1" outlineLevel="1">
      <c r="A81" s="1"/>
      <c r="B81" s="30">
        <f t="shared" si="12"/>
        <v>0</v>
      </c>
      <c r="C81" s="98" t="s">
        <v>66</v>
      </c>
      <c r="D81" s="98">
        <v>4025</v>
      </c>
      <c r="E81" s="110">
        <v>4705</v>
      </c>
      <c r="F81" s="125">
        <f t="shared" si="15"/>
        <v>0</v>
      </c>
      <c r="G81" s="126">
        <v>0</v>
      </c>
      <c r="H81" s="185"/>
      <c r="I81" s="186"/>
      <c r="J81" s="113">
        <f>+J66</f>
        <v>0</v>
      </c>
      <c r="K81" s="125">
        <f t="shared" si="17"/>
        <v>0</v>
      </c>
      <c r="L81" s="115">
        <v>0</v>
      </c>
      <c r="M81" s="185"/>
      <c r="N81" s="186"/>
      <c r="O81" s="113">
        <f t="shared" si="16"/>
        <v>0</v>
      </c>
      <c r="P81" s="1"/>
      <c r="Q81" s="127"/>
      <c r="R81" s="127"/>
      <c r="S81" s="1"/>
    </row>
    <row r="82" spans="1:19" ht="22.7" hidden="1" outlineLevel="1">
      <c r="A82" s="1"/>
      <c r="B82" s="95" t="s">
        <v>26</v>
      </c>
      <c r="C82" s="128"/>
      <c r="D82" s="97"/>
      <c r="E82" s="104"/>
      <c r="F82" s="120">
        <f>SUM(F73:F81)</f>
        <v>731715883.964993</v>
      </c>
      <c r="G82" s="121"/>
      <c r="H82" s="187"/>
      <c r="I82" s="188"/>
      <c r="J82" s="122">
        <f>SUM(J73:J81)</f>
        <v>66833850.238319114</v>
      </c>
      <c r="K82" s="120" t="e">
        <f>SUM(K73:K81)</f>
        <v>#REF!</v>
      </c>
      <c r="L82" s="123"/>
      <c r="M82" s="187"/>
      <c r="N82" s="188"/>
      <c r="O82" s="122" t="e">
        <f>SUM(O73:O81)</f>
        <v>#REF!</v>
      </c>
      <c r="P82" s="1"/>
      <c r="Q82" s="127"/>
      <c r="R82" s="127"/>
      <c r="S82" s="1"/>
    </row>
    <row r="83" spans="1:19" collapsed="1">
      <c r="A83" s="139" t="s">
        <v>48</v>
      </c>
      <c r="B83" s="140" t="s">
        <v>76</v>
      </c>
      <c r="C83" s="1"/>
      <c r="D83" s="1"/>
      <c r="E83" s="1"/>
      <c r="F83" s="1"/>
      <c r="G83" s="1"/>
      <c r="H83" s="129"/>
      <c r="I83" s="1"/>
      <c r="J83" s="1"/>
      <c r="K83" s="1"/>
      <c r="L83" s="1"/>
      <c r="M83" s="1"/>
      <c r="N83" s="1"/>
      <c r="O83" s="1"/>
      <c r="P83" s="1"/>
      <c r="Q83" s="1"/>
      <c r="R83" s="1"/>
      <c r="S83" s="1"/>
    </row>
    <row r="84" spans="1:19" ht="22.7">
      <c r="A84" s="1" t="s">
        <v>69</v>
      </c>
      <c r="B84" s="1"/>
      <c r="C84" s="1"/>
      <c r="D84" s="1"/>
      <c r="E84" s="1"/>
      <c r="F84" s="1"/>
      <c r="G84" s="127"/>
      <c r="H84" s="127"/>
      <c r="I84" s="127"/>
      <c r="J84" s="127"/>
      <c r="K84" s="127"/>
      <c r="L84" s="1"/>
      <c r="M84" s="1"/>
      <c r="N84" s="1"/>
      <c r="O84" s="1"/>
      <c r="P84" s="1"/>
      <c r="Q84" s="1"/>
      <c r="R84" s="1"/>
      <c r="S84" s="1"/>
    </row>
    <row r="85" spans="1:19">
      <c r="A85" s="1" t="s">
        <v>70</v>
      </c>
      <c r="B85" s="1"/>
      <c r="C85" s="1"/>
      <c r="D85" s="1"/>
      <c r="E85" s="1"/>
      <c r="F85" s="1"/>
      <c r="G85" s="130"/>
      <c r="H85" s="130"/>
      <c r="I85" s="1"/>
      <c r="J85" s="1"/>
      <c r="K85" s="130"/>
      <c r="L85" s="1"/>
      <c r="M85" s="1"/>
      <c r="N85" s="1"/>
      <c r="O85" s="1"/>
      <c r="P85" s="1"/>
      <c r="Q85" s="1"/>
      <c r="R85" s="1"/>
      <c r="S85" s="1"/>
    </row>
    <row r="86" spans="1:19">
      <c r="A86" s="1"/>
      <c r="B86" s="1"/>
      <c r="C86" s="1"/>
      <c r="D86" s="1"/>
      <c r="E86" s="1"/>
      <c r="F86" s="1"/>
      <c r="G86" s="1"/>
      <c r="H86" s="1"/>
      <c r="I86" s="1"/>
      <c r="J86" s="1"/>
      <c r="K86" s="1"/>
      <c r="L86" s="1"/>
      <c r="M86" s="1"/>
      <c r="N86" s="1"/>
      <c r="O86" s="1"/>
      <c r="P86" s="1"/>
      <c r="Q86" s="1"/>
      <c r="R86" s="1"/>
      <c r="S86" s="1"/>
    </row>
  </sheetData>
  <mergeCells count="46">
    <mergeCell ref="F70:J70"/>
    <mergeCell ref="K70:O70"/>
    <mergeCell ref="H71:I82"/>
    <mergeCell ref="M71:N82"/>
    <mergeCell ref="C43:F43"/>
    <mergeCell ref="F49:J49"/>
    <mergeCell ref="K49:O49"/>
    <mergeCell ref="F55:J55"/>
    <mergeCell ref="K55:O55"/>
    <mergeCell ref="H57:I67"/>
    <mergeCell ref="M57:N67"/>
    <mergeCell ref="L35:L36"/>
    <mergeCell ref="C37:F37"/>
    <mergeCell ref="G37:G42"/>
    <mergeCell ref="L37:L39"/>
    <mergeCell ref="C38:F38"/>
    <mergeCell ref="C39:F39"/>
    <mergeCell ref="C40:F40"/>
    <mergeCell ref="C41:F41"/>
    <mergeCell ref="C42:F42"/>
    <mergeCell ref="I35:J35"/>
    <mergeCell ref="D28:E28"/>
    <mergeCell ref="I32:J32"/>
    <mergeCell ref="C33:F33"/>
    <mergeCell ref="G33:H33"/>
    <mergeCell ref="I33:J33"/>
    <mergeCell ref="D27:E27"/>
    <mergeCell ref="D17:E17"/>
    <mergeCell ref="I17:K17"/>
    <mergeCell ref="D18:E18"/>
    <mergeCell ref="D19:E19"/>
    <mergeCell ref="D20:E20"/>
    <mergeCell ref="D21:E21"/>
    <mergeCell ref="D22:E22"/>
    <mergeCell ref="D23:E23"/>
    <mergeCell ref="D24:E24"/>
    <mergeCell ref="D25:E25"/>
    <mergeCell ref="D26:E26"/>
    <mergeCell ref="A2:F3"/>
    <mergeCell ref="B9:S9"/>
    <mergeCell ref="D13:O13"/>
    <mergeCell ref="I15:K15"/>
    <mergeCell ref="L15:L16"/>
    <mergeCell ref="M15:N15"/>
    <mergeCell ref="D16:E16"/>
    <mergeCell ref="B10:O10"/>
  </mergeCells>
  <conditionalFormatting sqref="B1">
    <cfRule type="expression" dxfId="0" priority="1" stopIfTrue="1">
      <formula>LEFT($C1,6)="Macros"</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2020 Commodity Expense Forecast</vt:lpstr>
      <vt:lpstr>Sheet2</vt:lpstr>
      <vt:lpstr>Sheet3</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cp:lastPrinted>2019-08-26T16:39:08Z</cp:lastPrinted>
  <dcterms:created xsi:type="dcterms:W3CDTF">2019-07-19T15:48:51Z</dcterms:created>
  <dcterms:modified xsi:type="dcterms:W3CDTF">2019-08-28T17:57:52Z</dcterms:modified>
</cp:coreProperties>
</file>