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showInkAnnotation="0"/>
  <bookViews>
    <workbookView xWindow="0" yWindow="60" windowWidth="20490" windowHeight="7485"/>
  </bookViews>
  <sheets>
    <sheet name="IESO Invoice Adjustment 2018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K21" i="1" l="1"/>
  <c r="H21" i="1" l="1"/>
  <c r="B21" i="1" l="1"/>
  <c r="E14" i="1"/>
  <c r="E8" i="1"/>
  <c r="L8" i="1" s="1"/>
  <c r="E17" i="1"/>
  <c r="E13" i="1"/>
  <c r="E9" i="1"/>
  <c r="E19" i="1"/>
  <c r="D21" i="1"/>
  <c r="E16" i="1"/>
  <c r="E11" i="1"/>
  <c r="E18" i="1"/>
  <c r="E15" i="1"/>
  <c r="G15" i="1" l="1"/>
  <c r="I15" i="1" s="1"/>
  <c r="L15" i="1"/>
  <c r="L9" i="1"/>
  <c r="G9" i="1"/>
  <c r="I9" i="1" s="1"/>
  <c r="L16" i="1"/>
  <c r="L19" i="1"/>
  <c r="L20" i="1" s="1"/>
  <c r="G13" i="1"/>
  <c r="I13" i="1" s="1"/>
  <c r="L13" i="1"/>
  <c r="G14" i="1"/>
  <c r="I14" i="1" s="1"/>
  <c r="L14" i="1"/>
  <c r="G18" i="1"/>
  <c r="I18" i="1" s="1"/>
  <c r="L18" i="1"/>
  <c r="L11" i="1"/>
  <c r="G17" i="1"/>
  <c r="I17" i="1" s="1"/>
  <c r="L17" i="1"/>
  <c r="G8" i="1"/>
  <c r="I8" i="1" s="1"/>
  <c r="G19" i="1"/>
  <c r="I19" i="1" s="1"/>
  <c r="G11" i="1"/>
  <c r="I11" i="1" s="1"/>
  <c r="G16" i="1"/>
  <c r="I16" i="1" s="1"/>
  <c r="J18" i="1" l="1"/>
  <c r="M18" i="1"/>
  <c r="N18" i="1" s="1"/>
  <c r="J14" i="1"/>
  <c r="M14" i="1"/>
  <c r="N14" i="1" s="1"/>
  <c r="J13" i="1"/>
  <c r="M13" i="1"/>
  <c r="N13" i="1" s="1"/>
  <c r="J16" i="1"/>
  <c r="M16" i="1"/>
  <c r="N16" i="1" s="1"/>
  <c r="J17" i="1"/>
  <c r="M17" i="1"/>
  <c r="N17" i="1" s="1"/>
  <c r="J11" i="1"/>
  <c r="M11" i="1"/>
  <c r="N11" i="1" s="1"/>
  <c r="J19" i="1"/>
  <c r="M19" i="1"/>
  <c r="N19" i="1" s="1"/>
  <c r="J9" i="1"/>
  <c r="M9" i="1"/>
  <c r="N9" i="1" s="1"/>
  <c r="J15" i="1"/>
  <c r="M15" i="1"/>
  <c r="N15" i="1" s="1"/>
  <c r="M8" i="1"/>
  <c r="N8" i="1" s="1"/>
  <c r="I20" i="1"/>
  <c r="M20" i="1" s="1"/>
  <c r="J8" i="1"/>
  <c r="J20" i="1" l="1"/>
  <c r="N20" i="1"/>
  <c r="E10" i="1"/>
  <c r="L10" i="1" s="1"/>
  <c r="G10" i="1"/>
  <c r="I10" i="1" s="1"/>
  <c r="E12" i="1"/>
  <c r="L12" i="1" s="1"/>
  <c r="C21" i="1"/>
  <c r="G12" i="1" l="1"/>
  <c r="I12" i="1" s="1"/>
  <c r="J12" i="1" s="1"/>
  <c r="E21" i="1"/>
  <c r="M10" i="1"/>
  <c r="N10" i="1" s="1"/>
  <c r="J10" i="1"/>
  <c r="I21" i="1" l="1"/>
  <c r="C24" i="1" s="1"/>
  <c r="M12" i="1"/>
  <c r="N12" i="1" s="1"/>
  <c r="G21" i="1"/>
  <c r="L21" i="1"/>
  <c r="N21" i="1"/>
  <c r="C26" i="1" s="1"/>
  <c r="M21" i="1"/>
  <c r="C25" i="1" s="1"/>
  <c r="J21" i="1" l="1"/>
</calcChain>
</file>

<file path=xl/comments1.xml><?xml version="1.0" encoding="utf-8"?>
<comments xmlns="http://schemas.openxmlformats.org/spreadsheetml/2006/main">
  <authors>
    <author>Colleen Calhoun</author>
  </authors>
  <commentList>
    <comment ref="I7" authorId="0">
      <text>
        <r>
          <rPr>
            <sz val="9"/>
            <color indexed="81"/>
            <rFont val="Tahoma"/>
            <family val="2"/>
          </rPr>
          <t xml:space="preserve">
Changed formula to reflect actual Debit or Credit difference.
</t>
        </r>
      </text>
    </comment>
  </commentList>
</comments>
</file>

<file path=xl/sharedStrings.xml><?xml version="1.0" encoding="utf-8"?>
<sst xmlns="http://schemas.openxmlformats.org/spreadsheetml/2006/main" count="45" uniqueCount="36">
  <si>
    <t>EG</t>
  </si>
  <si>
    <t>Class A</t>
  </si>
  <si>
    <t>IESO Actual GA Rate on website</t>
  </si>
  <si>
    <t>B</t>
  </si>
  <si>
    <t>Month</t>
  </si>
  <si>
    <t>1. Expected CT148 Calculated vs. per IESO Invoices</t>
  </si>
  <si>
    <t>Total</t>
  </si>
  <si>
    <t>IESO Invoice Adjustment Analysis</t>
  </si>
  <si>
    <t>A</t>
  </si>
  <si>
    <t>C</t>
  </si>
  <si>
    <t>D=A+B-C</t>
  </si>
  <si>
    <t>kWh</t>
  </si>
  <si>
    <t>$/kWh</t>
  </si>
  <si>
    <t>$</t>
  </si>
  <si>
    <t>E</t>
  </si>
  <si>
    <t>F=D X E</t>
  </si>
  <si>
    <t>G</t>
  </si>
  <si>
    <t>Difference</t>
  </si>
  <si>
    <t xml:space="preserve">AQEW  </t>
  </si>
  <si>
    <t>Loads pertaining to Class B (CT148)</t>
  </si>
  <si>
    <t>Expected GA Charges Class B CT148 $  (Calculated)</t>
  </si>
  <si>
    <t>CT 148 $ per IESO Invoice</t>
  </si>
  <si>
    <t>H = G - F</t>
  </si>
  <si>
    <t>Estimated RPP Proportion</t>
  </si>
  <si>
    <t>Estimated non-RPP Proportion</t>
  </si>
  <si>
    <t>Guelph Hydro's proposal to allocate the IESO adjustments between RPP and non-RPP</t>
  </si>
  <si>
    <t>I</t>
  </si>
  <si>
    <t>Adjustments pertaining to RPP</t>
  </si>
  <si>
    <t>Adjustments pertaining to non-RPP Class B</t>
  </si>
  <si>
    <t>%</t>
  </si>
  <si>
    <t>J = I / D</t>
  </si>
  <si>
    <t>L = H - K</t>
  </si>
  <si>
    <t>RPP (Including Loss Factor) Billed Consumption adjusted for Unbilled</t>
  </si>
  <si>
    <t>K = H x J</t>
  </si>
  <si>
    <t>Kingston Hydro 2020 IRM Application EB-2019-0048</t>
  </si>
  <si>
    <t>Table 2 - Kingston Hydro's Proposal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</si>
</sst>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;[Red]\-&quot;$&quot;#,##0.00"/>
    <numFmt numFmtId="43" formatCode="_-* #,##0.00_-;\-* #,##0.00_-;_-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8" tint="-0.249977111117893"/>
      <name val="Arial"/>
      <family val="2"/>
    </font>
    <font>
      <sz val="9"/>
      <color indexed="81"/>
      <name val="Tahoma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43" fontId="4" fillId="0" borderId="1" xfId="1" applyFont="1" applyBorder="1"/>
    <xf numFmtId="0" fontId="3" fillId="0" borderId="1" xfId="0" applyFont="1" applyBorder="1" applyAlignment="1">
      <alignment horizontal="center" wrapText="1"/>
    </xf>
    <xf numFmtId="8" fontId="6" fillId="3" borderId="1" xfId="0" applyNumberFormat="1" applyFont="1" applyFill="1" applyBorder="1"/>
    <xf numFmtId="0" fontId="3" fillId="4" borderId="1" xfId="0" applyFont="1" applyFill="1" applyBorder="1" applyAlignment="1">
      <alignment horizontal="center" vertical="center" wrapText="1"/>
    </xf>
    <xf numFmtId="17" fontId="6" fillId="3" borderId="1" xfId="0" applyNumberFormat="1" applyFont="1" applyFill="1" applyBorder="1"/>
    <xf numFmtId="0" fontId="3" fillId="0" borderId="1" xfId="0" applyFont="1" applyBorder="1" applyAlignment="1">
      <alignment horizontal="center" vertical="center"/>
    </xf>
    <xf numFmtId="0" fontId="7" fillId="0" borderId="0" xfId="0" applyFont="1"/>
    <xf numFmtId="0" fontId="3" fillId="0" borderId="0" xfId="0" applyFont="1"/>
    <xf numFmtId="0" fontId="3" fillId="0" borderId="1" xfId="0" applyFont="1" applyFill="1" applyBorder="1" applyAlignment="1">
      <alignment horizontal="center" vertical="center" wrapText="1"/>
    </xf>
    <xf numFmtId="165" fontId="6" fillId="0" borderId="1" xfId="0" applyNumberFormat="1" applyFont="1" applyBorder="1"/>
    <xf numFmtId="0" fontId="3" fillId="0" borderId="1" xfId="0" quotePrefix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7" fontId="3" fillId="3" borderId="1" xfId="0" applyNumberFormat="1" applyFont="1" applyFill="1" applyBorder="1"/>
    <xf numFmtId="43" fontId="3" fillId="0" borderId="1" xfId="0" applyNumberFormat="1" applyFont="1" applyBorder="1"/>
    <xf numFmtId="0" fontId="8" fillId="0" borderId="0" xfId="0" applyFont="1"/>
    <xf numFmtId="43" fontId="4" fillId="5" borderId="1" xfId="1" applyFont="1" applyFill="1" applyBorder="1"/>
    <xf numFmtId="167" fontId="6" fillId="5" borderId="1" xfId="0" applyNumberFormat="1" applyFont="1" applyFill="1" applyBorder="1"/>
    <xf numFmtId="0" fontId="3" fillId="0" borderId="1" xfId="0" applyFont="1" applyFill="1" applyBorder="1" applyAlignment="1">
      <alignment horizontal="center" wrapText="1"/>
    </xf>
    <xf numFmtId="43" fontId="3" fillId="0" borderId="2" xfId="0" applyNumberFormat="1" applyFont="1" applyBorder="1"/>
    <xf numFmtId="0" fontId="2" fillId="0" borderId="3" xfId="0" applyFont="1" applyBorder="1"/>
    <xf numFmtId="0" fontId="2" fillId="0" borderId="5" xfId="0" applyFont="1" applyBorder="1"/>
    <xf numFmtId="0" fontId="2" fillId="0" borderId="4" xfId="0" applyFont="1" applyBorder="1"/>
    <xf numFmtId="0" fontId="2" fillId="0" borderId="6" xfId="0" applyFont="1" applyBorder="1"/>
    <xf numFmtId="17" fontId="3" fillId="0" borderId="0" xfId="0" applyNumberFormat="1" applyFont="1" applyFill="1" applyBorder="1"/>
    <xf numFmtId="43" fontId="3" fillId="0" borderId="0" xfId="0" applyNumberFormat="1" applyFont="1" applyFill="1" applyBorder="1"/>
    <xf numFmtId="164" fontId="3" fillId="0" borderId="0" xfId="0" applyNumberFormat="1" applyFont="1" applyFill="1" applyBorder="1"/>
    <xf numFmtId="0" fontId="0" fillId="0" borderId="0" xfId="0" applyFill="1"/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3" fontId="6" fillId="0" borderId="1" xfId="0" applyNumberFormat="1" applyFont="1" applyBorder="1"/>
    <xf numFmtId="10" fontId="6" fillId="0" borderId="1" xfId="0" applyNumberFormat="1" applyFont="1" applyBorder="1"/>
    <xf numFmtId="167" fontId="6" fillId="5" borderId="2" xfId="0" applyNumberFormat="1" applyFont="1" applyFill="1" applyBorder="1"/>
    <xf numFmtId="8" fontId="6" fillId="3" borderId="2" xfId="0" applyNumberFormat="1" applyFont="1" applyFill="1" applyBorder="1"/>
    <xf numFmtId="8" fontId="6" fillId="5" borderId="2" xfId="0" applyNumberFormat="1" applyFont="1" applyFill="1" applyBorder="1"/>
    <xf numFmtId="165" fontId="6" fillId="0" borderId="2" xfId="0" applyNumberFormat="1" applyFont="1" applyBorder="1"/>
    <xf numFmtId="10" fontId="6" fillId="0" borderId="2" xfId="0" applyNumberFormat="1" applyFont="1" applyBorder="1"/>
    <xf numFmtId="164" fontId="3" fillId="0" borderId="9" xfId="0" applyNumberFormat="1" applyFont="1" applyBorder="1"/>
    <xf numFmtId="164" fontId="3" fillId="0" borderId="10" xfId="0" applyNumberFormat="1" applyFont="1" applyBorder="1"/>
    <xf numFmtId="164" fontId="3" fillId="0" borderId="1" xfId="0" applyNumberFormat="1" applyFont="1" applyBorder="1"/>
    <xf numFmtId="164" fontId="3" fillId="2" borderId="1" xfId="0" applyNumberFormat="1" applyFont="1" applyFill="1" applyBorder="1"/>
    <xf numFmtId="166" fontId="6" fillId="5" borderId="1" xfId="0" applyNumberFormat="1" applyFont="1" applyFill="1" applyBorder="1"/>
    <xf numFmtId="0" fontId="2" fillId="6" borderId="7" xfId="0" applyFont="1" applyFill="1" applyBorder="1" applyAlignment="1">
      <alignment wrapText="1"/>
    </xf>
    <xf numFmtId="0" fontId="0" fillId="6" borderId="8" xfId="0" applyFill="1" applyBorder="1" applyAlignment="1">
      <alignment wrapText="1"/>
    </xf>
  </cellXfs>
  <cellStyles count="2">
    <cellStyle name="Comma 3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27"/>
  <sheetViews>
    <sheetView tabSelected="1" workbookViewId="0">
      <selection activeCell="F32" sqref="F32"/>
    </sheetView>
  </sheetViews>
  <sheetFormatPr defaultRowHeight="15" x14ac:dyDescent="0.25"/>
  <cols>
    <col min="1" max="1" width="22.42578125" customWidth="1"/>
    <col min="2" max="2" width="21.28515625" customWidth="1"/>
    <col min="3" max="5" width="20.85546875" bestFit="1" customWidth="1"/>
    <col min="6" max="6" width="20.7109375" bestFit="1" customWidth="1"/>
    <col min="7" max="7" width="19.85546875" bestFit="1" customWidth="1"/>
    <col min="8" max="8" width="19.42578125" bestFit="1" customWidth="1"/>
    <col min="9" max="9" width="21.7109375" customWidth="1"/>
    <col min="10" max="10" width="17.140625" customWidth="1"/>
    <col min="11" max="11" width="19.28515625" customWidth="1"/>
    <col min="12" max="12" width="15.28515625" customWidth="1"/>
    <col min="13" max="13" width="19.85546875" customWidth="1"/>
    <col min="14" max="14" width="18.85546875" customWidth="1"/>
    <col min="15" max="15" width="14.28515625" customWidth="1"/>
  </cols>
  <sheetData>
    <row r="1" spans="1:14" ht="15.75" x14ac:dyDescent="0.25">
      <c r="A1" s="9" t="s">
        <v>34</v>
      </c>
    </row>
    <row r="2" spans="1:14" x14ac:dyDescent="0.25">
      <c r="A2" s="8" t="s">
        <v>7</v>
      </c>
    </row>
    <row r="4" spans="1:14" ht="15.75" x14ac:dyDescent="0.25">
      <c r="A4" s="9" t="s">
        <v>5</v>
      </c>
    </row>
    <row r="5" spans="1:14" ht="90" x14ac:dyDescent="0.25">
      <c r="A5" s="7" t="s">
        <v>4</v>
      </c>
      <c r="B5" s="1" t="s">
        <v>18</v>
      </c>
      <c r="C5" s="1" t="s">
        <v>0</v>
      </c>
      <c r="D5" s="1" t="s">
        <v>1</v>
      </c>
      <c r="E5" s="1" t="s">
        <v>19</v>
      </c>
      <c r="F5" s="1" t="s">
        <v>2</v>
      </c>
      <c r="G5" s="5" t="s">
        <v>20</v>
      </c>
      <c r="H5" s="1" t="s">
        <v>21</v>
      </c>
      <c r="I5" s="10" t="s">
        <v>17</v>
      </c>
      <c r="K5" s="30" t="s">
        <v>32</v>
      </c>
      <c r="L5" s="10" t="s">
        <v>23</v>
      </c>
      <c r="M5" s="10" t="s">
        <v>27</v>
      </c>
      <c r="N5" s="10" t="s">
        <v>28</v>
      </c>
    </row>
    <row r="6" spans="1:14" ht="15.75" x14ac:dyDescent="0.25">
      <c r="A6" s="7"/>
      <c r="B6" s="12" t="s">
        <v>11</v>
      </c>
      <c r="C6" s="12" t="s">
        <v>11</v>
      </c>
      <c r="D6" s="12" t="s">
        <v>11</v>
      </c>
      <c r="E6" s="12" t="s">
        <v>11</v>
      </c>
      <c r="F6" s="12" t="s">
        <v>12</v>
      </c>
      <c r="G6" s="13" t="s">
        <v>13</v>
      </c>
      <c r="H6" s="1" t="s">
        <v>13</v>
      </c>
      <c r="I6" s="10" t="s">
        <v>13</v>
      </c>
      <c r="K6" s="29" t="s">
        <v>11</v>
      </c>
      <c r="L6" s="29" t="s">
        <v>29</v>
      </c>
      <c r="M6" s="29" t="s">
        <v>13</v>
      </c>
      <c r="N6" s="29" t="s">
        <v>13</v>
      </c>
    </row>
    <row r="7" spans="1:14" ht="15.75" x14ac:dyDescent="0.25">
      <c r="A7" s="7"/>
      <c r="B7" s="1" t="s">
        <v>8</v>
      </c>
      <c r="C7" s="1" t="s">
        <v>3</v>
      </c>
      <c r="D7" s="1" t="s">
        <v>9</v>
      </c>
      <c r="E7" s="1" t="s">
        <v>10</v>
      </c>
      <c r="F7" s="3" t="s">
        <v>14</v>
      </c>
      <c r="G7" s="3" t="s">
        <v>15</v>
      </c>
      <c r="H7" s="3" t="s">
        <v>16</v>
      </c>
      <c r="I7" s="3" t="s">
        <v>22</v>
      </c>
      <c r="K7" s="19" t="s">
        <v>26</v>
      </c>
      <c r="L7" s="19" t="s">
        <v>30</v>
      </c>
      <c r="M7" s="19" t="s">
        <v>33</v>
      </c>
      <c r="N7" s="19" t="s">
        <v>31</v>
      </c>
    </row>
    <row r="8" spans="1:14" ht="15.75" x14ac:dyDescent="0.25">
      <c r="A8" s="6">
        <v>43101</v>
      </c>
      <c r="B8" s="17">
        <v>73750666.666666672</v>
      </c>
      <c r="C8" s="17">
        <v>52117.450000000012</v>
      </c>
      <c r="D8" s="17">
        <v>14025702.289999999</v>
      </c>
      <c r="E8" s="2">
        <f>B8+C8-D8</f>
        <v>59777081.826666676</v>
      </c>
      <c r="F8" s="18">
        <v>6.7360000000000003E-2</v>
      </c>
      <c r="G8" s="4">
        <f t="shared" ref="G8:G19" si="0">E8*F8</f>
        <v>4026584.2318442673</v>
      </c>
      <c r="H8" s="42">
        <v>4055785.37</v>
      </c>
      <c r="I8" s="11">
        <f>H8-G8</f>
        <v>29201.13815573277</v>
      </c>
      <c r="J8" t="str">
        <f t="shared" ref="J8:J21" si="1">IF(I8&gt;0,"Overcharged","Undercharged")</f>
        <v>Overcharged</v>
      </c>
      <c r="K8" s="31">
        <v>45603972.093306616</v>
      </c>
      <c r="L8" s="32">
        <f>K8/E8</f>
        <v>0.76290060838939433</v>
      </c>
      <c r="M8" s="11">
        <f>I8*L8</f>
        <v>22277.566064671286</v>
      </c>
      <c r="N8" s="11">
        <f>I8-M8</f>
        <v>6923.5720910614837</v>
      </c>
    </row>
    <row r="9" spans="1:14" ht="15.75" x14ac:dyDescent="0.25">
      <c r="A9" s="6">
        <v>43132</v>
      </c>
      <c r="B9" s="17">
        <v>61649266.666666672</v>
      </c>
      <c r="C9" s="17">
        <v>32133.42</v>
      </c>
      <c r="D9" s="17">
        <v>13276489.859999999</v>
      </c>
      <c r="E9" s="2">
        <f t="shared" ref="E9:E19" si="2">B9+C9-D9</f>
        <v>48404910.226666674</v>
      </c>
      <c r="F9" s="18">
        <v>8.1670000000000006E-2</v>
      </c>
      <c r="G9" s="4">
        <f t="shared" si="0"/>
        <v>3953229.0182118677</v>
      </c>
      <c r="H9" s="42">
        <v>3953237.51</v>
      </c>
      <c r="I9" s="11">
        <f t="shared" ref="I9:I19" si="3">H9-G9</f>
        <v>8.4917881321161985</v>
      </c>
      <c r="J9" t="str">
        <f t="shared" si="1"/>
        <v>Overcharged</v>
      </c>
      <c r="K9" s="31">
        <v>23548615.133919518</v>
      </c>
      <c r="L9" s="32">
        <f t="shared" ref="L9:L21" si="4">K9/E9</f>
        <v>0.48649227988747279</v>
      </c>
      <c r="M9" s="11">
        <f t="shared" ref="M9:M20" si="5">I9*L9</f>
        <v>4.1311893687145931</v>
      </c>
      <c r="N9" s="11">
        <f t="shared" ref="N9:N20" si="6">I9-M9</f>
        <v>4.3605987634016055</v>
      </c>
    </row>
    <row r="10" spans="1:14" ht="15.75" x14ac:dyDescent="0.25">
      <c r="A10" s="6">
        <v>43160</v>
      </c>
      <c r="B10" s="17">
        <v>64191700</v>
      </c>
      <c r="C10" s="17">
        <v>89581.270000000019</v>
      </c>
      <c r="D10" s="17">
        <v>14569541.540000001</v>
      </c>
      <c r="E10" s="2">
        <f t="shared" si="2"/>
        <v>49711739.730000004</v>
      </c>
      <c r="F10" s="18">
        <v>9.4810000000000005E-2</v>
      </c>
      <c r="G10" s="4">
        <f t="shared" si="0"/>
        <v>4713170.0438013002</v>
      </c>
      <c r="H10" s="42">
        <v>4805599.72</v>
      </c>
      <c r="I10" s="11">
        <f t="shared" si="3"/>
        <v>92429.676198699512</v>
      </c>
      <c r="J10" t="str">
        <f>IF(I10&gt;0,"Overcharged","Undercharged")</f>
        <v>Overcharged</v>
      </c>
      <c r="K10" s="31">
        <v>25263010.546096474</v>
      </c>
      <c r="L10" s="32">
        <f t="shared" si="4"/>
        <v>0.50819003083190772</v>
      </c>
      <c r="M10" s="11">
        <f t="shared" si="5"/>
        <v>46971.839997200354</v>
      </c>
      <c r="N10" s="11">
        <f t="shared" si="6"/>
        <v>45457.836201499158</v>
      </c>
    </row>
    <row r="11" spans="1:14" ht="15.75" x14ac:dyDescent="0.25">
      <c r="A11" s="6">
        <v>43191</v>
      </c>
      <c r="B11" s="17">
        <v>58370100</v>
      </c>
      <c r="C11" s="17">
        <v>164139.46</v>
      </c>
      <c r="D11" s="17">
        <v>13658257.42</v>
      </c>
      <c r="E11" s="2">
        <f t="shared" si="2"/>
        <v>44875982.039999999</v>
      </c>
      <c r="F11" s="18">
        <v>9.9589999999999998E-2</v>
      </c>
      <c r="G11" s="4">
        <f t="shared" si="0"/>
        <v>4469199.0513635995</v>
      </c>
      <c r="H11" s="42">
        <v>4469246.8999999994</v>
      </c>
      <c r="I11" s="11">
        <f t="shared" si="3"/>
        <v>47.848636399954557</v>
      </c>
      <c r="J11" t="str">
        <f t="shared" si="1"/>
        <v>Overcharged</v>
      </c>
      <c r="K11" s="31">
        <v>36045633.435324721</v>
      </c>
      <c r="L11" s="32">
        <f t="shared" si="4"/>
        <v>0.80322773556678073</v>
      </c>
      <c r="M11" s="11">
        <f t="shared" si="5"/>
        <v>38.433351865493741</v>
      </c>
      <c r="N11" s="11">
        <f t="shared" si="6"/>
        <v>9.4152845344608167</v>
      </c>
    </row>
    <row r="12" spans="1:14" ht="15.75" x14ac:dyDescent="0.25">
      <c r="A12" s="6">
        <v>43221</v>
      </c>
      <c r="B12" s="17">
        <v>51200700</v>
      </c>
      <c r="C12" s="17">
        <v>150835.25000000003</v>
      </c>
      <c r="D12" s="17">
        <v>14199070.139999999</v>
      </c>
      <c r="E12" s="2">
        <f t="shared" si="2"/>
        <v>37152465.109999999</v>
      </c>
      <c r="F12" s="18">
        <v>0.10793</v>
      </c>
      <c r="G12" s="4">
        <f t="shared" si="0"/>
        <v>4009865.5593222999</v>
      </c>
      <c r="H12" s="42">
        <v>4026126.47</v>
      </c>
      <c r="I12" s="11">
        <f t="shared" si="3"/>
        <v>16260.910677700303</v>
      </c>
      <c r="J12" t="str">
        <f t="shared" si="1"/>
        <v>Overcharged</v>
      </c>
      <c r="K12" s="31">
        <v>13548029.990063637</v>
      </c>
      <c r="L12" s="32">
        <f t="shared" si="4"/>
        <v>0.36466032469046139</v>
      </c>
      <c r="M12" s="11">
        <f t="shared" si="5"/>
        <v>5929.7089674927829</v>
      </c>
      <c r="N12" s="11">
        <f t="shared" si="6"/>
        <v>10331.201710207521</v>
      </c>
    </row>
    <row r="13" spans="1:14" ht="15.75" x14ac:dyDescent="0.25">
      <c r="A13" s="6">
        <v>43252</v>
      </c>
      <c r="B13" s="17">
        <v>51884566.666666672</v>
      </c>
      <c r="C13" s="17">
        <v>275021.39999999997</v>
      </c>
      <c r="D13" s="17">
        <v>14493769.029999997</v>
      </c>
      <c r="E13" s="2">
        <f t="shared" si="2"/>
        <v>37665819.036666676</v>
      </c>
      <c r="F13" s="18">
        <v>0.11896</v>
      </c>
      <c r="G13" s="4">
        <f t="shared" si="0"/>
        <v>4480725.8326018676</v>
      </c>
      <c r="H13" s="42">
        <v>4481881.07</v>
      </c>
      <c r="I13" s="11">
        <f t="shared" si="3"/>
        <v>1155.2373981326818</v>
      </c>
      <c r="J13" t="str">
        <f t="shared" si="1"/>
        <v>Overcharged</v>
      </c>
      <c r="K13" s="31">
        <v>21343335.42536905</v>
      </c>
      <c r="L13" s="32">
        <f t="shared" si="4"/>
        <v>0.56664997526250205</v>
      </c>
      <c r="M13" s="11">
        <f t="shared" si="5"/>
        <v>654.61524307420143</v>
      </c>
      <c r="N13" s="11">
        <f t="shared" si="6"/>
        <v>500.62215505848042</v>
      </c>
    </row>
    <row r="14" spans="1:14" ht="15.75" x14ac:dyDescent="0.25">
      <c r="A14" s="6">
        <v>43282</v>
      </c>
      <c r="B14" s="17">
        <v>62989966.666666679</v>
      </c>
      <c r="C14" s="17">
        <v>293233.49</v>
      </c>
      <c r="D14" s="17">
        <v>16676005.629999999</v>
      </c>
      <c r="E14" s="2">
        <f t="shared" si="2"/>
        <v>46607194.526666686</v>
      </c>
      <c r="F14" s="18">
        <v>7.7369999999999994E-2</v>
      </c>
      <c r="G14" s="4">
        <f t="shared" si="0"/>
        <v>3605998.6405282011</v>
      </c>
      <c r="H14" s="42">
        <v>3605821.3899999997</v>
      </c>
      <c r="I14" s="11">
        <f t="shared" si="3"/>
        <v>-177.25052820146084</v>
      </c>
      <c r="J14" t="str">
        <f t="shared" si="1"/>
        <v>Undercharged</v>
      </c>
      <c r="K14" s="31">
        <v>30251268.515566777</v>
      </c>
      <c r="L14" s="32">
        <f t="shared" si="4"/>
        <v>0.64906864321683788</v>
      </c>
      <c r="M14" s="11">
        <f t="shared" si="5"/>
        <v>-115.04775984919004</v>
      </c>
      <c r="N14" s="11">
        <f t="shared" si="6"/>
        <v>-62.202768352270795</v>
      </c>
    </row>
    <row r="15" spans="1:14" ht="15.75" x14ac:dyDescent="0.25">
      <c r="A15" s="6">
        <v>43313</v>
      </c>
      <c r="B15" s="17">
        <v>62844400.000000007</v>
      </c>
      <c r="C15" s="17">
        <v>317593.48</v>
      </c>
      <c r="D15" s="17">
        <v>16856829.580000002</v>
      </c>
      <c r="E15" s="2">
        <f t="shared" si="2"/>
        <v>46305163.900000006</v>
      </c>
      <c r="F15" s="18">
        <v>7.4899999999999994E-2</v>
      </c>
      <c r="G15" s="4">
        <f t="shared" si="0"/>
        <v>3468256.77611</v>
      </c>
      <c r="H15" s="42">
        <v>3468209.72</v>
      </c>
      <c r="I15" s="11">
        <f t="shared" si="3"/>
        <v>-47.056109999772161</v>
      </c>
      <c r="J15" t="str">
        <f t="shared" si="1"/>
        <v>Undercharged</v>
      </c>
      <c r="K15" s="31">
        <v>18384708.638340186</v>
      </c>
      <c r="L15" s="32">
        <f t="shared" si="4"/>
        <v>0.39703365866587903</v>
      </c>
      <c r="M15" s="11">
        <f t="shared" si="5"/>
        <v>-18.682859515793599</v>
      </c>
      <c r="N15" s="11">
        <f t="shared" si="6"/>
        <v>-28.373250483978563</v>
      </c>
    </row>
    <row r="16" spans="1:14" ht="15.75" x14ac:dyDescent="0.25">
      <c r="A16" s="6">
        <v>43344</v>
      </c>
      <c r="B16" s="17">
        <v>57256533.333333336</v>
      </c>
      <c r="C16" s="17">
        <v>141184.56000000006</v>
      </c>
      <c r="D16" s="17">
        <v>17541443.91</v>
      </c>
      <c r="E16" s="2">
        <f t="shared" si="2"/>
        <v>39856273.983333334</v>
      </c>
      <c r="F16" s="18">
        <v>8.584E-2</v>
      </c>
      <c r="G16" s="4">
        <f t="shared" si="0"/>
        <v>3421262.5587293333</v>
      </c>
      <c r="H16" s="42">
        <v>3540637.78</v>
      </c>
      <c r="I16" s="11">
        <f t="shared" si="3"/>
        <v>119375.22127066646</v>
      </c>
      <c r="J16" t="str">
        <f t="shared" si="1"/>
        <v>Overcharged</v>
      </c>
      <c r="K16" s="31">
        <v>25082873.71040475</v>
      </c>
      <c r="L16" s="32">
        <f t="shared" si="4"/>
        <v>0.62933313136329894</v>
      </c>
      <c r="M16" s="11">
        <f t="shared" si="5"/>
        <v>75126.781809455206</v>
      </c>
      <c r="N16" s="11">
        <f t="shared" si="6"/>
        <v>44248.439461211252</v>
      </c>
    </row>
    <row r="17" spans="1:26" ht="15.75" x14ac:dyDescent="0.25">
      <c r="A17" s="6">
        <v>43374</v>
      </c>
      <c r="B17" s="17">
        <v>55714700.000000007</v>
      </c>
      <c r="C17" s="17">
        <v>205037.43999999994</v>
      </c>
      <c r="D17" s="17">
        <v>15696930.100000001</v>
      </c>
      <c r="E17" s="2">
        <f t="shared" si="2"/>
        <v>40222807.340000004</v>
      </c>
      <c r="F17" s="18">
        <v>0.12059</v>
      </c>
      <c r="G17" s="4">
        <f t="shared" si="0"/>
        <v>4850468.3371306006</v>
      </c>
      <c r="H17" s="42">
        <v>5237511.3899999997</v>
      </c>
      <c r="I17" s="11">
        <f t="shared" si="3"/>
        <v>387043.05286939908</v>
      </c>
      <c r="J17" t="str">
        <f t="shared" si="1"/>
        <v>Overcharged</v>
      </c>
      <c r="K17" s="31">
        <v>31239260.06620352</v>
      </c>
      <c r="L17" s="32">
        <f t="shared" si="4"/>
        <v>0.77665538862418737</v>
      </c>
      <c r="M17" s="11">
        <f t="shared" si="5"/>
        <v>300599.07264057506</v>
      </c>
      <c r="N17" s="11">
        <f t="shared" si="6"/>
        <v>86443.980228824017</v>
      </c>
    </row>
    <row r="18" spans="1:26" ht="15.75" x14ac:dyDescent="0.25">
      <c r="A18" s="6">
        <v>43405</v>
      </c>
      <c r="B18" s="17">
        <v>61698833.333333343</v>
      </c>
      <c r="C18" s="17">
        <v>109092.15999999997</v>
      </c>
      <c r="D18" s="17">
        <v>14572069.32</v>
      </c>
      <c r="E18" s="2">
        <f t="shared" si="2"/>
        <v>47235856.173333339</v>
      </c>
      <c r="F18" s="18">
        <v>9.8549999999999999E-2</v>
      </c>
      <c r="G18" s="4">
        <f t="shared" si="0"/>
        <v>4655093.6258820007</v>
      </c>
      <c r="H18" s="42">
        <v>4668479.84</v>
      </c>
      <c r="I18" s="11">
        <f t="shared" si="3"/>
        <v>13386.214117999189</v>
      </c>
      <c r="J18" t="str">
        <f t="shared" si="1"/>
        <v>Overcharged</v>
      </c>
      <c r="K18" s="31">
        <v>13809657.790072687</v>
      </c>
      <c r="L18" s="32">
        <f t="shared" si="4"/>
        <v>0.29235540347565098</v>
      </c>
      <c r="M18" s="11">
        <f t="shared" si="5"/>
        <v>3913.5320294791081</v>
      </c>
      <c r="N18" s="11">
        <f t="shared" si="6"/>
        <v>9472.6820885200796</v>
      </c>
    </row>
    <row r="19" spans="1:26" ht="15.75" x14ac:dyDescent="0.25">
      <c r="A19" s="6">
        <v>43435</v>
      </c>
      <c r="B19" s="17">
        <v>65432700.000000007</v>
      </c>
      <c r="C19" s="17">
        <v>160449.54999999993</v>
      </c>
      <c r="D19" s="17">
        <v>14638680.980000002</v>
      </c>
      <c r="E19" s="2">
        <f t="shared" si="2"/>
        <v>50954468.57</v>
      </c>
      <c r="F19" s="18">
        <v>7.4039999999999995E-2</v>
      </c>
      <c r="G19" s="4">
        <f t="shared" si="0"/>
        <v>3772668.8529227995</v>
      </c>
      <c r="H19" s="42">
        <v>3678265.64</v>
      </c>
      <c r="I19" s="11">
        <f t="shared" si="3"/>
        <v>-94403.212922799401</v>
      </c>
      <c r="J19" t="str">
        <f t="shared" si="1"/>
        <v>Undercharged</v>
      </c>
      <c r="K19" s="31">
        <v>30421171.020165358</v>
      </c>
      <c r="L19" s="32">
        <f t="shared" si="4"/>
        <v>0.59702655868883214</v>
      </c>
      <c r="M19" s="11">
        <f t="shared" si="5"/>
        <v>-56361.225340468016</v>
      </c>
      <c r="N19" s="11">
        <f t="shared" si="6"/>
        <v>-38041.987582331385</v>
      </c>
    </row>
    <row r="20" spans="1:26" ht="15.75" x14ac:dyDescent="0.25">
      <c r="A20" s="6"/>
      <c r="B20" s="17"/>
      <c r="C20" s="17"/>
      <c r="D20" s="17"/>
      <c r="E20" s="2"/>
      <c r="F20" s="33">
        <f>F19</f>
        <v>7.4039999999999995E-2</v>
      </c>
      <c r="G20" s="34"/>
      <c r="H20" s="35"/>
      <c r="I20" s="36">
        <f>E20*F20</f>
        <v>0</v>
      </c>
      <c r="J20" t="str">
        <f t="shared" si="1"/>
        <v>Undercharged</v>
      </c>
      <c r="K20" s="31"/>
      <c r="L20" s="37">
        <f>L19</f>
        <v>0.59702655868883214</v>
      </c>
      <c r="M20" s="11">
        <f t="shared" si="5"/>
        <v>0</v>
      </c>
      <c r="N20" s="36">
        <f t="shared" si="6"/>
        <v>0</v>
      </c>
    </row>
    <row r="21" spans="1:26" ht="15.75" x14ac:dyDescent="0.25">
      <c r="A21" s="14" t="s">
        <v>6</v>
      </c>
      <c r="B21" s="15">
        <f>SUM(B8:B19)</f>
        <v>726984133.33333349</v>
      </c>
      <c r="C21" s="15">
        <f t="shared" ref="C21:H21" si="7">SUM(C8:C19)</f>
        <v>1990418.9299999997</v>
      </c>
      <c r="D21" s="15">
        <f t="shared" si="7"/>
        <v>180204789.79999998</v>
      </c>
      <c r="E21" s="15">
        <f>SUM(E8:E20)</f>
        <v>548769762.46333349</v>
      </c>
      <c r="F21" s="20"/>
      <c r="G21" s="40">
        <f>SUM(G8:G19)</f>
        <v>49426522.528448135</v>
      </c>
      <c r="H21" s="40">
        <f t="shared" si="7"/>
        <v>49990802.799999997</v>
      </c>
      <c r="I21" s="41">
        <f>SUM(I8:I20)</f>
        <v>564280.27155186143</v>
      </c>
      <c r="J21" t="str">
        <f t="shared" si="1"/>
        <v>Overcharged</v>
      </c>
      <c r="K21" s="15">
        <f>SUM(K8:K19)</f>
        <v>314541536.3648333</v>
      </c>
      <c r="L21" s="32">
        <f t="shared" si="4"/>
        <v>0.57317577949796328</v>
      </c>
      <c r="M21" s="40">
        <f>SUM(M8:M20)</f>
        <v>399020.72533334926</v>
      </c>
      <c r="N21" s="40">
        <f>SUM(N8:N20)</f>
        <v>165259.54621851223</v>
      </c>
    </row>
    <row r="22" spans="1:26" s="28" customFormat="1" ht="15.75" x14ac:dyDescent="0.25">
      <c r="A22" s="25"/>
      <c r="B22" s="26"/>
      <c r="C22" s="26"/>
      <c r="D22" s="26"/>
      <c r="E22" s="26"/>
      <c r="F22" s="26"/>
      <c r="G22" s="27"/>
      <c r="H22" s="27"/>
      <c r="I22" s="27"/>
      <c r="O22"/>
      <c r="P22"/>
      <c r="Q22"/>
      <c r="R22"/>
      <c r="S22"/>
      <c r="T22"/>
      <c r="U22"/>
      <c r="V22"/>
      <c r="W22"/>
      <c r="X22"/>
      <c r="Y22"/>
      <c r="Z22"/>
    </row>
    <row r="23" spans="1:26" s="28" customFormat="1" ht="16.5" thickBot="1" x14ac:dyDescent="0.3">
      <c r="A23" s="26" t="s">
        <v>35</v>
      </c>
      <c r="B23" s="27"/>
      <c r="C23" s="27"/>
      <c r="D23" s="26"/>
      <c r="E23" s="26"/>
      <c r="O23"/>
      <c r="P23"/>
      <c r="Q23"/>
      <c r="R23"/>
      <c r="S23"/>
      <c r="T23"/>
      <c r="U23"/>
      <c r="V23"/>
      <c r="W23"/>
      <c r="X23"/>
      <c r="Y23"/>
      <c r="Z23"/>
    </row>
    <row r="24" spans="1:26" ht="16.5" thickBot="1" x14ac:dyDescent="0.3">
      <c r="A24" s="43" t="s">
        <v>25</v>
      </c>
      <c r="B24" s="44"/>
      <c r="C24" s="41">
        <f>+I21</f>
        <v>564280.27155186143</v>
      </c>
    </row>
    <row r="25" spans="1:26" ht="15.75" x14ac:dyDescent="0.25">
      <c r="A25" s="21" t="s">
        <v>23</v>
      </c>
      <c r="B25" s="23"/>
      <c r="C25" s="38">
        <f>M21</f>
        <v>399020.72533334926</v>
      </c>
    </row>
    <row r="26" spans="1:26" ht="16.5" thickBot="1" x14ac:dyDescent="0.3">
      <c r="A26" s="22" t="s">
        <v>24</v>
      </c>
      <c r="B26" s="24"/>
      <c r="C26" s="39">
        <f>N21</f>
        <v>165259.54621851223</v>
      </c>
    </row>
    <row r="27" spans="1:26" x14ac:dyDescent="0.25">
      <c r="A27" s="16"/>
    </row>
  </sheetData>
  <mergeCells count="1">
    <mergeCell ref="A24:B24"/>
  </mergeCells>
  <pageMargins left="0.7" right="0.7" top="0.75" bottom="0.75" header="0.3" footer="0.3"/>
  <pageSetup paperSize="3" scale="8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IESO Invoice Adjustment 2018</vt:lpstr>
    </vt:vector>
  </TitlesOfParts>
  <Company>Ontario Energy Board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Li</dc:creator>
  <cp:lastModifiedBy>Murphy,Randy</cp:lastModifiedBy>
  <cp:lastPrinted>2018-11-13T13:22:16Z</cp:lastPrinted>
  <dcterms:created xsi:type="dcterms:W3CDTF">2018-10-30T15:06:15Z</dcterms:created>
  <dcterms:modified xsi:type="dcterms:W3CDTF">2019-08-20T21:07:14Z</dcterms:modified>
</cp:coreProperties>
</file>