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ist Pric\2018-2022 DX Rates\2020\2020 DRO\2020 DRO Exhibits\"/>
    </mc:Choice>
  </mc:AlternateContent>
  <bookViews>
    <workbookView xWindow="120" yWindow="110" windowWidth="23140" windowHeight="9850"/>
  </bookViews>
  <sheets>
    <sheet name="Rev_Reconciliation_2020" sheetId="5" r:id="rId1"/>
  </sheets>
  <externalReferences>
    <externalReference r:id="rId2"/>
    <externalReference r:id="rId3"/>
  </externalReferences>
  <definedNames>
    <definedName name="_xlnm.Print_Area" localSheetId="0">Rev_Reconciliation_2020!$A$9:$N$45</definedName>
  </definedNames>
  <calcPr calcId="162913" iterate="1"/>
</workbook>
</file>

<file path=xl/calcChain.xml><?xml version="1.0" encoding="utf-8"?>
<calcChain xmlns="http://schemas.openxmlformats.org/spreadsheetml/2006/main">
  <c r="H34" i="5" l="1"/>
  <c r="E34" i="5"/>
  <c r="H33" i="5"/>
  <c r="E33" i="5"/>
  <c r="H32" i="5"/>
  <c r="E32" i="5"/>
  <c r="H31" i="5"/>
  <c r="E31" i="5"/>
  <c r="H30" i="5"/>
  <c r="E30" i="5"/>
  <c r="F29" i="5"/>
  <c r="F28" i="5"/>
  <c r="C29" i="5"/>
  <c r="C28" i="5"/>
  <c r="K16" i="5" l="1"/>
  <c r="K17" i="5"/>
  <c r="K18" i="5"/>
  <c r="K19" i="5"/>
  <c r="K20" i="5"/>
  <c r="K21" i="5"/>
  <c r="K22" i="5"/>
  <c r="K23" i="5"/>
  <c r="K24" i="5"/>
  <c r="K25" i="5"/>
  <c r="K26" i="5"/>
  <c r="K27" i="5"/>
  <c r="K15" i="5"/>
  <c r="H26" i="5"/>
  <c r="H22" i="5"/>
  <c r="H20" i="5"/>
  <c r="G16" i="5"/>
  <c r="G17" i="5"/>
  <c r="G18" i="5"/>
  <c r="G19" i="5"/>
  <c r="G21" i="5"/>
  <c r="G23" i="5"/>
  <c r="G24" i="5"/>
  <c r="G25" i="5"/>
  <c r="G15" i="5"/>
  <c r="F16" i="5"/>
  <c r="F17" i="5"/>
  <c r="F18" i="5"/>
  <c r="F19" i="5"/>
  <c r="F20" i="5"/>
  <c r="F21" i="5"/>
  <c r="F22" i="5"/>
  <c r="F23" i="5"/>
  <c r="F24" i="5"/>
  <c r="F25" i="5"/>
  <c r="F26" i="5"/>
  <c r="F15" i="5"/>
  <c r="E16" i="5"/>
  <c r="E17" i="5"/>
  <c r="E18" i="5"/>
  <c r="E19" i="5"/>
  <c r="E20" i="5"/>
  <c r="E21" i="5"/>
  <c r="E22" i="5"/>
  <c r="E23" i="5"/>
  <c r="E24" i="5"/>
  <c r="E25" i="5"/>
  <c r="E26" i="5"/>
  <c r="E15" i="5"/>
  <c r="D16" i="5"/>
  <c r="D17" i="5"/>
  <c r="D18" i="5"/>
  <c r="D19" i="5"/>
  <c r="D20" i="5"/>
  <c r="D21" i="5"/>
  <c r="D22" i="5"/>
  <c r="D23" i="5"/>
  <c r="D24" i="5"/>
  <c r="D25" i="5"/>
  <c r="D26" i="5"/>
  <c r="D15" i="5"/>
  <c r="C16" i="5"/>
  <c r="C17" i="5"/>
  <c r="C18" i="5"/>
  <c r="C19" i="5"/>
  <c r="C20" i="5"/>
  <c r="C21" i="5"/>
  <c r="C22" i="5"/>
  <c r="C23" i="5"/>
  <c r="C24" i="5"/>
  <c r="C25" i="5"/>
  <c r="C26" i="5"/>
  <c r="C15" i="5"/>
  <c r="K36" i="5" l="1"/>
  <c r="I34" i="5"/>
  <c r="I33" i="5"/>
  <c r="I32" i="5"/>
  <c r="I31" i="5"/>
  <c r="I30" i="5"/>
  <c r="I29" i="5"/>
  <c r="I28" i="5"/>
  <c r="I27" i="5" l="1"/>
  <c r="L36" i="5" l="1"/>
  <c r="M36" i="5" s="1"/>
  <c r="M27" i="5"/>
  <c r="M26" i="5"/>
  <c r="M25" i="5"/>
  <c r="M24" i="5"/>
  <c r="M23" i="5"/>
  <c r="M22" i="5"/>
  <c r="M21" i="5"/>
  <c r="M20" i="5"/>
  <c r="M19" i="5"/>
  <c r="M18" i="5"/>
  <c r="M17" i="5"/>
  <c r="M16" i="5"/>
  <c r="I20" i="5" l="1"/>
  <c r="N20" i="5" s="1"/>
  <c r="I26" i="5"/>
  <c r="N26" i="5" s="1"/>
  <c r="I17" i="5"/>
  <c r="N17" i="5" s="1"/>
  <c r="I15" i="5"/>
  <c r="I18" i="5"/>
  <c r="N18" i="5" s="1"/>
  <c r="I21" i="5"/>
  <c r="N21" i="5" s="1"/>
  <c r="I16" i="5"/>
  <c r="N16" i="5" s="1"/>
  <c r="I25" i="5"/>
  <c r="N25" i="5" s="1"/>
  <c r="N27" i="5"/>
  <c r="M15" i="5"/>
  <c r="I19" i="5"/>
  <c r="N19" i="5" s="1"/>
  <c r="I24" i="5"/>
  <c r="N24" i="5" s="1"/>
  <c r="I22" i="5"/>
  <c r="N22" i="5" s="1"/>
  <c r="I23" i="5"/>
  <c r="N23" i="5" s="1"/>
  <c r="I36" i="5" l="1"/>
  <c r="N36" i="5" s="1"/>
  <c r="N15" i="5"/>
</calcChain>
</file>

<file path=xl/sharedStrings.xml><?xml version="1.0" encoding="utf-8"?>
<sst xmlns="http://schemas.openxmlformats.org/spreadsheetml/2006/main" count="69" uniqueCount="54">
  <si>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</si>
  <si>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</si>
  <si>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</si>
  <si>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</si>
  <si>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</si>
  <si>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</si>
  <si>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</si>
  <si>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</t>
  </si>
  <si>
    <t>Total</t>
  </si>
  <si>
    <t>Difference</t>
  </si>
  <si>
    <t>kWh</t>
  </si>
  <si>
    <t>kW</t>
  </si>
  <si>
    <t>Monthly Service Charge</t>
  </si>
  <si>
    <t>Volumetric</t>
  </si>
  <si>
    <t>Residential – Urban [UR]</t>
  </si>
  <si>
    <t>Customers</t>
  </si>
  <si>
    <t>UR</t>
  </si>
  <si>
    <t>Residential – Medium Density [R1]</t>
  </si>
  <si>
    <t>R1</t>
  </si>
  <si>
    <t>Residential – Low Density [R2]</t>
  </si>
  <si>
    <t>R2</t>
  </si>
  <si>
    <t>Seasonal Residential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</si>
  <si>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</si>
  <si>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</si>
  <si>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</si>
  <si>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</si>
  <si>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</si>
  <si>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</si>
  <si>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</si>
  <si>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</si>
  <si>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</si>
  <si>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</si>
  <si>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</si>
  <si>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</si>
  <si>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</si>
  <si>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</si>
  <si>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</si>
  <si>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</si>
  <si>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</si>
  <si>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Sub-Transmission [ST]</t>
  </si>
  <si>
    <t>ST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</si>
  <si>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</si>
  <si>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</si>
  <si>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</si>
  <si>
    <t>2020 Revenue Reconciliation</t>
  </si>
  <si>
    <t xml:space="preserve">Service Charge </t>
  </si>
  <si>
    <t>Meter Charge</t>
  </si>
  <si>
    <t>Common Line</t>
  </si>
  <si>
    <t>Specific ST Line*</t>
  </si>
  <si>
    <t>HVDS-high</t>
  </si>
  <si>
    <t>HVDS-low</t>
  </si>
  <si>
    <t>LVDS-low</t>
  </si>
  <si>
    <t>Kilometers</t>
  </si>
  <si>
    <t>3.       CSTA amount includes Hopper for GSd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</si>
</sst>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-&quot;$&quot;* #,##0_-;\-&quot;$&quot;* #,##0_-;_-&quot;$&quot;* &quot;-&quot;??_-;_-@_-"/>
    <numFmt numFmtId="168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0" borderId="0" xfId="3" applyFont="1" applyFill="1" applyAlignment="1">
      <alignment horizontal="right" vertical="top"/>
    </xf>
    <xf numFmtId="0" fontId="5" fillId="0" borderId="0" xfId="0" applyFont="1" applyFill="1"/>
    <xf numFmtId="0" fontId="4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3" borderId="12" xfId="0" applyFill="1" applyBorder="1" applyAlignment="1">
      <alignment wrapText="1"/>
    </xf>
    <xf numFmtId="0" fontId="0" fillId="3" borderId="12" xfId="0" applyFill="1" applyBorder="1" applyAlignment="1">
      <alignment vertical="center"/>
    </xf>
    <xf numFmtId="165" fontId="1" fillId="3" borderId="12" xfId="1" applyNumberFormat="1" applyFill="1" applyBorder="1"/>
    <xf numFmtId="44" fontId="1" fillId="3" borderId="12" xfId="2" applyFill="1" applyBorder="1"/>
    <xf numFmtId="166" fontId="1" fillId="3" borderId="12" xfId="2" applyNumberFormat="1" applyFill="1" applyBorder="1"/>
    <xf numFmtId="167" fontId="1" fillId="2" borderId="12" xfId="2" applyNumberFormat="1" applyFill="1" applyBorder="1"/>
    <xf numFmtId="167" fontId="1" fillId="3" borderId="12" xfId="2" applyNumberFormat="1" applyFill="1" applyBorder="1"/>
    <xf numFmtId="167" fontId="1" fillId="2" borderId="13" xfId="2" applyNumberFormat="1" applyFill="1" applyBorder="1"/>
    <xf numFmtId="168" fontId="0" fillId="2" borderId="12" xfId="0" applyNumberFormat="1" applyFill="1" applyBorder="1"/>
    <xf numFmtId="0" fontId="0" fillId="2" borderId="14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167" fontId="0" fillId="2" borderId="9" xfId="0" applyNumberFormat="1" applyFill="1" applyBorder="1"/>
    <xf numFmtId="167" fontId="0" fillId="2" borderId="10" xfId="0" applyNumberForma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5" fontId="0" fillId="2" borderId="12" xfId="1" applyNumberFormat="1" applyFont="1" applyFill="1" applyBorder="1"/>
    <xf numFmtId="165" fontId="0" fillId="3" borderId="12" xfId="1" applyNumberFormat="1" applyFont="1" applyFill="1" applyBorder="1"/>
    <xf numFmtId="0" fontId="0" fillId="3" borderId="0" xfId="0" applyFill="1"/>
    <xf numFmtId="0" fontId="7" fillId="3" borderId="12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vertical="center"/>
    </xf>
    <xf numFmtId="165" fontId="7" fillId="3" borderId="12" xfId="1" applyNumberFormat="1" applyFont="1" applyFill="1" applyBorder="1"/>
    <xf numFmtId="44" fontId="7" fillId="3" borderId="12" xfId="2" applyNumberFormat="1" applyFont="1" applyFill="1" applyBorder="1"/>
    <xf numFmtId="166" fontId="7" fillId="3" borderId="12" xfId="2" applyNumberFormat="1" applyFont="1" applyFill="1" applyBorder="1"/>
    <xf numFmtId="167" fontId="7" fillId="3" borderId="12" xfId="2" applyNumberFormat="1" applyFont="1" applyFill="1" applyBorder="1"/>
    <xf numFmtId="44" fontId="7" fillId="3" borderId="12" xfId="2" applyFont="1" applyFill="1" applyBorder="1"/>
    <xf numFmtId="0" fontId="3" fillId="2" borderId="0" xfId="0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Rate%20Design_2020_v27_Decision%20201903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ST_Rate_Model_2020_v36_DRO20190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20 Rev at 2019 Rate"/>
    </sheetNames>
    <sheetDataSet>
      <sheetData sheetId="0">
        <row r="8">
          <cell r="C8">
            <v>232510.2362043419</v>
          </cell>
          <cell r="D8">
            <v>1907.7688987710853</v>
          </cell>
          <cell r="E8">
            <v>0</v>
          </cell>
          <cell r="U8">
            <v>31.912371600167372</v>
          </cell>
          <cell r="V8">
            <v>89039436.703147769</v>
          </cell>
          <cell r="W8">
            <v>7318865.3175412714</v>
          </cell>
          <cell r="X8">
            <v>0.3836347957163897</v>
          </cell>
        </row>
        <row r="9">
          <cell r="C9">
            <v>455258.89783439331</v>
          </cell>
          <cell r="D9">
            <v>4569.2010575972699</v>
          </cell>
          <cell r="E9">
            <v>0</v>
          </cell>
          <cell r="U9">
            <v>43.358871234406301</v>
          </cell>
          <cell r="V9">
            <v>236874143.15423036</v>
          </cell>
          <cell r="W9">
            <v>82879607.641490996</v>
          </cell>
          <cell r="X9">
            <v>1.8138752617087399</v>
          </cell>
        </row>
        <row r="10">
          <cell r="C10">
            <v>331842.84536766197</v>
          </cell>
          <cell r="D10">
            <v>4207.0266753845754</v>
          </cell>
          <cell r="E10">
            <v>0</v>
          </cell>
          <cell r="U10">
            <v>101.68961248875091</v>
          </cell>
          <cell r="V10">
            <v>404939644.23122442</v>
          </cell>
          <cell r="W10">
            <v>122610366.25345424</v>
          </cell>
          <cell r="X10">
            <v>2.914418560045049</v>
          </cell>
        </row>
        <row r="11">
          <cell r="C11">
            <v>148345.45702418295</v>
          </cell>
          <cell r="D11">
            <v>561.98753171885971</v>
          </cell>
          <cell r="E11">
            <v>0</v>
          </cell>
          <cell r="U11">
            <v>44.393483912364026</v>
          </cell>
          <cell r="V11">
            <v>79026859.918504253</v>
          </cell>
          <cell r="W11">
            <v>31734077.498092767</v>
          </cell>
          <cell r="X11">
            <v>5.6467582832368031</v>
          </cell>
        </row>
        <row r="12">
          <cell r="C12">
            <v>87464.27199012351</v>
          </cell>
          <cell r="D12">
            <v>2120.2819860714189</v>
          </cell>
          <cell r="E12">
            <v>0</v>
          </cell>
          <cell r="U12">
            <v>31.50988905822242</v>
          </cell>
          <cell r="V12">
            <v>33071874.083603792</v>
          </cell>
          <cell r="W12">
            <v>130559492.59977938</v>
          </cell>
          <cell r="X12">
            <v>6.1576475892099403</v>
          </cell>
        </row>
        <row r="13">
          <cell r="C13">
            <v>5319.5055461351531</v>
          </cell>
          <cell r="D13">
            <v>2401.398470614186</v>
          </cell>
          <cell r="E13">
            <v>7709334.31295445</v>
          </cell>
          <cell r="U13">
            <v>105.21033679060972</v>
          </cell>
          <cell r="V13">
            <v>6716003.6408207491</v>
          </cell>
          <cell r="W13">
            <v>135340497.3081589</v>
          </cell>
          <cell r="Y13">
            <v>17.555406448094782</v>
          </cell>
        </row>
        <row r="14">
          <cell r="C14">
            <v>18122.703600756377</v>
          </cell>
          <cell r="D14">
            <v>590.71460984156204</v>
          </cell>
          <cell r="E14">
            <v>0</v>
          </cell>
          <cell r="U14">
            <v>24.763283025974665</v>
          </cell>
          <cell r="V14">
            <v>5385331.6615365641</v>
          </cell>
          <cell r="W14">
            <v>17327114.730961382</v>
          </cell>
          <cell r="X14">
            <v>2.9332463498082024</v>
          </cell>
        </row>
        <row r="15">
          <cell r="C15">
            <v>1745.9552735573232</v>
          </cell>
          <cell r="D15">
            <v>1016.21182833178</v>
          </cell>
          <cell r="E15">
            <v>2605735.091372326</v>
          </cell>
          <cell r="U15">
            <v>97.682522788548255</v>
          </cell>
          <cell r="V15">
            <v>2046591.7895645907</v>
          </cell>
          <cell r="W15">
            <v>26282025.062391818</v>
          </cell>
          <cell r="Y15">
            <v>10.086222943158136</v>
          </cell>
        </row>
        <row r="16">
          <cell r="C16">
            <v>5541.1119448449881</v>
          </cell>
          <cell r="D16">
            <v>99.421747197646383</v>
          </cell>
          <cell r="E16"/>
          <cell r="U16">
            <v>3.3806606055036643</v>
          </cell>
          <cell r="V16">
            <v>224791.42635147891</v>
          </cell>
          <cell r="W16">
            <v>10243094.450478103</v>
          </cell>
          <cell r="X16">
            <v>10.302669928054321</v>
          </cell>
        </row>
        <row r="17">
          <cell r="C17">
            <v>22274.461989911506</v>
          </cell>
          <cell r="D17">
            <v>13.25540085832554</v>
          </cell>
          <cell r="E17"/>
          <cell r="U17">
            <v>2.6427637563913025</v>
          </cell>
          <cell r="V17">
            <v>706393.69008064584</v>
          </cell>
          <cell r="W17">
            <v>1902256.314371252</v>
          </cell>
          <cell r="X17">
            <v>14.350801870895289</v>
          </cell>
        </row>
        <row r="18">
          <cell r="C18">
            <v>5554.9969686297454</v>
          </cell>
          <cell r="D18">
            <v>29.672840828237661</v>
          </cell>
          <cell r="E18"/>
          <cell r="U18">
            <v>36.148267632059962</v>
          </cell>
          <cell r="V18">
            <v>2409642.2054077177</v>
          </cell>
          <cell r="W18">
            <v>716594.63025429193</v>
          </cell>
          <cell r="X18">
            <v>2.4149849163493529</v>
          </cell>
        </row>
        <row r="19">
          <cell r="C19">
            <v>1356.2393392027459</v>
          </cell>
          <cell r="D19">
            <v>28.789303216271975</v>
          </cell>
          <cell r="E19">
            <v>209832.56138672543</v>
          </cell>
          <cell r="U19">
            <v>192.28358033215784</v>
          </cell>
          <cell r="V19">
            <v>3129390.6711506862</v>
          </cell>
          <cell r="W19">
            <v>1918013.6371568718</v>
          </cell>
          <cell r="Y19">
            <v>9.1406863857603877</v>
          </cell>
        </row>
        <row r="20">
          <cell r="V20">
            <v>10061849.173155488</v>
          </cell>
          <cell r="W20">
            <v>43715427.406716242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</sheetNames>
    <sheetDataSet>
      <sheetData sheetId="0"/>
      <sheetData sheetId="1"/>
      <sheetData sheetId="2">
        <row r="5">
          <cell r="D5">
            <v>812.87497312345988</v>
          </cell>
        </row>
        <row r="6">
          <cell r="D6">
            <v>600.55688312852635</v>
          </cell>
        </row>
      </sheetData>
      <sheetData sheetId="3"/>
      <sheetData sheetId="4"/>
      <sheetData sheetId="5"/>
      <sheetData sheetId="6"/>
      <sheetData sheetId="7">
        <row r="23">
          <cell r="B23">
            <v>960733.04323861597</v>
          </cell>
          <cell r="C23">
            <v>2.0880999999999998</v>
          </cell>
        </row>
        <row r="24">
          <cell r="B24">
            <v>38727.416541022503</v>
          </cell>
          <cell r="C24">
            <v>3.6316999999999999</v>
          </cell>
        </row>
        <row r="25">
          <cell r="B25">
            <v>786528.50025427504</v>
          </cell>
          <cell r="C25">
            <v>1.5436000000000001</v>
          </cell>
        </row>
        <row r="26">
          <cell r="B26">
            <v>830.05200000000002</v>
          </cell>
          <cell r="C26">
            <v>626.08820000000003</v>
          </cell>
        </row>
        <row r="29">
          <cell r="C29">
            <v>535.86</v>
          </cell>
        </row>
        <row r="30">
          <cell r="C30">
            <v>670.87</v>
          </cell>
        </row>
        <row r="34">
          <cell r="D34">
            <v>28747748.416184999</v>
          </cell>
        </row>
        <row r="37">
          <cell r="D37">
            <v>1.3856999999999999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45"/>
  <sheetViews>
    <sheetView tabSelected="1" view="pageLayout" topLeftCell="A22" zoomScaleNormal="100" workbookViewId="0">
      <selection activeCell="B11" sqref="B11:B12"/>
    </sheetView>
  </sheetViews>
  <sheetFormatPr defaultColWidth="9.08984375" defaultRowHeight="14.5" x14ac:dyDescent="0.35"/>
  <cols>
    <col min="1" max="1" width="41.6328125" style="1" customWidth="1"/>
    <col min="2" max="2" width="12.6328125" style="1" customWidth="1"/>
    <col min="3" max="3" width="11.90625" style="1" customWidth="1"/>
    <col min="4" max="4" width="15" style="1" customWidth="1"/>
    <col min="5" max="5" width="12.6328125" style="1" customWidth="1"/>
    <col min="6" max="7" width="10.6328125" style="1" customWidth="1"/>
    <col min="8" max="8" width="11.36328125" style="1" bestFit="1" customWidth="1"/>
    <col min="9" max="9" width="17.6328125" style="1" customWidth="1"/>
    <col min="10" max="10" width="0.90625" style="1" customWidth="1"/>
    <col min="11" max="11" width="15" style="1" customWidth="1"/>
    <col min="12" max="12" width="13.54296875" style="1" customWidth="1"/>
    <col min="13" max="13" width="15.36328125" style="1" customWidth="1"/>
    <col min="14" max="14" width="14.08984375" style="1" customWidth="1"/>
    <col min="15" max="15" width="0" style="8" hidden="1" customWidth="1"/>
    <col min="16" max="16384" width="9.08984375" style="1"/>
  </cols>
  <sheetData>
    <row r="1" spans="1:15" x14ac:dyDescent="0.35">
      <c r="M1" s="2"/>
      <c r="N1" s="3"/>
      <c r="O1" s="4"/>
    </row>
    <row r="2" spans="1:15" x14ac:dyDescent="0.35">
      <c r="M2" s="2"/>
      <c r="N2" s="5"/>
      <c r="O2" s="4"/>
    </row>
    <row r="3" spans="1:15" x14ac:dyDescent="0.35">
      <c r="M3" s="2"/>
      <c r="N3" s="5"/>
      <c r="O3" s="4"/>
    </row>
    <row r="4" spans="1:15" x14ac:dyDescent="0.35">
      <c r="M4" s="2"/>
      <c r="N4" s="5"/>
      <c r="O4" s="4"/>
    </row>
    <row r="5" spans="1:15" x14ac:dyDescent="0.35">
      <c r="M5" s="2"/>
      <c r="N5" s="6"/>
      <c r="O5" s="4"/>
    </row>
    <row r="6" spans="1:15" x14ac:dyDescent="0.35">
      <c r="M6" s="2"/>
      <c r="N6" s="6"/>
      <c r="O6" s="4"/>
    </row>
    <row r="7" spans="1:15" x14ac:dyDescent="0.35">
      <c r="M7" s="2"/>
      <c r="N7" s="7"/>
    </row>
    <row r="9" spans="1:15" ht="18" x14ac:dyDescent="0.4">
      <c r="A9" s="51" t="s">
        <v>44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 ht="15" thickBot="1" x14ac:dyDescent="0.4"/>
    <row r="11" spans="1:15" ht="13.5" customHeight="1" thickBot="1" x14ac:dyDescent="0.4">
      <c r="A11" s="9" t="s">
        <v>0</v>
      </c>
      <c r="B11" s="52" t="s">
        <v>1</v>
      </c>
      <c r="C11" s="54" t="s">
        <v>2</v>
      </c>
      <c r="D11" s="56" t="s">
        <v>3</v>
      </c>
      <c r="E11" s="57"/>
      <c r="F11" s="56" t="s">
        <v>4</v>
      </c>
      <c r="G11" s="58"/>
      <c r="H11" s="57"/>
      <c r="I11" s="52" t="s">
        <v>5</v>
      </c>
      <c r="J11" s="10"/>
      <c r="K11" s="52" t="s">
        <v>6</v>
      </c>
      <c r="L11" s="52" t="s">
        <v>7</v>
      </c>
      <c r="M11" s="52" t="s">
        <v>8</v>
      </c>
      <c r="N11" s="59" t="s">
        <v>9</v>
      </c>
    </row>
    <row r="12" spans="1:15" ht="39.5" thickBot="1" x14ac:dyDescent="0.4">
      <c r="A12" s="11"/>
      <c r="B12" s="53"/>
      <c r="C12" s="55"/>
      <c r="D12" s="12" t="s">
        <v>10</v>
      </c>
      <c r="E12" s="13" t="s">
        <v>11</v>
      </c>
      <c r="F12" s="14" t="s">
        <v>12</v>
      </c>
      <c r="G12" s="48" t="s">
        <v>13</v>
      </c>
      <c r="H12" s="49"/>
      <c r="I12" s="53"/>
      <c r="J12" s="15"/>
      <c r="K12" s="53"/>
      <c r="L12" s="53"/>
      <c r="M12" s="53"/>
      <c r="N12" s="60"/>
    </row>
    <row r="13" spans="1:15" x14ac:dyDescent="0.3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x14ac:dyDescent="0.3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35">
      <c r="A15" s="20" t="s">
        <v>14</v>
      </c>
      <c r="B15" s="21" t="s">
        <v>15</v>
      </c>
      <c r="C15" s="22">
        <f>'[1]Rate Design'!C8</f>
        <v>232510.2362043419</v>
      </c>
      <c r="D15" s="22">
        <f>'[1]Rate Design'!D8*10^6</f>
        <v>1907768898.7710853</v>
      </c>
      <c r="E15" s="22">
        <f>'[1]Rate Design'!E8</f>
        <v>0</v>
      </c>
      <c r="F15" s="23">
        <f>ROUND('[1]Rate Design'!U8,2)</f>
        <v>31.91</v>
      </c>
      <c r="G15" s="24">
        <f>ROUND('[1]Rate Design'!X8,4)/100</f>
        <v>3.836E-3</v>
      </c>
      <c r="H15" s="24"/>
      <c r="I15" s="25">
        <f>F15*C15*12+G15*D15+H15*E15</f>
        <v>96351021.143052489</v>
      </c>
      <c r="J15" s="16"/>
      <c r="K15" s="26">
        <f>SUM('[1]Rate Design'!V8:W8)</f>
        <v>96358302.02068904</v>
      </c>
      <c r="L15" s="26"/>
      <c r="M15" s="25">
        <f t="shared" ref="M15:M27" si="0">SUM(K15:L15)</f>
        <v>96358302.02068904</v>
      </c>
      <c r="N15" s="27">
        <f t="shared" ref="N15:N27" si="1">M15-I15</f>
        <v>7280.877636551857</v>
      </c>
      <c r="O15" s="8" t="s">
        <v>16</v>
      </c>
    </row>
    <row r="16" spans="1:15" x14ac:dyDescent="0.35">
      <c r="A16" s="20" t="s">
        <v>17</v>
      </c>
      <c r="B16" s="21" t="s">
        <v>15</v>
      </c>
      <c r="C16" s="22">
        <f>'[1]Rate Design'!C9</f>
        <v>455258.89783439331</v>
      </c>
      <c r="D16" s="22">
        <f>'[1]Rate Design'!D9*10^6</f>
        <v>4569201057.59727</v>
      </c>
      <c r="E16" s="22">
        <f>'[1]Rate Design'!E9</f>
        <v>0</v>
      </c>
      <c r="F16" s="23">
        <f>ROUND('[1]Rate Design'!U9,2)</f>
        <v>43.36</v>
      </c>
      <c r="G16" s="24">
        <f>ROUND('[1]Rate Design'!X9,4)/100</f>
        <v>1.8139000000000002E-2</v>
      </c>
      <c r="H16" s="24"/>
      <c r="I16" s="25">
        <f t="shared" ref="I16:I34" si="2">F16*C16*12+G16*D16+H16*E16</f>
        <v>319761047.70494843</v>
      </c>
      <c r="J16" s="16"/>
      <c r="K16" s="26">
        <f>SUM('[1]Rate Design'!V9:W9)</f>
        <v>319753750.79572135</v>
      </c>
      <c r="L16" s="26"/>
      <c r="M16" s="25">
        <f t="shared" si="0"/>
        <v>319753750.79572135</v>
      </c>
      <c r="N16" s="27">
        <f t="shared" si="1"/>
        <v>-7296.9092270731926</v>
      </c>
      <c r="O16" s="8" t="s">
        <v>18</v>
      </c>
    </row>
    <row r="17" spans="1:15" x14ac:dyDescent="0.35">
      <c r="A17" s="20" t="s">
        <v>19</v>
      </c>
      <c r="B17" s="21" t="s">
        <v>15</v>
      </c>
      <c r="C17" s="22">
        <f>'[1]Rate Design'!C10</f>
        <v>331842.84536766197</v>
      </c>
      <c r="D17" s="22">
        <f>'[1]Rate Design'!D10*10^6</f>
        <v>4207026675.3845754</v>
      </c>
      <c r="E17" s="22">
        <f>'[1]Rate Design'!E10</f>
        <v>0</v>
      </c>
      <c r="F17" s="23">
        <f>ROUND('[1]Rate Design'!U10,2)</f>
        <v>101.69</v>
      </c>
      <c r="G17" s="24">
        <f>ROUND('[1]Rate Design'!X10,4)/100</f>
        <v>2.9144E-2</v>
      </c>
      <c r="H17" s="24"/>
      <c r="I17" s="25">
        <f t="shared" si="2"/>
        <v>527550772.77265859</v>
      </c>
      <c r="J17" s="16"/>
      <c r="K17" s="26">
        <f>SUM('[1]Rate Design'!V10:W10)</f>
        <v>527550010.48467863</v>
      </c>
      <c r="L17" s="26"/>
      <c r="M17" s="25">
        <f t="shared" si="0"/>
        <v>527550010.48467863</v>
      </c>
      <c r="N17" s="27">
        <f t="shared" si="1"/>
        <v>-762.28797996044159</v>
      </c>
      <c r="O17" s="8" t="s">
        <v>20</v>
      </c>
    </row>
    <row r="18" spans="1:15" x14ac:dyDescent="0.35">
      <c r="A18" s="20" t="s">
        <v>21</v>
      </c>
      <c r="B18" s="21" t="s">
        <v>15</v>
      </c>
      <c r="C18" s="22">
        <f>'[1]Rate Design'!C11</f>
        <v>148345.45702418295</v>
      </c>
      <c r="D18" s="22">
        <f>'[1]Rate Design'!D11*10^6</f>
        <v>561987531.71885967</v>
      </c>
      <c r="E18" s="22">
        <f>'[1]Rate Design'!E11</f>
        <v>0</v>
      </c>
      <c r="F18" s="23">
        <f>ROUND('[1]Rate Design'!U11,2)</f>
        <v>44.39</v>
      </c>
      <c r="G18" s="24">
        <f>ROUND('[1]Rate Design'!X11,4)/100</f>
        <v>5.6467999999999997E-2</v>
      </c>
      <c r="H18" s="24"/>
      <c r="I18" s="25">
        <f t="shared" si="2"/>
        <v>110754969.98874234</v>
      </c>
      <c r="J18" s="16"/>
      <c r="K18" s="26">
        <f>SUM('[1]Rate Design'!V11:W11)</f>
        <v>110760937.41659702</v>
      </c>
      <c r="L18" s="26"/>
      <c r="M18" s="25">
        <f t="shared" si="0"/>
        <v>110760937.41659702</v>
      </c>
      <c r="N18" s="27">
        <f t="shared" si="1"/>
        <v>5967.4278546869755</v>
      </c>
      <c r="O18" s="8" t="s">
        <v>22</v>
      </c>
    </row>
    <row r="19" spans="1:15" ht="29" x14ac:dyDescent="0.35">
      <c r="A19" s="20" t="s">
        <v>23</v>
      </c>
      <c r="B19" s="21" t="s">
        <v>15</v>
      </c>
      <c r="C19" s="22">
        <f>'[1]Rate Design'!C12</f>
        <v>87464.27199012351</v>
      </c>
      <c r="D19" s="22">
        <f>'[1]Rate Design'!D12*10^6</f>
        <v>2120281986.071419</v>
      </c>
      <c r="E19" s="22">
        <f>'[1]Rate Design'!E12</f>
        <v>0</v>
      </c>
      <c r="F19" s="23">
        <f>ROUND('[1]Rate Design'!U12,2)</f>
        <v>31.51</v>
      </c>
      <c r="G19" s="24">
        <f>ROUND('[1]Rate Design'!X12,4)/100</f>
        <v>6.1576000000000006E-2</v>
      </c>
      <c r="H19" s="24"/>
      <c r="I19" s="25">
        <f t="shared" si="2"/>
        <v>163630474.09923923</v>
      </c>
      <c r="J19" s="16"/>
      <c r="K19" s="26">
        <f>SUM('[1]Rate Design'!V12:W12)</f>
        <v>163631366.68338317</v>
      </c>
      <c r="L19" s="26"/>
      <c r="M19" s="25">
        <f t="shared" si="0"/>
        <v>163631366.68338317</v>
      </c>
      <c r="N19" s="27">
        <f t="shared" si="1"/>
        <v>892.58414393663406</v>
      </c>
      <c r="O19" s="8" t="s">
        <v>24</v>
      </c>
    </row>
    <row r="20" spans="1:15" ht="29" x14ac:dyDescent="0.35">
      <c r="A20" s="20" t="s">
        <v>25</v>
      </c>
      <c r="B20" s="21" t="s">
        <v>15</v>
      </c>
      <c r="C20" s="22">
        <f>'[1]Rate Design'!C13</f>
        <v>5319.5055461351531</v>
      </c>
      <c r="D20" s="22">
        <f>'[1]Rate Design'!D13*10^6</f>
        <v>2401398470.6141858</v>
      </c>
      <c r="E20" s="22">
        <f>'[1]Rate Design'!E13</f>
        <v>7709334.31295445</v>
      </c>
      <c r="F20" s="23">
        <f>ROUND('[1]Rate Design'!U13,2)</f>
        <v>105.21</v>
      </c>
      <c r="G20" s="24"/>
      <c r="H20" s="24">
        <f>ROUND('[1]Rate Design'!Y13,4)</f>
        <v>17.555399999999999</v>
      </c>
      <c r="I20" s="25">
        <f t="shared" si="2"/>
        <v>142056429.73974711</v>
      </c>
      <c r="J20" s="16"/>
      <c r="K20" s="26">
        <f>SUM('[1]Rate Design'!V13:W13)</f>
        <v>142056500.94897965</v>
      </c>
      <c r="L20" s="26"/>
      <c r="M20" s="25">
        <f t="shared" si="0"/>
        <v>142056500.94897965</v>
      </c>
      <c r="N20" s="27">
        <f t="shared" si="1"/>
        <v>71.209232538938522</v>
      </c>
      <c r="O20" s="8" t="s">
        <v>26</v>
      </c>
    </row>
    <row r="21" spans="1:15" ht="29" x14ac:dyDescent="0.35">
      <c r="A21" s="20" t="s">
        <v>27</v>
      </c>
      <c r="B21" s="21" t="s">
        <v>15</v>
      </c>
      <c r="C21" s="22">
        <f>'[1]Rate Design'!C14</f>
        <v>18122.703600756377</v>
      </c>
      <c r="D21" s="22">
        <f>'[1]Rate Design'!D14*10^6</f>
        <v>590714609.84156203</v>
      </c>
      <c r="E21" s="22">
        <f>'[1]Rate Design'!E14</f>
        <v>0</v>
      </c>
      <c r="F21" s="23">
        <f>ROUND('[1]Rate Design'!U14,2)</f>
        <v>24.76</v>
      </c>
      <c r="G21" s="24">
        <f>ROUND('[1]Rate Design'!X14,4)/100</f>
        <v>2.9331999999999997E-2</v>
      </c>
      <c r="H21" s="24"/>
      <c r="I21" s="25">
        <f t="shared" si="2"/>
        <v>22711458.629729431</v>
      </c>
      <c r="J21" s="16"/>
      <c r="K21" s="26">
        <f>SUM('[1]Rate Design'!V14:W14)</f>
        <v>22712446.392497946</v>
      </c>
      <c r="L21" s="26"/>
      <c r="M21" s="25">
        <f t="shared" si="0"/>
        <v>22712446.392497946</v>
      </c>
      <c r="N21" s="27">
        <f t="shared" si="1"/>
        <v>987.76276851445436</v>
      </c>
      <c r="O21" s="8" t="s">
        <v>28</v>
      </c>
    </row>
    <row r="22" spans="1:15" ht="29" x14ac:dyDescent="0.35">
      <c r="A22" s="20" t="s">
        <v>29</v>
      </c>
      <c r="B22" s="21" t="s">
        <v>15</v>
      </c>
      <c r="C22" s="22">
        <f>'[1]Rate Design'!C15</f>
        <v>1745.9552735573232</v>
      </c>
      <c r="D22" s="22">
        <f>'[1]Rate Design'!D15*10^6</f>
        <v>1016211828.33178</v>
      </c>
      <c r="E22" s="22">
        <f>'[1]Rate Design'!E15</f>
        <v>2605735.091372326</v>
      </c>
      <c r="F22" s="23">
        <f>ROUND('[1]Rate Design'!U15,2)</f>
        <v>97.68</v>
      </c>
      <c r="G22" s="24"/>
      <c r="H22" s="24">
        <f>ROUND('[1]Rate Design'!Y15,4)</f>
        <v>10.0862</v>
      </c>
      <c r="I22" s="25">
        <f t="shared" si="2"/>
        <v>28328504.212052505</v>
      </c>
      <c r="J22" s="16"/>
      <c r="K22" s="26">
        <f>SUM('[1]Rate Design'!V15:W15)</f>
        <v>28328616.851956408</v>
      </c>
      <c r="L22" s="26"/>
      <c r="M22" s="25">
        <f t="shared" si="0"/>
        <v>28328616.851956408</v>
      </c>
      <c r="N22" s="27">
        <f t="shared" si="1"/>
        <v>112.63990390300751</v>
      </c>
      <c r="O22" s="8" t="s">
        <v>30</v>
      </c>
    </row>
    <row r="23" spans="1:15" x14ac:dyDescent="0.35">
      <c r="A23" s="20" t="s">
        <v>31</v>
      </c>
      <c r="B23" s="21" t="s">
        <v>15</v>
      </c>
      <c r="C23" s="22">
        <f>'[1]Rate Design'!C16</f>
        <v>5541.1119448449881</v>
      </c>
      <c r="D23" s="22">
        <f>'[1]Rate Design'!D16*10^6</f>
        <v>99421747.197646379</v>
      </c>
      <c r="E23" s="22">
        <f>'[1]Rate Design'!E16</f>
        <v>0</v>
      </c>
      <c r="F23" s="23">
        <f>ROUND('[1]Rate Design'!U16,2)</f>
        <v>3.38</v>
      </c>
      <c r="G23" s="24">
        <f>ROUND('[1]Rate Design'!X16,4)/100</f>
        <v>0.10302699999999999</v>
      </c>
      <c r="H23" s="24"/>
      <c r="I23" s="25">
        <f t="shared" si="2"/>
        <v>10467871.849014826</v>
      </c>
      <c r="J23" s="16"/>
      <c r="K23" s="26">
        <f>SUM('[1]Rate Design'!V16:W16)</f>
        <v>10467885.876829581</v>
      </c>
      <c r="L23" s="26"/>
      <c r="M23" s="25">
        <f t="shared" si="0"/>
        <v>10467885.876829581</v>
      </c>
      <c r="N23" s="27">
        <f t="shared" si="1"/>
        <v>14.027814755216241</v>
      </c>
      <c r="O23" s="8" t="s">
        <v>32</v>
      </c>
    </row>
    <row r="24" spans="1:15" x14ac:dyDescent="0.35">
      <c r="A24" s="20" t="s">
        <v>33</v>
      </c>
      <c r="B24" s="21" t="s">
        <v>15</v>
      </c>
      <c r="C24" s="22">
        <f>'[1]Rate Design'!C17</f>
        <v>22274.461989911506</v>
      </c>
      <c r="D24" s="22">
        <f>'[1]Rate Design'!D17*10^6</f>
        <v>13255400.858325541</v>
      </c>
      <c r="E24" s="22">
        <f>'[1]Rate Design'!E17</f>
        <v>0</v>
      </c>
      <c r="F24" s="23">
        <f>ROUND('[1]Rate Design'!U17,2)</f>
        <v>2.64</v>
      </c>
      <c r="G24" s="24">
        <f>ROUND('[1]Rate Design'!X17,4)/100</f>
        <v>0.143508</v>
      </c>
      <c r="H24" s="24"/>
      <c r="I24" s="25">
        <f t="shared" si="2"/>
        <v>2607911.0222169785</v>
      </c>
      <c r="J24" s="16"/>
      <c r="K24" s="26">
        <f>SUM('[1]Rate Design'!V17:W17)</f>
        <v>2608650.0044518979</v>
      </c>
      <c r="L24" s="26"/>
      <c r="M24" s="25">
        <f t="shared" si="0"/>
        <v>2608650.0044518979</v>
      </c>
      <c r="N24" s="27">
        <f t="shared" si="1"/>
        <v>738.98223491944373</v>
      </c>
      <c r="O24" s="8" t="s">
        <v>34</v>
      </c>
    </row>
    <row r="25" spans="1:15" x14ac:dyDescent="0.35">
      <c r="A25" s="20" t="s">
        <v>35</v>
      </c>
      <c r="B25" s="21" t="s">
        <v>15</v>
      </c>
      <c r="C25" s="22">
        <f>'[1]Rate Design'!C18</f>
        <v>5554.9969686297454</v>
      </c>
      <c r="D25" s="22">
        <f>'[1]Rate Design'!D18*10^6</f>
        <v>29672840.82823766</v>
      </c>
      <c r="E25" s="22">
        <f>'[1]Rate Design'!E18</f>
        <v>0</v>
      </c>
      <c r="F25" s="23">
        <f>ROUND('[1]Rate Design'!U18,2)</f>
        <v>36.15</v>
      </c>
      <c r="G25" s="24">
        <f>ROUND('[1]Rate Design'!X18,4)/100</f>
        <v>2.4150000000000001E-2</v>
      </c>
      <c r="H25" s="24"/>
      <c r="I25" s="25">
        <f t="shared" si="2"/>
        <v>3126356.7909935229</v>
      </c>
      <c r="J25" s="16"/>
      <c r="K25" s="26">
        <f>SUM('[1]Rate Design'!V18:W18)</f>
        <v>3126236.8356620097</v>
      </c>
      <c r="L25" s="26"/>
      <c r="M25" s="25">
        <f t="shared" si="0"/>
        <v>3126236.8356620097</v>
      </c>
      <c r="N25" s="27">
        <f t="shared" si="1"/>
        <v>-119.9553315131925</v>
      </c>
      <c r="O25" s="8" t="s">
        <v>36</v>
      </c>
    </row>
    <row r="26" spans="1:15" x14ac:dyDescent="0.35">
      <c r="A26" s="20" t="s">
        <v>37</v>
      </c>
      <c r="B26" s="21" t="s">
        <v>15</v>
      </c>
      <c r="C26" s="22">
        <f>'[1]Rate Design'!C19</f>
        <v>1356.2393392027459</v>
      </c>
      <c r="D26" s="22">
        <f>'[1]Rate Design'!D19*10^6</f>
        <v>28789303.216271974</v>
      </c>
      <c r="E26" s="22">
        <f>'[1]Rate Design'!E19</f>
        <v>209832.56138672543</v>
      </c>
      <c r="F26" s="23">
        <f>ROUND('[1]Rate Design'!U19,2)</f>
        <v>192.28</v>
      </c>
      <c r="G26" s="24"/>
      <c r="H26" s="24">
        <f>ROUND('[1]Rate Design'!Y19,4)</f>
        <v>9.1407000000000007</v>
      </c>
      <c r="I26" s="25">
        <f t="shared" si="2"/>
        <v>5047348.8955704886</v>
      </c>
      <c r="J26" s="16"/>
      <c r="K26" s="26">
        <f>SUM('[1]Rate Design'!V19:W19)</f>
        <v>5047404.3083075583</v>
      </c>
      <c r="L26" s="26"/>
      <c r="M26" s="25">
        <f t="shared" si="0"/>
        <v>5047404.3083075583</v>
      </c>
      <c r="N26" s="27">
        <f t="shared" si="1"/>
        <v>55.412737069651484</v>
      </c>
      <c r="O26" s="8" t="s">
        <v>38</v>
      </c>
    </row>
    <row r="27" spans="1:15" x14ac:dyDescent="0.35">
      <c r="A27" s="20" t="s">
        <v>39</v>
      </c>
      <c r="B27" s="21"/>
      <c r="C27" s="22"/>
      <c r="D27" s="22"/>
      <c r="E27" s="22"/>
      <c r="F27" s="23"/>
      <c r="G27" s="24"/>
      <c r="H27" s="24"/>
      <c r="I27" s="25">
        <f>SUM(I28:I34)</f>
        <v>53778072.513513498</v>
      </c>
      <c r="J27" s="16"/>
      <c r="K27" s="26">
        <f>SUM('[1]Rate Design'!V20:W20)</f>
        <v>53777276.579871729</v>
      </c>
      <c r="L27" s="26"/>
      <c r="M27" s="25">
        <f t="shared" si="0"/>
        <v>53777276.579871729</v>
      </c>
      <c r="N27" s="27">
        <f t="shared" si="1"/>
        <v>-795.93364176899195</v>
      </c>
      <c r="O27" s="8" t="s">
        <v>40</v>
      </c>
    </row>
    <row r="28" spans="1:15" x14ac:dyDescent="0.35">
      <c r="A28" s="40" t="s">
        <v>45</v>
      </c>
      <c r="B28" s="41" t="s">
        <v>15</v>
      </c>
      <c r="C28" s="42">
        <f>[2]Charge_dets_SUMMARY!$D$5</f>
        <v>812.87497312345988</v>
      </c>
      <c r="D28" s="42"/>
      <c r="E28" s="42"/>
      <c r="F28" s="43">
        <f>'[2]Rate Calc'!$C$29</f>
        <v>535.86</v>
      </c>
      <c r="G28" s="44"/>
      <c r="H28" s="44"/>
      <c r="I28" s="45">
        <f t="shared" si="2"/>
        <v>5227046.1971752467</v>
      </c>
      <c r="J28" s="16"/>
      <c r="K28" s="39"/>
      <c r="L28" s="38"/>
      <c r="M28" s="37"/>
      <c r="N28" s="17"/>
    </row>
    <row r="29" spans="1:15" x14ac:dyDescent="0.35">
      <c r="A29" s="40" t="s">
        <v>46</v>
      </c>
      <c r="B29" s="42"/>
      <c r="C29" s="42">
        <f>[2]Charge_dets_SUMMARY!$D$6</f>
        <v>600.55688312852635</v>
      </c>
      <c r="D29" s="42"/>
      <c r="E29" s="42"/>
      <c r="F29" s="46">
        <f>'[2]Rate Calc'!$C$30</f>
        <v>670.87</v>
      </c>
      <c r="G29" s="44"/>
      <c r="H29" s="44"/>
      <c r="I29" s="45">
        <f t="shared" si="2"/>
        <v>4834747.1542132143</v>
      </c>
      <c r="J29" s="16"/>
      <c r="K29" s="39"/>
      <c r="L29" s="38"/>
      <c r="M29" s="16"/>
      <c r="N29" s="17"/>
    </row>
    <row r="30" spans="1:15" x14ac:dyDescent="0.35">
      <c r="A30" s="40" t="s">
        <v>47</v>
      </c>
      <c r="B30" s="42"/>
      <c r="C30" s="42"/>
      <c r="D30" s="42"/>
      <c r="E30" s="42">
        <f>'[2]Rate Calc'!$D$34</f>
        <v>28747748.416184999</v>
      </c>
      <c r="F30" s="46"/>
      <c r="G30" s="44"/>
      <c r="H30" s="44">
        <f>'[2]Rate Calc'!$D$37</f>
        <v>1.3856999999999999</v>
      </c>
      <c r="I30" s="45">
        <f t="shared" si="2"/>
        <v>39835754.980307549</v>
      </c>
      <c r="J30" s="16"/>
      <c r="K30" s="39"/>
      <c r="L30" s="38"/>
      <c r="M30" s="16"/>
      <c r="N30" s="17"/>
    </row>
    <row r="31" spans="1:15" x14ac:dyDescent="0.35">
      <c r="A31" s="40" t="s">
        <v>48</v>
      </c>
      <c r="B31" s="42" t="s">
        <v>52</v>
      </c>
      <c r="C31" s="42"/>
      <c r="D31" s="42"/>
      <c r="E31" s="42">
        <f>'[2]Rate Calc'!$B$26</f>
        <v>830.05200000000002</v>
      </c>
      <c r="F31" s="46"/>
      <c r="G31" s="44"/>
      <c r="H31" s="44">
        <f>'[2]Rate Calc'!$C$26</f>
        <v>626.08820000000003</v>
      </c>
      <c r="I31" s="45">
        <f t="shared" si="2"/>
        <v>519685.76258640003</v>
      </c>
      <c r="J31" s="16"/>
      <c r="K31" s="39"/>
      <c r="L31" s="38"/>
      <c r="M31" s="16"/>
      <c r="N31" s="17"/>
    </row>
    <row r="32" spans="1:15" x14ac:dyDescent="0.35">
      <c r="A32" s="40" t="s">
        <v>49</v>
      </c>
      <c r="B32" s="42"/>
      <c r="C32" s="42"/>
      <c r="D32" s="42"/>
      <c r="E32" s="42">
        <f>'[2]Rate Calc'!$B$23</f>
        <v>960733.04323861597</v>
      </c>
      <c r="F32" s="46"/>
      <c r="G32" s="44"/>
      <c r="H32" s="44">
        <f>'[2]Rate Calc'!$C$23</f>
        <v>2.0880999999999998</v>
      </c>
      <c r="I32" s="45">
        <f t="shared" si="2"/>
        <v>2006106.6675865538</v>
      </c>
      <c r="J32" s="16"/>
      <c r="K32" s="39"/>
      <c r="L32" s="38"/>
      <c r="M32" s="16"/>
      <c r="N32" s="17"/>
    </row>
    <row r="33" spans="1:14" x14ac:dyDescent="0.35">
      <c r="A33" s="40" t="s">
        <v>50</v>
      </c>
      <c r="B33" s="42"/>
      <c r="C33" s="42"/>
      <c r="D33" s="42"/>
      <c r="E33" s="42">
        <f>'[2]Rate Calc'!$B$24</f>
        <v>38727.416541022503</v>
      </c>
      <c r="F33" s="46"/>
      <c r="G33" s="44"/>
      <c r="H33" s="44">
        <f>'[2]Rate Calc'!$C$24</f>
        <v>3.6316999999999999</v>
      </c>
      <c r="I33" s="45">
        <f t="shared" si="2"/>
        <v>140646.35865203143</v>
      </c>
      <c r="J33" s="16"/>
      <c r="K33" s="39"/>
      <c r="L33" s="38"/>
      <c r="M33" s="16"/>
      <c r="N33" s="17"/>
    </row>
    <row r="34" spans="1:14" ht="15" thickBot="1" x14ac:dyDescent="0.4">
      <c r="A34" s="40" t="s">
        <v>51</v>
      </c>
      <c r="B34" s="42"/>
      <c r="C34" s="42"/>
      <c r="D34" s="42"/>
      <c r="E34" s="42">
        <f>'[2]Rate Calc'!$B$25</f>
        <v>786528.50025427504</v>
      </c>
      <c r="F34" s="46"/>
      <c r="G34" s="44"/>
      <c r="H34" s="44">
        <f>'[2]Rate Calc'!$C$25</f>
        <v>1.5436000000000001</v>
      </c>
      <c r="I34" s="45">
        <f t="shared" si="2"/>
        <v>1214085.3929924991</v>
      </c>
      <c r="J34" s="16"/>
      <c r="K34" s="39"/>
      <c r="L34" s="38"/>
      <c r="M34" s="16"/>
      <c r="N34" s="17"/>
    </row>
    <row r="35" spans="1:14" ht="15" thickTop="1" x14ac:dyDescent="0.35">
      <c r="A35" s="16"/>
      <c r="B35" s="16"/>
      <c r="C35" s="16"/>
      <c r="D35" s="16"/>
      <c r="E35" s="17"/>
      <c r="F35" s="16"/>
      <c r="G35" s="16"/>
      <c r="H35" s="16"/>
      <c r="I35" s="28"/>
      <c r="J35" s="16"/>
      <c r="K35" s="29"/>
      <c r="L35" s="29"/>
      <c r="M35" s="16"/>
      <c r="N35" s="17"/>
    </row>
    <row r="36" spans="1:14" ht="15" thickBot="1" x14ac:dyDescent="0.4">
      <c r="A36" s="30" t="s">
        <v>8</v>
      </c>
      <c r="B36" s="31"/>
      <c r="C36" s="31"/>
      <c r="D36" s="31"/>
      <c r="E36" s="32"/>
      <c r="F36" s="31"/>
      <c r="G36" s="31"/>
      <c r="H36" s="31"/>
      <c r="I36" s="33">
        <f>SUM(I15:I27)</f>
        <v>1486172239.3614795</v>
      </c>
      <c r="J36" s="31"/>
      <c r="K36" s="33">
        <f>SUM(K15:K27)</f>
        <v>1486179385.1996262</v>
      </c>
      <c r="L36" s="33">
        <f>SUM(L15:L27)</f>
        <v>0</v>
      </c>
      <c r="M36" s="33">
        <f>K36+L36</f>
        <v>1486179385.1996262</v>
      </c>
      <c r="N36" s="34">
        <f>M36-I36</f>
        <v>7145.838146686554</v>
      </c>
    </row>
    <row r="38" spans="1:14" x14ac:dyDescent="0.35">
      <c r="A38" s="35" t="s">
        <v>41</v>
      </c>
      <c r="B38" s="36"/>
      <c r="C38" s="36"/>
      <c r="D38" s="36"/>
      <c r="E38" s="36"/>
      <c r="F38" s="36"/>
      <c r="G38" s="36"/>
      <c r="H38" s="36"/>
      <c r="I38" s="36"/>
    </row>
    <row r="39" spans="1:14" x14ac:dyDescent="0.35">
      <c r="A39" s="36"/>
      <c r="B39" s="36"/>
      <c r="C39" s="36"/>
      <c r="D39" s="36"/>
      <c r="E39" s="36"/>
      <c r="F39" s="36"/>
      <c r="G39" s="36"/>
      <c r="H39" s="36"/>
      <c r="I39" s="36"/>
    </row>
    <row r="40" spans="1:14" x14ac:dyDescent="0.35">
      <c r="A40" s="50" t="s">
        <v>42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4" x14ac:dyDescent="0.3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4" x14ac:dyDescent="0.35">
      <c r="A42" s="47" t="s">
        <v>43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x14ac:dyDescent="0.3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4" x14ac:dyDescent="0.35">
      <c r="A44" s="47" t="s">
        <v>53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4" x14ac:dyDescent="0.3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</sheetData>
  <mergeCells count="14">
    <mergeCell ref="A44:L45"/>
    <mergeCell ref="G12:H12"/>
    <mergeCell ref="A40:L41"/>
    <mergeCell ref="A42:L43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28">
      <formula1>"Customers, Connections"</formula1>
    </dataValidation>
  </dataValidations>
  <pageMargins left="0.7" right="0.62645833333333301" top="1.5" bottom="0.75" header="0.5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FBD687DD-D4AA-4D60-BAA7-2366226F1C1E}"/>
</file>

<file path=customXml/itemProps2.xml><?xml version="1.0" encoding="utf-8"?>
<ds:datastoreItem xmlns:ds="http://schemas.openxmlformats.org/officeDocument/2006/customXml" ds:itemID="{7F21E700-4061-426A-9987-498C543867DF}"/>
</file>

<file path=customXml/itemProps3.xml><?xml version="1.0" encoding="utf-8"?>
<ds:datastoreItem xmlns:ds="http://schemas.openxmlformats.org/officeDocument/2006/customXml" ds:itemID="{DE03645A-2B9F-48FF-8A35-5C713E8AB7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Rev_Reconciliation_2020</vt:lpstr>
      <vt:lpstr>Rev_Reconciliation_2020!Print_Area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KIM Susan</cp:lastModifiedBy>
  <cp:lastPrinted>2019-08-02T12:20:23Z</cp:lastPrinted>
  <dcterms:created xsi:type="dcterms:W3CDTF">2017-02-23T17:24:58Z</dcterms:created>
  <dcterms:modified xsi:type="dcterms:W3CDTF">2019-08-08T15:54:15Z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