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gulatory Affairs\OEB\Jan 1, 2020 Rate Application EB-2019-0071\IRs\"/>
    </mc:Choice>
  </mc:AlternateContent>
  <bookViews>
    <workbookView xWindow="-120" yWindow="-120" windowWidth="28110" windowHeight="16440" activeTab="9"/>
  </bookViews>
  <sheets>
    <sheet name="April 17" sheetId="21" r:id="rId1"/>
    <sheet name="May 17" sheetId="20" r:id="rId2"/>
    <sheet name="June 17" sheetId="19" r:id="rId3"/>
    <sheet name="July 17" sheetId="18" r:id="rId4"/>
    <sheet name="Aug 17" sheetId="17" r:id="rId5"/>
    <sheet name="Sept 17" sheetId="16" r:id="rId6"/>
    <sheet name="Oct 17" sheetId="15" r:id="rId7"/>
    <sheet name="Nov 17" sheetId="11" r:id="rId8"/>
    <sheet name="Dec 17" sheetId="14" r:id="rId9"/>
    <sheet name="Total True Up" sheetId="22" r:id="rId1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22" l="1"/>
  <c r="H4" i="22"/>
  <c r="H5" i="22"/>
  <c r="H6" i="22"/>
  <c r="H7" i="22"/>
  <c r="H3" i="22"/>
  <c r="H9" i="22" l="1"/>
  <c r="K29" i="14" l="1"/>
  <c r="K30" i="14"/>
  <c r="K31" i="14"/>
  <c r="K32" i="14"/>
  <c r="K28" i="14"/>
  <c r="K33" i="11" l="1"/>
  <c r="K28" i="11"/>
  <c r="K29" i="11"/>
  <c r="K30" i="11"/>
  <c r="K31" i="11"/>
  <c r="K32" i="11"/>
  <c r="K29" i="15" l="1"/>
  <c r="K30" i="15"/>
  <c r="K31" i="15"/>
  <c r="K32" i="15"/>
  <c r="K28" i="15"/>
  <c r="K29" i="16" l="1"/>
  <c r="K30" i="16"/>
  <c r="K31" i="16"/>
  <c r="K32" i="16"/>
  <c r="K28" i="16"/>
  <c r="K29" i="17" l="1"/>
  <c r="K30" i="17"/>
  <c r="K31" i="17"/>
  <c r="K32" i="17"/>
  <c r="K28" i="17"/>
  <c r="K29" i="18" l="1"/>
  <c r="K30" i="18"/>
  <c r="K31" i="18"/>
  <c r="K32" i="18"/>
  <c r="K28" i="18"/>
  <c r="K29" i="19"/>
  <c r="K30" i="19"/>
  <c r="K31" i="19"/>
  <c r="K32" i="19"/>
  <c r="K28" i="19"/>
  <c r="K29" i="20"/>
  <c r="K30" i="20"/>
  <c r="K31" i="20"/>
  <c r="K32" i="20"/>
  <c r="K28" i="20"/>
  <c r="K29" i="21"/>
  <c r="K30" i="21"/>
  <c r="K31" i="21"/>
  <c r="K32" i="21"/>
  <c r="K28" i="21"/>
  <c r="G32" i="21" l="1"/>
  <c r="B32" i="21"/>
  <c r="G31" i="21"/>
  <c r="B31" i="21"/>
  <c r="G30" i="21"/>
  <c r="B30" i="21"/>
  <c r="G29" i="21"/>
  <c r="B29" i="21"/>
  <c r="G28" i="21"/>
  <c r="B28" i="21"/>
  <c r="G23" i="21"/>
  <c r="J22" i="21"/>
  <c r="I22" i="21"/>
  <c r="H22" i="21"/>
  <c r="E22" i="21"/>
  <c r="F22" i="21" s="1"/>
  <c r="J21" i="21"/>
  <c r="I21" i="21"/>
  <c r="H21" i="21"/>
  <c r="E21" i="21"/>
  <c r="F21" i="21" s="1"/>
  <c r="J20" i="21"/>
  <c r="I20" i="21"/>
  <c r="H20" i="21"/>
  <c r="E20" i="21"/>
  <c r="F20" i="21" s="1"/>
  <c r="J19" i="21"/>
  <c r="I19" i="21"/>
  <c r="H19" i="21"/>
  <c r="E19" i="21"/>
  <c r="F19" i="21" s="1"/>
  <c r="J18" i="21"/>
  <c r="J23" i="21" s="1"/>
  <c r="I18" i="21"/>
  <c r="I23" i="21" s="1"/>
  <c r="H18" i="21"/>
  <c r="E18" i="21"/>
  <c r="F18" i="21" s="1"/>
  <c r="G12" i="21"/>
  <c r="G32" i="20"/>
  <c r="B32" i="20"/>
  <c r="G31" i="20"/>
  <c r="B31" i="20"/>
  <c r="G30" i="20"/>
  <c r="B30" i="20"/>
  <c r="G29" i="20"/>
  <c r="B29" i="20"/>
  <c r="G28" i="20"/>
  <c r="B28" i="20"/>
  <c r="G23" i="20"/>
  <c r="J22" i="20"/>
  <c r="I22" i="20"/>
  <c r="H22" i="20"/>
  <c r="E22" i="20"/>
  <c r="F22" i="20" s="1"/>
  <c r="J21" i="20"/>
  <c r="I21" i="20"/>
  <c r="H21" i="20"/>
  <c r="K21" i="20" s="1"/>
  <c r="E21" i="20"/>
  <c r="F21" i="20" s="1"/>
  <c r="J20" i="20"/>
  <c r="I20" i="20"/>
  <c r="H20" i="20"/>
  <c r="E20" i="20"/>
  <c r="F20" i="20" s="1"/>
  <c r="J19" i="20"/>
  <c r="I19" i="20"/>
  <c r="H19" i="20"/>
  <c r="E19" i="20"/>
  <c r="F19" i="20" s="1"/>
  <c r="J18" i="20"/>
  <c r="I18" i="20"/>
  <c r="H18" i="20"/>
  <c r="E18" i="20"/>
  <c r="F18" i="20" s="1"/>
  <c r="G12" i="20"/>
  <c r="J12" i="20"/>
  <c r="G32" i="19"/>
  <c r="B32" i="19"/>
  <c r="G31" i="19"/>
  <c r="B31" i="19"/>
  <c r="G30" i="19"/>
  <c r="B30" i="19"/>
  <c r="G29" i="19"/>
  <c r="B29" i="19"/>
  <c r="G28" i="19"/>
  <c r="B28" i="19"/>
  <c r="G23" i="19"/>
  <c r="J22" i="19"/>
  <c r="I22" i="19"/>
  <c r="H22" i="19"/>
  <c r="E22" i="19"/>
  <c r="F22" i="19" s="1"/>
  <c r="J21" i="19"/>
  <c r="I21" i="19"/>
  <c r="H21" i="19"/>
  <c r="E21" i="19"/>
  <c r="F21" i="19" s="1"/>
  <c r="J20" i="19"/>
  <c r="I20" i="19"/>
  <c r="H20" i="19"/>
  <c r="E20" i="19"/>
  <c r="F20" i="19" s="1"/>
  <c r="J19" i="19"/>
  <c r="I19" i="19"/>
  <c r="H19" i="19"/>
  <c r="E19" i="19"/>
  <c r="F19" i="19" s="1"/>
  <c r="J18" i="19"/>
  <c r="I18" i="19"/>
  <c r="I23" i="19" s="1"/>
  <c r="H18" i="19"/>
  <c r="E18" i="19"/>
  <c r="F18" i="19" s="1"/>
  <c r="G12" i="19"/>
  <c r="G32" i="18"/>
  <c r="B32" i="18"/>
  <c r="G31" i="18"/>
  <c r="B31" i="18"/>
  <c r="G30" i="18"/>
  <c r="B30" i="18"/>
  <c r="G29" i="18"/>
  <c r="B29" i="18"/>
  <c r="G28" i="18"/>
  <c r="B28" i="18"/>
  <c r="G23" i="18"/>
  <c r="J22" i="18"/>
  <c r="I22" i="18"/>
  <c r="H22" i="18"/>
  <c r="E22" i="18"/>
  <c r="F22" i="18" s="1"/>
  <c r="J21" i="18"/>
  <c r="I21" i="18"/>
  <c r="H21" i="18"/>
  <c r="E21" i="18"/>
  <c r="F21" i="18" s="1"/>
  <c r="J20" i="18"/>
  <c r="I20" i="18"/>
  <c r="H20" i="18"/>
  <c r="E20" i="18"/>
  <c r="F20" i="18" s="1"/>
  <c r="J19" i="18"/>
  <c r="I19" i="18"/>
  <c r="H19" i="18"/>
  <c r="E19" i="18"/>
  <c r="F19" i="18" s="1"/>
  <c r="J18" i="18"/>
  <c r="I18" i="18"/>
  <c r="I23" i="18" s="1"/>
  <c r="H18" i="18"/>
  <c r="E18" i="18"/>
  <c r="F18" i="18" s="1"/>
  <c r="G12" i="18"/>
  <c r="G32" i="17"/>
  <c r="B32" i="17"/>
  <c r="G31" i="17"/>
  <c r="B31" i="17"/>
  <c r="G30" i="17"/>
  <c r="B30" i="17"/>
  <c r="G29" i="17"/>
  <c r="B29" i="17"/>
  <c r="G28" i="17"/>
  <c r="B28" i="17"/>
  <c r="G23" i="17"/>
  <c r="J22" i="17"/>
  <c r="I22" i="17"/>
  <c r="H22" i="17"/>
  <c r="E22" i="17"/>
  <c r="F22" i="17" s="1"/>
  <c r="J21" i="17"/>
  <c r="I21" i="17"/>
  <c r="H21" i="17"/>
  <c r="E21" i="17"/>
  <c r="F21" i="17" s="1"/>
  <c r="J20" i="17"/>
  <c r="I20" i="17"/>
  <c r="H20" i="17"/>
  <c r="E20" i="17"/>
  <c r="F20" i="17" s="1"/>
  <c r="J19" i="17"/>
  <c r="I19" i="17"/>
  <c r="H19" i="17"/>
  <c r="E19" i="17"/>
  <c r="F19" i="17" s="1"/>
  <c r="J18" i="17"/>
  <c r="J23" i="17" s="1"/>
  <c r="I18" i="17"/>
  <c r="H18" i="17"/>
  <c r="E18" i="17"/>
  <c r="F18" i="17" s="1"/>
  <c r="G12" i="17"/>
  <c r="G32" i="16"/>
  <c r="B32" i="16"/>
  <c r="G31" i="16"/>
  <c r="B31" i="16"/>
  <c r="G30" i="16"/>
  <c r="B30" i="16"/>
  <c r="G29" i="16"/>
  <c r="B29" i="16"/>
  <c r="G28" i="16"/>
  <c r="B28" i="16"/>
  <c r="G23" i="16"/>
  <c r="J22" i="16"/>
  <c r="I22" i="16"/>
  <c r="H22" i="16"/>
  <c r="E22" i="16"/>
  <c r="F22" i="16" s="1"/>
  <c r="J21" i="16"/>
  <c r="I21" i="16"/>
  <c r="H21" i="16"/>
  <c r="E21" i="16"/>
  <c r="J20" i="16"/>
  <c r="I20" i="16"/>
  <c r="H20" i="16"/>
  <c r="E20" i="16"/>
  <c r="F20" i="16" s="1"/>
  <c r="J19" i="16"/>
  <c r="I19" i="16"/>
  <c r="H19" i="16"/>
  <c r="E19" i="16"/>
  <c r="J18" i="16"/>
  <c r="J23" i="16" s="1"/>
  <c r="I18" i="16"/>
  <c r="H18" i="16"/>
  <c r="E18" i="16"/>
  <c r="F18" i="16" s="1"/>
  <c r="G12" i="16"/>
  <c r="G32" i="15"/>
  <c r="B32" i="15"/>
  <c r="G31" i="15"/>
  <c r="B31" i="15"/>
  <c r="G30" i="15"/>
  <c r="B30" i="15"/>
  <c r="G29" i="15"/>
  <c r="B29" i="15"/>
  <c r="G28" i="15"/>
  <c r="B28" i="15"/>
  <c r="G23" i="15"/>
  <c r="J22" i="15"/>
  <c r="I22" i="15"/>
  <c r="H22" i="15"/>
  <c r="E22" i="15"/>
  <c r="F22" i="15" s="1"/>
  <c r="J21" i="15"/>
  <c r="I21" i="15"/>
  <c r="H21" i="15"/>
  <c r="E21" i="15"/>
  <c r="F21" i="15" s="1"/>
  <c r="J20" i="15"/>
  <c r="I20" i="15"/>
  <c r="H20" i="15"/>
  <c r="E20" i="15"/>
  <c r="J19" i="15"/>
  <c r="I19" i="15"/>
  <c r="H19" i="15"/>
  <c r="E19" i="15"/>
  <c r="F19" i="15" s="1"/>
  <c r="J18" i="15"/>
  <c r="I18" i="15"/>
  <c r="H18" i="15"/>
  <c r="E18" i="15"/>
  <c r="F18" i="15" s="1"/>
  <c r="G12" i="15"/>
  <c r="G32" i="14"/>
  <c r="B32" i="14"/>
  <c r="G31" i="14"/>
  <c r="B31" i="14"/>
  <c r="G30" i="14"/>
  <c r="B30" i="14"/>
  <c r="G29" i="14"/>
  <c r="B29" i="14"/>
  <c r="G28" i="14"/>
  <c r="B28" i="14"/>
  <c r="G23" i="14"/>
  <c r="J22" i="14"/>
  <c r="I22" i="14"/>
  <c r="H22" i="14"/>
  <c r="E22" i="14"/>
  <c r="F22" i="14" s="1"/>
  <c r="J21" i="14"/>
  <c r="I21" i="14"/>
  <c r="H21" i="14"/>
  <c r="E21" i="14"/>
  <c r="F21" i="14" s="1"/>
  <c r="J20" i="14"/>
  <c r="I20" i="14"/>
  <c r="H20" i="14"/>
  <c r="E20" i="14"/>
  <c r="F20" i="14" s="1"/>
  <c r="J19" i="14"/>
  <c r="I19" i="14"/>
  <c r="H19" i="14"/>
  <c r="E19" i="14"/>
  <c r="F19" i="14" s="1"/>
  <c r="J18" i="14"/>
  <c r="I18" i="14"/>
  <c r="H18" i="14"/>
  <c r="E18" i="14"/>
  <c r="F18" i="14" s="1"/>
  <c r="G12" i="14"/>
  <c r="G33" i="16" l="1"/>
  <c r="H12" i="18"/>
  <c r="J12" i="14"/>
  <c r="I23" i="16"/>
  <c r="I23" i="20"/>
  <c r="H33" i="21"/>
  <c r="H12" i="21"/>
  <c r="J23" i="19"/>
  <c r="I12" i="20"/>
  <c r="I12" i="14"/>
  <c r="K20" i="18"/>
  <c r="I12" i="18"/>
  <c r="H23" i="14"/>
  <c r="K22" i="17"/>
  <c r="H12" i="19"/>
  <c r="J23" i="14"/>
  <c r="K19" i="14"/>
  <c r="F20" i="15"/>
  <c r="K20" i="17"/>
  <c r="K18" i="17"/>
  <c r="K22" i="18"/>
  <c r="K18" i="18"/>
  <c r="J23" i="18"/>
  <c r="K19" i="20"/>
  <c r="K21" i="14"/>
  <c r="I23" i="14"/>
  <c r="G33" i="14"/>
  <c r="I23" i="15"/>
  <c r="H12" i="15"/>
  <c r="J12" i="15"/>
  <c r="I12" i="15"/>
  <c r="G33" i="15"/>
  <c r="H12" i="16"/>
  <c r="J12" i="16"/>
  <c r="I12" i="16"/>
  <c r="I23" i="17"/>
  <c r="H23" i="17"/>
  <c r="J12" i="17"/>
  <c r="I12" i="17"/>
  <c r="G33" i="17"/>
  <c r="H12" i="17"/>
  <c r="H23" i="18"/>
  <c r="G33" i="18"/>
  <c r="I33" i="19"/>
  <c r="I12" i="19"/>
  <c r="G33" i="19"/>
  <c r="J12" i="19"/>
  <c r="H23" i="20"/>
  <c r="J23" i="20"/>
  <c r="H12" i="20"/>
  <c r="G33" i="20"/>
  <c r="I33" i="21"/>
  <c r="J12" i="21"/>
  <c r="I12" i="21"/>
  <c r="G33" i="21"/>
  <c r="K19" i="21"/>
  <c r="K21" i="21"/>
  <c r="H23" i="21"/>
  <c r="K18" i="21"/>
  <c r="K20" i="21"/>
  <c r="K22" i="21"/>
  <c r="K18" i="20"/>
  <c r="K20" i="20"/>
  <c r="K22" i="20"/>
  <c r="K21" i="19"/>
  <c r="H23" i="19"/>
  <c r="K19" i="19"/>
  <c r="K18" i="19"/>
  <c r="K20" i="19"/>
  <c r="K22" i="19"/>
  <c r="J12" i="18"/>
  <c r="K19" i="18"/>
  <c r="K21" i="18"/>
  <c r="K19" i="17"/>
  <c r="K21" i="17"/>
  <c r="F19" i="16"/>
  <c r="K19" i="16"/>
  <c r="F21" i="16"/>
  <c r="K21" i="16"/>
  <c r="H23" i="16"/>
  <c r="K18" i="16"/>
  <c r="K20" i="16"/>
  <c r="K22" i="16"/>
  <c r="K19" i="15"/>
  <c r="K21" i="15"/>
  <c r="H23" i="15"/>
  <c r="K18" i="15"/>
  <c r="K20" i="15"/>
  <c r="K22" i="15"/>
  <c r="J23" i="15"/>
  <c r="H12" i="14"/>
  <c r="K18" i="14"/>
  <c r="K20" i="14"/>
  <c r="K22" i="14"/>
  <c r="B28" i="11"/>
  <c r="H33" i="19" l="1"/>
  <c r="K12" i="15"/>
  <c r="I33" i="16"/>
  <c r="K12" i="21"/>
  <c r="I33" i="15"/>
  <c r="I33" i="18"/>
  <c r="K12" i="14"/>
  <c r="J33" i="15"/>
  <c r="J33" i="17"/>
  <c r="K23" i="18"/>
  <c r="J33" i="20"/>
  <c r="K23" i="21"/>
  <c r="J33" i="21"/>
  <c r="H33" i="14"/>
  <c r="I33" i="14"/>
  <c r="J33" i="14"/>
  <c r="J33" i="16"/>
  <c r="H33" i="16"/>
  <c r="K12" i="16"/>
  <c r="K23" i="17"/>
  <c r="I33" i="17"/>
  <c r="H33" i="17"/>
  <c r="J33" i="18"/>
  <c r="K23" i="19"/>
  <c r="J33" i="19"/>
  <c r="K12" i="19"/>
  <c r="K12" i="20"/>
  <c r="H33" i="20"/>
  <c r="I33" i="20"/>
  <c r="K23" i="20"/>
  <c r="H33" i="18"/>
  <c r="K12" i="18"/>
  <c r="K12" i="17"/>
  <c r="K23" i="16"/>
  <c r="H33" i="15"/>
  <c r="K23" i="15"/>
  <c r="K23" i="14"/>
  <c r="B29" i="11"/>
  <c r="B32" i="11"/>
  <c r="B30" i="11"/>
  <c r="B31" i="11"/>
  <c r="K33" i="21" l="1"/>
  <c r="K33" i="19"/>
  <c r="K33" i="16"/>
  <c r="K33" i="15"/>
  <c r="K33" i="17"/>
  <c r="K33" i="18"/>
  <c r="K33" i="14"/>
  <c r="K33" i="20"/>
  <c r="E18" i="11"/>
  <c r="F18" i="11" s="1"/>
  <c r="E20" i="11"/>
  <c r="F20" i="11" s="1"/>
  <c r="E19" i="11"/>
  <c r="E22" i="11"/>
  <c r="F22" i="11" s="1"/>
  <c r="E21" i="11"/>
  <c r="I20" i="11" l="1"/>
  <c r="G28" i="11"/>
  <c r="F21" i="11"/>
  <c r="G31" i="11"/>
  <c r="G30" i="11"/>
  <c r="F19" i="11"/>
  <c r="J19" i="11"/>
  <c r="I21" i="11"/>
  <c r="J21" i="11"/>
  <c r="H21" i="11"/>
  <c r="I18" i="11"/>
  <c r="H18" i="11"/>
  <c r="J18" i="11"/>
  <c r="H22" i="11"/>
  <c r="J22" i="11"/>
  <c r="I22" i="11"/>
  <c r="G32" i="11" l="1"/>
  <c r="J20" i="11"/>
  <c r="J23" i="11" s="1"/>
  <c r="H20" i="11"/>
  <c r="K20" i="11" s="1"/>
  <c r="G23" i="11"/>
  <c r="G29" i="11"/>
  <c r="G33" i="11" s="1"/>
  <c r="G12" i="11"/>
  <c r="I19" i="11"/>
  <c r="H19" i="11"/>
  <c r="H23" i="11" s="1"/>
  <c r="K21" i="11"/>
  <c r="K22" i="11"/>
  <c r="K18" i="11"/>
  <c r="B5" i="22" l="1"/>
  <c r="I23" i="11"/>
  <c r="I12" i="11"/>
  <c r="J12" i="11"/>
  <c r="K19" i="11"/>
  <c r="K23" i="11" s="1"/>
  <c r="B6" i="22"/>
  <c r="H12" i="11"/>
  <c r="B7" i="22"/>
  <c r="H33" i="11"/>
  <c r="J33" i="11" l="1"/>
  <c r="B4" i="22"/>
  <c r="I33" i="11"/>
  <c r="K12" i="11"/>
  <c r="B3" i="22"/>
  <c r="B9" i="22" l="1"/>
</calcChain>
</file>

<file path=xl/sharedStrings.xml><?xml version="1.0" encoding="utf-8"?>
<sst xmlns="http://schemas.openxmlformats.org/spreadsheetml/2006/main" count="515" uniqueCount="42">
  <si>
    <t>Tier 1</t>
  </si>
  <si>
    <t>Tier 2</t>
  </si>
  <si>
    <t>TOU Off-peak</t>
  </si>
  <si>
    <t>TOU On-peak</t>
  </si>
  <si>
    <t>TOU Mid-peak</t>
  </si>
  <si>
    <t>Difference</t>
  </si>
  <si>
    <t>kWh Volumes</t>
  </si>
  <si>
    <t>RPP Rate</t>
  </si>
  <si>
    <t>Estimated RPP Revenue</t>
  </si>
  <si>
    <t>Day 4 Initial RPP Settlement Calculation:</t>
  </si>
  <si>
    <t>Actual RPP Revenue</t>
  </si>
  <si>
    <t>Total Commodity</t>
  </si>
  <si>
    <t>GA Actual</t>
  </si>
  <si>
    <t>Estimated RPP Settlement</t>
  </si>
  <si>
    <t>Actual RPP Settlement</t>
  </si>
  <si>
    <t>RPP Settlement True-UP</t>
  </si>
  <si>
    <t>True-Up RPP Revenue</t>
  </si>
  <si>
    <t>RPP Revenue Prices</t>
  </si>
  <si>
    <t>Estimated GA</t>
  </si>
  <si>
    <t>Actual GA</t>
  </si>
  <si>
    <t>Estimated HOEP</t>
  </si>
  <si>
    <t>Actual HOEP</t>
  </si>
  <si>
    <t>True-up HOEP</t>
  </si>
  <si>
    <t>True-up GA</t>
  </si>
  <si>
    <t xml:space="preserve"> RPP Settlement Calculation based on Actual GA Price:</t>
  </si>
  <si>
    <t>RPP Settlement True-up based on Actual GA Price:</t>
  </si>
  <si>
    <t>GA Price Difference</t>
  </si>
  <si>
    <t>True-Up elements</t>
  </si>
  <si>
    <t>RPP Settlement - 1st True-UP</t>
  </si>
  <si>
    <t>HOEP Difference</t>
  </si>
  <si>
    <t>Settlement kWh Volumes</t>
  </si>
  <si>
    <t>Actual kWh Volumes</t>
  </si>
  <si>
    <t>True- Up Total</t>
  </si>
  <si>
    <t>Off Peak</t>
  </si>
  <si>
    <t>Mid Peak</t>
  </si>
  <si>
    <t>On Peak</t>
  </si>
  <si>
    <t>Already submitted to IESO</t>
  </si>
  <si>
    <t>New True Up</t>
  </si>
  <si>
    <t>2017 True Up to Submit</t>
  </si>
  <si>
    <t>1598 Settlement Values (billed)</t>
  </si>
  <si>
    <t>Actual RPP Revenue and Actual GA Price:</t>
  </si>
  <si>
    <t>True Up of Settled to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</si>
</sst>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.0000_);_(&quot;$&quot;* \(#,##0.0000\);_(&quot;$&quot;* &quot;-&quot;??_);_(@_)"/>
    <numFmt numFmtId="168" formatCode="_(&quot;$&quot;* #,##0_);_(&quot;$&quot;* \(#,##0\);_(&quot;$&quot;* &quot;-&quot;??_);_(@_)"/>
    <numFmt numFmtId="169" formatCode="_(&quot;$&quot;* #,##0.000_);_(&quot;$&quot;* \(#,##0.000\);_(&quot;$&quot;* &quot;-&quot;??_);_(@_)"/>
    <numFmt numFmtId="170" formatCode="_-&quot;$&quot;* #,##0.0000_-;\-&quot;$&quot;* #,##0.0000_-;_-&quot;$&quot;* &quot;-&quot;??_-;_-@_-"/>
    <numFmt numFmtId="171" formatCode="_-&quot;$&quot;* #,##0.00000_-;\-&quot;$&quot;* #,##0.000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168" fontId="0" fillId="0" borderId="0" xfId="1" applyNumberFormat="1" applyFont="1"/>
    <xf numFmtId="168" fontId="0" fillId="0" borderId="0" xfId="0" applyNumberFormat="1"/>
    <xf numFmtId="0" fontId="0" fillId="0" borderId="0" xfId="0" applyBorder="1"/>
    <xf numFmtId="0" fontId="2" fillId="0" borderId="0" xfId="0" applyFont="1"/>
    <xf numFmtId="0" fontId="0" fillId="0" borderId="0" xfId="0" applyAlignment="1">
      <alignment horizontal="center"/>
    </xf>
    <xf numFmtId="166" fontId="0" fillId="0" borderId="1" xfId="0" applyNumberFormat="1" applyBorder="1"/>
    <xf numFmtId="166" fontId="0" fillId="0" borderId="0" xfId="2" applyNumberFormat="1" applyFont="1"/>
    <xf numFmtId="168" fontId="0" fillId="0" borderId="1" xfId="1" applyNumberFormat="1" applyFont="1" applyBorder="1"/>
    <xf numFmtId="0" fontId="3" fillId="0" borderId="0" xfId="0" applyFont="1"/>
    <xf numFmtId="168" fontId="0" fillId="0" borderId="0" xfId="1" applyNumberFormat="1" applyFont="1" applyBorder="1"/>
    <xf numFmtId="171" fontId="0" fillId="0" borderId="0" xfId="0" applyNumberFormat="1"/>
    <xf numFmtId="0" fontId="2" fillId="0" borderId="0" xfId="0" applyFont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6" fontId="0" fillId="0" borderId="0" xfId="0" applyNumberFormat="1" applyBorder="1"/>
    <xf numFmtId="168" fontId="0" fillId="0" borderId="0" xfId="0" applyNumberForma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9" fontId="0" fillId="0" borderId="0" xfId="0" applyNumberFormat="1" applyBorder="1"/>
    <xf numFmtId="166" fontId="0" fillId="0" borderId="0" xfId="2" applyNumberFormat="1" applyFont="1" applyBorder="1"/>
    <xf numFmtId="43" fontId="0" fillId="0" borderId="0" xfId="0" applyNumberFormat="1"/>
    <xf numFmtId="0" fontId="3" fillId="0" borderId="0" xfId="0" applyFont="1" applyBorder="1"/>
    <xf numFmtId="0" fontId="2" fillId="0" borderId="0" xfId="0" applyFont="1" applyBorder="1" applyAlignment="1">
      <alignment wrapText="1"/>
    </xf>
    <xf numFmtId="167" fontId="0" fillId="0" borderId="0" xfId="1" applyNumberFormat="1" applyFont="1" applyBorder="1"/>
    <xf numFmtId="170" fontId="0" fillId="0" borderId="0" xfId="0" applyNumberFormat="1" applyBorder="1"/>
    <xf numFmtId="171" fontId="0" fillId="0" borderId="0" xfId="0" applyNumberForma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3" xfId="0" applyBorder="1"/>
    <xf numFmtId="169" fontId="0" fillId="0" borderId="4" xfId="0" applyNumberFormat="1" applyBorder="1"/>
    <xf numFmtId="167" fontId="0" fillId="0" borderId="4" xfId="1" applyNumberFormat="1" applyFont="1" applyBorder="1"/>
    <xf numFmtId="170" fontId="0" fillId="0" borderId="4" xfId="0" applyNumberFormat="1" applyBorder="1"/>
    <xf numFmtId="0" fontId="0" fillId="0" borderId="5" xfId="0" applyBorder="1"/>
    <xf numFmtId="0" fontId="0" fillId="0" borderId="6" xfId="0" applyBorder="1"/>
    <xf numFmtId="169" fontId="0" fillId="0" borderId="7" xfId="0" applyNumberFormat="1" applyBorder="1"/>
    <xf numFmtId="167" fontId="0" fillId="0" borderId="7" xfId="1" applyNumberFormat="1" applyFont="1" applyBorder="1"/>
    <xf numFmtId="170" fontId="0" fillId="0" borderId="7" xfId="0" applyNumberFormat="1" applyBorder="1"/>
    <xf numFmtId="168" fontId="0" fillId="0" borderId="1" xfId="1" applyNumberFormat="1" applyFont="1" applyFill="1" applyBorder="1"/>
    <xf numFmtId="0" fontId="2" fillId="0" borderId="2" xfId="0" applyFont="1" applyBorder="1" applyAlignment="1">
      <alignment wrapText="1"/>
    </xf>
    <xf numFmtId="0" fontId="4" fillId="0" borderId="0" xfId="0" applyFont="1"/>
    <xf numFmtId="43" fontId="0" fillId="0" borderId="0" xfId="3" applyFont="1"/>
    <xf numFmtId="43" fontId="5" fillId="0" borderId="0" xfId="3" applyFont="1"/>
    <xf numFmtId="43" fontId="6" fillId="0" borderId="0" xfId="3" applyFont="1"/>
    <xf numFmtId="43" fontId="0" fillId="0" borderId="0" xfId="3" applyFont="1" applyAlignment="1">
      <alignment wrapText="1"/>
    </xf>
    <xf numFmtId="165" fontId="0" fillId="0" borderId="0" xfId="0" applyNumberFormat="1"/>
    <xf numFmtId="0" fontId="0" fillId="0" borderId="0" xfId="0" applyAlignment="1">
      <alignment horizontal="center"/>
    </xf>
    <xf numFmtId="43" fontId="0" fillId="0" borderId="0" xfId="3" applyFont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zoomScale="80" zoomScaleNormal="80" workbookViewId="0">
      <selection activeCell="A16" sqref="A16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0.10299999999999999</v>
      </c>
      <c r="C7" s="32"/>
      <c r="D7" s="32"/>
      <c r="E7" s="32"/>
      <c r="F7" s="33"/>
      <c r="G7" s="7">
        <v>4308014.5999999996</v>
      </c>
      <c r="H7" s="1"/>
      <c r="I7" s="1"/>
      <c r="J7" s="1"/>
      <c r="K7" s="1">
        <v>150373.82999999999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0.121</v>
      </c>
      <c r="C8" s="24"/>
      <c r="D8" s="24"/>
      <c r="E8" s="24"/>
      <c r="F8" s="25"/>
      <c r="G8" s="7">
        <v>3546649.91</v>
      </c>
      <c r="H8" s="1"/>
      <c r="I8" s="1"/>
      <c r="J8" s="1"/>
      <c r="K8" s="1">
        <v>187637.64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8.6999999999999994E-2</v>
      </c>
      <c r="C9" s="24"/>
      <c r="D9" s="24"/>
      <c r="E9" s="24"/>
      <c r="F9" s="25"/>
      <c r="G9" s="7">
        <v>35600625.229999997</v>
      </c>
      <c r="H9" s="1"/>
      <c r="I9" s="1"/>
      <c r="J9" s="1"/>
      <c r="K9" s="1">
        <v>758672.74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0.13200000000000001</v>
      </c>
      <c r="C10" s="24"/>
      <c r="D10" s="24"/>
      <c r="E10" s="24"/>
      <c r="F10" s="25"/>
      <c r="G10" s="7">
        <v>10122054.82</v>
      </c>
      <c r="H10" s="1"/>
      <c r="I10" s="1"/>
      <c r="J10" s="1"/>
      <c r="K10" s="1">
        <v>671200.11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0.18</v>
      </c>
      <c r="C11" s="37"/>
      <c r="D11" s="37"/>
      <c r="E11" s="37"/>
      <c r="F11" s="38"/>
      <c r="G11" s="7">
        <v>10758553.380000001</v>
      </c>
      <c r="H11" s="1"/>
      <c r="I11" s="1"/>
      <c r="J11" s="1"/>
      <c r="K11" s="1">
        <v>1229817.31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64335897.939999998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2997701.63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0.10299999999999999</v>
      </c>
      <c r="C18" s="32">
        <v>9.6600000000000002E-3</v>
      </c>
      <c r="D18" s="32">
        <v>0.10778</v>
      </c>
      <c r="E18" s="32">
        <f>+C18+D18</f>
        <v>0.11744</v>
      </c>
      <c r="F18" s="33">
        <f>+B18-E18</f>
        <v>-1.4440000000000008E-2</v>
      </c>
      <c r="G18" s="7">
        <v>3717931.94</v>
      </c>
      <c r="H18" s="1">
        <f>+G18*B18</f>
        <v>382946.98981999996</v>
      </c>
      <c r="I18" s="1">
        <f>+G18*C18</f>
        <v>35915.222540399998</v>
      </c>
      <c r="J18" s="1">
        <f>+G18*D18</f>
        <v>400718.7044932</v>
      </c>
      <c r="K18" s="1">
        <f>+H18-I18-J18</f>
        <v>-53686.937213600031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0.121</v>
      </c>
      <c r="C19" s="24">
        <v>9.6600000000000002E-3</v>
      </c>
      <c r="D19" s="24">
        <v>0.10778</v>
      </c>
      <c r="E19" s="24">
        <f t="shared" ref="E19:E22" si="1">+C19+D19</f>
        <v>0.11744</v>
      </c>
      <c r="F19" s="25">
        <f t="shared" ref="F19:F22" si="2">+B19-E19</f>
        <v>3.5599999999999937E-3</v>
      </c>
      <c r="G19" s="7">
        <v>2519587.0099999998</v>
      </c>
      <c r="H19" s="1">
        <f t="shared" ref="H19:H22" si="3">+G19*B19</f>
        <v>304870.02820999996</v>
      </c>
      <c r="I19" s="1">
        <f t="shared" ref="I19:I22" si="4">+G19*C19</f>
        <v>24339.2105166</v>
      </c>
      <c r="J19" s="1">
        <f t="shared" ref="J19:J22" si="5">+G19*D19</f>
        <v>271561.08793779998</v>
      </c>
      <c r="K19" s="1">
        <f t="shared" ref="K19:K22" si="6">+H19-I19-J19</f>
        <v>8969.729755599983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8.6999999999999994E-2</v>
      </c>
      <c r="C20" s="24">
        <v>9.6600000000000002E-3</v>
      </c>
      <c r="D20" s="24">
        <v>0.10778</v>
      </c>
      <c r="E20" s="24">
        <f t="shared" si="1"/>
        <v>0.11744</v>
      </c>
      <c r="F20" s="25">
        <f t="shared" si="2"/>
        <v>-3.0440000000000009E-2</v>
      </c>
      <c r="G20" s="7">
        <v>26549427.510000002</v>
      </c>
      <c r="H20" s="1">
        <f t="shared" si="3"/>
        <v>2309800.19337</v>
      </c>
      <c r="I20" s="1">
        <f t="shared" si="4"/>
        <v>256467.46974660002</v>
      </c>
      <c r="J20" s="1">
        <f t="shared" si="5"/>
        <v>2861497.2970278002</v>
      </c>
      <c r="K20" s="1">
        <f t="shared" si="6"/>
        <v>-808164.57340440014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0.13200000000000001</v>
      </c>
      <c r="C21" s="24">
        <v>9.6600000000000002E-3</v>
      </c>
      <c r="D21" s="24">
        <v>0.10778</v>
      </c>
      <c r="E21" s="24">
        <f t="shared" si="1"/>
        <v>0.11744</v>
      </c>
      <c r="F21" s="25">
        <f t="shared" si="2"/>
        <v>1.4560000000000003E-2</v>
      </c>
      <c r="G21" s="7">
        <v>6604791.2199999997</v>
      </c>
      <c r="H21" s="1">
        <f t="shared" si="3"/>
        <v>871832.44104000006</v>
      </c>
      <c r="I21" s="1">
        <f t="shared" si="4"/>
        <v>63802.283185200002</v>
      </c>
      <c r="J21" s="1">
        <f t="shared" si="5"/>
        <v>711864.39769160002</v>
      </c>
      <c r="K21" s="1">
        <f t="shared" si="6"/>
        <v>96165.760163200088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0.18</v>
      </c>
      <c r="C22" s="37">
        <v>9.6600000000000002E-3</v>
      </c>
      <c r="D22" s="37">
        <v>0.10778</v>
      </c>
      <c r="E22" s="37">
        <f t="shared" si="1"/>
        <v>0.11744</v>
      </c>
      <c r="F22" s="38">
        <f t="shared" si="2"/>
        <v>6.2559999999999991E-2</v>
      </c>
      <c r="G22" s="7">
        <v>6853514.9699999997</v>
      </c>
      <c r="H22" s="1">
        <f t="shared" si="3"/>
        <v>1233632.6945999998</v>
      </c>
      <c r="I22" s="1">
        <f t="shared" si="4"/>
        <v>66204.954610200002</v>
      </c>
      <c r="J22" s="1">
        <f t="shared" si="5"/>
        <v>738671.84346659994</v>
      </c>
      <c r="K22" s="1">
        <f t="shared" si="6"/>
        <v>428755.89652319998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46245252.649999999</v>
      </c>
      <c r="H23" s="39">
        <f t="shared" ref="H23:J23" si="7">SUM(H18:H22)</f>
        <v>5103082.3470399994</v>
      </c>
      <c r="I23" s="8">
        <f t="shared" si="7"/>
        <v>446729.14059900003</v>
      </c>
      <c r="J23" s="8">
        <f t="shared" si="7"/>
        <v>4984313.3306169994</v>
      </c>
      <c r="K23" s="8">
        <f>SUM(K18:K22)</f>
        <v>-327960.12417600013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590082.65999999968</v>
      </c>
      <c r="H28" s="1"/>
      <c r="I28" s="1"/>
      <c r="J28" s="1"/>
      <c r="K28" s="1">
        <f>K18-K7</f>
        <v>-204060.76721360002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1027062.9000000004</v>
      </c>
      <c r="H29" s="1"/>
      <c r="I29" s="1"/>
      <c r="J29" s="1"/>
      <c r="K29" s="1">
        <f t="shared" ref="K29:K32" si="9">K19-K8</f>
        <v>-178667.91024440003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9051197.7199999951</v>
      </c>
      <c r="H30" s="1"/>
      <c r="I30" s="1"/>
      <c r="J30" s="1"/>
      <c r="K30" s="1">
        <f t="shared" si="9"/>
        <v>-1566837.3134044001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3517263.6000000006</v>
      </c>
      <c r="H31" s="1"/>
      <c r="I31" s="1"/>
      <c r="J31" s="1"/>
      <c r="K31" s="1">
        <f t="shared" si="9"/>
        <v>-575034.3498367999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3905038.4100000011</v>
      </c>
      <c r="H32" s="1"/>
      <c r="I32" s="1"/>
      <c r="J32" s="1"/>
      <c r="K32" s="1">
        <f t="shared" si="9"/>
        <v>-801061.41347680008</v>
      </c>
      <c r="M32" s="2"/>
      <c r="N32" s="21"/>
    </row>
    <row r="33" spans="7:11" ht="15.75" thickBot="1" x14ac:dyDescent="0.3">
      <c r="G33" s="6">
        <f>SUM(G28:G32)</f>
        <v>18090645.289999995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-3325661.7541760001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G23" sqref="G23"/>
    </sheetView>
  </sheetViews>
  <sheetFormatPr defaultRowHeight="15" x14ac:dyDescent="0.25"/>
  <cols>
    <col min="1" max="1" width="10.5703125" style="42" bestFit="1" customWidth="1"/>
    <col min="2" max="2" width="15" style="42" bestFit="1" customWidth="1"/>
    <col min="3" max="3" width="9.140625" style="42"/>
    <col min="4" max="5" width="14.42578125" customWidth="1"/>
    <col min="7" max="8" width="14.140625" style="42" customWidth="1"/>
    <col min="9" max="9" width="48.5703125" style="42" bestFit="1" customWidth="1"/>
    <col min="10" max="16384" width="9.140625" style="42"/>
  </cols>
  <sheetData>
    <row r="1" spans="1:9" x14ac:dyDescent="0.25">
      <c r="A1" s="48" t="s">
        <v>37</v>
      </c>
      <c r="B1" s="48"/>
      <c r="D1" s="47" t="s">
        <v>36</v>
      </c>
      <c r="E1" s="47"/>
      <c r="G1" s="48" t="s">
        <v>38</v>
      </c>
      <c r="H1" s="48"/>
    </row>
    <row r="2" spans="1:9" x14ac:dyDescent="0.25">
      <c r="B2" s="42" t="s">
        <v>32</v>
      </c>
      <c r="E2" t="s">
        <v>32</v>
      </c>
    </row>
    <row r="3" spans="1:9" x14ac:dyDescent="0.25">
      <c r="A3" s="42" t="s">
        <v>0</v>
      </c>
      <c r="B3" s="44">
        <f>'April 17'!K28+'May 17'!K28+'June 17'!K28+'July 17'!K28+'Aug 17'!K28+'Sept 17'!K28+'Oct 17'!K28+'Nov 17'!K28+'Dec 17'!K28</f>
        <v>133896.18872339989</v>
      </c>
      <c r="D3" t="s">
        <v>0</v>
      </c>
      <c r="E3" s="42">
        <v>34353.988801300198</v>
      </c>
      <c r="G3" t="s">
        <v>0</v>
      </c>
      <c r="H3" s="42">
        <f>B3-E3</f>
        <v>99542.19992209968</v>
      </c>
    </row>
    <row r="4" spans="1:9" x14ac:dyDescent="0.25">
      <c r="A4" s="42" t="s">
        <v>1</v>
      </c>
      <c r="B4" s="44">
        <f>'April 17'!K29+'May 17'!K29+'June 17'!K29+'July 17'!K29+'Aug 17'!K29+'Sept 17'!K29+'Oct 17'!K29+'Nov 17'!K29+'Dec 17'!K29</f>
        <v>49592.030351399997</v>
      </c>
      <c r="D4" t="s">
        <v>1</v>
      </c>
      <c r="E4" s="42">
        <v>49889.878399900001</v>
      </c>
      <c r="G4" t="s">
        <v>1</v>
      </c>
      <c r="H4" s="43">
        <f t="shared" ref="H4:H7" si="0">B4-E4</f>
        <v>-297.84804850000364</v>
      </c>
    </row>
    <row r="5" spans="1:9" x14ac:dyDescent="0.25">
      <c r="A5" s="42" t="s">
        <v>33</v>
      </c>
      <c r="B5" s="44">
        <f>'April 17'!K30+'May 17'!K30+'June 17'!K30+'July 17'!K30+'Aug 17'!K30+'Sept 17'!K30+'Oct 17'!K30+'Nov 17'!K30+'Dec 17'!K30</f>
        <v>1025564.8497183007</v>
      </c>
      <c r="D5" t="s">
        <v>33</v>
      </c>
      <c r="E5" s="42">
        <v>59442.592674600099</v>
      </c>
      <c r="G5" t="s">
        <v>33</v>
      </c>
      <c r="H5" s="42">
        <f t="shared" si="0"/>
        <v>966122.25704370067</v>
      </c>
    </row>
    <row r="6" spans="1:9" x14ac:dyDescent="0.25">
      <c r="A6" s="42" t="s">
        <v>34</v>
      </c>
      <c r="B6" s="44">
        <f>'April 17'!K31+'May 17'!K31+'June 17'!K31+'July 17'!K31+'Aug 17'!K31+'Sept 17'!K31+'Oct 17'!K31+'Nov 17'!K31+'Dec 17'!K31</f>
        <v>135059.13248290034</v>
      </c>
      <c r="D6" t="s">
        <v>34</v>
      </c>
      <c r="E6" s="42">
        <v>58192.3594411999</v>
      </c>
      <c r="G6" t="s">
        <v>34</v>
      </c>
      <c r="H6" s="42">
        <f t="shared" si="0"/>
        <v>76866.77304170045</v>
      </c>
    </row>
    <row r="7" spans="1:9" x14ac:dyDescent="0.25">
      <c r="A7" s="42" t="s">
        <v>35</v>
      </c>
      <c r="B7" s="43">
        <f>'April 17'!K32+'May 17'!K32+'June 17'!K32+'July 17'!K32+'Aug 17'!K32+'Sept 17'!K32+'Oct 17'!K32+'Nov 17'!K32+'Dec 17'!K32</f>
        <v>-150831.03674269977</v>
      </c>
      <c r="D7" t="s">
        <v>35</v>
      </c>
      <c r="E7" s="42">
        <v>197023.39482270001</v>
      </c>
      <c r="G7" t="s">
        <v>35</v>
      </c>
      <c r="H7" s="43">
        <f t="shared" si="0"/>
        <v>-347854.43156539975</v>
      </c>
    </row>
    <row r="8" spans="1:9" x14ac:dyDescent="0.25">
      <c r="B8" s="43"/>
    </row>
    <row r="9" spans="1:9" x14ac:dyDescent="0.25">
      <c r="B9" s="44">
        <f>SUM(B3:B8)</f>
        <v>1193281.164533301</v>
      </c>
      <c r="E9" s="44">
        <f>SUM(E3:E8)</f>
        <v>398902.21413970017</v>
      </c>
      <c r="H9" s="42">
        <f>SUM(H3:H8)</f>
        <v>794378.95039360109</v>
      </c>
    </row>
    <row r="12" spans="1:9" x14ac:dyDescent="0.25">
      <c r="E12" s="46"/>
    </row>
    <row r="13" spans="1:9" x14ac:dyDescent="0.25">
      <c r="I13" s="45"/>
    </row>
  </sheetData>
  <mergeCells count="3">
    <mergeCell ref="D1:E1"/>
    <mergeCell ref="G1:H1"/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zoomScale="80" zoomScaleNormal="80" workbookViewId="0">
      <selection activeCell="A16" sqref="A16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9.0999999999999998E-2</v>
      </c>
      <c r="C7" s="32"/>
      <c r="D7" s="32"/>
      <c r="E7" s="32"/>
      <c r="F7" s="33"/>
      <c r="G7" s="7">
        <v>2994535.91</v>
      </c>
      <c r="H7" s="1"/>
      <c r="I7" s="1"/>
      <c r="J7" s="1"/>
      <c r="K7" s="1">
        <v>-217292.04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0.106</v>
      </c>
      <c r="C8" s="24"/>
      <c r="D8" s="24"/>
      <c r="E8" s="24"/>
      <c r="F8" s="25"/>
      <c r="G8" s="7">
        <v>2385681.9700000002</v>
      </c>
      <c r="H8" s="1"/>
      <c r="I8" s="1"/>
      <c r="J8" s="1"/>
      <c r="K8" s="1">
        <v>-130436.29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7.6999999999999999E-2</v>
      </c>
      <c r="C9" s="24"/>
      <c r="D9" s="24"/>
      <c r="E9" s="24"/>
      <c r="F9" s="25"/>
      <c r="G9" s="7">
        <v>31111940.440000001</v>
      </c>
      <c r="H9" s="1"/>
      <c r="I9" s="1"/>
      <c r="J9" s="1"/>
      <c r="K9" s="1">
        <v>-2909455.72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0.113</v>
      </c>
      <c r="C10" s="24"/>
      <c r="D10" s="24"/>
      <c r="E10" s="24"/>
      <c r="F10" s="25"/>
      <c r="G10" s="7">
        <v>8757636.3100000005</v>
      </c>
      <c r="H10" s="1"/>
      <c r="I10" s="1"/>
      <c r="J10" s="1"/>
      <c r="K10" s="1">
        <v>-437000.39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0.157</v>
      </c>
      <c r="C11" s="37"/>
      <c r="D11" s="37"/>
      <c r="E11" s="37"/>
      <c r="F11" s="38"/>
      <c r="G11" s="7">
        <v>8986027.3499999996</v>
      </c>
      <c r="H11" s="1"/>
      <c r="I11" s="1"/>
      <c r="J11" s="1"/>
      <c r="K11" s="1">
        <v>-19492.3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54235821.980000004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-3713676.74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9.0999999999999998E-2</v>
      </c>
      <c r="C18" s="32">
        <v>2.5600000000000002E-3</v>
      </c>
      <c r="D18" s="32">
        <v>0.12307</v>
      </c>
      <c r="E18" s="32">
        <f>+C18+D18</f>
        <v>0.12562999999999999</v>
      </c>
      <c r="F18" s="33">
        <f>+B18-E18</f>
        <v>-3.4629999999999994E-2</v>
      </c>
      <c r="G18" s="7">
        <v>3312761.34</v>
      </c>
      <c r="H18" s="1">
        <f>+G18*B18</f>
        <v>301461.28193999996</v>
      </c>
      <c r="I18" s="1">
        <f>+G18*C18</f>
        <v>8480.6690304000003</v>
      </c>
      <c r="J18" s="1">
        <f>+G18*D18</f>
        <v>407701.53811379999</v>
      </c>
      <c r="K18" s="1">
        <f>+H18-I18-J18</f>
        <v>-114720.92520420003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0.106</v>
      </c>
      <c r="C19" s="24">
        <v>2.5600000000000002E-3</v>
      </c>
      <c r="D19" s="24">
        <v>0.12307</v>
      </c>
      <c r="E19" s="24">
        <f t="shared" ref="E19:E22" si="1">+C19+D19</f>
        <v>0.12562999999999999</v>
      </c>
      <c r="F19" s="25">
        <f t="shared" ref="F19:F22" si="2">+B19-E19</f>
        <v>-1.9629999999999995E-2</v>
      </c>
      <c r="G19" s="7">
        <v>2944830.68</v>
      </c>
      <c r="H19" s="1">
        <f t="shared" ref="H19:H22" si="3">+G19*B19</f>
        <v>312152.05207999999</v>
      </c>
      <c r="I19" s="1">
        <f t="shared" ref="I19:I22" si="4">+G19*C19</f>
        <v>7538.7665408000012</v>
      </c>
      <c r="J19" s="1">
        <f t="shared" ref="J19:J22" si="5">+G19*D19</f>
        <v>362420.31178759999</v>
      </c>
      <c r="K19" s="1">
        <f t="shared" ref="K19:K22" si="6">+H19-I19-J19</f>
        <v>-57807.026248399983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7.6999999999999999E-2</v>
      </c>
      <c r="C20" s="24">
        <v>2.5600000000000002E-3</v>
      </c>
      <c r="D20" s="24">
        <v>0.12307</v>
      </c>
      <c r="E20" s="24">
        <f t="shared" si="1"/>
        <v>0.12562999999999999</v>
      </c>
      <c r="F20" s="25">
        <f t="shared" si="2"/>
        <v>-4.8629999999999993E-2</v>
      </c>
      <c r="G20" s="7">
        <v>24923681.68</v>
      </c>
      <c r="H20" s="1">
        <f t="shared" si="3"/>
        <v>1919123.48936</v>
      </c>
      <c r="I20" s="1">
        <f t="shared" si="4"/>
        <v>63804.625100800004</v>
      </c>
      <c r="J20" s="1">
        <f t="shared" si="5"/>
        <v>3067357.5043576001</v>
      </c>
      <c r="K20" s="1">
        <f t="shared" si="6"/>
        <v>-1212038.6400984002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0.113</v>
      </c>
      <c r="C21" s="24">
        <v>2.5600000000000002E-3</v>
      </c>
      <c r="D21" s="24">
        <v>0.12307</v>
      </c>
      <c r="E21" s="24">
        <f t="shared" si="1"/>
        <v>0.12562999999999999</v>
      </c>
      <c r="F21" s="25">
        <f t="shared" si="2"/>
        <v>-1.2629999999999988E-2</v>
      </c>
      <c r="G21" s="7">
        <v>7777400.4800000004</v>
      </c>
      <c r="H21" s="1">
        <f t="shared" si="3"/>
        <v>878846.25424000004</v>
      </c>
      <c r="I21" s="1">
        <f t="shared" si="4"/>
        <v>19910.145228800004</v>
      </c>
      <c r="J21" s="1">
        <f t="shared" si="5"/>
        <v>957164.6770736</v>
      </c>
      <c r="K21" s="1">
        <f t="shared" si="6"/>
        <v>-98228.56806239998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0.157</v>
      </c>
      <c r="C22" s="37">
        <v>2.5600000000000002E-3</v>
      </c>
      <c r="D22" s="37">
        <v>0.12307</v>
      </c>
      <c r="E22" s="37">
        <f t="shared" si="1"/>
        <v>0.12562999999999999</v>
      </c>
      <c r="F22" s="38">
        <f t="shared" si="2"/>
        <v>3.1370000000000009E-2</v>
      </c>
      <c r="G22" s="7">
        <v>7575794.3899999997</v>
      </c>
      <c r="H22" s="1">
        <f t="shared" si="3"/>
        <v>1189399.7192299999</v>
      </c>
      <c r="I22" s="1">
        <f t="shared" si="4"/>
        <v>19394.0336384</v>
      </c>
      <c r="J22" s="1">
        <f t="shared" si="5"/>
        <v>932353.01557729999</v>
      </c>
      <c r="K22" s="1">
        <f t="shared" si="6"/>
        <v>237652.67001429992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46534468.57</v>
      </c>
      <c r="H23" s="39">
        <f t="shared" ref="H23:J23" si="7">SUM(H18:H22)</f>
        <v>4600982.7968499996</v>
      </c>
      <c r="I23" s="8">
        <f t="shared" si="7"/>
        <v>119128.2395392</v>
      </c>
      <c r="J23" s="8">
        <f t="shared" si="7"/>
        <v>5726997.0469099004</v>
      </c>
      <c r="K23" s="8">
        <f>SUM(K18:K22)</f>
        <v>-1245142.4895991003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-318225.4299999997</v>
      </c>
      <c r="H28" s="1"/>
      <c r="I28" s="1"/>
      <c r="J28" s="1"/>
      <c r="K28" s="1">
        <f>K18-K7</f>
        <v>102571.11479579998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-559148.71</v>
      </c>
      <c r="H29" s="1"/>
      <c r="I29" s="1"/>
      <c r="J29" s="1"/>
      <c r="K29" s="1">
        <f t="shared" ref="K29:K32" si="9">K19-K8</f>
        <v>72629.26375160001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6188258.7600000016</v>
      </c>
      <c r="H30" s="1"/>
      <c r="I30" s="1"/>
      <c r="J30" s="1"/>
      <c r="K30" s="1">
        <f t="shared" si="9"/>
        <v>1697417.0799016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980235.83000000007</v>
      </c>
      <c r="H31" s="1"/>
      <c r="I31" s="1"/>
      <c r="J31" s="1"/>
      <c r="K31" s="1">
        <f t="shared" si="9"/>
        <v>338771.82193760003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1410232.96</v>
      </c>
      <c r="H32" s="1"/>
      <c r="I32" s="1"/>
      <c r="J32" s="1"/>
      <c r="K32" s="1">
        <f t="shared" si="9"/>
        <v>257144.97001429991</v>
      </c>
      <c r="M32" s="2"/>
      <c r="N32" s="21"/>
    </row>
    <row r="33" spans="7:11" ht="15.75" thickBot="1" x14ac:dyDescent="0.3">
      <c r="G33" s="6">
        <f>SUM(G28:G32)</f>
        <v>7701353.410000002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2468534.2504008999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A16" sqref="A16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9.0999999999999998E-2</v>
      </c>
      <c r="C7" s="32"/>
      <c r="D7" s="32"/>
      <c r="E7" s="32"/>
      <c r="F7" s="33"/>
      <c r="G7" s="7">
        <v>3480431.65</v>
      </c>
      <c r="H7" s="1"/>
      <c r="I7" s="1"/>
      <c r="J7" s="1"/>
      <c r="K7" s="1">
        <v>-244200.44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0.106</v>
      </c>
      <c r="C8" s="24"/>
      <c r="D8" s="24"/>
      <c r="E8" s="24"/>
      <c r="F8" s="25"/>
      <c r="G8" s="7">
        <v>3024644.95</v>
      </c>
      <c r="H8" s="1"/>
      <c r="I8" s="1"/>
      <c r="J8" s="1"/>
      <c r="K8" s="1">
        <v>-170005.39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7.6999999999999999E-2</v>
      </c>
      <c r="C9" s="24"/>
      <c r="D9" s="24"/>
      <c r="E9" s="24"/>
      <c r="F9" s="25"/>
      <c r="G9" s="7">
        <v>25422168.859999999</v>
      </c>
      <c r="H9" s="1"/>
      <c r="I9" s="1"/>
      <c r="J9" s="1"/>
      <c r="K9" s="1">
        <v>-2134705.39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0.113</v>
      </c>
      <c r="C10" s="24"/>
      <c r="D10" s="24"/>
      <c r="E10" s="24"/>
      <c r="F10" s="25"/>
      <c r="G10" s="7">
        <v>7449815.9100000001</v>
      </c>
      <c r="H10" s="1"/>
      <c r="I10" s="1"/>
      <c r="J10" s="1"/>
      <c r="K10" s="1">
        <v>-352957.44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0.157</v>
      </c>
      <c r="C11" s="37"/>
      <c r="D11" s="37"/>
      <c r="E11" s="37"/>
      <c r="F11" s="38"/>
      <c r="G11" s="7">
        <v>7349890.0899999999</v>
      </c>
      <c r="H11" s="1"/>
      <c r="I11" s="1"/>
      <c r="J11" s="1"/>
      <c r="K11" s="1">
        <v>-21018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46726951.460000008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-2922886.66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9.0999999999999998E-2</v>
      </c>
      <c r="C18" s="32">
        <v>4.7299999999999998E-3</v>
      </c>
      <c r="D18" s="32">
        <v>0.11848</v>
      </c>
      <c r="E18" s="32">
        <f>+C18+D18</f>
        <v>0.12321</v>
      </c>
      <c r="F18" s="33">
        <f>+B18-E18</f>
        <v>-3.2210000000000003E-2</v>
      </c>
      <c r="G18" s="7">
        <v>3470392.69</v>
      </c>
      <c r="H18" s="1">
        <f>+G18*B18</f>
        <v>315805.73478999996</v>
      </c>
      <c r="I18" s="1">
        <f>+G18*C18</f>
        <v>16414.957423699998</v>
      </c>
      <c r="J18" s="1">
        <f>+G18*D18</f>
        <v>411172.12591120001</v>
      </c>
      <c r="K18" s="1">
        <f>+H18-I18-J18</f>
        <v>-111781.34854490007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0.106</v>
      </c>
      <c r="C19" s="24">
        <v>4.7299999999999998E-3</v>
      </c>
      <c r="D19" s="24">
        <v>0.11848</v>
      </c>
      <c r="E19" s="24">
        <f t="shared" ref="E19:E22" si="1">+C19+D19</f>
        <v>0.12321</v>
      </c>
      <c r="F19" s="25">
        <f t="shared" ref="F19:F22" si="2">+B19-E19</f>
        <v>-1.7210000000000003E-2</v>
      </c>
      <c r="G19" s="7">
        <v>3206823.82</v>
      </c>
      <c r="H19" s="1">
        <f t="shared" ref="H19:H22" si="3">+G19*B19</f>
        <v>339923.32491999998</v>
      </c>
      <c r="I19" s="1">
        <f t="shared" ref="I19:I22" si="4">+G19*C19</f>
        <v>15168.2766686</v>
      </c>
      <c r="J19" s="1">
        <f t="shared" ref="J19:J22" si="5">+G19*D19</f>
        <v>379944.48619359999</v>
      </c>
      <c r="K19" s="1">
        <f t="shared" ref="K19:K22" si="6">+H19-I19-J19</f>
        <v>-55189.437942199991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7.6999999999999999E-2</v>
      </c>
      <c r="C20" s="24">
        <v>4.7299999999999998E-3</v>
      </c>
      <c r="D20" s="24">
        <v>0.11848</v>
      </c>
      <c r="E20" s="24">
        <f t="shared" si="1"/>
        <v>0.12321</v>
      </c>
      <c r="F20" s="25">
        <f t="shared" si="2"/>
        <v>-4.6210000000000001E-2</v>
      </c>
      <c r="G20" s="7">
        <v>27178158.359999999</v>
      </c>
      <c r="H20" s="1">
        <f t="shared" si="3"/>
        <v>2092718.1937199999</v>
      </c>
      <c r="I20" s="1">
        <f t="shared" si="4"/>
        <v>128552.68904279999</v>
      </c>
      <c r="J20" s="1">
        <f t="shared" si="5"/>
        <v>3220068.2024928001</v>
      </c>
      <c r="K20" s="1">
        <f t="shared" si="6"/>
        <v>-1255902.6978156003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0.113</v>
      </c>
      <c r="C21" s="24">
        <v>4.7299999999999998E-3</v>
      </c>
      <c r="D21" s="24">
        <v>0.11848</v>
      </c>
      <c r="E21" s="24">
        <f t="shared" si="1"/>
        <v>0.12321</v>
      </c>
      <c r="F21" s="25">
        <f t="shared" si="2"/>
        <v>-1.0209999999999997E-2</v>
      </c>
      <c r="G21" s="7">
        <v>8504483.0700000003</v>
      </c>
      <c r="H21" s="1">
        <f t="shared" si="3"/>
        <v>961006.58691000007</v>
      </c>
      <c r="I21" s="1">
        <f t="shared" si="4"/>
        <v>40226.204921099998</v>
      </c>
      <c r="J21" s="1">
        <f t="shared" si="5"/>
        <v>1007611.1541336001</v>
      </c>
      <c r="K21" s="1">
        <f t="shared" si="6"/>
        <v>-86830.772144700051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0.157</v>
      </c>
      <c r="C22" s="37">
        <v>4.7299999999999998E-3</v>
      </c>
      <c r="D22" s="37">
        <v>0.11848</v>
      </c>
      <c r="E22" s="37">
        <f t="shared" si="1"/>
        <v>0.12321</v>
      </c>
      <c r="F22" s="38">
        <f t="shared" si="2"/>
        <v>3.3790000000000001E-2</v>
      </c>
      <c r="G22" s="7">
        <v>8670863.1999999993</v>
      </c>
      <c r="H22" s="1">
        <f t="shared" si="3"/>
        <v>1361325.5223999999</v>
      </c>
      <c r="I22" s="1">
        <f t="shared" si="4"/>
        <v>41013.182935999997</v>
      </c>
      <c r="J22" s="1">
        <f t="shared" si="5"/>
        <v>1027323.871936</v>
      </c>
      <c r="K22" s="1">
        <f t="shared" si="6"/>
        <v>292988.46752800001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51030721.140000001</v>
      </c>
      <c r="H23" s="39">
        <f t="shared" ref="H23:J23" si="7">SUM(H18:H22)</f>
        <v>5070779.3627399998</v>
      </c>
      <c r="I23" s="8">
        <f t="shared" si="7"/>
        <v>241375.31099219999</v>
      </c>
      <c r="J23" s="8">
        <f t="shared" si="7"/>
        <v>6046119.8406672003</v>
      </c>
      <c r="K23" s="8">
        <f>SUM(K18:K22)</f>
        <v>-1216715.7889194004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10038.959999999963</v>
      </c>
      <c r="H28" s="1"/>
      <c r="I28" s="1"/>
      <c r="J28" s="1"/>
      <c r="K28" s="1">
        <f>K18-K7</f>
        <v>132419.09145509993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-182178.86999999965</v>
      </c>
      <c r="H29" s="1"/>
      <c r="I29" s="1"/>
      <c r="J29" s="1"/>
      <c r="K29" s="1">
        <f t="shared" ref="K29:K32" si="9">K19-K8</f>
        <v>114815.95205780002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-1755989.5</v>
      </c>
      <c r="H30" s="1"/>
      <c r="I30" s="1"/>
      <c r="J30" s="1"/>
      <c r="K30" s="1">
        <f t="shared" si="9"/>
        <v>878802.69218439981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-1054667.1600000001</v>
      </c>
      <c r="H31" s="1"/>
      <c r="I31" s="1"/>
      <c r="J31" s="1"/>
      <c r="K31" s="1">
        <f t="shared" si="9"/>
        <v>266126.66785529995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-1320973.1099999994</v>
      </c>
      <c r="H32" s="1"/>
      <c r="I32" s="1"/>
      <c r="J32" s="1"/>
      <c r="K32" s="1">
        <f t="shared" si="9"/>
        <v>314006.46752800001</v>
      </c>
      <c r="M32" s="2"/>
      <c r="N32" s="21"/>
    </row>
    <row r="33" spans="7:11" ht="15.75" thickBot="1" x14ac:dyDescent="0.3">
      <c r="G33" s="6">
        <f>SUM(G28:G32)</f>
        <v>-4303769.68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1706170.8710805997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A16" sqref="A16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32"/>
      <c r="D7" s="32"/>
      <c r="E7" s="32"/>
      <c r="F7" s="33"/>
      <c r="G7" s="7">
        <v>3649609.03</v>
      </c>
      <c r="H7" s="1"/>
      <c r="I7" s="1"/>
      <c r="J7" s="1"/>
      <c r="K7" s="1">
        <v>-109828.36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/>
      <c r="D8" s="24"/>
      <c r="E8" s="24"/>
      <c r="F8" s="25"/>
      <c r="G8" s="7">
        <v>3252498.78</v>
      </c>
      <c r="H8" s="1"/>
      <c r="I8" s="1"/>
      <c r="J8" s="1"/>
      <c r="K8" s="1">
        <v>-53083.02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/>
      <c r="D9" s="24"/>
      <c r="E9" s="24"/>
      <c r="F9" s="25"/>
      <c r="G9" s="7">
        <v>28165794.91</v>
      </c>
      <c r="H9" s="1"/>
      <c r="I9" s="1"/>
      <c r="J9" s="1"/>
      <c r="K9" s="1">
        <v>-1315168.27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/>
      <c r="D10" s="24"/>
      <c r="E10" s="24"/>
      <c r="F10" s="25"/>
      <c r="G10" s="7">
        <v>8146714.1699999999</v>
      </c>
      <c r="H10" s="1"/>
      <c r="I10" s="1"/>
      <c r="J10" s="1"/>
      <c r="K10" s="1">
        <v>-88349.42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/>
      <c r="D11" s="37"/>
      <c r="E11" s="37"/>
      <c r="F11" s="38"/>
      <c r="G11" s="7">
        <v>8364267.46</v>
      </c>
      <c r="H11" s="1"/>
      <c r="I11" s="1"/>
      <c r="J11" s="1"/>
      <c r="K11" s="1">
        <v>268678.81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51578884.350000001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-1297750.2599999998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1.166E-2</v>
      </c>
      <c r="D18" s="32">
        <v>0.1128</v>
      </c>
      <c r="E18" s="32">
        <f>+C18+D18</f>
        <v>0.12446</v>
      </c>
      <c r="F18" s="33">
        <f>+B18-E18</f>
        <v>-4.7460000000000002E-2</v>
      </c>
      <c r="G18" s="7">
        <v>3715043.39</v>
      </c>
      <c r="H18" s="1">
        <f>+G18*B18</f>
        <v>286058.34103000001</v>
      </c>
      <c r="I18" s="1">
        <f>+G18*C18</f>
        <v>43317.405927400003</v>
      </c>
      <c r="J18" s="1">
        <f>+G18*D18</f>
        <v>419056.89439199999</v>
      </c>
      <c r="K18" s="1">
        <f>+H18-I18-J18</f>
        <v>-176315.95928939997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1.166E-2</v>
      </c>
      <c r="D19" s="24">
        <v>0.1128</v>
      </c>
      <c r="E19" s="24">
        <f t="shared" ref="E19:E22" si="1">+C19+D19</f>
        <v>0.12446</v>
      </c>
      <c r="F19" s="25">
        <f t="shared" ref="F19:F22" si="2">+B19-E19</f>
        <v>-3.4460000000000005E-2</v>
      </c>
      <c r="G19" s="7">
        <v>3507835.44</v>
      </c>
      <c r="H19" s="1">
        <f t="shared" ref="H19:H22" si="3">+G19*B19</f>
        <v>315705.18959999998</v>
      </c>
      <c r="I19" s="1">
        <f t="shared" ref="I19:I22" si="4">+G19*C19</f>
        <v>40901.361230399998</v>
      </c>
      <c r="J19" s="1">
        <f t="shared" ref="J19:J22" si="5">+G19*D19</f>
        <v>395683.83763199998</v>
      </c>
      <c r="K19" s="1">
        <f t="shared" ref="K19:K22" si="6">+H19-I19-J19</f>
        <v>-120880.00926239998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1.166E-2</v>
      </c>
      <c r="D20" s="24">
        <v>0.1128</v>
      </c>
      <c r="E20" s="24">
        <f t="shared" si="1"/>
        <v>0.12446</v>
      </c>
      <c r="F20" s="25">
        <f t="shared" si="2"/>
        <v>-5.9459999999999999E-2</v>
      </c>
      <c r="G20" s="7">
        <v>31652352.48</v>
      </c>
      <c r="H20" s="1">
        <f t="shared" si="3"/>
        <v>2057402.9112000002</v>
      </c>
      <c r="I20" s="1">
        <f t="shared" si="4"/>
        <v>369066.4299168</v>
      </c>
      <c r="J20" s="1">
        <f t="shared" si="5"/>
        <v>3570385.3597439998</v>
      </c>
      <c r="K20" s="1">
        <f t="shared" si="6"/>
        <v>-1882048.8784607996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1.166E-2</v>
      </c>
      <c r="D21" s="24">
        <v>0.1128</v>
      </c>
      <c r="E21" s="24">
        <f t="shared" si="1"/>
        <v>0.12446</v>
      </c>
      <c r="F21" s="25">
        <f t="shared" si="2"/>
        <v>-2.946E-2</v>
      </c>
      <c r="G21" s="7">
        <v>8591295.0700000003</v>
      </c>
      <c r="H21" s="1">
        <f t="shared" si="3"/>
        <v>816173.03165000002</v>
      </c>
      <c r="I21" s="1">
        <f t="shared" si="4"/>
        <v>100174.5005162</v>
      </c>
      <c r="J21" s="1">
        <f t="shared" si="5"/>
        <v>969098.08389600005</v>
      </c>
      <c r="K21" s="1">
        <f t="shared" si="6"/>
        <v>-253099.55276220001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1.166E-2</v>
      </c>
      <c r="D22" s="37">
        <v>0.1128</v>
      </c>
      <c r="E22" s="37">
        <f t="shared" si="1"/>
        <v>0.12446</v>
      </c>
      <c r="F22" s="38">
        <f t="shared" si="2"/>
        <v>7.540000000000005E-3</v>
      </c>
      <c r="G22" s="7">
        <v>9227688.5700000003</v>
      </c>
      <c r="H22" s="1">
        <f t="shared" si="3"/>
        <v>1218054.89124</v>
      </c>
      <c r="I22" s="1">
        <f t="shared" si="4"/>
        <v>107594.84872620001</v>
      </c>
      <c r="J22" s="1">
        <f t="shared" si="5"/>
        <v>1040883.270696</v>
      </c>
      <c r="K22" s="1">
        <f t="shared" si="6"/>
        <v>69576.771817800123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56694214.950000003</v>
      </c>
      <c r="H23" s="39">
        <f t="shared" ref="H23:J23" si="7">SUM(H18:H22)</f>
        <v>4693394.36472</v>
      </c>
      <c r="I23" s="8">
        <f t="shared" si="7"/>
        <v>661054.54631700006</v>
      </c>
      <c r="J23" s="8">
        <f t="shared" si="7"/>
        <v>6395107.4463600004</v>
      </c>
      <c r="K23" s="8">
        <f>SUM(K18:K22)</f>
        <v>-2362767.6279569995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-65434.360000000335</v>
      </c>
      <c r="H28" s="1"/>
      <c r="I28" s="1"/>
      <c r="J28" s="1"/>
      <c r="K28" s="1">
        <f>K18-K7</f>
        <v>-66487.599289399965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-255336.66000000015</v>
      </c>
      <c r="H29" s="1"/>
      <c r="I29" s="1"/>
      <c r="J29" s="1"/>
      <c r="K29" s="1">
        <f t="shared" ref="K29:K32" si="9">K19-K8</f>
        <v>-67796.989262399991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-3486557.5700000003</v>
      </c>
      <c r="H30" s="1"/>
      <c r="I30" s="1"/>
      <c r="J30" s="1"/>
      <c r="K30" s="1">
        <f t="shared" si="9"/>
        <v>-566880.60846079956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-444580.90000000037</v>
      </c>
      <c r="H31" s="1"/>
      <c r="I31" s="1"/>
      <c r="J31" s="1"/>
      <c r="K31" s="1">
        <f t="shared" si="9"/>
        <v>-164750.13276220002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-863421.11000000034</v>
      </c>
      <c r="H32" s="1"/>
      <c r="I32" s="1"/>
      <c r="J32" s="1"/>
      <c r="K32" s="1">
        <f t="shared" si="9"/>
        <v>-199102.03818219987</v>
      </c>
      <c r="M32" s="2"/>
      <c r="N32" s="21"/>
    </row>
    <row r="33" spans="7:11" ht="15.75" thickBot="1" x14ac:dyDescent="0.3">
      <c r="G33" s="6">
        <f>SUM(G28:G32)</f>
        <v>-5115330.6000000015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-1065017.3679569995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A16" sqref="A16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32"/>
      <c r="D7" s="32"/>
      <c r="E7" s="32"/>
      <c r="F7" s="33"/>
      <c r="G7" s="7">
        <v>3200926</v>
      </c>
      <c r="H7" s="1"/>
      <c r="I7" s="1"/>
      <c r="J7" s="1"/>
      <c r="K7" s="1">
        <v>-64652.24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/>
      <c r="D8" s="24"/>
      <c r="E8" s="24"/>
      <c r="F8" s="25"/>
      <c r="G8" s="7">
        <v>3236783.61</v>
      </c>
      <c r="H8" s="1"/>
      <c r="I8" s="1"/>
      <c r="J8" s="1"/>
      <c r="K8" s="1">
        <v>-26012.93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/>
      <c r="D9" s="24"/>
      <c r="E9" s="24"/>
      <c r="F9" s="25"/>
      <c r="G9" s="7">
        <v>30663478.420000002</v>
      </c>
      <c r="H9" s="1"/>
      <c r="I9" s="1"/>
      <c r="J9" s="1"/>
      <c r="K9" s="1">
        <v>-965342.59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/>
      <c r="D10" s="24"/>
      <c r="E10" s="24"/>
      <c r="F10" s="25"/>
      <c r="G10" s="7">
        <v>9145326.7200000007</v>
      </c>
      <c r="H10" s="1"/>
      <c r="I10" s="1"/>
      <c r="J10" s="1"/>
      <c r="K10" s="1">
        <v>-2226.77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/>
      <c r="D11" s="37"/>
      <c r="E11" s="37"/>
      <c r="F11" s="38"/>
      <c r="G11" s="7">
        <v>9809814.6600000001</v>
      </c>
      <c r="H11" s="1"/>
      <c r="I11" s="1"/>
      <c r="J11" s="1"/>
      <c r="K11" s="1">
        <v>368635.39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56056329.409999996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-689599.14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1.5709999999999998E-2</v>
      </c>
      <c r="D18" s="32">
        <v>0.10109</v>
      </c>
      <c r="E18" s="32">
        <f>+C18+D18</f>
        <v>0.1168</v>
      </c>
      <c r="F18" s="33">
        <f>+B18-E18</f>
        <v>-3.9800000000000002E-2</v>
      </c>
      <c r="G18" s="7">
        <v>3477709.28</v>
      </c>
      <c r="H18" s="1">
        <f>+G18*B18</f>
        <v>267783.61455999996</v>
      </c>
      <c r="I18" s="1">
        <f>+G18*C18</f>
        <v>54634.812788799987</v>
      </c>
      <c r="J18" s="1">
        <f>+G18*D18</f>
        <v>351561.6311152</v>
      </c>
      <c r="K18" s="1">
        <f>+H18-I18-J18</f>
        <v>-138412.82934400003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1.5709999999999998E-2</v>
      </c>
      <c r="D19" s="24">
        <v>0.10109</v>
      </c>
      <c r="E19" s="24">
        <f t="shared" ref="E19:E22" si="1">+C19+D19</f>
        <v>0.1168</v>
      </c>
      <c r="F19" s="25">
        <f t="shared" ref="F19:F22" si="2">+B19-E19</f>
        <v>-2.6800000000000004E-2</v>
      </c>
      <c r="G19" s="7">
        <v>3275990.48</v>
      </c>
      <c r="H19" s="1">
        <f t="shared" ref="H19:H22" si="3">+G19*B19</f>
        <v>294839.14319999999</v>
      </c>
      <c r="I19" s="1">
        <f t="shared" ref="I19:I22" si="4">+G19*C19</f>
        <v>51465.810440799993</v>
      </c>
      <c r="J19" s="1">
        <f t="shared" ref="J19:J22" si="5">+G19*D19</f>
        <v>331169.87762320001</v>
      </c>
      <c r="K19" s="1">
        <f t="shared" ref="K19:K22" si="6">+H19-I19-J19</f>
        <v>-87796.544863999996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1.5709999999999998E-2</v>
      </c>
      <c r="D20" s="24">
        <v>0.10109</v>
      </c>
      <c r="E20" s="24">
        <f t="shared" si="1"/>
        <v>0.1168</v>
      </c>
      <c r="F20" s="25">
        <f t="shared" si="2"/>
        <v>-5.1799999999999999E-2</v>
      </c>
      <c r="G20" s="7">
        <v>27442290.550000001</v>
      </c>
      <c r="H20" s="1">
        <f t="shared" si="3"/>
        <v>1783748.8857500001</v>
      </c>
      <c r="I20" s="1">
        <f t="shared" si="4"/>
        <v>431118.38454049994</v>
      </c>
      <c r="J20" s="1">
        <f t="shared" si="5"/>
        <v>2774141.1516995002</v>
      </c>
      <c r="K20" s="1">
        <f t="shared" si="6"/>
        <v>-1421510.6504899999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1.5709999999999998E-2</v>
      </c>
      <c r="D21" s="24">
        <v>0.10109</v>
      </c>
      <c r="E21" s="24">
        <f t="shared" si="1"/>
        <v>0.1168</v>
      </c>
      <c r="F21" s="25">
        <f t="shared" si="2"/>
        <v>-2.18E-2</v>
      </c>
      <c r="G21" s="7">
        <v>8867231.3300000001</v>
      </c>
      <c r="H21" s="1">
        <f t="shared" si="3"/>
        <v>842386.97635000001</v>
      </c>
      <c r="I21" s="1">
        <f t="shared" si="4"/>
        <v>139304.20419429999</v>
      </c>
      <c r="J21" s="1">
        <f t="shared" si="5"/>
        <v>896388.41514970001</v>
      </c>
      <c r="K21" s="1">
        <f t="shared" si="6"/>
        <v>-193305.64299399999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1.5709999999999998E-2</v>
      </c>
      <c r="D22" s="37">
        <v>0.10109</v>
      </c>
      <c r="E22" s="37">
        <f t="shared" si="1"/>
        <v>0.1168</v>
      </c>
      <c r="F22" s="38">
        <f t="shared" si="2"/>
        <v>1.5200000000000005E-2</v>
      </c>
      <c r="G22" s="7">
        <v>9634871.8399999999</v>
      </c>
      <c r="H22" s="1">
        <f t="shared" si="3"/>
        <v>1271803.0828800001</v>
      </c>
      <c r="I22" s="1">
        <f t="shared" si="4"/>
        <v>151363.83660639997</v>
      </c>
      <c r="J22" s="1">
        <f t="shared" si="5"/>
        <v>973989.19430560002</v>
      </c>
      <c r="K22" s="1">
        <f t="shared" si="6"/>
        <v>146450.05196800001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52698093.480000004</v>
      </c>
      <c r="H23" s="39">
        <f t="shared" ref="H23:J23" si="7">SUM(H18:H22)</f>
        <v>4460561.7027400006</v>
      </c>
      <c r="I23" s="8">
        <f t="shared" si="7"/>
        <v>827887.04857079987</v>
      </c>
      <c r="J23" s="8">
        <f t="shared" si="7"/>
        <v>5327250.2698932001</v>
      </c>
      <c r="K23" s="8">
        <f>SUM(K18:K22)</f>
        <v>-1694575.6157240001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-276783.2799999998</v>
      </c>
      <c r="H28" s="1"/>
      <c r="I28" s="1"/>
      <c r="J28" s="1"/>
      <c r="K28" s="1">
        <f>K18-K7</f>
        <v>-73760.589344000036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-39206.870000000112</v>
      </c>
      <c r="H29" s="1"/>
      <c r="I29" s="1"/>
      <c r="J29" s="1"/>
      <c r="K29" s="1">
        <f t="shared" ref="K29:K32" si="9">K19-K8</f>
        <v>-61783.614863999996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3221187.870000001</v>
      </c>
      <c r="H30" s="1"/>
      <c r="I30" s="1"/>
      <c r="J30" s="1"/>
      <c r="K30" s="1">
        <f t="shared" si="9"/>
        <v>-456168.06048999995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278095.3900000006</v>
      </c>
      <c r="H31" s="1"/>
      <c r="I31" s="1"/>
      <c r="J31" s="1"/>
      <c r="K31" s="1">
        <f t="shared" si="9"/>
        <v>-191078.872994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174942.8200000003</v>
      </c>
      <c r="H32" s="1"/>
      <c r="I32" s="1"/>
      <c r="J32" s="1"/>
      <c r="K32" s="1">
        <f t="shared" si="9"/>
        <v>-222185.338032</v>
      </c>
      <c r="M32" s="2"/>
      <c r="N32" s="21"/>
    </row>
    <row r="33" spans="7:11" ht="15.75" thickBot="1" x14ac:dyDescent="0.3">
      <c r="G33" s="6">
        <f>SUM(G28:G32)</f>
        <v>3358235.930000002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-1004976.4757239999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A16" sqref="A16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32"/>
      <c r="D7" s="32"/>
      <c r="E7" s="32"/>
      <c r="F7" s="33"/>
      <c r="G7" s="7">
        <v>3838749.37</v>
      </c>
      <c r="H7" s="1"/>
      <c r="I7" s="1"/>
      <c r="J7" s="1"/>
      <c r="K7" s="1">
        <v>-148375.21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/>
      <c r="D8" s="24"/>
      <c r="E8" s="24"/>
      <c r="F8" s="25"/>
      <c r="G8" s="7">
        <v>3280639.05</v>
      </c>
      <c r="H8" s="1"/>
      <c r="I8" s="1"/>
      <c r="J8" s="1"/>
      <c r="K8" s="1">
        <v>-85104.48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/>
      <c r="D9" s="24"/>
      <c r="E9" s="24"/>
      <c r="F9" s="25"/>
      <c r="G9" s="7">
        <v>27042969.399999999</v>
      </c>
      <c r="H9" s="1"/>
      <c r="I9" s="1"/>
      <c r="J9" s="1"/>
      <c r="K9" s="1">
        <v>-1372331.72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/>
      <c r="D10" s="24"/>
      <c r="E10" s="24"/>
      <c r="F10" s="25"/>
      <c r="G10" s="7">
        <v>8119166.7000000002</v>
      </c>
      <c r="H10" s="1"/>
      <c r="I10" s="1"/>
      <c r="J10" s="1"/>
      <c r="K10" s="1">
        <v>-168309.01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/>
      <c r="D11" s="37"/>
      <c r="E11" s="37"/>
      <c r="F11" s="38"/>
      <c r="G11" s="7">
        <v>8724465.1099999994</v>
      </c>
      <c r="H11" s="1"/>
      <c r="I11" s="1"/>
      <c r="J11" s="1"/>
      <c r="K11" s="1">
        <v>142151.28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51005989.630000003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-1631969.14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2.035E-2</v>
      </c>
      <c r="D18" s="32">
        <v>8.8639999999999997E-2</v>
      </c>
      <c r="E18" s="32">
        <f>+C18+D18</f>
        <v>0.10899</v>
      </c>
      <c r="F18" s="33">
        <f>+B18-E18</f>
        <v>-3.1990000000000005E-2</v>
      </c>
      <c r="G18" s="7">
        <v>3716393.89</v>
      </c>
      <c r="H18" s="1">
        <f>+G18*B18</f>
        <v>286162.32952999999</v>
      </c>
      <c r="I18" s="1">
        <f>+G18*C18</f>
        <v>75628.615661500007</v>
      </c>
      <c r="J18" s="1">
        <f>+G18*D18</f>
        <v>329421.15440960001</v>
      </c>
      <c r="K18" s="1">
        <f>+H18-I18-J18</f>
        <v>-118887.44054110005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2.035E-2</v>
      </c>
      <c r="D19" s="24">
        <v>8.8639999999999997E-2</v>
      </c>
      <c r="E19" s="24">
        <f t="shared" ref="E19:E22" si="1">+C19+D19</f>
        <v>0.10899</v>
      </c>
      <c r="F19" s="25">
        <f t="shared" ref="F19:F22" si="2">+B19-E19</f>
        <v>-1.8990000000000007E-2</v>
      </c>
      <c r="G19" s="7">
        <v>3266067.11</v>
      </c>
      <c r="H19" s="1">
        <f t="shared" ref="H19:H22" si="3">+G19*B19</f>
        <v>293946.03989999997</v>
      </c>
      <c r="I19" s="1">
        <f t="shared" ref="I19:I22" si="4">+G19*C19</f>
        <v>66464.4656885</v>
      </c>
      <c r="J19" s="1">
        <f t="shared" ref="J19:J22" si="5">+G19*D19</f>
        <v>289504.18863039999</v>
      </c>
      <c r="K19" s="1">
        <f t="shared" ref="K19:K22" si="6">+H19-I19-J19</f>
        <v>-62022.614418900019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2.035E-2</v>
      </c>
      <c r="D20" s="24">
        <v>8.8639999999999997E-2</v>
      </c>
      <c r="E20" s="24">
        <f t="shared" si="1"/>
        <v>0.10899</v>
      </c>
      <c r="F20" s="25">
        <f t="shared" si="2"/>
        <v>-4.3990000000000001E-2</v>
      </c>
      <c r="G20" s="7">
        <v>28485468.48</v>
      </c>
      <c r="H20" s="1">
        <f t="shared" si="3"/>
        <v>1851555.4512</v>
      </c>
      <c r="I20" s="1">
        <f t="shared" si="4"/>
        <v>579679.28356799996</v>
      </c>
      <c r="J20" s="1">
        <f t="shared" si="5"/>
        <v>2524951.9260672</v>
      </c>
      <c r="K20" s="1">
        <f t="shared" si="6"/>
        <v>-1253075.7584352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2.035E-2</v>
      </c>
      <c r="D21" s="24">
        <v>8.8639999999999997E-2</v>
      </c>
      <c r="E21" s="24">
        <f t="shared" si="1"/>
        <v>0.10899</v>
      </c>
      <c r="F21" s="25">
        <f t="shared" si="2"/>
        <v>-1.3990000000000002E-2</v>
      </c>
      <c r="G21" s="7">
        <v>8006793.4299999997</v>
      </c>
      <c r="H21" s="1">
        <f t="shared" si="3"/>
        <v>760645.37584999995</v>
      </c>
      <c r="I21" s="1">
        <f t="shared" si="4"/>
        <v>162938.2463005</v>
      </c>
      <c r="J21" s="1">
        <f t="shared" si="5"/>
        <v>709722.16963519994</v>
      </c>
      <c r="K21" s="1">
        <f t="shared" si="6"/>
        <v>-112015.04008569999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2.035E-2</v>
      </c>
      <c r="D22" s="37">
        <v>8.8639999999999997E-2</v>
      </c>
      <c r="E22" s="37">
        <f t="shared" si="1"/>
        <v>0.10899</v>
      </c>
      <c r="F22" s="38">
        <f t="shared" si="2"/>
        <v>2.3010000000000003E-2</v>
      </c>
      <c r="G22" s="7">
        <v>8444217.3699999992</v>
      </c>
      <c r="H22" s="1">
        <f t="shared" si="3"/>
        <v>1114636.6928399999</v>
      </c>
      <c r="I22" s="1">
        <f t="shared" si="4"/>
        <v>171839.82347949999</v>
      </c>
      <c r="J22" s="1">
        <f t="shared" si="5"/>
        <v>748495.42767679994</v>
      </c>
      <c r="K22" s="1">
        <f t="shared" si="6"/>
        <v>194301.44168369996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51918940.280000001</v>
      </c>
      <c r="H23" s="39">
        <f t="shared" ref="H23:J23" si="7">SUM(H18:H22)</f>
        <v>4306945.8893200001</v>
      </c>
      <c r="I23" s="8">
        <f t="shared" si="7"/>
        <v>1056550.4346979999</v>
      </c>
      <c r="J23" s="8">
        <f t="shared" si="7"/>
        <v>4602094.8664191999</v>
      </c>
      <c r="K23" s="8">
        <f>SUM(K18:K22)</f>
        <v>-1351699.4117972003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122355.47999999998</v>
      </c>
      <c r="H28" s="1"/>
      <c r="I28" s="1"/>
      <c r="J28" s="1"/>
      <c r="K28" s="1">
        <f>K18-K7</f>
        <v>29487.769458899944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14571.939999999944</v>
      </c>
      <c r="H29" s="1"/>
      <c r="I29" s="1"/>
      <c r="J29" s="1"/>
      <c r="K29" s="1">
        <f t="shared" ref="K29:K32" si="9">K19-K8</f>
        <v>23081.865581099977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-1442499.0800000019</v>
      </c>
      <c r="H30" s="1"/>
      <c r="I30" s="1"/>
      <c r="J30" s="1"/>
      <c r="K30" s="1">
        <f t="shared" si="9"/>
        <v>119255.9615648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112373.27000000048</v>
      </c>
      <c r="H31" s="1"/>
      <c r="I31" s="1"/>
      <c r="J31" s="1"/>
      <c r="K31" s="1">
        <f t="shared" si="9"/>
        <v>56293.969914300018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280247.74000000022</v>
      </c>
      <c r="H32" s="1"/>
      <c r="I32" s="1"/>
      <c r="J32" s="1"/>
      <c r="K32" s="1">
        <f t="shared" si="9"/>
        <v>52150.16168369996</v>
      </c>
      <c r="M32" s="2"/>
      <c r="N32" s="21"/>
    </row>
    <row r="33" spans="7:11" ht="15.75" thickBot="1" x14ac:dyDescent="0.3">
      <c r="G33" s="6">
        <f>SUM(G28:G32)</f>
        <v>-912950.6500000013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280269.72820279992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A16" sqref="A16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32"/>
      <c r="D7" s="32"/>
      <c r="E7" s="32"/>
      <c r="F7" s="33"/>
      <c r="G7" s="7">
        <v>3624807</v>
      </c>
      <c r="H7" s="1"/>
      <c r="I7" s="1"/>
      <c r="J7" s="1"/>
      <c r="K7" s="1">
        <v>-61116.44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/>
      <c r="D8" s="24"/>
      <c r="E8" s="24"/>
      <c r="F8" s="25"/>
      <c r="G8" s="7">
        <v>3057002.41</v>
      </c>
      <c r="H8" s="1"/>
      <c r="I8" s="1"/>
      <c r="J8" s="1"/>
      <c r="K8" s="1">
        <v>-12630.61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/>
      <c r="D9" s="24"/>
      <c r="E9" s="24"/>
      <c r="F9" s="25"/>
      <c r="G9" s="7">
        <v>27948372.969999999</v>
      </c>
      <c r="H9" s="1"/>
      <c r="I9" s="1"/>
      <c r="J9" s="1"/>
      <c r="K9" s="1">
        <v>-750991.4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/>
      <c r="D10" s="24"/>
      <c r="E10" s="24"/>
      <c r="F10" s="25"/>
      <c r="G10" s="7">
        <v>8145684.2999999998</v>
      </c>
      <c r="H10" s="1"/>
      <c r="I10" s="1"/>
      <c r="J10" s="1"/>
      <c r="K10" s="1">
        <v>25609.200000000001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/>
      <c r="D11" s="37"/>
      <c r="E11" s="37"/>
      <c r="F11" s="38"/>
      <c r="G11" s="7">
        <v>8508775.0199999996</v>
      </c>
      <c r="H11" s="1"/>
      <c r="I11" s="1"/>
      <c r="J11" s="1"/>
      <c r="K11" s="1">
        <v>341627.61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51284641.699999988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-457501.64000000013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7.9500000000000005E-3</v>
      </c>
      <c r="D18" s="32">
        <v>0.12562999999999999</v>
      </c>
      <c r="E18" s="32">
        <f>+C18+D18</f>
        <v>0.13358</v>
      </c>
      <c r="F18" s="33">
        <f>+B18-E18</f>
        <v>-5.6580000000000005E-2</v>
      </c>
      <c r="G18" s="7">
        <v>3770284.33</v>
      </c>
      <c r="H18" s="1">
        <f>+G18*B18</f>
        <v>290311.89341000002</v>
      </c>
      <c r="I18" s="1">
        <f>+G18*C18</f>
        <v>29973.760423500004</v>
      </c>
      <c r="J18" s="1">
        <f>+G18*D18</f>
        <v>473660.82037789997</v>
      </c>
      <c r="K18" s="1">
        <f>+H18-I18-J18</f>
        <v>-213322.68739139996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7.9500000000000005E-3</v>
      </c>
      <c r="D19" s="24">
        <v>0.12562999999999999</v>
      </c>
      <c r="E19" s="24">
        <f t="shared" ref="E19:E22" si="1">+C19+D19</f>
        <v>0.13358</v>
      </c>
      <c r="F19" s="25">
        <f t="shared" ref="F19:F22" si="2">+B19-E19</f>
        <v>-4.3580000000000008E-2</v>
      </c>
      <c r="G19" s="7">
        <v>3252865.71</v>
      </c>
      <c r="H19" s="1">
        <f t="shared" ref="H19:H22" si="3">+G19*B19</f>
        <v>292757.91389999999</v>
      </c>
      <c r="I19" s="1">
        <f t="shared" ref="I19:I22" si="4">+G19*C19</f>
        <v>25860.282394500002</v>
      </c>
      <c r="J19" s="1">
        <f t="shared" ref="J19:J22" si="5">+G19*D19</f>
        <v>408657.51914729999</v>
      </c>
      <c r="K19" s="1">
        <f t="shared" ref="K19:K22" si="6">+H19-I19-J19</f>
        <v>-141759.88764179999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7.9500000000000005E-3</v>
      </c>
      <c r="D20" s="24">
        <v>0.12562999999999999</v>
      </c>
      <c r="E20" s="24">
        <f t="shared" si="1"/>
        <v>0.13358</v>
      </c>
      <c r="F20" s="25">
        <f t="shared" si="2"/>
        <v>-6.8580000000000002E-2</v>
      </c>
      <c r="G20" s="7">
        <v>26691640.699999999</v>
      </c>
      <c r="H20" s="1">
        <f t="shared" si="3"/>
        <v>1734956.6455000001</v>
      </c>
      <c r="I20" s="1">
        <f t="shared" si="4"/>
        <v>212198.543565</v>
      </c>
      <c r="J20" s="1">
        <f t="shared" si="5"/>
        <v>3353270.8211409999</v>
      </c>
      <c r="K20" s="1">
        <f t="shared" si="6"/>
        <v>-1830512.7192059997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7.9500000000000005E-3</v>
      </c>
      <c r="D21" s="24">
        <v>0.12562999999999999</v>
      </c>
      <c r="E21" s="24">
        <f t="shared" si="1"/>
        <v>0.13358</v>
      </c>
      <c r="F21" s="25">
        <f t="shared" si="2"/>
        <v>-3.8580000000000003E-2</v>
      </c>
      <c r="G21" s="7">
        <v>7729488.9500000002</v>
      </c>
      <c r="H21" s="1">
        <f t="shared" si="3"/>
        <v>734301.45024999999</v>
      </c>
      <c r="I21" s="1">
        <f t="shared" si="4"/>
        <v>61449.437152500002</v>
      </c>
      <c r="J21" s="1">
        <f t="shared" si="5"/>
        <v>971055.69678849995</v>
      </c>
      <c r="K21" s="1">
        <f t="shared" si="6"/>
        <v>-298203.68369099998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7.9500000000000005E-3</v>
      </c>
      <c r="D22" s="37">
        <v>0.12562999999999999</v>
      </c>
      <c r="E22" s="37">
        <f t="shared" si="1"/>
        <v>0.13358</v>
      </c>
      <c r="F22" s="38">
        <f t="shared" si="2"/>
        <v>-1.5799999999999981E-3</v>
      </c>
      <c r="G22" s="7">
        <v>7335312.4199999999</v>
      </c>
      <c r="H22" s="1">
        <f t="shared" si="3"/>
        <v>968261.23944000003</v>
      </c>
      <c r="I22" s="1">
        <f t="shared" si="4"/>
        <v>58315.733739000003</v>
      </c>
      <c r="J22" s="1">
        <f t="shared" si="5"/>
        <v>921535.29932459991</v>
      </c>
      <c r="K22" s="1">
        <f t="shared" si="6"/>
        <v>-11589.793623599922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48779592.110000007</v>
      </c>
      <c r="H23" s="39">
        <f t="shared" ref="H23:J23" si="7">SUM(H18:H22)</f>
        <v>4020589.1425000005</v>
      </c>
      <c r="I23" s="8">
        <f t="shared" si="7"/>
        <v>387797.75727450004</v>
      </c>
      <c r="J23" s="8">
        <f t="shared" si="7"/>
        <v>6128180.1567792995</v>
      </c>
      <c r="K23" s="8">
        <f>SUM(K18:K22)</f>
        <v>-2495388.7715537995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-145477.33000000007</v>
      </c>
      <c r="H28" s="1"/>
      <c r="I28" s="1"/>
      <c r="J28" s="1"/>
      <c r="K28" s="1">
        <f>K18-K7</f>
        <v>-152206.24739139996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-195863.29999999981</v>
      </c>
      <c r="H29" s="1"/>
      <c r="I29" s="1"/>
      <c r="J29" s="1"/>
      <c r="K29" s="1">
        <f t="shared" ref="K29:K32" si="9">K19-K8</f>
        <v>-129129.27764179998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1256732.2699999996</v>
      </c>
      <c r="H30" s="1"/>
      <c r="I30" s="1"/>
      <c r="J30" s="1"/>
      <c r="K30" s="1">
        <f t="shared" si="9"/>
        <v>-1079521.3192059998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416195.34999999963</v>
      </c>
      <c r="H31" s="1"/>
      <c r="I31" s="1"/>
      <c r="J31" s="1"/>
      <c r="K31" s="1">
        <f t="shared" si="9"/>
        <v>-323812.883691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1173462.5999999996</v>
      </c>
      <c r="H32" s="1"/>
      <c r="I32" s="1"/>
      <c r="J32" s="1"/>
      <c r="K32" s="1">
        <f t="shared" si="9"/>
        <v>-353217.40362359991</v>
      </c>
      <c r="M32" s="2"/>
      <c r="N32" s="21"/>
    </row>
    <row r="33" spans="7:11" ht="15.75" thickBot="1" x14ac:dyDescent="0.3">
      <c r="G33" s="6">
        <f>SUM(G28:G32)</f>
        <v>2505049.5899999989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-2037887.1315537998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A16" sqref="A16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32"/>
      <c r="D7" s="32"/>
      <c r="E7" s="32"/>
      <c r="F7" s="33"/>
      <c r="G7" s="7">
        <v>4215321.07</v>
      </c>
      <c r="H7" s="1"/>
      <c r="I7" s="1"/>
      <c r="J7" s="1"/>
      <c r="K7" s="1">
        <v>-439276.77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/>
      <c r="D8" s="24"/>
      <c r="E8" s="24"/>
      <c r="F8" s="25"/>
      <c r="G8" s="7">
        <v>3323548.45</v>
      </c>
      <c r="H8" s="1"/>
      <c r="I8" s="1"/>
      <c r="J8" s="1"/>
      <c r="K8" s="1">
        <v>-303139.43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/>
      <c r="D9" s="24"/>
      <c r="E9" s="24"/>
      <c r="F9" s="25"/>
      <c r="G9" s="7">
        <v>27652286.010000002</v>
      </c>
      <c r="H9" s="1"/>
      <c r="I9" s="1"/>
      <c r="J9" s="1"/>
      <c r="K9" s="1">
        <v>-3291342.21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/>
      <c r="D10" s="24"/>
      <c r="E10" s="24"/>
      <c r="F10" s="25"/>
      <c r="G10" s="7">
        <v>8168560.5800000001</v>
      </c>
      <c r="H10" s="1"/>
      <c r="I10" s="1"/>
      <c r="J10" s="1"/>
      <c r="K10" s="1">
        <v>-727171.06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/>
      <c r="D11" s="37"/>
      <c r="E11" s="37"/>
      <c r="F11" s="38"/>
      <c r="G11" s="7">
        <v>8113046.7300000004</v>
      </c>
      <c r="H11" s="1"/>
      <c r="I11" s="1"/>
      <c r="J11" s="1"/>
      <c r="K11" s="1">
        <v>-421981.31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51472762.840000004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-5182910.78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1.299E-2</v>
      </c>
      <c r="D18" s="32">
        <v>9.7040000000000001E-2</v>
      </c>
      <c r="E18" s="32">
        <f>+C18+D18</f>
        <v>0.11003</v>
      </c>
      <c r="F18" s="33">
        <f>+B18-E18</f>
        <v>-3.3030000000000004E-2</v>
      </c>
      <c r="G18" s="7">
        <v>4300770.0199999996</v>
      </c>
      <c r="H18" s="1">
        <f>+G18*B18</f>
        <v>331159.29153999995</v>
      </c>
      <c r="I18" s="1">
        <f>+G18*C18</f>
        <v>55867.002559799992</v>
      </c>
      <c r="J18" s="1">
        <f>+G18*D18</f>
        <v>417346.72274079995</v>
      </c>
      <c r="K18" s="1">
        <f>+H18-I18-J18</f>
        <v>-142054.43376059999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1.299E-2</v>
      </c>
      <c r="D19" s="24">
        <v>9.7040000000000001E-2</v>
      </c>
      <c r="E19" s="24">
        <f t="shared" ref="E19:E22" si="1">+C19+D19</f>
        <v>0.11003</v>
      </c>
      <c r="F19" s="25">
        <f t="shared" ref="F19:F22" si="2">+B19-E19</f>
        <v>-2.0030000000000006E-2</v>
      </c>
      <c r="G19" s="7">
        <v>3084637.21</v>
      </c>
      <c r="H19" s="1">
        <f t="shared" ref="H19:H22" si="3">+G19*B19</f>
        <v>277617.34889999998</v>
      </c>
      <c r="I19" s="1">
        <f t="shared" ref="I19:I22" si="4">+G19*C19</f>
        <v>40069.437357900002</v>
      </c>
      <c r="J19" s="1">
        <f t="shared" ref="J19:J22" si="5">+G19*D19</f>
        <v>299333.19485839998</v>
      </c>
      <c r="K19" s="1">
        <f t="shared" ref="K19:K22" si="6">+H19-I19-J19</f>
        <v>-61785.283316299989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1.299E-2</v>
      </c>
      <c r="D20" s="24">
        <v>9.7040000000000001E-2</v>
      </c>
      <c r="E20" s="24">
        <f t="shared" si="1"/>
        <v>0.11003</v>
      </c>
      <c r="F20" s="25">
        <f t="shared" si="2"/>
        <v>-4.5030000000000001E-2</v>
      </c>
      <c r="G20" s="7">
        <v>28407758.920000002</v>
      </c>
      <c r="H20" s="1">
        <f t="shared" si="3"/>
        <v>1846504.3298000002</v>
      </c>
      <c r="I20" s="1">
        <f t="shared" si="4"/>
        <v>369016.78837080003</v>
      </c>
      <c r="J20" s="1">
        <f t="shared" si="5"/>
        <v>2756688.9255968002</v>
      </c>
      <c r="K20" s="1">
        <f t="shared" si="6"/>
        <v>-1279201.3841676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1.299E-2</v>
      </c>
      <c r="D21" s="24">
        <v>9.7040000000000001E-2</v>
      </c>
      <c r="E21" s="24">
        <f t="shared" si="1"/>
        <v>0.11003</v>
      </c>
      <c r="F21" s="25">
        <f t="shared" si="2"/>
        <v>-1.5030000000000002E-2</v>
      </c>
      <c r="G21" s="7">
        <v>8553578.3200000003</v>
      </c>
      <c r="H21" s="1">
        <f t="shared" si="3"/>
        <v>812589.94040000008</v>
      </c>
      <c r="I21" s="1">
        <f t="shared" si="4"/>
        <v>111110.98237680001</v>
      </c>
      <c r="J21" s="1">
        <f t="shared" si="5"/>
        <v>830039.24017280003</v>
      </c>
      <c r="K21" s="1">
        <f t="shared" si="6"/>
        <v>-128560.28214959998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1.299E-2</v>
      </c>
      <c r="D22" s="37">
        <v>9.7040000000000001E-2</v>
      </c>
      <c r="E22" s="37">
        <f t="shared" si="1"/>
        <v>0.11003</v>
      </c>
      <c r="F22" s="38">
        <f t="shared" si="2"/>
        <v>2.1970000000000003E-2</v>
      </c>
      <c r="G22" s="7">
        <v>9370350.1999999993</v>
      </c>
      <c r="H22" s="1">
        <f t="shared" si="3"/>
        <v>1236886.2264</v>
      </c>
      <c r="I22" s="1">
        <f t="shared" si="4"/>
        <v>121720.84909799999</v>
      </c>
      <c r="J22" s="1">
        <f t="shared" si="5"/>
        <v>909298.7834079999</v>
      </c>
      <c r="K22" s="1">
        <f t="shared" si="6"/>
        <v>205866.59389400017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53717094.670000002</v>
      </c>
      <c r="H23" s="39">
        <f t="shared" ref="H23:J23" si="7">SUM(H18:H22)</f>
        <v>4504757.1370400004</v>
      </c>
      <c r="I23" s="8">
        <f t="shared" si="7"/>
        <v>697785.0597633</v>
      </c>
      <c r="J23" s="8">
        <f t="shared" si="7"/>
        <v>5212706.8667767998</v>
      </c>
      <c r="K23" s="8">
        <f>SUM(K18:K22)</f>
        <v>-1405734.7895000996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-85448.949999999255</v>
      </c>
      <c r="H28" s="1"/>
      <c r="I28" s="1"/>
      <c r="J28" s="1"/>
      <c r="K28" s="1">
        <f>K18-K7</f>
        <v>297222.33623940003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238911.24000000022</v>
      </c>
      <c r="H29" s="1"/>
      <c r="I29" s="1"/>
      <c r="J29" s="1"/>
      <c r="K29" s="1">
        <f t="shared" ref="K29:K32" si="9">K19-K8</f>
        <v>241354.1466837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-755472.91000000015</v>
      </c>
      <c r="H30" s="1"/>
      <c r="I30" s="1"/>
      <c r="J30" s="1"/>
      <c r="K30" s="1">
        <f t="shared" si="9"/>
        <v>2012140.8258324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-385017.74000000022</v>
      </c>
      <c r="H31" s="1"/>
      <c r="I31" s="1"/>
      <c r="J31" s="1"/>
      <c r="K31" s="1">
        <f t="shared" si="9"/>
        <v>598610.77785040007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-1257303.4699999988</v>
      </c>
      <c r="H32" s="1"/>
      <c r="I32" s="1"/>
      <c r="J32" s="1"/>
      <c r="K32" s="1">
        <f t="shared" si="9"/>
        <v>627847.90389400022</v>
      </c>
      <c r="M32" s="2"/>
      <c r="N32" s="21"/>
    </row>
    <row r="33" spans="7:11" ht="15.75" thickBot="1" x14ac:dyDescent="0.3">
      <c r="G33" s="6">
        <f>SUM(G28:G32)</f>
        <v>-2244331.8299999982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3777175.9904999007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C1" sqref="C1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39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32"/>
      <c r="D7" s="32"/>
      <c r="E7" s="32"/>
      <c r="F7" s="33"/>
      <c r="G7" s="7">
        <v>4190659.87</v>
      </c>
      <c r="H7" s="1"/>
      <c r="I7" s="1"/>
      <c r="J7" s="1"/>
      <c r="K7" s="1">
        <v>-223745.04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/>
      <c r="D8" s="24"/>
      <c r="E8" s="24"/>
      <c r="F8" s="25"/>
      <c r="G8" s="7">
        <v>2841310.59</v>
      </c>
      <c r="H8" s="1"/>
      <c r="I8" s="1"/>
      <c r="J8" s="1"/>
      <c r="K8" s="1">
        <v>-114663.12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/>
      <c r="D9" s="24"/>
      <c r="E9" s="24"/>
      <c r="F9" s="25"/>
      <c r="G9" s="7">
        <v>26066143.140000001</v>
      </c>
      <c r="H9" s="1"/>
      <c r="I9" s="1"/>
      <c r="J9" s="1"/>
      <c r="K9" s="1">
        <v>-1699574.81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/>
      <c r="D10" s="24"/>
      <c r="E10" s="24"/>
      <c r="F10" s="25"/>
      <c r="G10" s="7">
        <v>7620194.5899999999</v>
      </c>
      <c r="H10" s="1"/>
      <c r="I10" s="1"/>
      <c r="J10" s="1"/>
      <c r="K10" s="1">
        <v>-268227.58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/>
      <c r="D11" s="37"/>
      <c r="E11" s="37"/>
      <c r="F11" s="38"/>
      <c r="G11" s="7">
        <v>8167517.2599999998</v>
      </c>
      <c r="H11" s="1"/>
      <c r="I11" s="1"/>
      <c r="J11" s="1"/>
      <c r="K11" s="1">
        <v>14746.42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48885825.449999996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-2291464.1300000004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40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1.932E-2</v>
      </c>
      <c r="D18" s="32">
        <v>9.2069999999999999E-2</v>
      </c>
      <c r="E18" s="32">
        <f>+C18+D18</f>
        <v>0.11139</v>
      </c>
      <c r="F18" s="33">
        <f>+B18-E18</f>
        <v>-3.4390000000000004E-2</v>
      </c>
      <c r="G18" s="7">
        <v>4508111.66</v>
      </c>
      <c r="H18" s="1">
        <f>+G18*B18</f>
        <v>347124.59782000002</v>
      </c>
      <c r="I18" s="1">
        <f>+G18*C18</f>
        <v>87096.717271200003</v>
      </c>
      <c r="J18" s="1">
        <f>+G18*D18</f>
        <v>415061.84053620003</v>
      </c>
      <c r="K18" s="1">
        <f>+H18-I18-J18</f>
        <v>-155033.95998740001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1.932E-2</v>
      </c>
      <c r="D19" s="24">
        <v>9.2069999999999999E-2</v>
      </c>
      <c r="E19" s="24">
        <f t="shared" ref="E19:E22" si="1">+C19+D19</f>
        <v>0.11139</v>
      </c>
      <c r="F19" s="25">
        <f t="shared" ref="F19:F22" si="2">+B19-E19</f>
        <v>-2.1390000000000006E-2</v>
      </c>
      <c r="G19" s="7">
        <v>3720174.18</v>
      </c>
      <c r="H19" s="1">
        <f t="shared" ref="H19:H22" si="3">+G19*B19</f>
        <v>334815.67619999999</v>
      </c>
      <c r="I19" s="1">
        <f t="shared" ref="I19:I22" si="4">+G19*C19</f>
        <v>71873.765157600006</v>
      </c>
      <c r="J19" s="1">
        <f t="shared" ref="J19:J22" si="5">+G19*D19</f>
        <v>342516.43675260001</v>
      </c>
      <c r="K19" s="1">
        <f t="shared" ref="K19:K22" si="6">+H19-I19-J19</f>
        <v>-79574.525710200018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1.932E-2</v>
      </c>
      <c r="D20" s="24">
        <v>9.2069999999999999E-2</v>
      </c>
      <c r="E20" s="24">
        <f t="shared" si="1"/>
        <v>0.11139</v>
      </c>
      <c r="F20" s="25">
        <f t="shared" si="2"/>
        <v>-4.6390000000000001E-2</v>
      </c>
      <c r="G20" s="7">
        <v>36909230.829999998</v>
      </c>
      <c r="H20" s="1">
        <f t="shared" si="3"/>
        <v>2399100.0039499998</v>
      </c>
      <c r="I20" s="1">
        <f t="shared" si="4"/>
        <v>713086.33963559999</v>
      </c>
      <c r="J20" s="1">
        <f t="shared" si="5"/>
        <v>3398232.8825180996</v>
      </c>
      <c r="K20" s="1">
        <f t="shared" si="6"/>
        <v>-1712219.2182036997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1.932E-2</v>
      </c>
      <c r="D21" s="24">
        <v>9.2069999999999999E-2</v>
      </c>
      <c r="E21" s="24">
        <f t="shared" si="1"/>
        <v>0.11139</v>
      </c>
      <c r="F21" s="25">
        <f t="shared" si="2"/>
        <v>-1.6390000000000002E-2</v>
      </c>
      <c r="G21" s="7">
        <v>8437794.1300000008</v>
      </c>
      <c r="H21" s="1">
        <f t="shared" si="3"/>
        <v>801590.44235000014</v>
      </c>
      <c r="I21" s="1">
        <f t="shared" si="4"/>
        <v>163018.18259160002</v>
      </c>
      <c r="J21" s="1">
        <f t="shared" si="5"/>
        <v>776867.70554910006</v>
      </c>
      <c r="K21" s="1">
        <f t="shared" si="6"/>
        <v>-138295.44579069992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1.932E-2</v>
      </c>
      <c r="D22" s="37">
        <v>9.2069999999999999E-2</v>
      </c>
      <c r="E22" s="37">
        <f t="shared" si="1"/>
        <v>0.11139</v>
      </c>
      <c r="F22" s="38">
        <f t="shared" si="2"/>
        <v>2.0610000000000003E-2</v>
      </c>
      <c r="G22" s="7">
        <v>9137897.7899999991</v>
      </c>
      <c r="H22" s="1">
        <f t="shared" si="3"/>
        <v>1206202.50828</v>
      </c>
      <c r="I22" s="1">
        <f t="shared" si="4"/>
        <v>176544.18530279998</v>
      </c>
      <c r="J22" s="1">
        <f t="shared" si="5"/>
        <v>841326.24952529988</v>
      </c>
      <c r="K22" s="1">
        <f t="shared" si="6"/>
        <v>188332.07345190004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62713208.590000004</v>
      </c>
      <c r="H23" s="39">
        <f t="shared" ref="H23:J23" si="7">SUM(H18:H22)</f>
        <v>5088833.2286</v>
      </c>
      <c r="I23" s="8">
        <f t="shared" si="7"/>
        <v>1211619.1899587999</v>
      </c>
      <c r="J23" s="8">
        <f t="shared" si="7"/>
        <v>5774005.1148813004</v>
      </c>
      <c r="K23" s="8">
        <f>SUM(K18:K22)</f>
        <v>-1896791.0762400995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41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-317451.79000000004</v>
      </c>
      <c r="H28" s="1"/>
      <c r="I28" s="1"/>
      <c r="J28" s="1"/>
      <c r="K28" s="1">
        <f>K18-K7</f>
        <v>68711.080012599996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-878863.59000000032</v>
      </c>
      <c r="H29" s="1"/>
      <c r="I29" s="1"/>
      <c r="J29" s="1"/>
      <c r="K29" s="1">
        <f t="shared" ref="K29:K32" si="9">K19-K8</f>
        <v>35088.594289799978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-10843087.689999998</v>
      </c>
      <c r="H30" s="1"/>
      <c r="I30" s="1"/>
      <c r="J30" s="1"/>
      <c r="K30" s="1">
        <f t="shared" si="9"/>
        <v>-12644.408203699626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-817599.54000000097</v>
      </c>
      <c r="H31" s="1"/>
      <c r="I31" s="1"/>
      <c r="J31" s="1"/>
      <c r="K31" s="1">
        <f t="shared" si="9"/>
        <v>129932.1342093001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-970380.52999999933</v>
      </c>
      <c r="H32" s="1"/>
      <c r="I32" s="1"/>
      <c r="J32" s="1"/>
      <c r="K32" s="1">
        <f t="shared" si="9"/>
        <v>173585.65345190003</v>
      </c>
      <c r="M32" s="2"/>
      <c r="N32" s="21"/>
    </row>
    <row r="33" spans="7:11" ht="15.75" thickBot="1" x14ac:dyDescent="0.3">
      <c r="G33" s="6">
        <f>SUM(G28:G32)</f>
        <v>-13827383.139999999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394673.0537599005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April 17</vt:lpstr>
      <vt:lpstr>May 17</vt:lpstr>
      <vt:lpstr>June 17</vt:lpstr>
      <vt:lpstr>July 17</vt:lpstr>
      <vt:lpstr>Aug 17</vt:lpstr>
      <vt:lpstr>Sept 17</vt:lpstr>
      <vt:lpstr>Oct 17</vt:lpstr>
      <vt:lpstr>Nov 17</vt:lpstr>
      <vt:lpstr>Dec 17</vt:lpstr>
      <vt:lpstr>Total True 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Driver</dc:creator>
  <cp:lastModifiedBy>Alyson Conrad</cp:lastModifiedBy>
  <cp:lastPrinted>2019-01-07T16:30:38Z</cp:lastPrinted>
  <dcterms:created xsi:type="dcterms:W3CDTF">2018-10-12T16:56:48Z</dcterms:created>
  <dcterms:modified xsi:type="dcterms:W3CDTF">2019-09-30T18:36:26Z</dcterms:modified>
</cp:coreProperties>
</file>